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4.xml" ContentType="application/vnd.openxmlformats-officedocument.drawing+xml"/>
  <Override PartName="/xl/drawings/drawing5.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8.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9.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0.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1.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2.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3.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4.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5.xml" ContentType="application/vnd.openxmlformats-officedocument.drawing+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16.xml" ContentType="application/vnd.openxmlformats-officedocument.drawing+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17.xml" ContentType="application/vnd.openxmlformats-officedocument.drawing+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drawings/drawing18.xml" ContentType="application/vnd.openxmlformats-officedocument.drawing+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drawings/drawing19.xml" ContentType="application/vnd.openxmlformats-officedocument.drawing+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drawings/drawing20.xml" ContentType="application/vnd.openxmlformats-officedocument.drawing+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drawings/drawing21.xml" ContentType="application/vnd.openxmlformats-officedocument.drawing+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drawings/drawing22.xml" ContentType="application/vnd.openxmlformats-officedocument.drawing+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drawings/drawing23.xml" ContentType="application/vnd.openxmlformats-officedocument.drawing+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24.xml" ContentType="application/vnd.openxmlformats-officedocument.drawing+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drawings/drawing25.xml" ContentType="application/vnd.openxmlformats-officedocument.drawing+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drawings/drawing26.xml" ContentType="application/vnd.openxmlformats-officedocument.drawing+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drawings/drawing27.xml" ContentType="application/vnd.openxmlformats-officedocument.drawing+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28.xml" ContentType="application/vnd.openxmlformats-officedocument.drawing+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29.xml" ContentType="application/vnd.openxmlformats-officedocument.drawing+xml"/>
  <Override PartName="/xl/charts/chart28.xml" ContentType="application/vnd.openxmlformats-officedocument.drawingml.chart+xml"/>
  <Override PartName="/xl/charts/style28.xml" ContentType="application/vnd.ms-office.chartstyle+xml"/>
  <Override PartName="/xl/charts/colors28.xml" ContentType="application/vnd.ms-office.chartcolorstyle+xml"/>
  <Override PartName="/xl/drawings/drawing30.xml" ContentType="application/vnd.openxmlformats-officedocument.drawing+xml"/>
  <Override PartName="/xl/charts/chart29.xml" ContentType="application/vnd.openxmlformats-officedocument.drawingml.chart+xml"/>
  <Override PartName="/xl/charts/style29.xml" ContentType="application/vnd.ms-office.chartstyle+xml"/>
  <Override PartName="/xl/charts/colors29.xml" ContentType="application/vnd.ms-office.chartcolorstyle+xml"/>
  <Override PartName="/xl/drawings/drawing31.xml" ContentType="application/vnd.openxmlformats-officedocument.drawing+xml"/>
  <Override PartName="/xl/charts/chart30.xml" ContentType="application/vnd.openxmlformats-officedocument.drawingml.chart+xml"/>
  <Override PartName="/xl/charts/style30.xml" ContentType="application/vnd.ms-office.chartstyle+xml"/>
  <Override PartName="/xl/charts/colors30.xml" ContentType="application/vnd.ms-office.chartcolorstyle+xml"/>
  <Override PartName="/xl/drawings/drawing32.xml" ContentType="application/vnd.openxmlformats-officedocument.drawing+xml"/>
  <Override PartName="/xl/charts/chart31.xml" ContentType="application/vnd.openxmlformats-officedocument.drawingml.chart+xml"/>
  <Override PartName="/xl/charts/style31.xml" ContentType="application/vnd.ms-office.chartstyle+xml"/>
  <Override PartName="/xl/charts/colors31.xml" ContentType="application/vnd.ms-office.chartcolorstyle+xml"/>
  <Override PartName="/xl/drawings/drawing33.xml" ContentType="application/vnd.openxmlformats-officedocument.drawing+xml"/>
  <Override PartName="/xl/charts/chart32.xml" ContentType="application/vnd.openxmlformats-officedocument.drawingml.chart+xml"/>
  <Override PartName="/xl/charts/style32.xml" ContentType="application/vnd.ms-office.chartstyle+xml"/>
  <Override PartName="/xl/charts/colors32.xml" ContentType="application/vnd.ms-office.chartcolorstyle+xml"/>
  <Override PartName="/xl/drawings/drawing34.xml" ContentType="application/vnd.openxmlformats-officedocument.drawing+xml"/>
  <Override PartName="/xl/charts/chart33.xml" ContentType="application/vnd.openxmlformats-officedocument.drawingml.chart+xml"/>
  <Override PartName="/xl/charts/style33.xml" ContentType="application/vnd.ms-office.chartstyle+xml"/>
  <Override PartName="/xl/charts/colors33.xml" ContentType="application/vnd.ms-office.chartcolorstyle+xml"/>
  <Override PartName="/xl/drawings/drawing35.xml" ContentType="application/vnd.openxmlformats-officedocument.drawing+xml"/>
  <Override PartName="/xl/charts/chart34.xml" ContentType="application/vnd.openxmlformats-officedocument.drawingml.chart+xml"/>
  <Override PartName="/xl/charts/style34.xml" ContentType="application/vnd.ms-office.chartstyle+xml"/>
  <Override PartName="/xl/charts/colors34.xml" ContentType="application/vnd.ms-office.chartcolorstyle+xml"/>
  <Override PartName="/xl/drawings/drawing36.xml" ContentType="application/vnd.openxmlformats-officedocument.drawing+xml"/>
  <Override PartName="/xl/charts/chart35.xml" ContentType="application/vnd.openxmlformats-officedocument.drawingml.chart+xml"/>
  <Override PartName="/xl/charts/style35.xml" ContentType="application/vnd.ms-office.chartstyle+xml"/>
  <Override PartName="/xl/charts/colors35.xml" ContentType="application/vnd.ms-office.chartcolorstyle+xml"/>
  <Override PartName="/xl/drawings/drawing37.xml" ContentType="application/vnd.openxmlformats-officedocument.drawing+xml"/>
  <Override PartName="/xl/charts/chart36.xml" ContentType="application/vnd.openxmlformats-officedocument.drawingml.chart+xml"/>
  <Override PartName="/xl/charts/style36.xml" ContentType="application/vnd.ms-office.chartstyle+xml"/>
  <Override PartName="/xl/charts/colors36.xml" ContentType="application/vnd.ms-office.chartcolorstyle+xml"/>
  <Override PartName="/xl/drawings/drawing38.xml" ContentType="application/vnd.openxmlformats-officedocument.drawing+xml"/>
  <Override PartName="/xl/charts/chart37.xml" ContentType="application/vnd.openxmlformats-officedocument.drawingml.chart+xml"/>
  <Override PartName="/xl/charts/style37.xml" ContentType="application/vnd.ms-office.chartstyle+xml"/>
  <Override PartName="/xl/charts/colors37.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ЭтаКнига" defaultThemeVersion="153222"/>
  <mc:AlternateContent xmlns:mc="http://schemas.openxmlformats.org/markup-compatibility/2006">
    <mc:Choice Requires="x15">
      <x15ac:absPath xmlns:x15ac="http://schemas.microsoft.com/office/spreadsheetml/2010/11/ac" url="G:\И.В. Винокурова\ДКР\ДКР 2017-2018\РДР\3_Метапредметная 1-5\11_Метапредмет 1-5\2 классы\"/>
    </mc:Choice>
  </mc:AlternateContent>
  <bookViews>
    <workbookView xWindow="0" yWindow="0" windowWidth="28800" windowHeight="12435" tabRatio="889" activeTab="2"/>
  </bookViews>
  <sheets>
    <sheet name="Оглавление" sheetId="40" r:id="rId1"/>
    <sheet name="Общий" sheetId="37" r:id="rId2"/>
    <sheet name="РАйон" sheetId="38" r:id="rId3"/>
    <sheet name="Регион" sheetId="39" r:id="rId4"/>
    <sheet name="Задания" sheetId="1" r:id="rId5"/>
    <sheet name="1" sheetId="2" r:id="rId6"/>
    <sheet name="351" sheetId="3" r:id="rId7"/>
    <sheet name="353" sheetId="4" r:id="rId8"/>
    <sheet name="354" sheetId="5" r:id="rId9"/>
    <sheet name="355" sheetId="6" r:id="rId10"/>
    <sheet name="356" sheetId="7" r:id="rId11"/>
    <sheet name="358" sheetId="8" r:id="rId12"/>
    <sheet name="362" sheetId="9" r:id="rId13"/>
    <sheet name="366" sheetId="10" r:id="rId14"/>
    <sheet name="371" sheetId="11" r:id="rId15"/>
    <sheet name="372" sheetId="12" r:id="rId16"/>
    <sheet name="373" sheetId="13" r:id="rId17"/>
    <sheet name="376" sheetId="14" r:id="rId18"/>
    <sheet name="484" sheetId="15" r:id="rId19"/>
    <sheet name="485" sheetId="16" r:id="rId20"/>
    <sheet name="489" sheetId="17" r:id="rId21"/>
    <sheet name="495" sheetId="18" r:id="rId22"/>
    <sheet name="496" sheetId="19" r:id="rId23"/>
    <sheet name="507" sheetId="20" r:id="rId24"/>
    <sheet name="508" sheetId="21" r:id="rId25"/>
    <sheet name="510" sheetId="22" r:id="rId26"/>
    <sheet name="519" sheetId="23" r:id="rId27"/>
    <sheet name="524" sheetId="24" r:id="rId28"/>
    <sheet name="525" sheetId="25" r:id="rId29"/>
    <sheet name="526" sheetId="26" r:id="rId30"/>
    <sheet name="536" sheetId="27" r:id="rId31"/>
    <sheet name="537" sheetId="28" r:id="rId32"/>
    <sheet name="543" sheetId="29" r:id="rId33"/>
    <sheet name="544" sheetId="30" r:id="rId34"/>
    <sheet name="594" sheetId="31" r:id="rId35"/>
    <sheet name="643" sheetId="32" r:id="rId36"/>
    <sheet name="684" sheetId="33" r:id="rId37"/>
    <sheet name="698" sheetId="34" r:id="rId38"/>
    <sheet name="Студиум" sheetId="35" r:id="rId39"/>
    <sheet name="Венеция" sheetId="36" r:id="rId40"/>
  </sheets>
  <externalReferences>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s>
  <definedNames>
    <definedName name="_xlnm._FilterDatabase" localSheetId="5" hidden="1">'1'!$A$1:$V$71</definedName>
    <definedName name="_xlnm._FilterDatabase" localSheetId="6" hidden="1">'351'!$A$1:$V$136</definedName>
    <definedName name="_xlnm._FilterDatabase" localSheetId="18" hidden="1">'484'!$A$1:$V$62</definedName>
    <definedName name="_xlnm._FilterDatabase" localSheetId="19" hidden="1">'485'!$A$1:$V$63</definedName>
    <definedName name="_xlnm._FilterDatabase" localSheetId="20" hidden="1">'489'!$A$1:$V$123</definedName>
    <definedName name="_xlnm._FilterDatabase" localSheetId="21" hidden="1">'495'!$A$1:$V$77</definedName>
    <definedName name="_xlnm._FilterDatabase" localSheetId="22" hidden="1">'496'!$A$1:$V$51</definedName>
    <definedName name="_xlnm._FilterDatabase" localSheetId="23" hidden="1">'507'!$A$1:$V$135</definedName>
    <definedName name="_xlnm._FilterDatabase" localSheetId="24" hidden="1">'508'!$A$1:$V$117</definedName>
    <definedName name="_xlnm._FilterDatabase" localSheetId="1" hidden="1">Общий!$A$1:$V$2753</definedName>
    <definedName name="балл1" localSheetId="6">[1]Списки!$G$2:$G$3</definedName>
    <definedName name="балл1" localSheetId="7">[2]Списки!$G$2:$G$3</definedName>
    <definedName name="балл1" localSheetId="8">[3]Списки!$G$2:$G$3</definedName>
    <definedName name="балл1" localSheetId="9">[4]Списки!$G$2:$G$3</definedName>
    <definedName name="балл1" localSheetId="10">[5]Списки!$G$2:$G$3</definedName>
    <definedName name="балл1" localSheetId="11">[6]Списки!$G$2:$G$3</definedName>
    <definedName name="балл1" localSheetId="12">[7]Списки!$G$2:$G$3</definedName>
    <definedName name="балл1" localSheetId="13">[8]Списки!$G$2:$G$3</definedName>
    <definedName name="балл1" localSheetId="14">[9]Списки!$G$2:$G$3</definedName>
    <definedName name="балл1" localSheetId="15">[10]Списки!$G$2:$G$3</definedName>
    <definedName name="балл1" localSheetId="16">[11]Списки!$G$2:$G$3</definedName>
    <definedName name="балл1" localSheetId="17">[12]Списки!$G$2:$G$3</definedName>
    <definedName name="балл1" localSheetId="18">[13]Списки!$G$2:$G$3</definedName>
    <definedName name="балл1" localSheetId="19">[14]Списки!$G$2:$G$3</definedName>
    <definedName name="балл1" localSheetId="20">[15]Списки!$G$2:$G$3</definedName>
    <definedName name="балл1" localSheetId="21">[16]Списки!$G$2:$G$3</definedName>
    <definedName name="балл1" localSheetId="22">[17]Списки!$G$2:$G$3</definedName>
    <definedName name="балл1" localSheetId="23">[18]Списки!$G$2:$G$3</definedName>
    <definedName name="балл1" localSheetId="24">[19]Списки!$G$2:$G$3</definedName>
    <definedName name="балл1" localSheetId="25">[20]Списки!$G$2:$G$3</definedName>
    <definedName name="балл1" localSheetId="26">[21]Списки!$G$2:$G$3</definedName>
    <definedName name="балл1" localSheetId="27">[22]Списки!$G$2:$G$3</definedName>
    <definedName name="балл1" localSheetId="28">[23]Списки!$G$2:$G$3</definedName>
    <definedName name="балл1" localSheetId="29">[24]Списки!$G$2:$G$3</definedName>
    <definedName name="балл1" localSheetId="30">[25]Списки!$G$2:$G$3</definedName>
    <definedName name="балл1" localSheetId="31">[26]Списки!$G$2:$G$3</definedName>
    <definedName name="балл1" localSheetId="32">[27]Списки!$G$2:$G$3</definedName>
    <definedName name="балл1" localSheetId="33">[28]Списки!$G$2:$G$3</definedName>
    <definedName name="балл1" localSheetId="34">[29]Списки!$G$2:$G$3</definedName>
    <definedName name="балл1" localSheetId="35">[30]Списки!$G$2:$G$3</definedName>
    <definedName name="балл1" localSheetId="36">[31]Списки!$G$2:$G$3</definedName>
    <definedName name="балл1" localSheetId="37">[32]Списки!$G$2:$G$3</definedName>
    <definedName name="балл1" localSheetId="39">[33]Списки!$G$2:$G$3</definedName>
    <definedName name="балл1" localSheetId="38">[34]Списки!$G$2:$G$3</definedName>
    <definedName name="балл1">[35]Списки!$G$2:$G$3</definedName>
    <definedName name="балл2" localSheetId="6">[1]Списки!$G$2:$G$4</definedName>
    <definedName name="балл2" localSheetId="7">[2]Списки!$G$2:$G$4</definedName>
    <definedName name="балл2" localSheetId="8">[3]Списки!$G$2:$G$4</definedName>
    <definedName name="балл2" localSheetId="9">[4]Списки!$G$2:$G$4</definedName>
    <definedName name="балл2" localSheetId="10">[5]Списки!$G$2:$G$4</definedName>
    <definedName name="балл2" localSheetId="11">[6]Списки!$G$2:$G$4</definedName>
    <definedName name="балл2" localSheetId="12">[7]Списки!$G$2:$G$4</definedName>
    <definedName name="балл2" localSheetId="13">[8]Списки!$G$2:$G$4</definedName>
    <definedName name="балл2" localSheetId="14">[9]Списки!$G$2:$G$4</definedName>
    <definedName name="балл2" localSheetId="15">[10]Списки!$G$2:$G$4</definedName>
    <definedName name="балл2" localSheetId="16">[11]Списки!$G$2:$G$4</definedName>
    <definedName name="балл2" localSheetId="17">[12]Списки!$G$2:$G$4</definedName>
    <definedName name="балл2" localSheetId="18">[13]Списки!$G$2:$G$4</definedName>
    <definedName name="балл2" localSheetId="19">[14]Списки!$G$2:$G$4</definedName>
    <definedName name="балл2" localSheetId="20">[15]Списки!$G$2:$G$4</definedName>
    <definedName name="балл2" localSheetId="21">[16]Списки!$G$2:$G$4</definedName>
    <definedName name="балл2" localSheetId="22">[17]Списки!$G$2:$G$4</definedName>
    <definedName name="балл2" localSheetId="23">[18]Списки!$G$2:$G$4</definedName>
    <definedName name="балл2" localSheetId="24">[19]Списки!$G$2:$G$4</definedName>
    <definedName name="балл2" localSheetId="25">[20]Списки!$G$2:$G$4</definedName>
    <definedName name="балл2" localSheetId="26">[21]Списки!$G$2:$G$4</definedName>
    <definedName name="балл2" localSheetId="27">[22]Списки!$G$2:$G$4</definedName>
    <definedName name="балл2" localSheetId="28">[23]Списки!$G$2:$G$4</definedName>
    <definedName name="балл2" localSheetId="29">[24]Списки!$G$2:$G$4</definedName>
    <definedName name="балл2" localSheetId="30">[25]Списки!$G$2:$G$4</definedName>
    <definedName name="балл2" localSheetId="31">[26]Списки!$G$2:$G$4</definedName>
    <definedName name="балл2" localSheetId="32">[27]Списки!$G$2:$G$4</definedName>
    <definedName name="балл2" localSheetId="33">[28]Списки!$G$2:$G$4</definedName>
    <definedName name="балл2" localSheetId="34">[29]Списки!$G$2:$G$4</definedName>
    <definedName name="балл2" localSheetId="35">[30]Списки!$G$2:$G$4</definedName>
    <definedName name="балл2" localSheetId="36">[31]Списки!$G$2:$G$4</definedName>
    <definedName name="балл2" localSheetId="37">[32]Списки!$G$2:$G$4</definedName>
    <definedName name="балл2" localSheetId="39">[33]Списки!$G$2:$G$4</definedName>
    <definedName name="балл2" localSheetId="38">[34]Списки!$G$2:$G$4</definedName>
    <definedName name="балл2">[35]Списки!$G$2:$G$4</definedName>
    <definedName name="Название" localSheetId="6">[1]Списки!$C$2:$C$40</definedName>
    <definedName name="Название" localSheetId="7">[2]Списки!$C$2:$C$40</definedName>
    <definedName name="Название" localSheetId="8">[3]Списки!$C$2:$C$40</definedName>
    <definedName name="Название" localSheetId="9">[4]Списки!$C$2:$C$40</definedName>
    <definedName name="Название" localSheetId="10">[5]Списки!$C$2:$C$40</definedName>
    <definedName name="Название" localSheetId="11">[6]Списки!$C$2:$C$40</definedName>
    <definedName name="Название" localSheetId="12">[7]Списки!$C$2:$C$40</definedName>
    <definedName name="Название" localSheetId="13">[8]Списки!$C$2:$C$40</definedName>
    <definedName name="Название" localSheetId="14">[9]Списки!$C$2:$C$40</definedName>
    <definedName name="Название" localSheetId="15">[10]Списки!$C$2:$C$40</definedName>
    <definedName name="Название" localSheetId="16">[11]Списки!$C$2:$C$40</definedName>
    <definedName name="Название" localSheetId="17">[12]Списки!$C$2:$C$40</definedName>
    <definedName name="Название" localSheetId="18">[13]Списки!$C$2:$C$40</definedName>
    <definedName name="Название" localSheetId="19">[14]Списки!$C$2:$C$40</definedName>
    <definedName name="Название" localSheetId="20">[15]Списки!$C$2:$C$40</definedName>
    <definedName name="Название" localSheetId="21">[16]Списки!$C$2:$C$40</definedName>
    <definedName name="Название" localSheetId="22">[17]Списки!$C$2:$C$40</definedName>
    <definedName name="Название" localSheetId="23">[18]Списки!$C$2:$C$40</definedName>
    <definedName name="Название" localSheetId="24">[19]Списки!$C$2:$C$40</definedName>
    <definedName name="Название" localSheetId="25">[20]Списки!$C$2:$C$40</definedName>
    <definedName name="Название" localSheetId="26">[21]Списки!$C$2:$C$40</definedName>
    <definedName name="Название" localSheetId="27">[22]Списки!$C$2:$C$40</definedName>
    <definedName name="Название" localSheetId="28">[23]Списки!$C$2:$C$40</definedName>
    <definedName name="Название" localSheetId="29">[24]Списки!$C$2:$C$40</definedName>
    <definedName name="Название" localSheetId="30">[25]Списки!$C$2:$C$40</definedName>
    <definedName name="Название" localSheetId="31">[26]Списки!$C$2:$C$40</definedName>
    <definedName name="Название" localSheetId="32">[27]Списки!$C$2:$C$40</definedName>
    <definedName name="Название" localSheetId="33">[28]Списки!$C$2:$C$40</definedName>
    <definedName name="Название" localSheetId="34">[29]Списки!$C$2:$C$40</definedName>
    <definedName name="Название" localSheetId="35">[30]Списки!$C$2:$C$40</definedName>
    <definedName name="Название" localSheetId="36">[31]Списки!$C$2:$C$40</definedName>
    <definedName name="Название" localSheetId="37">[32]Списки!$C$2:$C$40</definedName>
    <definedName name="Название" localSheetId="39">[33]Списки!$C$2:$C$44</definedName>
    <definedName name="Название" localSheetId="38">[34]Списки!$C$2:$C$44</definedName>
    <definedName name="Название">[35]Списки!$C$2:$C$40</definedName>
    <definedName name="Район" localSheetId="39">[33]Списки!$A$2:$A$19</definedName>
    <definedName name="Район">[34]Списки!$A$2:$A$19</definedName>
    <definedName name="УМК" localSheetId="6">[1]Списки!#REF!</definedName>
    <definedName name="УМК" localSheetId="7">[2]Списки!#REF!</definedName>
    <definedName name="УМК" localSheetId="8">[3]Списки!#REF!</definedName>
    <definedName name="УМК" localSheetId="9">[4]Списки!#REF!</definedName>
    <definedName name="УМК" localSheetId="10">[5]Списки!#REF!</definedName>
    <definedName name="УМК" localSheetId="11">[6]Списки!#REF!</definedName>
    <definedName name="УМК" localSheetId="12">[7]Списки!#REF!</definedName>
    <definedName name="УМК" localSheetId="13">[8]Списки!#REF!</definedName>
    <definedName name="УМК" localSheetId="14">[9]Списки!#REF!</definedName>
    <definedName name="УМК" localSheetId="15">[10]Списки!#REF!</definedName>
    <definedName name="УМК" localSheetId="16">[11]Списки!#REF!</definedName>
    <definedName name="УМК" localSheetId="17">[12]Списки!#REF!</definedName>
    <definedName name="УМК" localSheetId="18">[13]Списки!#REF!</definedName>
    <definedName name="УМК" localSheetId="19">[14]Списки!#REF!</definedName>
    <definedName name="УМК" localSheetId="20">[15]Списки!#REF!</definedName>
    <definedName name="УМК" localSheetId="21">[16]Списки!#REF!</definedName>
    <definedName name="УМК" localSheetId="23">[18]Списки!#REF!</definedName>
    <definedName name="УМК" localSheetId="24">[19]Списки!#REF!</definedName>
    <definedName name="УМК" localSheetId="25">[20]Списки!#REF!</definedName>
    <definedName name="УМК" localSheetId="26">[21]Списки!#REF!</definedName>
    <definedName name="УМК" localSheetId="27">[22]Списки!#REF!</definedName>
    <definedName name="УМК" localSheetId="28">[23]Списки!#REF!</definedName>
    <definedName name="УМК" localSheetId="29">[24]Списки!#REF!</definedName>
    <definedName name="УМК" localSheetId="30">[25]Списки!#REF!</definedName>
    <definedName name="УМК" localSheetId="31">[26]Списки!#REF!</definedName>
    <definedName name="УМК" localSheetId="32">[27]Списки!#REF!</definedName>
    <definedName name="УМК" localSheetId="34">[29]Списки!#REF!</definedName>
    <definedName name="УМК" localSheetId="35">[30]Списки!#REF!</definedName>
    <definedName name="УМК" localSheetId="36">[31]Списки!#REF!</definedName>
    <definedName name="УМК" localSheetId="37">[32]Списки!#REF!</definedName>
    <definedName name="УМК" localSheetId="39">[33]Списки!#REF!</definedName>
    <definedName name="УМК" localSheetId="38">[34]Списки!#REF!</definedName>
    <definedName name="УМК">[35]Списки!#REF!</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U137" i="20" l="1"/>
  <c r="C148" i="39" l="1"/>
  <c r="D5" i="38"/>
  <c r="D6" i="38"/>
  <c r="D7" i="38"/>
  <c r="D8" i="38"/>
  <c r="D9" i="38"/>
  <c r="D10" i="38"/>
  <c r="D11" i="38"/>
  <c r="D12" i="38"/>
  <c r="D13" i="38"/>
  <c r="D14" i="38"/>
  <c r="D15" i="38"/>
  <c r="D16" i="38"/>
  <c r="D17" i="38"/>
  <c r="D18" i="38"/>
  <c r="D19" i="38"/>
  <c r="D20" i="38"/>
  <c r="D21" i="38"/>
  <c r="D22" i="38"/>
  <c r="D23" i="38"/>
  <c r="D24" i="38"/>
  <c r="D25" i="38"/>
  <c r="D26" i="38"/>
  <c r="D27" i="38"/>
  <c r="D28" i="38"/>
  <c r="D29" i="38"/>
  <c r="D30" i="38"/>
  <c r="D31" i="38"/>
  <c r="D32" i="38"/>
  <c r="D33" i="38"/>
  <c r="D34" i="38"/>
  <c r="D35" i="38"/>
  <c r="D36" i="38"/>
  <c r="D37" i="38"/>
  <c r="D4" i="38"/>
  <c r="I2752" i="37" l="1"/>
  <c r="J2752" i="37"/>
  <c r="K2752" i="37"/>
  <c r="L2752" i="37"/>
  <c r="M2752" i="37"/>
  <c r="N2752" i="37"/>
  <c r="O2752" i="37"/>
  <c r="P2752" i="37"/>
  <c r="Q2752" i="37"/>
  <c r="R2752" i="37"/>
  <c r="S2752" i="37"/>
  <c r="T2752" i="37"/>
  <c r="U2752" i="37"/>
  <c r="V2752" i="37"/>
  <c r="H2752" i="37"/>
  <c r="V56" i="34"/>
  <c r="S56" i="34"/>
  <c r="R56" i="34"/>
  <c r="O56" i="34"/>
  <c r="N56" i="34"/>
  <c r="K56" i="34"/>
  <c r="J56" i="34"/>
  <c r="I56" i="34"/>
  <c r="L56" i="34"/>
  <c r="M56" i="34"/>
  <c r="P56" i="34"/>
  <c r="Q56" i="34"/>
  <c r="T56" i="34"/>
  <c r="U56" i="34"/>
  <c r="H56" i="34"/>
  <c r="I55" i="34"/>
  <c r="J55" i="34"/>
  <c r="K55" i="34"/>
  <c r="L55" i="34"/>
  <c r="M55" i="34"/>
  <c r="N55" i="34"/>
  <c r="O55" i="34"/>
  <c r="P55" i="34"/>
  <c r="Q55" i="34"/>
  <c r="R55" i="34"/>
  <c r="S55" i="34"/>
  <c r="T55" i="34"/>
  <c r="U55" i="34"/>
  <c r="V55" i="34"/>
  <c r="Y9" i="34" s="1"/>
  <c r="H55" i="34"/>
  <c r="V49" i="33"/>
  <c r="Y7" i="33" s="1"/>
  <c r="S49" i="33"/>
  <c r="R49" i="33"/>
  <c r="O49" i="33"/>
  <c r="N49" i="33"/>
  <c r="K49" i="33"/>
  <c r="J49" i="33"/>
  <c r="I49" i="33"/>
  <c r="L49" i="33"/>
  <c r="M49" i="33"/>
  <c r="P49" i="33"/>
  <c r="Q49" i="33"/>
  <c r="T49" i="33"/>
  <c r="U49" i="33"/>
  <c r="H49" i="33"/>
  <c r="I48" i="33"/>
  <c r="J48" i="33"/>
  <c r="K48" i="33"/>
  <c r="L48" i="33"/>
  <c r="M48" i="33"/>
  <c r="N48" i="33"/>
  <c r="O48" i="33"/>
  <c r="P48" i="33"/>
  <c r="Q48" i="33"/>
  <c r="R48" i="33"/>
  <c r="S48" i="33"/>
  <c r="T48" i="33"/>
  <c r="U48" i="33"/>
  <c r="V48" i="33"/>
  <c r="Y14" i="33" s="1"/>
  <c r="H48" i="33"/>
  <c r="V71" i="32"/>
  <c r="S71" i="32"/>
  <c r="R71" i="32"/>
  <c r="O71" i="32"/>
  <c r="N71" i="32"/>
  <c r="K71" i="32"/>
  <c r="J71" i="32"/>
  <c r="I71" i="32"/>
  <c r="L71" i="32"/>
  <c r="M71" i="32"/>
  <c r="P71" i="32"/>
  <c r="Q71" i="32"/>
  <c r="T71" i="32"/>
  <c r="U71" i="32"/>
  <c r="H71" i="32"/>
  <c r="I70" i="32"/>
  <c r="J70" i="32"/>
  <c r="K70" i="32"/>
  <c r="L70" i="32"/>
  <c r="M70" i="32"/>
  <c r="N70" i="32"/>
  <c r="O70" i="32"/>
  <c r="P70" i="32"/>
  <c r="Q70" i="32"/>
  <c r="R70" i="32"/>
  <c r="S70" i="32"/>
  <c r="T70" i="32"/>
  <c r="U70" i="32"/>
  <c r="V70" i="32"/>
  <c r="Y13" i="32" s="1"/>
  <c r="H70" i="32"/>
  <c r="V53" i="31"/>
  <c r="S53" i="31"/>
  <c r="R53" i="31"/>
  <c r="O53" i="31"/>
  <c r="N53" i="31"/>
  <c r="K53" i="31"/>
  <c r="J53" i="31"/>
  <c r="I53" i="31"/>
  <c r="L53" i="31"/>
  <c r="M53" i="31"/>
  <c r="P53" i="31"/>
  <c r="Q53" i="31"/>
  <c r="T53" i="31"/>
  <c r="U53" i="31"/>
  <c r="Y9" i="31"/>
  <c r="H53" i="31"/>
  <c r="I52" i="31"/>
  <c r="J52" i="31"/>
  <c r="K52" i="31"/>
  <c r="L52" i="31"/>
  <c r="M52" i="31"/>
  <c r="N52" i="31"/>
  <c r="O52" i="31"/>
  <c r="P52" i="31"/>
  <c r="Q52" i="31"/>
  <c r="R52" i="31"/>
  <c r="S52" i="31"/>
  <c r="T52" i="31"/>
  <c r="U52" i="31"/>
  <c r="V52" i="31"/>
  <c r="H52" i="31"/>
  <c r="V159" i="30"/>
  <c r="S159" i="30"/>
  <c r="R159" i="30"/>
  <c r="O159" i="30"/>
  <c r="N159" i="30"/>
  <c r="K159" i="30"/>
  <c r="J159" i="30"/>
  <c r="I159" i="30"/>
  <c r="L159" i="30"/>
  <c r="M159" i="30"/>
  <c r="P159" i="30"/>
  <c r="Q159" i="30"/>
  <c r="T159" i="30"/>
  <c r="U159" i="30"/>
  <c r="H159" i="30"/>
  <c r="I158" i="30"/>
  <c r="J158" i="30"/>
  <c r="K158" i="30"/>
  <c r="L158" i="30"/>
  <c r="M158" i="30"/>
  <c r="N158" i="30"/>
  <c r="O158" i="30"/>
  <c r="P158" i="30"/>
  <c r="Q158" i="30"/>
  <c r="R158" i="30"/>
  <c r="S158" i="30"/>
  <c r="T158" i="30"/>
  <c r="U158" i="30"/>
  <c r="V158" i="30"/>
  <c r="H158" i="30"/>
  <c r="V65" i="29"/>
  <c r="S65" i="29"/>
  <c r="R65" i="29"/>
  <c r="O65" i="29"/>
  <c r="N65" i="29"/>
  <c r="K65" i="29"/>
  <c r="J65" i="29"/>
  <c r="I65" i="29"/>
  <c r="L65" i="29"/>
  <c r="M65" i="29"/>
  <c r="P65" i="29"/>
  <c r="Q65" i="29"/>
  <c r="T65" i="29"/>
  <c r="U65" i="29"/>
  <c r="Y8" i="29"/>
  <c r="H65" i="29"/>
  <c r="I64" i="29"/>
  <c r="J64" i="29"/>
  <c r="K64" i="29"/>
  <c r="L64" i="29"/>
  <c r="M64" i="29"/>
  <c r="N64" i="29"/>
  <c r="O64" i="29"/>
  <c r="P64" i="29"/>
  <c r="Q64" i="29"/>
  <c r="R64" i="29"/>
  <c r="S64" i="29"/>
  <c r="T64" i="29"/>
  <c r="U64" i="29"/>
  <c r="V64" i="29"/>
  <c r="H64" i="29"/>
  <c r="V83" i="28"/>
  <c r="S83" i="28"/>
  <c r="R83" i="28"/>
  <c r="O83" i="28"/>
  <c r="N83" i="28"/>
  <c r="K83" i="28"/>
  <c r="J83" i="28"/>
  <c r="I83" i="28"/>
  <c r="L83" i="28"/>
  <c r="M83" i="28"/>
  <c r="P83" i="28"/>
  <c r="Q83" i="28"/>
  <c r="T83" i="28"/>
  <c r="U83" i="28"/>
  <c r="H83" i="28"/>
  <c r="I82" i="28"/>
  <c r="J82" i="28"/>
  <c r="K82" i="28"/>
  <c r="L82" i="28"/>
  <c r="M82" i="28"/>
  <c r="N82" i="28"/>
  <c r="O82" i="28"/>
  <c r="P82" i="28"/>
  <c r="Q82" i="28"/>
  <c r="R82" i="28"/>
  <c r="S82" i="28"/>
  <c r="T82" i="28"/>
  <c r="U82" i="28"/>
  <c r="V82" i="28"/>
  <c r="H82" i="28"/>
  <c r="V65" i="27"/>
  <c r="S65" i="27"/>
  <c r="R65" i="27"/>
  <c r="O65" i="27"/>
  <c r="N65" i="27"/>
  <c r="K65" i="27"/>
  <c r="J65" i="27"/>
  <c r="I65" i="27"/>
  <c r="L65" i="27"/>
  <c r="M65" i="27"/>
  <c r="P65" i="27"/>
  <c r="Q65" i="27"/>
  <c r="T65" i="27"/>
  <c r="U65" i="27"/>
  <c r="Y15" i="27"/>
  <c r="H65" i="27"/>
  <c r="V64" i="27"/>
  <c r="Y11" i="27" s="1"/>
  <c r="I64" i="27"/>
  <c r="J64" i="27"/>
  <c r="K64" i="27"/>
  <c r="L64" i="27"/>
  <c r="M64" i="27"/>
  <c r="N64" i="27"/>
  <c r="O64" i="27"/>
  <c r="P64" i="27"/>
  <c r="Q64" i="27"/>
  <c r="R64" i="27"/>
  <c r="S64" i="27"/>
  <c r="T64" i="27"/>
  <c r="U64" i="27"/>
  <c r="H64" i="27"/>
  <c r="V144" i="14"/>
  <c r="S144" i="14"/>
  <c r="R144" i="14"/>
  <c r="O144" i="14"/>
  <c r="N144" i="14"/>
  <c r="K144" i="14"/>
  <c r="J144" i="14"/>
  <c r="I144" i="14"/>
  <c r="L144" i="14"/>
  <c r="M144" i="14"/>
  <c r="P144" i="14"/>
  <c r="Q144" i="14"/>
  <c r="T144" i="14"/>
  <c r="U144" i="14"/>
  <c r="H144" i="14"/>
  <c r="I143" i="14"/>
  <c r="J143" i="14"/>
  <c r="K143" i="14"/>
  <c r="L143" i="14"/>
  <c r="M143" i="14"/>
  <c r="N143" i="14"/>
  <c r="O143" i="14"/>
  <c r="P143" i="14"/>
  <c r="Q143" i="14"/>
  <c r="R143" i="14"/>
  <c r="S143" i="14"/>
  <c r="T143" i="14"/>
  <c r="U143" i="14"/>
  <c r="V143" i="14"/>
  <c r="H143" i="14"/>
  <c r="V86" i="13"/>
  <c r="S86" i="13"/>
  <c r="R86" i="13"/>
  <c r="O86" i="13"/>
  <c r="N86" i="13"/>
  <c r="K86" i="13"/>
  <c r="J86" i="13"/>
  <c r="I86" i="13"/>
  <c r="L86" i="13"/>
  <c r="M86" i="13"/>
  <c r="P86" i="13"/>
  <c r="Q86" i="13"/>
  <c r="T86" i="13"/>
  <c r="U86" i="13"/>
  <c r="H86" i="13"/>
  <c r="I85" i="13"/>
  <c r="J85" i="13"/>
  <c r="K85" i="13"/>
  <c r="L85" i="13"/>
  <c r="M85" i="13"/>
  <c r="N85" i="13"/>
  <c r="O85" i="13"/>
  <c r="P85" i="13"/>
  <c r="Q85" i="13"/>
  <c r="R85" i="13"/>
  <c r="S85" i="13"/>
  <c r="T85" i="13"/>
  <c r="U85" i="13"/>
  <c r="V85" i="13"/>
  <c r="H85" i="13"/>
  <c r="V91" i="12"/>
  <c r="S91" i="12"/>
  <c r="R91" i="12"/>
  <c r="O91" i="12"/>
  <c r="N91" i="12"/>
  <c r="K91" i="12"/>
  <c r="J91" i="12"/>
  <c r="I91" i="12"/>
  <c r="L91" i="12"/>
  <c r="M91" i="12"/>
  <c r="P91" i="12"/>
  <c r="Q91" i="12"/>
  <c r="T91" i="12"/>
  <c r="U91" i="12"/>
  <c r="H91" i="12"/>
  <c r="I90" i="12"/>
  <c r="J90" i="12"/>
  <c r="K90" i="12"/>
  <c r="L90" i="12"/>
  <c r="M90" i="12"/>
  <c r="N90" i="12"/>
  <c r="O90" i="12"/>
  <c r="P90" i="12"/>
  <c r="Q90" i="12"/>
  <c r="R90" i="12"/>
  <c r="S90" i="12"/>
  <c r="T90" i="12"/>
  <c r="U90" i="12"/>
  <c r="V90" i="12"/>
  <c r="H90" i="12"/>
  <c r="V85" i="11"/>
  <c r="S85" i="11"/>
  <c r="R85" i="11"/>
  <c r="O85" i="11"/>
  <c r="N85" i="11"/>
  <c r="K85" i="11"/>
  <c r="J85" i="11"/>
  <c r="I85" i="11"/>
  <c r="L85" i="11"/>
  <c r="M85" i="11"/>
  <c r="P85" i="11"/>
  <c r="Q85" i="11"/>
  <c r="T85" i="11"/>
  <c r="U85" i="11"/>
  <c r="H85" i="11"/>
  <c r="I84" i="11"/>
  <c r="J84" i="11"/>
  <c r="K84" i="11"/>
  <c r="L84" i="11"/>
  <c r="M84" i="11"/>
  <c r="N84" i="11"/>
  <c r="O84" i="11"/>
  <c r="P84" i="11"/>
  <c r="Q84" i="11"/>
  <c r="R84" i="11"/>
  <c r="S84" i="11"/>
  <c r="T84" i="11"/>
  <c r="U84" i="11"/>
  <c r="V84" i="11"/>
  <c r="H84" i="11"/>
  <c r="V67" i="10"/>
  <c r="T67" i="10"/>
  <c r="S67" i="10"/>
  <c r="R67" i="10"/>
  <c r="O67" i="10"/>
  <c r="N67" i="10"/>
  <c r="K67" i="10"/>
  <c r="J67" i="10"/>
  <c r="I67" i="10"/>
  <c r="L67" i="10"/>
  <c r="M67" i="10"/>
  <c r="P67" i="10"/>
  <c r="Q67" i="10"/>
  <c r="U67" i="10"/>
  <c r="H67" i="10"/>
  <c r="I66" i="10"/>
  <c r="J66" i="10"/>
  <c r="K66" i="10"/>
  <c r="L66" i="10"/>
  <c r="M66" i="10"/>
  <c r="N66" i="10"/>
  <c r="O66" i="10"/>
  <c r="P66" i="10"/>
  <c r="Q66" i="10"/>
  <c r="R66" i="10"/>
  <c r="S66" i="10"/>
  <c r="T66" i="10"/>
  <c r="U66" i="10"/>
  <c r="V66" i="10"/>
  <c r="H66" i="10"/>
  <c r="V104" i="9"/>
  <c r="V103" i="9"/>
  <c r="S104" i="9"/>
  <c r="R104" i="9"/>
  <c r="O104" i="9"/>
  <c r="N104" i="9"/>
  <c r="K104" i="9"/>
  <c r="J104" i="9"/>
  <c r="I104" i="9"/>
  <c r="L104" i="9"/>
  <c r="M104" i="9"/>
  <c r="P104" i="9"/>
  <c r="Q104" i="9"/>
  <c r="T104" i="9"/>
  <c r="U104" i="9"/>
  <c r="H104" i="9"/>
  <c r="K103" i="9"/>
  <c r="L103" i="9"/>
  <c r="M103" i="9"/>
  <c r="N103" i="9"/>
  <c r="O103" i="9"/>
  <c r="P103" i="9"/>
  <c r="Q103" i="9"/>
  <c r="R103" i="9"/>
  <c r="S103" i="9"/>
  <c r="T103" i="9"/>
  <c r="U103" i="9"/>
  <c r="J103" i="9"/>
  <c r="Y15" i="36"/>
  <c r="Y14" i="36"/>
  <c r="Y13" i="36"/>
  <c r="Y12" i="36"/>
  <c r="Y11" i="36"/>
  <c r="Y10" i="36"/>
  <c r="Y9" i="36"/>
  <c r="Y8" i="36"/>
  <c r="Y7" i="36"/>
  <c r="Y16" i="36" s="1"/>
  <c r="Y6" i="36"/>
  <c r="Y5" i="36"/>
  <c r="Y4" i="36"/>
  <c r="Y12" i="34"/>
  <c r="Y11" i="34"/>
  <c r="Y10" i="34"/>
  <c r="Y5" i="34"/>
  <c r="Y4" i="34"/>
  <c r="Y10" i="33"/>
  <c r="Y9" i="33"/>
  <c r="Y8" i="33"/>
  <c r="Y15" i="32"/>
  <c r="Y14" i="32"/>
  <c r="Y9" i="32"/>
  <c r="Y8" i="32"/>
  <c r="Y7" i="32"/>
  <c r="Y6" i="32"/>
  <c r="Y15" i="31"/>
  <c r="Y14" i="31"/>
  <c r="Y12" i="31"/>
  <c r="Y11" i="31"/>
  <c r="Y10" i="31"/>
  <c r="Y7" i="31"/>
  <c r="Y6" i="31"/>
  <c r="Y4" i="31"/>
  <c r="Y15" i="30"/>
  <c r="Y14" i="30"/>
  <c r="Y13" i="30"/>
  <c r="Y12" i="30"/>
  <c r="Y11" i="30"/>
  <c r="Y10" i="30"/>
  <c r="Y9" i="30"/>
  <c r="Y8" i="30"/>
  <c r="Y7" i="30"/>
  <c r="Y6" i="30"/>
  <c r="Y5" i="30"/>
  <c r="Y4" i="30"/>
  <c r="Y16" i="30" s="1"/>
  <c r="Y15" i="29"/>
  <c r="Y14" i="29"/>
  <c r="Y13" i="29"/>
  <c r="Y10" i="29"/>
  <c r="Y7" i="29"/>
  <c r="Y6" i="29"/>
  <c r="Y15" i="28"/>
  <c r="Y14" i="28"/>
  <c r="Y13" i="28"/>
  <c r="Y12" i="28"/>
  <c r="Y11" i="28"/>
  <c r="Y10" i="28"/>
  <c r="Y9" i="28"/>
  <c r="Y8" i="28"/>
  <c r="Y7" i="28"/>
  <c r="Y6" i="28"/>
  <c r="Y5" i="28"/>
  <c r="Y4" i="28"/>
  <c r="Y13" i="27"/>
  <c r="Y12" i="27"/>
  <c r="Y10" i="27"/>
  <c r="Y9" i="27"/>
  <c r="Y8" i="27"/>
  <c r="Y7" i="27"/>
  <c r="Y4" i="27"/>
  <c r="Y15" i="26"/>
  <c r="Y14" i="26"/>
  <c r="Y13" i="26"/>
  <c r="Y12" i="26"/>
  <c r="Y11" i="26"/>
  <c r="Y10" i="26"/>
  <c r="Y9" i="26"/>
  <c r="Y8" i="26"/>
  <c r="Y7" i="26"/>
  <c r="Y6" i="26"/>
  <c r="Y5" i="26"/>
  <c r="Y4" i="26"/>
  <c r="Y16" i="26" s="1"/>
  <c r="Y15" i="25"/>
  <c r="Y14" i="25"/>
  <c r="Y13" i="25"/>
  <c r="Y12" i="25"/>
  <c r="Y11" i="25"/>
  <c r="Y10" i="25"/>
  <c r="Y9" i="25"/>
  <c r="Y8" i="25"/>
  <c r="Y7" i="25"/>
  <c r="Y6" i="25"/>
  <c r="Y5" i="25"/>
  <c r="Y4" i="25"/>
  <c r="Y16" i="25" s="1"/>
  <c r="Y15" i="24"/>
  <c r="Y14" i="24"/>
  <c r="Y13" i="24"/>
  <c r="Y12" i="24"/>
  <c r="Y11" i="24"/>
  <c r="Y10" i="24"/>
  <c r="Y9" i="24"/>
  <c r="Y8" i="24"/>
  <c r="Y7" i="24"/>
  <c r="Y6" i="24"/>
  <c r="Y5" i="24"/>
  <c r="Y4" i="24"/>
  <c r="Y16" i="24" s="1"/>
  <c r="Y15" i="23"/>
  <c r="Y14" i="23"/>
  <c r="Y13" i="23"/>
  <c r="Y12" i="23"/>
  <c r="Y11" i="23"/>
  <c r="Y10" i="23"/>
  <c r="Y9" i="23"/>
  <c r="Y8" i="23"/>
  <c r="Y7" i="23"/>
  <c r="Y6" i="23"/>
  <c r="Y5" i="23"/>
  <c r="Y4" i="23"/>
  <c r="Y16" i="23" s="1"/>
  <c r="Y15" i="22"/>
  <c r="Y14" i="22"/>
  <c r="Y13" i="22"/>
  <c r="Y12" i="22"/>
  <c r="Y11" i="22"/>
  <c r="Y10" i="22"/>
  <c r="Y9" i="22"/>
  <c r="Y8" i="22"/>
  <c r="Y7" i="22"/>
  <c r="Y6" i="22"/>
  <c r="Y5" i="22"/>
  <c r="Y4" i="22"/>
  <c r="Y16" i="22" s="1"/>
  <c r="Y15" i="21"/>
  <c r="Y14" i="21"/>
  <c r="Y13" i="21"/>
  <c r="Y12" i="21"/>
  <c r="Y11" i="21"/>
  <c r="Y10" i="21"/>
  <c r="Y9" i="21"/>
  <c r="Y8" i="21"/>
  <c r="Y7" i="21"/>
  <c r="Y6" i="21"/>
  <c r="Y5" i="21"/>
  <c r="Y4" i="21"/>
  <c r="Y16" i="21" s="1"/>
  <c r="Y15" i="20"/>
  <c r="Y14" i="20"/>
  <c r="Y13" i="20"/>
  <c r="Y12" i="20"/>
  <c r="Y11" i="20"/>
  <c r="Y10" i="20"/>
  <c r="Y9" i="20"/>
  <c r="Y8" i="20"/>
  <c r="Y7" i="20"/>
  <c r="Y6" i="20"/>
  <c r="Y5" i="20"/>
  <c r="Y4" i="20"/>
  <c r="Y16" i="20" s="1"/>
  <c r="Y13" i="34" l="1"/>
  <c r="Y6" i="34"/>
  <c r="Y14" i="34"/>
  <c r="Y7" i="34"/>
  <c r="Y15" i="34"/>
  <c r="Y8" i="34"/>
  <c r="Y3" i="33"/>
  <c r="Y12" i="33"/>
  <c r="Y5" i="33"/>
  <c r="Y13" i="33"/>
  <c r="Y11" i="33"/>
  <c r="Y4" i="33"/>
  <c r="Y6" i="33"/>
  <c r="Y10" i="32"/>
  <c r="Y11" i="32"/>
  <c r="Y12" i="32"/>
  <c r="Y4" i="32"/>
  <c r="Y5" i="32"/>
  <c r="Y5" i="31"/>
  <c r="Y13" i="31"/>
  <c r="Y8" i="31"/>
  <c r="Y16" i="31"/>
  <c r="Y5" i="29"/>
  <c r="Y12" i="29"/>
  <c r="Y9" i="29"/>
  <c r="Y11" i="29"/>
  <c r="Y4" i="29"/>
  <c r="Y16" i="28"/>
  <c r="Y5" i="27"/>
  <c r="Y14" i="27"/>
  <c r="Y6" i="27"/>
  <c r="Y16" i="27" s="1"/>
  <c r="Y15" i="19"/>
  <c r="Y14" i="19"/>
  <c r="Y13" i="19"/>
  <c r="Y12" i="19"/>
  <c r="Y11" i="19"/>
  <c r="Y10" i="19"/>
  <c r="Y9" i="19"/>
  <c r="Y8" i="19"/>
  <c r="Y7" i="19"/>
  <c r="Y6" i="19"/>
  <c r="Y5" i="19"/>
  <c r="Y4" i="19"/>
  <c r="Y16" i="19" s="1"/>
  <c r="Y16" i="18"/>
  <c r="Y15" i="18"/>
  <c r="Y14" i="18"/>
  <c r="Y13" i="18"/>
  <c r="Y12" i="18"/>
  <c r="Y11" i="18"/>
  <c r="Y10" i="18"/>
  <c r="Y9" i="18"/>
  <c r="Y8" i="18"/>
  <c r="Y7" i="18"/>
  <c r="Y6" i="18"/>
  <c r="Y5" i="18"/>
  <c r="Y4" i="18"/>
  <c r="Y15" i="17"/>
  <c r="Y14" i="17"/>
  <c r="Y13" i="17"/>
  <c r="Y12" i="17"/>
  <c r="Y11" i="17"/>
  <c r="Y10" i="17"/>
  <c r="Y9" i="17"/>
  <c r="Y8" i="17"/>
  <c r="Y7" i="17"/>
  <c r="Y6" i="17"/>
  <c r="Y5" i="17"/>
  <c r="Y4" i="17"/>
  <c r="Y16" i="17" s="1"/>
  <c r="Y15" i="16"/>
  <c r="Y14" i="16"/>
  <c r="Y13" i="16"/>
  <c r="Y12" i="16"/>
  <c r="Y11" i="16"/>
  <c r="Y10" i="16"/>
  <c r="Y9" i="16"/>
  <c r="Y8" i="16"/>
  <c r="Y7" i="16"/>
  <c r="Y6" i="16"/>
  <c r="Y5" i="16"/>
  <c r="Y4" i="16"/>
  <c r="Y16" i="16" s="1"/>
  <c r="Y16" i="15"/>
  <c r="Y15" i="15"/>
  <c r="Y14" i="15"/>
  <c r="Y13" i="15"/>
  <c r="Y12" i="15"/>
  <c r="Y11" i="15"/>
  <c r="Y10" i="15"/>
  <c r="Y9" i="15"/>
  <c r="Y8" i="15"/>
  <c r="Y7" i="15"/>
  <c r="Y6" i="15"/>
  <c r="Y5" i="15"/>
  <c r="Y4" i="15"/>
  <c r="Y5" i="14"/>
  <c r="Y6" i="14"/>
  <c r="Y7" i="14"/>
  <c r="Y8" i="14"/>
  <c r="Y9" i="14"/>
  <c r="Y10" i="14"/>
  <c r="Y11" i="14"/>
  <c r="Y12" i="14"/>
  <c r="Y13" i="14"/>
  <c r="Y14" i="14"/>
  <c r="Y15" i="14"/>
  <c r="Y4" i="14"/>
  <c r="Y15" i="13"/>
  <c r="Y14" i="13"/>
  <c r="Y13" i="13"/>
  <c r="Y12" i="13"/>
  <c r="Y11" i="13"/>
  <c r="Y10" i="13"/>
  <c r="Y9" i="13"/>
  <c r="Y8" i="13"/>
  <c r="Y7" i="13"/>
  <c r="Y6" i="13"/>
  <c r="Y5" i="13"/>
  <c r="Y4" i="13"/>
  <c r="Y15" i="12"/>
  <c r="Y14" i="12"/>
  <c r="Y13" i="12"/>
  <c r="Y12" i="12"/>
  <c r="Y11" i="12"/>
  <c r="Y10" i="12"/>
  <c r="Y9" i="12"/>
  <c r="Y8" i="12"/>
  <c r="Y7" i="12"/>
  <c r="Y6" i="12"/>
  <c r="Y5" i="12"/>
  <c r="Y4" i="12"/>
  <c r="Y15" i="11"/>
  <c r="Y14" i="11"/>
  <c r="Y13" i="11"/>
  <c r="Y12" i="11"/>
  <c r="Y11" i="11"/>
  <c r="Y10" i="11"/>
  <c r="Y9" i="11"/>
  <c r="Y8" i="11"/>
  <c r="Y7" i="11"/>
  <c r="Y6" i="11"/>
  <c r="Y5" i="11"/>
  <c r="Y4" i="11"/>
  <c r="Y15" i="10"/>
  <c r="Y14" i="10"/>
  <c r="Y13" i="10"/>
  <c r="Y12" i="10"/>
  <c r="Y11" i="10"/>
  <c r="Y10" i="10"/>
  <c r="Y9" i="10"/>
  <c r="Y8" i="10"/>
  <c r="Y7" i="10"/>
  <c r="Y6" i="10"/>
  <c r="Y5" i="10"/>
  <c r="Y4" i="10"/>
  <c r="Y15" i="9"/>
  <c r="Y14" i="9"/>
  <c r="Y13" i="9"/>
  <c r="Y12" i="9"/>
  <c r="Y11" i="9"/>
  <c r="Y10" i="9"/>
  <c r="Y9" i="9"/>
  <c r="Y8" i="9"/>
  <c r="Y7" i="9"/>
  <c r="Y6" i="9"/>
  <c r="Y5" i="9"/>
  <c r="Y4" i="9"/>
  <c r="Y16" i="8"/>
  <c r="Y15" i="8"/>
  <c r="Y14" i="8"/>
  <c r="Y13" i="8"/>
  <c r="Y12" i="8"/>
  <c r="Y11" i="8"/>
  <c r="Y10" i="8"/>
  <c r="Y9" i="8"/>
  <c r="Y8" i="8"/>
  <c r="Y7" i="8"/>
  <c r="Y6" i="8"/>
  <c r="Y5" i="8"/>
  <c r="Y4" i="8"/>
  <c r="Y15" i="7"/>
  <c r="Y14" i="7"/>
  <c r="Y13" i="7"/>
  <c r="Y12" i="7"/>
  <c r="Y11" i="7"/>
  <c r="Y10" i="7"/>
  <c r="Y9" i="7"/>
  <c r="Y8" i="7"/>
  <c r="Y7" i="7"/>
  <c r="Y6" i="7"/>
  <c r="Y5" i="7"/>
  <c r="Y4" i="7"/>
  <c r="Y16" i="7" s="1"/>
  <c r="Y15" i="6"/>
  <c r="Y14" i="6"/>
  <c r="Y13" i="6"/>
  <c r="Y12" i="6"/>
  <c r="Y11" i="6"/>
  <c r="Y10" i="6"/>
  <c r="Y9" i="6"/>
  <c r="Y8" i="6"/>
  <c r="Y7" i="6"/>
  <c r="Y6" i="6"/>
  <c r="Y5" i="6"/>
  <c r="Y4" i="6"/>
  <c r="Y16" i="6" s="1"/>
  <c r="Y15" i="5"/>
  <c r="Y14" i="5"/>
  <c r="Y13" i="5"/>
  <c r="Y12" i="5"/>
  <c r="Y11" i="5"/>
  <c r="Y10" i="5"/>
  <c r="Y9" i="5"/>
  <c r="Y8" i="5"/>
  <c r="Y7" i="5"/>
  <c r="Y6" i="5"/>
  <c r="Y5" i="5"/>
  <c r="Y4" i="5"/>
  <c r="Y16" i="5" s="1"/>
  <c r="Y16" i="4"/>
  <c r="Y15" i="4"/>
  <c r="Y14" i="4"/>
  <c r="Y13" i="4"/>
  <c r="Y12" i="4"/>
  <c r="Y11" i="4"/>
  <c r="Y10" i="4"/>
  <c r="Y9" i="4"/>
  <c r="Y8" i="4"/>
  <c r="Y7" i="4"/>
  <c r="Y6" i="4"/>
  <c r="Y5" i="4"/>
  <c r="Y4" i="4"/>
  <c r="Y16" i="34" l="1"/>
  <c r="Y15" i="33"/>
  <c r="Y16" i="32"/>
  <c r="Y16" i="29"/>
  <c r="Y16" i="13"/>
  <c r="Y16" i="12"/>
  <c r="Y16" i="11"/>
  <c r="Y16" i="10"/>
  <c r="Y16" i="9"/>
  <c r="Y16" i="14"/>
  <c r="A125" i="8"/>
  <c r="B125" i="8"/>
  <c r="B126" i="8" s="1"/>
  <c r="C125" i="8"/>
  <c r="C126" i="8" s="1"/>
  <c r="D125" i="8"/>
  <c r="D126" i="8" s="1"/>
  <c r="E125" i="8"/>
  <c r="F125" i="8"/>
  <c r="F126" i="8" s="1"/>
  <c r="G125" i="8"/>
  <c r="G126" i="8" s="1"/>
  <c r="A126" i="8"/>
  <c r="E126" i="8"/>
  <c r="A105" i="7"/>
  <c r="A106" i="7" s="1"/>
  <c r="B105" i="7"/>
  <c r="B106" i="7" s="1"/>
  <c r="C105" i="7"/>
  <c r="C106" i="7" s="1"/>
  <c r="D105" i="7"/>
  <c r="D106" i="7" s="1"/>
  <c r="E105" i="7"/>
  <c r="E106" i="7" s="1"/>
  <c r="F105" i="7"/>
  <c r="G105" i="7"/>
  <c r="G106" i="7" s="1"/>
  <c r="F106" i="7"/>
  <c r="A59" i="6"/>
  <c r="B59" i="6"/>
  <c r="B60" i="6" s="1"/>
  <c r="C59" i="6"/>
  <c r="C60" i="6" s="1"/>
  <c r="D59" i="6"/>
  <c r="D60" i="6" s="1"/>
  <c r="E59" i="6"/>
  <c r="E60" i="6" s="1"/>
  <c r="F59" i="6"/>
  <c r="G59" i="6"/>
  <c r="G60" i="6" s="1"/>
  <c r="A60" i="6"/>
  <c r="F60" i="6"/>
  <c r="A79" i="5"/>
  <c r="B79" i="5"/>
  <c r="B80" i="5" s="1"/>
  <c r="C79" i="5"/>
  <c r="C80" i="5" s="1"/>
  <c r="D79" i="5"/>
  <c r="E79" i="5"/>
  <c r="E80" i="5" s="1"/>
  <c r="F79" i="5"/>
  <c r="F80" i="5" s="1"/>
  <c r="G79" i="5"/>
  <c r="G80" i="5" s="1"/>
  <c r="A80" i="5"/>
  <c r="D80" i="5"/>
  <c r="A19" i="4"/>
  <c r="B19" i="4"/>
  <c r="B20" i="4" s="1"/>
  <c r="C19" i="4"/>
  <c r="C20" i="4" s="1"/>
  <c r="D19" i="4"/>
  <c r="D20" i="4" s="1"/>
  <c r="E19" i="4"/>
  <c r="E20" i="4" s="1"/>
  <c r="F19" i="4"/>
  <c r="F20" i="4" s="1"/>
  <c r="G19" i="4"/>
  <c r="G20" i="4" s="1"/>
  <c r="A20" i="4"/>
  <c r="A18" i="4"/>
  <c r="B18" i="4"/>
  <c r="A135" i="3"/>
  <c r="A136" i="3" s="1"/>
  <c r="B135" i="3"/>
  <c r="B136" i="3" s="1"/>
  <c r="C135" i="3"/>
  <c r="C136" i="3" s="1"/>
  <c r="D135" i="3"/>
  <c r="D136" i="3" s="1"/>
  <c r="E135" i="3"/>
  <c r="E136" i="3" s="1"/>
  <c r="F135" i="3"/>
  <c r="G135" i="3"/>
  <c r="G136" i="3" s="1"/>
  <c r="F136" i="3"/>
  <c r="Z5" i="37" l="1"/>
  <c r="Z6" i="37"/>
  <c r="Z4" i="37"/>
  <c r="Y7" i="37"/>
  <c r="Z7" i="37" s="1"/>
  <c r="Y6" i="37"/>
  <c r="Y5" i="37"/>
  <c r="Y15" i="3"/>
  <c r="Y14" i="3"/>
  <c r="Y13" i="3"/>
  <c r="Y12" i="3"/>
  <c r="Y11" i="3"/>
  <c r="Y10" i="3"/>
  <c r="Y9" i="3"/>
  <c r="Y8" i="3"/>
  <c r="Y7" i="3"/>
  <c r="Y6" i="3"/>
  <c r="Y5" i="3"/>
  <c r="Y4" i="37"/>
  <c r="A110" i="26"/>
  <c r="B110" i="26"/>
  <c r="B111" i="26" s="1"/>
  <c r="B112" i="26" s="1"/>
  <c r="C110" i="26"/>
  <c r="C111" i="26" s="1"/>
  <c r="C112" i="26" s="1"/>
  <c r="D110" i="26"/>
  <c r="D111" i="26" s="1"/>
  <c r="D112" i="26" s="1"/>
  <c r="E110" i="26"/>
  <c r="F110" i="26"/>
  <c r="F111" i="26" s="1"/>
  <c r="F112" i="26" s="1"/>
  <c r="G110" i="26"/>
  <c r="G111" i="26" s="1"/>
  <c r="G112" i="26" s="1"/>
  <c r="A111" i="26"/>
  <c r="A112" i="26" s="1"/>
  <c r="E111" i="26"/>
  <c r="E112" i="26" s="1"/>
  <c r="V112" i="26"/>
  <c r="S112" i="26"/>
  <c r="R112" i="26"/>
  <c r="O112" i="26"/>
  <c r="N112" i="26"/>
  <c r="K112" i="26"/>
  <c r="J112" i="26"/>
  <c r="I112" i="26"/>
  <c r="L112" i="26"/>
  <c r="M112" i="26"/>
  <c r="P112" i="26"/>
  <c r="Q112" i="26"/>
  <c r="T112" i="26"/>
  <c r="U112" i="26"/>
  <c r="H112" i="26"/>
  <c r="V110" i="26"/>
  <c r="R110" i="26"/>
  <c r="N110" i="26"/>
  <c r="J110" i="26"/>
  <c r="L110" i="26"/>
  <c r="P110" i="26"/>
  <c r="T110" i="26"/>
  <c r="H110" i="26"/>
  <c r="A69" i="25" l="1"/>
  <c r="A70" i="25" s="1"/>
  <c r="A71" i="25" s="1"/>
  <c r="B69" i="25"/>
  <c r="B70" i="25" s="1"/>
  <c r="B71" i="25" s="1"/>
  <c r="C69" i="25"/>
  <c r="C70" i="25" s="1"/>
  <c r="C71" i="25" s="1"/>
  <c r="D69" i="25"/>
  <c r="D70" i="25" s="1"/>
  <c r="D71" i="25" s="1"/>
  <c r="F69" i="25"/>
  <c r="F70" i="25" s="1"/>
  <c r="F71" i="25" s="1"/>
  <c r="G69" i="25"/>
  <c r="G70" i="25"/>
  <c r="G71" i="25" s="1"/>
  <c r="V71" i="25"/>
  <c r="S71" i="25"/>
  <c r="R71" i="25"/>
  <c r="O71" i="25"/>
  <c r="N71" i="25"/>
  <c r="K71" i="25"/>
  <c r="J71" i="25"/>
  <c r="I71" i="25"/>
  <c r="L71" i="25"/>
  <c r="M71" i="25"/>
  <c r="P71" i="25"/>
  <c r="Q71" i="25"/>
  <c r="T71" i="25"/>
  <c r="U71" i="25"/>
  <c r="H71" i="25"/>
  <c r="V69" i="25"/>
  <c r="R69" i="25"/>
  <c r="N69" i="25"/>
  <c r="J69" i="25"/>
  <c r="L69" i="25"/>
  <c r="P69" i="25"/>
  <c r="T69" i="25"/>
  <c r="H69" i="25"/>
  <c r="A149" i="24"/>
  <c r="A150" i="24" s="1"/>
  <c r="A151" i="24" s="1"/>
  <c r="B149" i="24"/>
  <c r="B150" i="24" s="1"/>
  <c r="B151" i="24" s="1"/>
  <c r="C149" i="24"/>
  <c r="D149" i="24"/>
  <c r="F149" i="24"/>
  <c r="F150" i="24" s="1"/>
  <c r="F151" i="24" s="1"/>
  <c r="G149" i="24"/>
  <c r="G150" i="24" s="1"/>
  <c r="G151" i="24" s="1"/>
  <c r="C150" i="24"/>
  <c r="C151" i="24" s="1"/>
  <c r="D150" i="24"/>
  <c r="D151" i="24"/>
  <c r="V151" i="24"/>
  <c r="S151" i="24"/>
  <c r="R151" i="24"/>
  <c r="O151" i="24"/>
  <c r="N151" i="24"/>
  <c r="K151" i="24"/>
  <c r="J151" i="24"/>
  <c r="I151" i="24"/>
  <c r="L151" i="24"/>
  <c r="M151" i="24"/>
  <c r="P151" i="24"/>
  <c r="Q151" i="24"/>
  <c r="T151" i="24"/>
  <c r="U151" i="24"/>
  <c r="H151" i="24"/>
  <c r="V149" i="24"/>
  <c r="R149" i="24"/>
  <c r="N149" i="24"/>
  <c r="J149" i="24"/>
  <c r="L149" i="24"/>
  <c r="P149" i="24"/>
  <c r="T149" i="24"/>
  <c r="H149" i="24"/>
  <c r="V100" i="23" l="1"/>
  <c r="S100" i="23"/>
  <c r="R100" i="23"/>
  <c r="O100" i="23"/>
  <c r="N100" i="23"/>
  <c r="K100" i="23"/>
  <c r="J100" i="23"/>
  <c r="I100" i="23"/>
  <c r="L100" i="23"/>
  <c r="M100" i="23"/>
  <c r="P100" i="23"/>
  <c r="Q100" i="23"/>
  <c r="T100" i="23"/>
  <c r="U100" i="23"/>
  <c r="H100" i="23"/>
  <c r="V98" i="23"/>
  <c r="T98" i="23"/>
  <c r="R98" i="23"/>
  <c r="N98" i="23"/>
  <c r="J98" i="23"/>
  <c r="L98" i="23"/>
  <c r="P98" i="23"/>
  <c r="H98" i="23"/>
  <c r="B98" i="23"/>
  <c r="C98" i="23"/>
  <c r="D98" i="23"/>
  <c r="E98" i="23"/>
  <c r="E99" i="23" s="1"/>
  <c r="E100" i="23" s="1"/>
  <c r="F98" i="23"/>
  <c r="F99" i="23" s="1"/>
  <c r="F100" i="23" s="1"/>
  <c r="G98" i="23"/>
  <c r="B99" i="23"/>
  <c r="C99" i="23"/>
  <c r="C100" i="23" s="1"/>
  <c r="D99" i="23"/>
  <c r="G99" i="23"/>
  <c r="G100" i="23" s="1"/>
  <c r="B100" i="23"/>
  <c r="D100" i="23"/>
  <c r="S77" i="22"/>
  <c r="R77" i="22"/>
  <c r="O77" i="22"/>
  <c r="N77" i="22"/>
  <c r="K77" i="22"/>
  <c r="J77" i="22"/>
  <c r="V77" i="22"/>
  <c r="I77" i="22"/>
  <c r="L77" i="22"/>
  <c r="M77" i="22"/>
  <c r="P77" i="22"/>
  <c r="Q77" i="22"/>
  <c r="T77" i="22"/>
  <c r="U77" i="22"/>
  <c r="H77" i="22"/>
  <c r="V75" i="22"/>
  <c r="R75" i="22"/>
  <c r="N75" i="22"/>
  <c r="J75" i="22"/>
  <c r="L75" i="22"/>
  <c r="P75" i="22"/>
  <c r="T75" i="22"/>
  <c r="H75" i="22"/>
  <c r="C75" i="22"/>
  <c r="D75" i="22"/>
  <c r="F75" i="22"/>
  <c r="F76" i="22" s="1"/>
  <c r="F77" i="22" s="1"/>
  <c r="G75" i="22"/>
  <c r="G76" i="22" s="1"/>
  <c r="G77" i="22" s="1"/>
  <c r="C76" i="22"/>
  <c r="C77" i="22" s="1"/>
  <c r="D76" i="22"/>
  <c r="D77" i="22" s="1"/>
  <c r="A120" i="21"/>
  <c r="B120" i="21"/>
  <c r="C120" i="21"/>
  <c r="D120" i="21"/>
  <c r="F119" i="21"/>
  <c r="G119" i="21"/>
  <c r="F120" i="21"/>
  <c r="G120" i="21"/>
  <c r="A118" i="21"/>
  <c r="B118" i="21"/>
  <c r="B119" i="21" s="1"/>
  <c r="C118" i="21"/>
  <c r="C119" i="21" s="1"/>
  <c r="D118" i="21"/>
  <c r="D119" i="21" s="1"/>
  <c r="A119" i="21"/>
  <c r="F118" i="21"/>
  <c r="G118" i="21"/>
  <c r="V120" i="21"/>
  <c r="S120" i="21"/>
  <c r="R120" i="21"/>
  <c r="O120" i="21"/>
  <c r="N120" i="21"/>
  <c r="K120" i="21"/>
  <c r="J120" i="21"/>
  <c r="I120" i="21"/>
  <c r="L120" i="21"/>
  <c r="M120" i="21"/>
  <c r="P120" i="21"/>
  <c r="Q120" i="21"/>
  <c r="T120" i="21"/>
  <c r="U120" i="21"/>
  <c r="H120" i="21"/>
  <c r="R118" i="21"/>
  <c r="N118" i="21"/>
  <c r="V118" i="21"/>
  <c r="J118" i="21"/>
  <c r="L118" i="21"/>
  <c r="P118" i="21"/>
  <c r="T118" i="21"/>
  <c r="H118" i="21"/>
  <c r="S73" i="2"/>
  <c r="R73" i="2"/>
  <c r="O73" i="2"/>
  <c r="N73" i="2"/>
  <c r="K73" i="2"/>
  <c r="J73" i="2"/>
  <c r="I73" i="2"/>
  <c r="L73" i="2"/>
  <c r="M73" i="2"/>
  <c r="P73" i="2"/>
  <c r="Q73" i="2"/>
  <c r="T73" i="2"/>
  <c r="U73" i="2"/>
  <c r="H73" i="2"/>
  <c r="S136" i="3"/>
  <c r="R136" i="3"/>
  <c r="O136" i="3"/>
  <c r="N136" i="3"/>
  <c r="K136" i="3"/>
  <c r="J136" i="3"/>
  <c r="I136" i="3"/>
  <c r="L136" i="3"/>
  <c r="M136" i="3"/>
  <c r="P136" i="3"/>
  <c r="Q136" i="3"/>
  <c r="T136" i="3"/>
  <c r="U136" i="3"/>
  <c r="H136" i="3"/>
  <c r="V20" i="4"/>
  <c r="S20" i="4"/>
  <c r="R20" i="4"/>
  <c r="O20" i="4"/>
  <c r="N20" i="4"/>
  <c r="K20" i="4"/>
  <c r="J20" i="4"/>
  <c r="I20" i="4"/>
  <c r="L20" i="4"/>
  <c r="M20" i="4"/>
  <c r="P20" i="4"/>
  <c r="Q20" i="4"/>
  <c r="T20" i="4"/>
  <c r="U20" i="4"/>
  <c r="H20" i="4"/>
  <c r="V80" i="5"/>
  <c r="S80" i="5"/>
  <c r="R80" i="5"/>
  <c r="O80" i="5"/>
  <c r="N80" i="5"/>
  <c r="K80" i="5"/>
  <c r="J80" i="5"/>
  <c r="I80" i="5"/>
  <c r="L80" i="5"/>
  <c r="M80" i="5"/>
  <c r="P80" i="5"/>
  <c r="Q80" i="5"/>
  <c r="T80" i="5"/>
  <c r="U80" i="5"/>
  <c r="H80" i="5"/>
  <c r="V60" i="6"/>
  <c r="S60" i="6"/>
  <c r="R60" i="6"/>
  <c r="O60" i="6"/>
  <c r="N60" i="6"/>
  <c r="K60" i="6"/>
  <c r="J60" i="6"/>
  <c r="I60" i="6"/>
  <c r="L60" i="6"/>
  <c r="M60" i="6"/>
  <c r="P60" i="6"/>
  <c r="Q60" i="6"/>
  <c r="T60" i="6"/>
  <c r="U60" i="6"/>
  <c r="H60" i="6"/>
  <c r="V126" i="8"/>
  <c r="S126" i="8"/>
  <c r="R126" i="8"/>
  <c r="O126" i="8"/>
  <c r="N126" i="8"/>
  <c r="K126" i="8"/>
  <c r="J126" i="8"/>
  <c r="I126" i="8"/>
  <c r="L126" i="8"/>
  <c r="M126" i="8"/>
  <c r="P126" i="8"/>
  <c r="Q126" i="8"/>
  <c r="T126" i="8"/>
  <c r="U126" i="8"/>
  <c r="H126" i="8"/>
  <c r="V106" i="7"/>
  <c r="S106" i="7"/>
  <c r="R106" i="7"/>
  <c r="O106" i="7"/>
  <c r="N106" i="7"/>
  <c r="K106" i="7"/>
  <c r="J106" i="7"/>
  <c r="I106" i="7"/>
  <c r="L106" i="7"/>
  <c r="M106" i="7"/>
  <c r="P106" i="7"/>
  <c r="Q106" i="7"/>
  <c r="T106" i="7"/>
  <c r="U106" i="7"/>
  <c r="H106" i="7"/>
  <c r="V2753" i="37" l="1"/>
  <c r="S2753" i="37"/>
  <c r="R2753" i="37"/>
  <c r="O2753" i="37"/>
  <c r="N2753" i="37"/>
  <c r="K2753" i="37"/>
  <c r="J2753" i="37"/>
  <c r="I2753" i="37"/>
  <c r="L2753" i="37"/>
  <c r="M2753" i="37"/>
  <c r="P2753" i="37"/>
  <c r="Q2753" i="37"/>
  <c r="T2753" i="37"/>
  <c r="U2753" i="37"/>
  <c r="H2753" i="37"/>
  <c r="H2751" i="37"/>
  <c r="P2751" i="37"/>
  <c r="T2751" i="37"/>
  <c r="L2751" i="37"/>
  <c r="N2751" i="37"/>
  <c r="R2751" i="37"/>
  <c r="J2751" i="37"/>
  <c r="A136" i="20"/>
  <c r="B136" i="20"/>
  <c r="B137" i="20" s="1"/>
  <c r="B138" i="20" s="1"/>
  <c r="C136" i="20"/>
  <c r="C137" i="20" s="1"/>
  <c r="C138" i="20" s="1"/>
  <c r="D136" i="20"/>
  <c r="D137" i="20" s="1"/>
  <c r="D138" i="20" s="1"/>
  <c r="E136" i="20"/>
  <c r="E137" i="20" s="1"/>
  <c r="E138" i="20" s="1"/>
  <c r="F136" i="20"/>
  <c r="F137" i="20" s="1"/>
  <c r="F138" i="20" s="1"/>
  <c r="G136" i="20"/>
  <c r="A137" i="20"/>
  <c r="A138" i="20" s="1"/>
  <c r="G137" i="20"/>
  <c r="G138" i="20" s="1"/>
  <c r="S138" i="20"/>
  <c r="R138" i="20"/>
  <c r="O138" i="20"/>
  <c r="N138" i="20"/>
  <c r="K138" i="20"/>
  <c r="J138" i="20"/>
  <c r="I138" i="20"/>
  <c r="L138" i="20"/>
  <c r="M138" i="20"/>
  <c r="P138" i="20"/>
  <c r="Q138" i="20"/>
  <c r="T138" i="20"/>
  <c r="H138" i="20"/>
  <c r="V136" i="20"/>
  <c r="R136" i="20"/>
  <c r="N136" i="20"/>
  <c r="J136" i="20"/>
  <c r="L136" i="20"/>
  <c r="P136" i="20"/>
  <c r="T136" i="20"/>
  <c r="H136" i="20"/>
  <c r="A52" i="19"/>
  <c r="B52" i="19"/>
  <c r="C52" i="19"/>
  <c r="C53" i="19" s="1"/>
  <c r="C54" i="19" s="1"/>
  <c r="D52" i="19"/>
  <c r="D53" i="19" s="1"/>
  <c r="D54" i="19" s="1"/>
  <c r="E52" i="19"/>
  <c r="F52" i="19"/>
  <c r="F53" i="19" s="1"/>
  <c r="F54" i="19" s="1"/>
  <c r="G52" i="19"/>
  <c r="G53" i="19" s="1"/>
  <c r="G54" i="19" s="1"/>
  <c r="A53" i="19"/>
  <c r="A54" i="19" s="1"/>
  <c r="B53" i="19"/>
  <c r="E53" i="19"/>
  <c r="E54" i="19" s="1"/>
  <c r="B54" i="19"/>
  <c r="S54" i="19"/>
  <c r="R54" i="19"/>
  <c r="O54" i="19"/>
  <c r="N54" i="19"/>
  <c r="K54" i="19"/>
  <c r="J54" i="19"/>
  <c r="I54" i="19"/>
  <c r="L54" i="19"/>
  <c r="M54" i="19"/>
  <c r="P54" i="19"/>
  <c r="Q54" i="19"/>
  <c r="T54" i="19"/>
  <c r="U54" i="19"/>
  <c r="H54" i="19"/>
  <c r="V52" i="19"/>
  <c r="R52" i="19"/>
  <c r="N52" i="19"/>
  <c r="J52" i="19"/>
  <c r="L52" i="19"/>
  <c r="P52" i="19"/>
  <c r="T52" i="19"/>
  <c r="H52" i="19"/>
  <c r="A75" i="18"/>
  <c r="B75" i="18"/>
  <c r="B76" i="18" s="1"/>
  <c r="B77" i="18" s="1"/>
  <c r="C75" i="18"/>
  <c r="C76" i="18" s="1"/>
  <c r="C77" i="18" s="1"/>
  <c r="D75" i="18"/>
  <c r="E75" i="18"/>
  <c r="E76" i="18" s="1"/>
  <c r="E77" i="18" s="1"/>
  <c r="F75" i="18"/>
  <c r="F76" i="18" s="1"/>
  <c r="F77" i="18" s="1"/>
  <c r="G75" i="18"/>
  <c r="G76" i="18" s="1"/>
  <c r="G77" i="18" s="1"/>
  <c r="A76" i="18"/>
  <c r="A77" i="18" s="1"/>
  <c r="D76" i="18"/>
  <c r="D77" i="18" s="1"/>
  <c r="S77" i="18"/>
  <c r="R77" i="18"/>
  <c r="O77" i="18"/>
  <c r="N77" i="18"/>
  <c r="K77" i="18"/>
  <c r="J77" i="18"/>
  <c r="I77" i="18"/>
  <c r="L77" i="18"/>
  <c r="M77" i="18"/>
  <c r="P77" i="18"/>
  <c r="Q77" i="18"/>
  <c r="T77" i="18"/>
  <c r="U77" i="18"/>
  <c r="H77" i="18"/>
  <c r="R75" i="18"/>
  <c r="N75" i="18"/>
  <c r="J75" i="18"/>
  <c r="L75" i="18"/>
  <c r="P75" i="18"/>
  <c r="T75" i="18"/>
  <c r="H75" i="18"/>
  <c r="A124" i="17"/>
  <c r="B124" i="17"/>
  <c r="C124" i="17"/>
  <c r="C125" i="17" s="1"/>
  <c r="C126" i="17" s="1"/>
  <c r="D124" i="17"/>
  <c r="D125" i="17" s="1"/>
  <c r="D126" i="17" s="1"/>
  <c r="E124" i="17"/>
  <c r="E125" i="17" s="1"/>
  <c r="E126" i="17" s="1"/>
  <c r="F124" i="17"/>
  <c r="F125" i="17" s="1"/>
  <c r="F126" i="17" s="1"/>
  <c r="G124" i="17"/>
  <c r="G125" i="17" s="1"/>
  <c r="G126" i="17" s="1"/>
  <c r="A125" i="17"/>
  <c r="A126" i="17" s="1"/>
  <c r="B125" i="17"/>
  <c r="B126" i="17"/>
  <c r="S126" i="17"/>
  <c r="R126" i="17"/>
  <c r="O126" i="17"/>
  <c r="N126" i="17"/>
  <c r="K126" i="17"/>
  <c r="J126" i="17"/>
  <c r="I126" i="17"/>
  <c r="L126" i="17"/>
  <c r="M126" i="17"/>
  <c r="P126" i="17"/>
  <c r="Q126" i="17"/>
  <c r="T126" i="17"/>
  <c r="U126" i="17"/>
  <c r="H126" i="17"/>
  <c r="V124" i="17"/>
  <c r="R124" i="17"/>
  <c r="N124" i="17"/>
  <c r="J124" i="17"/>
  <c r="L124" i="17"/>
  <c r="P124" i="17"/>
  <c r="T124" i="17"/>
  <c r="H124" i="17"/>
  <c r="A62" i="16"/>
  <c r="A63" i="16" s="1"/>
  <c r="B62" i="16"/>
  <c r="B63" i="16" s="1"/>
  <c r="C62" i="16"/>
  <c r="D62" i="16"/>
  <c r="D63" i="16" s="1"/>
  <c r="E62" i="16"/>
  <c r="E63" i="16" s="1"/>
  <c r="F62" i="16"/>
  <c r="F63" i="16" s="1"/>
  <c r="G62" i="16"/>
  <c r="G63" i="16" s="1"/>
  <c r="C63" i="16"/>
  <c r="S63" i="16"/>
  <c r="R63" i="16"/>
  <c r="O63" i="16"/>
  <c r="N63" i="16"/>
  <c r="L63" i="16"/>
  <c r="K63" i="16"/>
  <c r="J63" i="16"/>
  <c r="I63" i="16"/>
  <c r="M63" i="16"/>
  <c r="P63" i="16"/>
  <c r="Q63" i="16"/>
  <c r="T63" i="16"/>
  <c r="U63" i="16"/>
  <c r="H63" i="16"/>
  <c r="R61" i="16"/>
  <c r="N61" i="16"/>
  <c r="J61" i="16"/>
  <c r="L61" i="16"/>
  <c r="P61" i="16"/>
  <c r="T61" i="16"/>
  <c r="H61" i="16"/>
  <c r="A62" i="15"/>
  <c r="B62" i="15"/>
  <c r="B63" i="15" s="1"/>
  <c r="C62" i="15"/>
  <c r="D62" i="15"/>
  <c r="D63" i="15" s="1"/>
  <c r="E62" i="15"/>
  <c r="E63" i="15" s="1"/>
  <c r="F62" i="15"/>
  <c r="F63" i="15" s="1"/>
  <c r="G62" i="15"/>
  <c r="G63" i="15" s="1"/>
  <c r="A63" i="15"/>
  <c r="C63" i="15"/>
  <c r="S63" i="15"/>
  <c r="R63" i="15"/>
  <c r="O63" i="15"/>
  <c r="N63" i="15"/>
  <c r="K63" i="15"/>
  <c r="J63" i="15"/>
  <c r="I63" i="15"/>
  <c r="L63" i="15"/>
  <c r="M63" i="15"/>
  <c r="P63" i="15"/>
  <c r="Q63" i="15"/>
  <c r="T63" i="15"/>
  <c r="U63" i="15"/>
  <c r="H63" i="15"/>
  <c r="R61" i="15"/>
  <c r="N61" i="15"/>
  <c r="J61" i="15"/>
  <c r="L61" i="15"/>
  <c r="P61" i="15"/>
  <c r="T61" i="15"/>
  <c r="H61" i="15"/>
  <c r="A142" i="14"/>
  <c r="B142" i="14"/>
  <c r="C142" i="14"/>
  <c r="D142" i="14"/>
  <c r="E142" i="14"/>
  <c r="F142" i="14"/>
  <c r="G142" i="14"/>
  <c r="V142" i="14"/>
  <c r="R142" i="14"/>
  <c r="N142" i="14"/>
  <c r="J142" i="14"/>
  <c r="L142" i="14"/>
  <c r="P142" i="14"/>
  <c r="T142" i="14"/>
  <c r="H142" i="14"/>
  <c r="A84" i="13"/>
  <c r="B84" i="13"/>
  <c r="C84" i="13"/>
  <c r="D84" i="13"/>
  <c r="E84" i="13"/>
  <c r="F84" i="13"/>
  <c r="G84" i="13"/>
  <c r="V84" i="13"/>
  <c r="R84" i="13"/>
  <c r="N84" i="13"/>
  <c r="J84" i="13"/>
  <c r="L84" i="13"/>
  <c r="P84" i="13"/>
  <c r="T84" i="13"/>
  <c r="H84" i="13"/>
  <c r="A89" i="12"/>
  <c r="B89" i="12"/>
  <c r="C89" i="12"/>
  <c r="D89" i="12"/>
  <c r="G89" i="12"/>
  <c r="V89" i="12"/>
  <c r="R89" i="12"/>
  <c r="N89" i="12"/>
  <c r="J89" i="12"/>
  <c r="L89" i="12"/>
  <c r="P89" i="12"/>
  <c r="T89" i="12"/>
  <c r="H89" i="12"/>
  <c r="A83" i="11"/>
  <c r="B83" i="11"/>
  <c r="C83" i="11"/>
  <c r="D83" i="11"/>
  <c r="E83" i="11"/>
  <c r="F83" i="11"/>
  <c r="G83" i="11"/>
  <c r="V83" i="11"/>
  <c r="R83" i="11"/>
  <c r="N83" i="11"/>
  <c r="J83" i="11"/>
  <c r="L83" i="11"/>
  <c r="P83" i="11"/>
  <c r="T83" i="11"/>
  <c r="H83" i="11"/>
  <c r="R65" i="10"/>
  <c r="N65" i="10"/>
  <c r="J65" i="10"/>
  <c r="L65" i="10"/>
  <c r="P65" i="10"/>
  <c r="T65" i="10"/>
  <c r="H65" i="10"/>
  <c r="A102" i="9"/>
  <c r="B102" i="9"/>
  <c r="C102" i="9"/>
  <c r="D102" i="9"/>
  <c r="E102" i="9"/>
  <c r="F102" i="9"/>
  <c r="G102" i="9"/>
  <c r="V102" i="9"/>
  <c r="R102" i="9"/>
  <c r="N102" i="9"/>
  <c r="J102" i="9"/>
  <c r="L102" i="9"/>
  <c r="P102" i="9"/>
  <c r="T102" i="9"/>
  <c r="H102" i="9"/>
  <c r="A124" i="8"/>
  <c r="B124" i="8"/>
  <c r="C124" i="8"/>
  <c r="D124" i="8"/>
  <c r="E124" i="8"/>
  <c r="F124" i="8"/>
  <c r="G124" i="8"/>
  <c r="V124" i="8"/>
  <c r="R124" i="8"/>
  <c r="N124" i="8"/>
  <c r="J124" i="8"/>
  <c r="L124" i="8"/>
  <c r="P124" i="8"/>
  <c r="T124" i="8"/>
  <c r="H124" i="8"/>
  <c r="A104" i="7"/>
  <c r="B104" i="7"/>
  <c r="C104" i="7"/>
  <c r="D104" i="7"/>
  <c r="E104" i="7"/>
  <c r="F104" i="7"/>
  <c r="G104" i="7"/>
  <c r="V104" i="7"/>
  <c r="R104" i="7"/>
  <c r="N104" i="7"/>
  <c r="J104" i="7"/>
  <c r="L104" i="7"/>
  <c r="P104" i="7"/>
  <c r="T104" i="7"/>
  <c r="H104" i="7"/>
  <c r="Y11" i="37" l="1"/>
  <c r="Z11" i="37" s="1"/>
  <c r="Y9" i="37"/>
  <c r="Z9" i="37" s="1"/>
  <c r="Y12" i="37"/>
  <c r="Z12" i="37" s="1"/>
  <c r="Y10" i="37"/>
  <c r="Z10" i="37" s="1"/>
  <c r="Y15" i="37"/>
  <c r="Z15" i="37" s="1"/>
  <c r="Y13" i="37"/>
  <c r="Z13" i="37" s="1"/>
  <c r="Y8" i="37"/>
  <c r="Z8" i="37" s="1"/>
  <c r="Y14" i="37"/>
  <c r="Z14" i="37" s="1"/>
  <c r="A58" i="6"/>
  <c r="B58" i="6"/>
  <c r="C58" i="6"/>
  <c r="D58" i="6"/>
  <c r="E58" i="6"/>
  <c r="F58" i="6"/>
  <c r="G58" i="6"/>
  <c r="V58" i="6"/>
  <c r="R58" i="6"/>
  <c r="N58" i="6"/>
  <c r="J58" i="6"/>
  <c r="L58" i="6"/>
  <c r="P58" i="6"/>
  <c r="T58" i="6"/>
  <c r="H58" i="6"/>
  <c r="A78" i="5"/>
  <c r="B78" i="5"/>
  <c r="C78" i="5"/>
  <c r="D78" i="5"/>
  <c r="E78" i="5"/>
  <c r="F78" i="5"/>
  <c r="G78" i="5"/>
  <c r="V78" i="5"/>
  <c r="R78" i="5"/>
  <c r="N78" i="5"/>
  <c r="J78" i="5"/>
  <c r="L78" i="5"/>
  <c r="P78" i="5"/>
  <c r="T78" i="5"/>
  <c r="H78" i="5"/>
  <c r="C18" i="4"/>
  <c r="D18" i="4"/>
  <c r="E18" i="4"/>
  <c r="F18" i="4"/>
  <c r="G18" i="4"/>
  <c r="R18" i="4"/>
  <c r="N18" i="4"/>
  <c r="J18" i="4"/>
  <c r="V18" i="4"/>
  <c r="L18" i="4"/>
  <c r="P18" i="4"/>
  <c r="T18" i="4"/>
  <c r="H18" i="4"/>
  <c r="R134" i="3"/>
  <c r="N134" i="3"/>
  <c r="J134" i="3"/>
  <c r="T134" i="3"/>
  <c r="L134" i="3"/>
  <c r="P134" i="3"/>
  <c r="H134" i="3"/>
  <c r="T71" i="2"/>
  <c r="R71" i="2"/>
  <c r="P71" i="2"/>
  <c r="N71" i="2"/>
  <c r="L71" i="2"/>
  <c r="J71" i="2"/>
  <c r="H71" i="2"/>
  <c r="E78" i="2"/>
  <c r="F78" i="2"/>
  <c r="G78" i="2"/>
  <c r="H78" i="2"/>
  <c r="I78" i="2"/>
  <c r="A78" i="2"/>
  <c r="C81" i="2"/>
  <c r="C82" i="2"/>
  <c r="C83" i="2"/>
  <c r="C84" i="2"/>
  <c r="C88" i="2"/>
  <c r="C89" i="2"/>
  <c r="C90" i="2"/>
  <c r="C91" i="2"/>
  <c r="C80" i="2"/>
  <c r="B92" i="2"/>
  <c r="C85" i="2" s="1"/>
  <c r="M77" i="2"/>
  <c r="B78" i="2" s="1"/>
  <c r="C87" i="2" l="1"/>
  <c r="L78" i="2"/>
  <c r="D78" i="2"/>
  <c r="C86" i="2"/>
  <c r="K78" i="2"/>
  <c r="C78" i="2"/>
  <c r="J78" i="2"/>
  <c r="V4" i="19"/>
  <c r="V8" i="36"/>
  <c r="V7" i="36"/>
  <c r="V6" i="36"/>
  <c r="G6" i="36"/>
  <c r="G7" i="36" s="1"/>
  <c r="G8" i="36" s="1"/>
  <c r="V5" i="36"/>
  <c r="G5" i="36"/>
  <c r="F5" i="36"/>
  <c r="F6" i="36" s="1"/>
  <c r="F7" i="36" s="1"/>
  <c r="F8" i="36" s="1"/>
  <c r="E5" i="36"/>
  <c r="E6" i="36" s="1"/>
  <c r="E7" i="36" s="1"/>
  <c r="E8" i="36" s="1"/>
  <c r="B5" i="36"/>
  <c r="B6" i="36" s="1"/>
  <c r="B7" i="36" s="1"/>
  <c r="B8" i="36" s="1"/>
  <c r="A5" i="36"/>
  <c r="A6" i="36" s="1"/>
  <c r="A7" i="36" s="1"/>
  <c r="A8" i="36" s="1"/>
  <c r="V4" i="36"/>
  <c r="D4" i="36"/>
  <c r="D5" i="36" s="1"/>
  <c r="D6" i="36" s="1"/>
  <c r="D7" i="36" s="1"/>
  <c r="D8" i="36" s="1"/>
  <c r="C4" i="36"/>
  <c r="C5" i="36" s="1"/>
  <c r="C6" i="36" s="1"/>
  <c r="C7" i="36" s="1"/>
  <c r="C8" i="36" s="1"/>
  <c r="V4" i="35" l="1"/>
  <c r="D4" i="35"/>
  <c r="C4" i="35"/>
  <c r="V54" i="34" l="1"/>
  <c r="V53" i="34"/>
  <c r="V52" i="34"/>
  <c r="V51" i="34"/>
  <c r="V50" i="34"/>
  <c r="V49" i="34"/>
  <c r="V48" i="34"/>
  <c r="V47" i="34"/>
  <c r="V46" i="34"/>
  <c r="V45" i="34"/>
  <c r="V44" i="34"/>
  <c r="V43" i="34"/>
  <c r="V42" i="34"/>
  <c r="V41" i="34"/>
  <c r="V40" i="34"/>
  <c r="V39" i="34"/>
  <c r="V38" i="34"/>
  <c r="V37" i="34"/>
  <c r="V36" i="34"/>
  <c r="V35" i="34"/>
  <c r="V34" i="34"/>
  <c r="E34" i="34"/>
  <c r="E35" i="34" s="1"/>
  <c r="E36" i="34" s="1"/>
  <c r="E37" i="34" s="1"/>
  <c r="E38" i="34" s="1"/>
  <c r="E39" i="34" s="1"/>
  <c r="E40" i="34" s="1"/>
  <c r="E41" i="34" s="1"/>
  <c r="E42" i="34" s="1"/>
  <c r="E43" i="34" s="1"/>
  <c r="E44" i="34" s="1"/>
  <c r="E45" i="34" s="1"/>
  <c r="E46" i="34" s="1"/>
  <c r="E47" i="34" s="1"/>
  <c r="E48" i="34" s="1"/>
  <c r="E49" i="34" s="1"/>
  <c r="E50" i="34" s="1"/>
  <c r="E51" i="34" s="1"/>
  <c r="E52" i="34" s="1"/>
  <c r="E53" i="34" s="1"/>
  <c r="E54" i="34" s="1"/>
  <c r="V33" i="34"/>
  <c r="V32" i="34"/>
  <c r="E32" i="34"/>
  <c r="E33" i="34" s="1"/>
  <c r="V31" i="34"/>
  <c r="V30" i="34"/>
  <c r="V29" i="34"/>
  <c r="V28" i="34"/>
  <c r="V27" i="34"/>
  <c r="V26" i="34"/>
  <c r="V25" i="34"/>
  <c r="V24" i="34"/>
  <c r="V23" i="34"/>
  <c r="V22" i="34"/>
  <c r="V21" i="34"/>
  <c r="V20" i="34"/>
  <c r="V19" i="34"/>
  <c r="V18" i="34"/>
  <c r="V17" i="34"/>
  <c r="V16" i="34"/>
  <c r="V15" i="34"/>
  <c r="V14" i="34"/>
  <c r="V13" i="34"/>
  <c r="V12" i="34"/>
  <c r="V11" i="34"/>
  <c r="V10" i="34"/>
  <c r="V9" i="34"/>
  <c r="V8" i="34"/>
  <c r="V7" i="34"/>
  <c r="V6" i="34"/>
  <c r="D6" i="34"/>
  <c r="D7" i="34" s="1"/>
  <c r="D8" i="34" s="1"/>
  <c r="D9" i="34" s="1"/>
  <c r="D10" i="34" s="1"/>
  <c r="D11" i="34" s="1"/>
  <c r="D12" i="34" s="1"/>
  <c r="D13" i="34" s="1"/>
  <c r="D14" i="34" s="1"/>
  <c r="D15" i="34" s="1"/>
  <c r="D16" i="34" s="1"/>
  <c r="D17" i="34" s="1"/>
  <c r="D18" i="34" s="1"/>
  <c r="D19" i="34" s="1"/>
  <c r="D20" i="34" s="1"/>
  <c r="D21" i="34" s="1"/>
  <c r="D22" i="34" s="1"/>
  <c r="D23" i="34" s="1"/>
  <c r="D24" i="34" s="1"/>
  <c r="D25" i="34" s="1"/>
  <c r="D26" i="34" s="1"/>
  <c r="D27" i="34" s="1"/>
  <c r="D28" i="34" s="1"/>
  <c r="D29" i="34" s="1"/>
  <c r="D30" i="34" s="1"/>
  <c r="D31" i="34" s="1"/>
  <c r="D32" i="34" s="1"/>
  <c r="D33" i="34" s="1"/>
  <c r="D34" i="34" s="1"/>
  <c r="D35" i="34" s="1"/>
  <c r="D36" i="34" s="1"/>
  <c r="D37" i="34" s="1"/>
  <c r="D38" i="34" s="1"/>
  <c r="D39" i="34" s="1"/>
  <c r="D40" i="34" s="1"/>
  <c r="D41" i="34" s="1"/>
  <c r="D42" i="34" s="1"/>
  <c r="D43" i="34" s="1"/>
  <c r="D44" i="34" s="1"/>
  <c r="D45" i="34" s="1"/>
  <c r="D46" i="34" s="1"/>
  <c r="D47" i="34" s="1"/>
  <c r="D48" i="34" s="1"/>
  <c r="D49" i="34" s="1"/>
  <c r="D50" i="34" s="1"/>
  <c r="D51" i="34" s="1"/>
  <c r="D52" i="34" s="1"/>
  <c r="D53" i="34" s="1"/>
  <c r="D54" i="34" s="1"/>
  <c r="B6" i="34"/>
  <c r="B7" i="34" s="1"/>
  <c r="B8" i="34" s="1"/>
  <c r="B9" i="34" s="1"/>
  <c r="B10" i="34" s="1"/>
  <c r="B11" i="34" s="1"/>
  <c r="B12" i="34" s="1"/>
  <c r="B13" i="34" s="1"/>
  <c r="B14" i="34" s="1"/>
  <c r="B15" i="34" s="1"/>
  <c r="B16" i="34" s="1"/>
  <c r="B17" i="34" s="1"/>
  <c r="B18" i="34" s="1"/>
  <c r="B19" i="34" s="1"/>
  <c r="B20" i="34" s="1"/>
  <c r="B21" i="34" s="1"/>
  <c r="B22" i="34" s="1"/>
  <c r="B23" i="34" s="1"/>
  <c r="B24" i="34" s="1"/>
  <c r="B25" i="34" s="1"/>
  <c r="B26" i="34" s="1"/>
  <c r="B27" i="34" s="1"/>
  <c r="B28" i="34" s="1"/>
  <c r="B29" i="34" s="1"/>
  <c r="B30" i="34" s="1"/>
  <c r="B31" i="34" s="1"/>
  <c r="B32" i="34" s="1"/>
  <c r="B33" i="34" s="1"/>
  <c r="B34" i="34" s="1"/>
  <c r="B35" i="34" s="1"/>
  <c r="B36" i="34" s="1"/>
  <c r="B37" i="34" s="1"/>
  <c r="B38" i="34" s="1"/>
  <c r="B39" i="34" s="1"/>
  <c r="B40" i="34" s="1"/>
  <c r="B41" i="34" s="1"/>
  <c r="B42" i="34" s="1"/>
  <c r="B43" i="34" s="1"/>
  <c r="B44" i="34" s="1"/>
  <c r="B45" i="34" s="1"/>
  <c r="B46" i="34" s="1"/>
  <c r="B47" i="34" s="1"/>
  <c r="B48" i="34" s="1"/>
  <c r="B49" i="34" s="1"/>
  <c r="B50" i="34" s="1"/>
  <c r="B51" i="34" s="1"/>
  <c r="B52" i="34" s="1"/>
  <c r="B53" i="34" s="1"/>
  <c r="B54" i="34" s="1"/>
  <c r="V5" i="34"/>
  <c r="G5" i="34"/>
  <c r="G6" i="34" s="1"/>
  <c r="G7" i="34" s="1"/>
  <c r="G8" i="34" s="1"/>
  <c r="G9" i="34" s="1"/>
  <c r="G10" i="34" s="1"/>
  <c r="G11" i="34" s="1"/>
  <c r="G12" i="34" s="1"/>
  <c r="G13" i="34" s="1"/>
  <c r="G14" i="34" s="1"/>
  <c r="G15" i="34" s="1"/>
  <c r="G16" i="34" s="1"/>
  <c r="G17" i="34" s="1"/>
  <c r="G18" i="34" s="1"/>
  <c r="G19" i="34" s="1"/>
  <c r="G20" i="34" s="1"/>
  <c r="G21" i="34" s="1"/>
  <c r="G22" i="34" s="1"/>
  <c r="G23" i="34" s="1"/>
  <c r="G24" i="34" s="1"/>
  <c r="G25" i="34" s="1"/>
  <c r="G26" i="34" s="1"/>
  <c r="G27" i="34" s="1"/>
  <c r="G28" i="34" s="1"/>
  <c r="G29" i="34" s="1"/>
  <c r="G30" i="34" s="1"/>
  <c r="G31" i="34" s="1"/>
  <c r="G32" i="34" s="1"/>
  <c r="G33" i="34" s="1"/>
  <c r="G34" i="34" s="1"/>
  <c r="G35" i="34" s="1"/>
  <c r="G36" i="34" s="1"/>
  <c r="G37" i="34" s="1"/>
  <c r="G38" i="34" s="1"/>
  <c r="G39" i="34" s="1"/>
  <c r="G40" i="34" s="1"/>
  <c r="G41" i="34" s="1"/>
  <c r="G42" i="34" s="1"/>
  <c r="G43" i="34" s="1"/>
  <c r="G44" i="34" s="1"/>
  <c r="G45" i="34" s="1"/>
  <c r="G46" i="34" s="1"/>
  <c r="G47" i="34" s="1"/>
  <c r="G48" i="34" s="1"/>
  <c r="G49" i="34" s="1"/>
  <c r="G50" i="34" s="1"/>
  <c r="G51" i="34" s="1"/>
  <c r="G52" i="34" s="1"/>
  <c r="G53" i="34" s="1"/>
  <c r="G54" i="34" s="1"/>
  <c r="F5" i="34"/>
  <c r="F6" i="34" s="1"/>
  <c r="F7" i="34" s="1"/>
  <c r="F8" i="34" s="1"/>
  <c r="F9" i="34" s="1"/>
  <c r="F10" i="34" s="1"/>
  <c r="F11" i="34" s="1"/>
  <c r="F12" i="34" s="1"/>
  <c r="F13" i="34" s="1"/>
  <c r="F14" i="34" s="1"/>
  <c r="F15" i="34" s="1"/>
  <c r="F16" i="34" s="1"/>
  <c r="F17" i="34" s="1"/>
  <c r="F18" i="34" s="1"/>
  <c r="F19" i="34" s="1"/>
  <c r="F20" i="34" s="1"/>
  <c r="F21" i="34" s="1"/>
  <c r="F22" i="34" s="1"/>
  <c r="F23" i="34" s="1"/>
  <c r="F24" i="34" s="1"/>
  <c r="F25" i="34" s="1"/>
  <c r="F26" i="34" s="1"/>
  <c r="F27" i="34" s="1"/>
  <c r="F28" i="34" s="1"/>
  <c r="F29" i="34" s="1"/>
  <c r="F30" i="34" s="1"/>
  <c r="F31" i="34" s="1"/>
  <c r="F32" i="34" s="1"/>
  <c r="F33" i="34" s="1"/>
  <c r="F34" i="34" s="1"/>
  <c r="F35" i="34" s="1"/>
  <c r="F36" i="34" s="1"/>
  <c r="F37" i="34" s="1"/>
  <c r="F38" i="34" s="1"/>
  <c r="F39" i="34" s="1"/>
  <c r="F40" i="34" s="1"/>
  <c r="F41" i="34" s="1"/>
  <c r="F42" i="34" s="1"/>
  <c r="F43" i="34" s="1"/>
  <c r="F44" i="34" s="1"/>
  <c r="F45" i="34" s="1"/>
  <c r="F46" i="34" s="1"/>
  <c r="F47" i="34" s="1"/>
  <c r="F48" i="34" s="1"/>
  <c r="F49" i="34" s="1"/>
  <c r="F50" i="34" s="1"/>
  <c r="F51" i="34" s="1"/>
  <c r="F52" i="34" s="1"/>
  <c r="F53" i="34" s="1"/>
  <c r="F54" i="34" s="1"/>
  <c r="E5" i="34"/>
  <c r="E6" i="34" s="1"/>
  <c r="E7" i="34" s="1"/>
  <c r="E8" i="34" s="1"/>
  <c r="E9" i="34" s="1"/>
  <c r="E10" i="34" s="1"/>
  <c r="E11" i="34" s="1"/>
  <c r="E12" i="34" s="1"/>
  <c r="E13" i="34" s="1"/>
  <c r="E14" i="34" s="1"/>
  <c r="E15" i="34" s="1"/>
  <c r="E16" i="34" s="1"/>
  <c r="E17" i="34" s="1"/>
  <c r="E18" i="34" s="1"/>
  <c r="E19" i="34" s="1"/>
  <c r="E20" i="34" s="1"/>
  <c r="E21" i="34" s="1"/>
  <c r="E22" i="34" s="1"/>
  <c r="E23" i="34" s="1"/>
  <c r="E24" i="34" s="1"/>
  <c r="E25" i="34" s="1"/>
  <c r="E26" i="34" s="1"/>
  <c r="E27" i="34" s="1"/>
  <c r="E28" i="34" s="1"/>
  <c r="E29" i="34" s="1"/>
  <c r="E30" i="34" s="1"/>
  <c r="D5" i="34"/>
  <c r="B5" i="34"/>
  <c r="A5" i="34"/>
  <c r="A6" i="34" s="1"/>
  <c r="A7" i="34" s="1"/>
  <c r="A8" i="34" s="1"/>
  <c r="A9" i="34" s="1"/>
  <c r="A10" i="34" s="1"/>
  <c r="A11" i="34" s="1"/>
  <c r="A12" i="34" s="1"/>
  <c r="A13" i="34" s="1"/>
  <c r="A14" i="34" s="1"/>
  <c r="A15" i="34" s="1"/>
  <c r="A16" i="34" s="1"/>
  <c r="A17" i="34" s="1"/>
  <c r="A18" i="34" s="1"/>
  <c r="A19" i="34" s="1"/>
  <c r="A20" i="34" s="1"/>
  <c r="A21" i="34" s="1"/>
  <c r="A22" i="34" s="1"/>
  <c r="A23" i="34" s="1"/>
  <c r="A24" i="34" s="1"/>
  <c r="A25" i="34" s="1"/>
  <c r="A26" i="34" s="1"/>
  <c r="A27" i="34" s="1"/>
  <c r="A28" i="34" s="1"/>
  <c r="A29" i="34" s="1"/>
  <c r="A30" i="34" s="1"/>
  <c r="A31" i="34" s="1"/>
  <c r="A32" i="34" s="1"/>
  <c r="A33" i="34" s="1"/>
  <c r="A34" i="34" s="1"/>
  <c r="A35" i="34" s="1"/>
  <c r="A36" i="34" s="1"/>
  <c r="A37" i="34" s="1"/>
  <c r="A38" i="34" s="1"/>
  <c r="A39" i="34" s="1"/>
  <c r="A40" i="34" s="1"/>
  <c r="A41" i="34" s="1"/>
  <c r="A42" i="34" s="1"/>
  <c r="A43" i="34" s="1"/>
  <c r="A44" i="34" s="1"/>
  <c r="A45" i="34" s="1"/>
  <c r="A46" i="34" s="1"/>
  <c r="A47" i="34" s="1"/>
  <c r="A48" i="34" s="1"/>
  <c r="A49" i="34" s="1"/>
  <c r="A50" i="34" s="1"/>
  <c r="A51" i="34" s="1"/>
  <c r="A52" i="34" s="1"/>
  <c r="A53" i="34" s="1"/>
  <c r="A54" i="34" s="1"/>
  <c r="V4" i="34"/>
  <c r="D4" i="34"/>
  <c r="C4" i="34"/>
  <c r="C5" i="34" s="1"/>
  <c r="C6" i="34" s="1"/>
  <c r="C7" i="34" s="1"/>
  <c r="C8" i="34" s="1"/>
  <c r="C9" i="34" s="1"/>
  <c r="C10" i="34" s="1"/>
  <c r="C11" i="34" s="1"/>
  <c r="C12" i="34" s="1"/>
  <c r="C13" i="34" s="1"/>
  <c r="C14" i="34" s="1"/>
  <c r="C15" i="34" s="1"/>
  <c r="C16" i="34" s="1"/>
  <c r="C17" i="34" s="1"/>
  <c r="C18" i="34" s="1"/>
  <c r="C19" i="34" s="1"/>
  <c r="C20" i="34" s="1"/>
  <c r="C21" i="34" s="1"/>
  <c r="C22" i="34" s="1"/>
  <c r="C23" i="34" s="1"/>
  <c r="C24" i="34" s="1"/>
  <c r="C25" i="34" s="1"/>
  <c r="C26" i="34" s="1"/>
  <c r="C27" i="34" s="1"/>
  <c r="C28" i="34" s="1"/>
  <c r="C29" i="34" s="1"/>
  <c r="C30" i="34" s="1"/>
  <c r="C31" i="34" s="1"/>
  <c r="C32" i="34" s="1"/>
  <c r="C33" i="34" s="1"/>
  <c r="C34" i="34" s="1"/>
  <c r="C35" i="34" s="1"/>
  <c r="C36" i="34" s="1"/>
  <c r="C37" i="34" s="1"/>
  <c r="C38" i="34" s="1"/>
  <c r="C39" i="34" s="1"/>
  <c r="C40" i="34" s="1"/>
  <c r="C41" i="34" s="1"/>
  <c r="C42" i="34" s="1"/>
  <c r="C43" i="34" s="1"/>
  <c r="C44" i="34" s="1"/>
  <c r="C45" i="34" s="1"/>
  <c r="C46" i="34" s="1"/>
  <c r="C47" i="34" s="1"/>
  <c r="C48" i="34" s="1"/>
  <c r="C49" i="34" s="1"/>
  <c r="C50" i="34" s="1"/>
  <c r="C51" i="34" s="1"/>
  <c r="C52" i="34" s="1"/>
  <c r="C53" i="34" s="1"/>
  <c r="C54" i="34" s="1"/>
  <c r="V47" i="33" l="1"/>
  <c r="V46" i="33"/>
  <c r="V45" i="33"/>
  <c r="V44" i="33"/>
  <c r="V43" i="33"/>
  <c r="V42" i="33"/>
  <c r="V41" i="33"/>
  <c r="V40" i="33"/>
  <c r="V39" i="33"/>
  <c r="V38" i="33"/>
  <c r="V37" i="33"/>
  <c r="V36" i="33"/>
  <c r="V35" i="33"/>
  <c r="V34" i="33"/>
  <c r="V33" i="33"/>
  <c r="V31" i="33"/>
  <c r="V30" i="33"/>
  <c r="V29" i="33"/>
  <c r="V28" i="33"/>
  <c r="V27" i="33"/>
  <c r="V26" i="33"/>
  <c r="V25" i="33"/>
  <c r="V24" i="33"/>
  <c r="V23" i="33"/>
  <c r="V22" i="33"/>
  <c r="V21" i="33"/>
  <c r="V20" i="33"/>
  <c r="V19" i="33"/>
  <c r="V18" i="33"/>
  <c r="V17" i="33"/>
  <c r="V16" i="33"/>
  <c r="V15" i="33"/>
  <c r="V14" i="33"/>
  <c r="V13" i="33"/>
  <c r="V12" i="33"/>
  <c r="V11" i="33"/>
  <c r="V10" i="33"/>
  <c r="V9" i="33"/>
  <c r="V8" i="33"/>
  <c r="V7" i="33"/>
  <c r="V6" i="33"/>
  <c r="V5" i="33"/>
  <c r="G5" i="33"/>
  <c r="G6" i="33" s="1"/>
  <c r="G7" i="33" s="1"/>
  <c r="G8" i="33" s="1"/>
  <c r="G9" i="33" s="1"/>
  <c r="G10" i="33" s="1"/>
  <c r="G11" i="33" s="1"/>
  <c r="G12" i="33" s="1"/>
  <c r="G13" i="33" s="1"/>
  <c r="G14" i="33" s="1"/>
  <c r="G15" i="33" s="1"/>
  <c r="G16" i="33" s="1"/>
  <c r="G17" i="33" s="1"/>
  <c r="G18" i="33" s="1"/>
  <c r="G19" i="33" s="1"/>
  <c r="G20" i="33" s="1"/>
  <c r="G21" i="33" s="1"/>
  <c r="G22" i="33" s="1"/>
  <c r="G23" i="33" s="1"/>
  <c r="G24" i="33" s="1"/>
  <c r="G25" i="33" s="1"/>
  <c r="G26" i="33" s="1"/>
  <c r="G27" i="33" s="1"/>
  <c r="G28" i="33" s="1"/>
  <c r="G29" i="33" s="1"/>
  <c r="G30" i="33" s="1"/>
  <c r="G31" i="33" s="1"/>
  <c r="G32" i="33" s="1"/>
  <c r="G33" i="33" s="1"/>
  <c r="G34" i="33" s="1"/>
  <c r="G35" i="33" s="1"/>
  <c r="G36" i="33" s="1"/>
  <c r="G37" i="33" s="1"/>
  <c r="G38" i="33" s="1"/>
  <c r="G39" i="33" s="1"/>
  <c r="G40" i="33" s="1"/>
  <c r="G41" i="33" s="1"/>
  <c r="G42" i="33" s="1"/>
  <c r="G43" i="33" s="1"/>
  <c r="G44" i="33" s="1"/>
  <c r="G45" i="33" s="1"/>
  <c r="G46" i="33" s="1"/>
  <c r="G47" i="33" s="1"/>
  <c r="F5" i="33"/>
  <c r="F6" i="33" s="1"/>
  <c r="F7" i="33" s="1"/>
  <c r="F8" i="33" s="1"/>
  <c r="F9" i="33" s="1"/>
  <c r="F10" i="33" s="1"/>
  <c r="F11" i="33" s="1"/>
  <c r="F12" i="33" s="1"/>
  <c r="F13" i="33" s="1"/>
  <c r="F14" i="33" s="1"/>
  <c r="F15" i="33" s="1"/>
  <c r="F16" i="33" s="1"/>
  <c r="F17" i="33" s="1"/>
  <c r="F18" i="33" s="1"/>
  <c r="F19" i="33" s="1"/>
  <c r="F20" i="33" s="1"/>
  <c r="F21" i="33" s="1"/>
  <c r="F22" i="33" s="1"/>
  <c r="F23" i="33" s="1"/>
  <c r="F24" i="33" s="1"/>
  <c r="F25" i="33" s="1"/>
  <c r="F26" i="33" s="1"/>
  <c r="F27" i="33" s="1"/>
  <c r="F28" i="33" s="1"/>
  <c r="F29" i="33" s="1"/>
  <c r="F30" i="33" s="1"/>
  <c r="F31" i="33" s="1"/>
  <c r="F32" i="33" s="1"/>
  <c r="F33" i="33" s="1"/>
  <c r="F34" i="33" s="1"/>
  <c r="F35" i="33" s="1"/>
  <c r="F36" i="33" s="1"/>
  <c r="F37" i="33" s="1"/>
  <c r="F38" i="33" s="1"/>
  <c r="F39" i="33" s="1"/>
  <c r="F40" i="33" s="1"/>
  <c r="F41" i="33" s="1"/>
  <c r="F42" i="33" s="1"/>
  <c r="F43" i="33" s="1"/>
  <c r="F44" i="33" s="1"/>
  <c r="F45" i="33" s="1"/>
  <c r="F46" i="33" s="1"/>
  <c r="F47" i="33" s="1"/>
  <c r="E5" i="33"/>
  <c r="E6" i="33" s="1"/>
  <c r="E7" i="33" s="1"/>
  <c r="E8" i="33" s="1"/>
  <c r="E9" i="33" s="1"/>
  <c r="E10" i="33" s="1"/>
  <c r="E11" i="33" s="1"/>
  <c r="E12" i="33" s="1"/>
  <c r="E13" i="33" s="1"/>
  <c r="E14" i="33" s="1"/>
  <c r="E15" i="33" s="1"/>
  <c r="E16" i="33" s="1"/>
  <c r="E17" i="33" s="1"/>
  <c r="E18" i="33" s="1"/>
  <c r="E19" i="33" s="1"/>
  <c r="E20" i="33" s="1"/>
  <c r="E21" i="33" s="1"/>
  <c r="E22" i="33" s="1"/>
  <c r="E23" i="33" s="1"/>
  <c r="E24" i="33" s="1"/>
  <c r="E25" i="33" s="1"/>
  <c r="E26" i="33" s="1"/>
  <c r="E27" i="33" s="1"/>
  <c r="E28" i="33" s="1"/>
  <c r="E29" i="33" s="1"/>
  <c r="E30" i="33" s="1"/>
  <c r="E31" i="33" s="1"/>
  <c r="E32" i="33" s="1"/>
  <c r="E33" i="33" s="1"/>
  <c r="E34" i="33" s="1"/>
  <c r="E35" i="33" s="1"/>
  <c r="E36" i="33" s="1"/>
  <c r="E37" i="33" s="1"/>
  <c r="E38" i="33" s="1"/>
  <c r="E39" i="33" s="1"/>
  <c r="E40" i="33" s="1"/>
  <c r="E41" i="33" s="1"/>
  <c r="E42" i="33" s="1"/>
  <c r="E43" i="33" s="1"/>
  <c r="E44" i="33" s="1"/>
  <c r="E45" i="33" s="1"/>
  <c r="E46" i="33" s="1"/>
  <c r="E47" i="33" s="1"/>
  <c r="B5" i="33"/>
  <c r="B6" i="33" s="1"/>
  <c r="B7" i="33" s="1"/>
  <c r="B8" i="33" s="1"/>
  <c r="B9" i="33" s="1"/>
  <c r="B10" i="33" s="1"/>
  <c r="B11" i="33" s="1"/>
  <c r="B12" i="33" s="1"/>
  <c r="B13" i="33" s="1"/>
  <c r="B14" i="33" s="1"/>
  <c r="B15" i="33" s="1"/>
  <c r="B16" i="33" s="1"/>
  <c r="B17" i="33" s="1"/>
  <c r="B18" i="33" s="1"/>
  <c r="B19" i="33" s="1"/>
  <c r="B20" i="33" s="1"/>
  <c r="B21" i="33" s="1"/>
  <c r="B22" i="33" s="1"/>
  <c r="B23" i="33" s="1"/>
  <c r="B24" i="33" s="1"/>
  <c r="B25" i="33" s="1"/>
  <c r="B26" i="33" s="1"/>
  <c r="B27" i="33" s="1"/>
  <c r="B28" i="33" s="1"/>
  <c r="B29" i="33" s="1"/>
  <c r="B30" i="33" s="1"/>
  <c r="B31" i="33" s="1"/>
  <c r="B32" i="33" s="1"/>
  <c r="B33" i="33" s="1"/>
  <c r="B34" i="33" s="1"/>
  <c r="B35" i="33" s="1"/>
  <c r="B36" i="33" s="1"/>
  <c r="B37" i="33" s="1"/>
  <c r="B38" i="33" s="1"/>
  <c r="B39" i="33" s="1"/>
  <c r="B40" i="33" s="1"/>
  <c r="B41" i="33" s="1"/>
  <c r="B42" i="33" s="1"/>
  <c r="B43" i="33" s="1"/>
  <c r="B44" i="33" s="1"/>
  <c r="B45" i="33" s="1"/>
  <c r="B46" i="33" s="1"/>
  <c r="B47" i="33" s="1"/>
  <c r="A5" i="33"/>
  <c r="A6" i="33" s="1"/>
  <c r="A7" i="33" s="1"/>
  <c r="A8" i="33" s="1"/>
  <c r="A9" i="33" s="1"/>
  <c r="A10" i="33" s="1"/>
  <c r="A11" i="33" s="1"/>
  <c r="A12" i="33" s="1"/>
  <c r="A13" i="33" s="1"/>
  <c r="A14" i="33" s="1"/>
  <c r="A15" i="33" s="1"/>
  <c r="A16" i="33" s="1"/>
  <c r="A17" i="33" s="1"/>
  <c r="A18" i="33" s="1"/>
  <c r="A19" i="33" s="1"/>
  <c r="A20" i="33" s="1"/>
  <c r="A21" i="33" s="1"/>
  <c r="A22" i="33" s="1"/>
  <c r="A23" i="33" s="1"/>
  <c r="A24" i="33" s="1"/>
  <c r="A25" i="33" s="1"/>
  <c r="A26" i="33" s="1"/>
  <c r="A27" i="33" s="1"/>
  <c r="A28" i="33" s="1"/>
  <c r="A29" i="33" s="1"/>
  <c r="A30" i="33" s="1"/>
  <c r="A31" i="33" s="1"/>
  <c r="A32" i="33" s="1"/>
  <c r="A33" i="33" s="1"/>
  <c r="A34" i="33" s="1"/>
  <c r="A35" i="33" s="1"/>
  <c r="A36" i="33" s="1"/>
  <c r="A37" i="33" s="1"/>
  <c r="A38" i="33" s="1"/>
  <c r="A39" i="33" s="1"/>
  <c r="A40" i="33" s="1"/>
  <c r="A41" i="33" s="1"/>
  <c r="A42" i="33" s="1"/>
  <c r="A43" i="33" s="1"/>
  <c r="A44" i="33" s="1"/>
  <c r="A45" i="33" s="1"/>
  <c r="A46" i="33" s="1"/>
  <c r="A47" i="33" s="1"/>
  <c r="V4" i="33"/>
  <c r="D4" i="33"/>
  <c r="D5" i="33" s="1"/>
  <c r="D6" i="33" s="1"/>
  <c r="D7" i="33" s="1"/>
  <c r="D8" i="33" s="1"/>
  <c r="D9" i="33" s="1"/>
  <c r="D10" i="33" s="1"/>
  <c r="D11" i="33" s="1"/>
  <c r="D12" i="33" s="1"/>
  <c r="D13" i="33" s="1"/>
  <c r="D14" i="33" s="1"/>
  <c r="D15" i="33" s="1"/>
  <c r="D16" i="33" s="1"/>
  <c r="D17" i="33" s="1"/>
  <c r="D18" i="33" s="1"/>
  <c r="D19" i="33" s="1"/>
  <c r="D20" i="33" s="1"/>
  <c r="D21" i="33" s="1"/>
  <c r="D22" i="33" s="1"/>
  <c r="D23" i="33" s="1"/>
  <c r="D24" i="33" s="1"/>
  <c r="D25" i="33" s="1"/>
  <c r="D26" i="33" s="1"/>
  <c r="D27" i="33" s="1"/>
  <c r="D28" i="33" s="1"/>
  <c r="D29" i="33" s="1"/>
  <c r="D30" i="33" s="1"/>
  <c r="D31" i="33" s="1"/>
  <c r="D32" i="33" s="1"/>
  <c r="D33" i="33" s="1"/>
  <c r="D34" i="33" s="1"/>
  <c r="D35" i="33" s="1"/>
  <c r="D36" i="33" s="1"/>
  <c r="D37" i="33" s="1"/>
  <c r="D38" i="33" s="1"/>
  <c r="D39" i="33" s="1"/>
  <c r="D40" i="33" s="1"/>
  <c r="D41" i="33" s="1"/>
  <c r="D42" i="33" s="1"/>
  <c r="D43" i="33" s="1"/>
  <c r="D44" i="33" s="1"/>
  <c r="D45" i="33" s="1"/>
  <c r="D46" i="33" s="1"/>
  <c r="D47" i="33" s="1"/>
  <c r="C4" i="33"/>
  <c r="C5" i="33" s="1"/>
  <c r="C6" i="33" s="1"/>
  <c r="C7" i="33" s="1"/>
  <c r="C8" i="33" s="1"/>
  <c r="C9" i="33" s="1"/>
  <c r="C10" i="33" s="1"/>
  <c r="C11" i="33" s="1"/>
  <c r="C12" i="33" s="1"/>
  <c r="C13" i="33" s="1"/>
  <c r="C14" i="33" s="1"/>
  <c r="C15" i="33" s="1"/>
  <c r="C16" i="33" s="1"/>
  <c r="C17" i="33" s="1"/>
  <c r="C18" i="33" s="1"/>
  <c r="C19" i="33" s="1"/>
  <c r="C20" i="33" s="1"/>
  <c r="C21" i="33" s="1"/>
  <c r="C22" i="33" s="1"/>
  <c r="C23" i="33" s="1"/>
  <c r="C24" i="33" s="1"/>
  <c r="C25" i="33" s="1"/>
  <c r="C26" i="33" s="1"/>
  <c r="C27" i="33" s="1"/>
  <c r="C28" i="33" s="1"/>
  <c r="C29" i="33" s="1"/>
  <c r="C30" i="33" s="1"/>
  <c r="C31" i="33" s="1"/>
  <c r="C32" i="33" s="1"/>
  <c r="C33" i="33" s="1"/>
  <c r="C34" i="33" s="1"/>
  <c r="C35" i="33" s="1"/>
  <c r="C36" i="33" s="1"/>
  <c r="C37" i="33" s="1"/>
  <c r="C38" i="33" s="1"/>
  <c r="C39" i="33" s="1"/>
  <c r="C40" i="33" s="1"/>
  <c r="C41" i="33" s="1"/>
  <c r="C42" i="33" s="1"/>
  <c r="C43" i="33" s="1"/>
  <c r="C44" i="33" s="1"/>
  <c r="C45" i="33" s="1"/>
  <c r="C46" i="33" s="1"/>
  <c r="C47" i="33" s="1"/>
  <c r="V69" i="32" l="1"/>
  <c r="V68" i="32"/>
  <c r="V67" i="32"/>
  <c r="V66" i="32"/>
  <c r="V65" i="32"/>
  <c r="V64" i="32"/>
  <c r="V63" i="32"/>
  <c r="V62" i="32"/>
  <c r="A62" i="32"/>
  <c r="A63" i="32" s="1"/>
  <c r="A64" i="32" s="1"/>
  <c r="A65" i="32" s="1"/>
  <c r="A66" i="32" s="1"/>
  <c r="A67" i="32" s="1"/>
  <c r="A68" i="32" s="1"/>
  <c r="A69" i="32" s="1"/>
  <c r="V61" i="32"/>
  <c r="V60" i="32"/>
  <c r="V59" i="32"/>
  <c r="V58" i="32"/>
  <c r="V57" i="32"/>
  <c r="V56" i="32"/>
  <c r="V55" i="32"/>
  <c r="V54" i="32"/>
  <c r="V53" i="32"/>
  <c r="V52" i="32"/>
  <c r="V51" i="32"/>
  <c r="V50" i="32"/>
  <c r="V49" i="32"/>
  <c r="V48" i="32"/>
  <c r="V47" i="32"/>
  <c r="V46" i="32"/>
  <c r="V45" i="32"/>
  <c r="V44" i="32"/>
  <c r="V43" i="32"/>
  <c r="V42" i="32"/>
  <c r="V41" i="32"/>
  <c r="V40" i="32"/>
  <c r="V39" i="32"/>
  <c r="V38" i="32"/>
  <c r="E38" i="32"/>
  <c r="E39" i="32" s="1"/>
  <c r="E40" i="32" s="1"/>
  <c r="E41" i="32" s="1"/>
  <c r="E42" i="32" s="1"/>
  <c r="E43" i="32" s="1"/>
  <c r="E44" i="32" s="1"/>
  <c r="E45" i="32" s="1"/>
  <c r="E46" i="32" s="1"/>
  <c r="E47" i="32" s="1"/>
  <c r="E48" i="32" s="1"/>
  <c r="E49" i="32" s="1"/>
  <c r="E50" i="32" s="1"/>
  <c r="E51" i="32" s="1"/>
  <c r="E52" i="32" s="1"/>
  <c r="E53" i="32" s="1"/>
  <c r="E54" i="32" s="1"/>
  <c r="E55" i="32" s="1"/>
  <c r="E56" i="32" s="1"/>
  <c r="E57" i="32" s="1"/>
  <c r="E58" i="32" s="1"/>
  <c r="E59" i="32" s="1"/>
  <c r="E60" i="32" s="1"/>
  <c r="E61" i="32" s="1"/>
  <c r="E62" i="32" s="1"/>
  <c r="E63" i="32" s="1"/>
  <c r="E64" i="32" s="1"/>
  <c r="E65" i="32" s="1"/>
  <c r="E66" i="32" s="1"/>
  <c r="E67" i="32" s="1"/>
  <c r="E68" i="32" s="1"/>
  <c r="E69" i="32" s="1"/>
  <c r="V37" i="32"/>
  <c r="V36" i="32"/>
  <c r="V35" i="32"/>
  <c r="V34" i="32"/>
  <c r="V33" i="32"/>
  <c r="V32" i="32"/>
  <c r="V31" i="32"/>
  <c r="V30" i="32"/>
  <c r="V29" i="32"/>
  <c r="V28" i="32"/>
  <c r="V27" i="32"/>
  <c r="V26" i="32"/>
  <c r="V25" i="32"/>
  <c r="V24" i="32"/>
  <c r="V23" i="32"/>
  <c r="V22" i="32"/>
  <c r="V21" i="32"/>
  <c r="V20" i="32"/>
  <c r="A20" i="32"/>
  <c r="A21" i="32" s="1"/>
  <c r="A22" i="32" s="1"/>
  <c r="A23" i="32" s="1"/>
  <c r="A24" i="32" s="1"/>
  <c r="A25" i="32" s="1"/>
  <c r="A26" i="32" s="1"/>
  <c r="A27" i="32" s="1"/>
  <c r="A28" i="32" s="1"/>
  <c r="A29" i="32" s="1"/>
  <c r="A30" i="32" s="1"/>
  <c r="A31" i="32" s="1"/>
  <c r="A32" i="32" s="1"/>
  <c r="A33" i="32" s="1"/>
  <c r="A34" i="32" s="1"/>
  <c r="A35" i="32" s="1"/>
  <c r="A36" i="32" s="1"/>
  <c r="A37" i="32" s="1"/>
  <c r="A38" i="32" s="1"/>
  <c r="A39" i="32" s="1"/>
  <c r="A40" i="32" s="1"/>
  <c r="A41" i="32" s="1"/>
  <c r="A42" i="32" s="1"/>
  <c r="A43" i="32" s="1"/>
  <c r="A44" i="32" s="1"/>
  <c r="A45" i="32" s="1"/>
  <c r="A46" i="32" s="1"/>
  <c r="A47" i="32" s="1"/>
  <c r="A48" i="32" s="1"/>
  <c r="A49" i="32" s="1"/>
  <c r="A50" i="32" s="1"/>
  <c r="A51" i="32" s="1"/>
  <c r="A52" i="32" s="1"/>
  <c r="A53" i="32" s="1"/>
  <c r="A54" i="32" s="1"/>
  <c r="A55" i="32" s="1"/>
  <c r="A56" i="32" s="1"/>
  <c r="A57" i="32" s="1"/>
  <c r="A58" i="32" s="1"/>
  <c r="A59" i="32" s="1"/>
  <c r="A60" i="32" s="1"/>
  <c r="A61" i="32" s="1"/>
  <c r="V19" i="32"/>
  <c r="A19" i="32"/>
  <c r="V18" i="32"/>
  <c r="V17" i="32"/>
  <c r="V16" i="32"/>
  <c r="V15" i="32"/>
  <c r="V14" i="32"/>
  <c r="V13" i="32"/>
  <c r="V12" i="32"/>
  <c r="V11" i="32"/>
  <c r="V10" i="32"/>
  <c r="V9" i="32"/>
  <c r="V8" i="32"/>
  <c r="V7" i="32"/>
  <c r="V6" i="32"/>
  <c r="F6" i="32"/>
  <c r="F7" i="32" s="1"/>
  <c r="F8" i="32" s="1"/>
  <c r="F9" i="32" s="1"/>
  <c r="F10" i="32" s="1"/>
  <c r="F11" i="32" s="1"/>
  <c r="F12" i="32" s="1"/>
  <c r="F13" i="32" s="1"/>
  <c r="F14" i="32" s="1"/>
  <c r="F15" i="32" s="1"/>
  <c r="F16" i="32" s="1"/>
  <c r="F17" i="32" s="1"/>
  <c r="F18" i="32" s="1"/>
  <c r="F19" i="32" s="1"/>
  <c r="F20" i="32" s="1"/>
  <c r="F21" i="32" s="1"/>
  <c r="F22" i="32" s="1"/>
  <c r="F23" i="32" s="1"/>
  <c r="F24" i="32" s="1"/>
  <c r="F25" i="32" s="1"/>
  <c r="F26" i="32" s="1"/>
  <c r="F27" i="32" s="1"/>
  <c r="F28" i="32" s="1"/>
  <c r="F29" i="32" s="1"/>
  <c r="F30" i="32" s="1"/>
  <c r="F31" i="32" s="1"/>
  <c r="F32" i="32" s="1"/>
  <c r="F33" i="32" s="1"/>
  <c r="F34" i="32" s="1"/>
  <c r="F35" i="32" s="1"/>
  <c r="F36" i="32" s="1"/>
  <c r="F37" i="32" s="1"/>
  <c r="F38" i="32" s="1"/>
  <c r="F39" i="32" s="1"/>
  <c r="F40" i="32" s="1"/>
  <c r="F41" i="32" s="1"/>
  <c r="F42" i="32" s="1"/>
  <c r="F43" i="32" s="1"/>
  <c r="F44" i="32" s="1"/>
  <c r="F45" i="32" s="1"/>
  <c r="F46" i="32" s="1"/>
  <c r="F47" i="32" s="1"/>
  <c r="F48" i="32" s="1"/>
  <c r="F49" i="32" s="1"/>
  <c r="F50" i="32" s="1"/>
  <c r="F51" i="32" s="1"/>
  <c r="F52" i="32" s="1"/>
  <c r="F53" i="32" s="1"/>
  <c r="F54" i="32" s="1"/>
  <c r="F55" i="32" s="1"/>
  <c r="F56" i="32" s="1"/>
  <c r="F57" i="32" s="1"/>
  <c r="F58" i="32" s="1"/>
  <c r="F59" i="32" s="1"/>
  <c r="F60" i="32" s="1"/>
  <c r="F61" i="32" s="1"/>
  <c r="F62" i="32" s="1"/>
  <c r="F63" i="32" s="1"/>
  <c r="F64" i="32" s="1"/>
  <c r="F65" i="32" s="1"/>
  <c r="F66" i="32" s="1"/>
  <c r="F67" i="32" s="1"/>
  <c r="F68" i="32" s="1"/>
  <c r="F69" i="32" s="1"/>
  <c r="V5" i="32"/>
  <c r="G5" i="32"/>
  <c r="G6" i="32" s="1"/>
  <c r="G7" i="32" s="1"/>
  <c r="G8" i="32" s="1"/>
  <c r="G9" i="32" s="1"/>
  <c r="G10" i="32" s="1"/>
  <c r="G11" i="32" s="1"/>
  <c r="G12" i="32" s="1"/>
  <c r="G13" i="32" s="1"/>
  <c r="G14" i="32" s="1"/>
  <c r="G15" i="32" s="1"/>
  <c r="G16" i="32" s="1"/>
  <c r="G17" i="32" s="1"/>
  <c r="G18" i="32" s="1"/>
  <c r="G19" i="32" s="1"/>
  <c r="G20" i="32" s="1"/>
  <c r="G21" i="32" s="1"/>
  <c r="G22" i="32" s="1"/>
  <c r="G23" i="32" s="1"/>
  <c r="G24" i="32" s="1"/>
  <c r="G25" i="32" s="1"/>
  <c r="G26" i="32" s="1"/>
  <c r="G27" i="32" s="1"/>
  <c r="G28" i="32" s="1"/>
  <c r="G29" i="32" s="1"/>
  <c r="G30" i="32" s="1"/>
  <c r="G31" i="32" s="1"/>
  <c r="G32" i="32" s="1"/>
  <c r="G33" i="32" s="1"/>
  <c r="G34" i="32" s="1"/>
  <c r="G35" i="32" s="1"/>
  <c r="G36" i="32" s="1"/>
  <c r="G37" i="32" s="1"/>
  <c r="G38" i="32" s="1"/>
  <c r="G39" i="32" s="1"/>
  <c r="G40" i="32" s="1"/>
  <c r="G41" i="32" s="1"/>
  <c r="G42" i="32" s="1"/>
  <c r="G43" i="32" s="1"/>
  <c r="G44" i="32" s="1"/>
  <c r="G45" i="32" s="1"/>
  <c r="G46" i="32" s="1"/>
  <c r="G47" i="32" s="1"/>
  <c r="G48" i="32" s="1"/>
  <c r="G49" i="32" s="1"/>
  <c r="G50" i="32" s="1"/>
  <c r="G51" i="32" s="1"/>
  <c r="G52" i="32" s="1"/>
  <c r="G53" i="32" s="1"/>
  <c r="G54" i="32" s="1"/>
  <c r="G55" i="32" s="1"/>
  <c r="G56" i="32" s="1"/>
  <c r="G57" i="32" s="1"/>
  <c r="G58" i="32" s="1"/>
  <c r="G59" i="32" s="1"/>
  <c r="G60" i="32" s="1"/>
  <c r="G61" i="32" s="1"/>
  <c r="G62" i="32" s="1"/>
  <c r="G63" i="32" s="1"/>
  <c r="G64" i="32" s="1"/>
  <c r="G65" i="32" s="1"/>
  <c r="G66" i="32" s="1"/>
  <c r="G67" i="32" s="1"/>
  <c r="G68" i="32" s="1"/>
  <c r="G69" i="32" s="1"/>
  <c r="F5" i="32"/>
  <c r="E5" i="32"/>
  <c r="E6" i="32" s="1"/>
  <c r="E7" i="32" s="1"/>
  <c r="E8" i="32" s="1"/>
  <c r="E9" i="32" s="1"/>
  <c r="E10" i="32" s="1"/>
  <c r="E11" i="32" s="1"/>
  <c r="E12" i="32" s="1"/>
  <c r="E13" i="32" s="1"/>
  <c r="E14" i="32" s="1"/>
  <c r="E15" i="32" s="1"/>
  <c r="E16" i="32" s="1"/>
  <c r="E17" i="32" s="1"/>
  <c r="E18" i="32" s="1"/>
  <c r="E19" i="32" s="1"/>
  <c r="E20" i="32" s="1"/>
  <c r="E21" i="32" s="1"/>
  <c r="E22" i="32" s="1"/>
  <c r="E23" i="32" s="1"/>
  <c r="E24" i="32" s="1"/>
  <c r="E25" i="32" s="1"/>
  <c r="E26" i="32" s="1"/>
  <c r="E27" i="32" s="1"/>
  <c r="E28" i="32" s="1"/>
  <c r="E29" i="32" s="1"/>
  <c r="E30" i="32" s="1"/>
  <c r="E31" i="32" s="1"/>
  <c r="E32" i="32" s="1"/>
  <c r="E33" i="32" s="1"/>
  <c r="E34" i="32" s="1"/>
  <c r="E35" i="32" s="1"/>
  <c r="E36" i="32" s="1"/>
  <c r="B5" i="32"/>
  <c r="B6" i="32" s="1"/>
  <c r="B7" i="32" s="1"/>
  <c r="B8" i="32" s="1"/>
  <c r="B9" i="32" s="1"/>
  <c r="B10" i="32" s="1"/>
  <c r="B11" i="32" s="1"/>
  <c r="B12" i="32" s="1"/>
  <c r="B13" i="32" s="1"/>
  <c r="B14" i="32" s="1"/>
  <c r="B15" i="32" s="1"/>
  <c r="B16" i="32" s="1"/>
  <c r="B17" i="32" s="1"/>
  <c r="B18" i="32" s="1"/>
  <c r="B19" i="32" s="1"/>
  <c r="B20" i="32" s="1"/>
  <c r="B21" i="32" s="1"/>
  <c r="B22" i="32" s="1"/>
  <c r="B23" i="32" s="1"/>
  <c r="B24" i="32" s="1"/>
  <c r="B25" i="32" s="1"/>
  <c r="B26" i="32" s="1"/>
  <c r="B27" i="32" s="1"/>
  <c r="B28" i="32" s="1"/>
  <c r="B29" i="32" s="1"/>
  <c r="B30" i="32" s="1"/>
  <c r="B31" i="32" s="1"/>
  <c r="B32" i="32" s="1"/>
  <c r="B33" i="32" s="1"/>
  <c r="B34" i="32" s="1"/>
  <c r="B35" i="32" s="1"/>
  <c r="B36" i="32" s="1"/>
  <c r="B37" i="32" s="1"/>
  <c r="B38" i="32" s="1"/>
  <c r="B39" i="32" s="1"/>
  <c r="B40" i="32" s="1"/>
  <c r="B41" i="32" s="1"/>
  <c r="B42" i="32" s="1"/>
  <c r="B43" i="32" s="1"/>
  <c r="B44" i="32" s="1"/>
  <c r="B45" i="32" s="1"/>
  <c r="B46" i="32" s="1"/>
  <c r="B47" i="32" s="1"/>
  <c r="B48" i="32" s="1"/>
  <c r="B49" i="32" s="1"/>
  <c r="B50" i="32" s="1"/>
  <c r="B51" i="32" s="1"/>
  <c r="B52" i="32" s="1"/>
  <c r="B53" i="32" s="1"/>
  <c r="B54" i="32" s="1"/>
  <c r="B55" i="32" s="1"/>
  <c r="B56" i="32" s="1"/>
  <c r="B57" i="32" s="1"/>
  <c r="B58" i="32" s="1"/>
  <c r="B59" i="32" s="1"/>
  <c r="B60" i="32" s="1"/>
  <c r="B61" i="32" s="1"/>
  <c r="B62" i="32" s="1"/>
  <c r="B63" i="32" s="1"/>
  <c r="B64" i="32" s="1"/>
  <c r="B65" i="32" s="1"/>
  <c r="B66" i="32" s="1"/>
  <c r="B67" i="32" s="1"/>
  <c r="B68" i="32" s="1"/>
  <c r="B69" i="32" s="1"/>
  <c r="A5" i="32"/>
  <c r="A6" i="32" s="1"/>
  <c r="A7" i="32" s="1"/>
  <c r="A8" i="32" s="1"/>
  <c r="A9" i="32" s="1"/>
  <c r="A10" i="32" s="1"/>
  <c r="A11" i="32" s="1"/>
  <c r="A12" i="32" s="1"/>
  <c r="A13" i="32" s="1"/>
  <c r="A14" i="32" s="1"/>
  <c r="A15" i="32" s="1"/>
  <c r="A16" i="32" s="1"/>
  <c r="A17" i="32" s="1"/>
  <c r="A18" i="32" s="1"/>
  <c r="V4" i="32"/>
  <c r="D4" i="32"/>
  <c r="D5" i="32" s="1"/>
  <c r="D6" i="32" s="1"/>
  <c r="D7" i="32" s="1"/>
  <c r="D8" i="32" s="1"/>
  <c r="D9" i="32" s="1"/>
  <c r="D10" i="32" s="1"/>
  <c r="D11" i="32" s="1"/>
  <c r="D12" i="32" s="1"/>
  <c r="D13" i="32" s="1"/>
  <c r="D14" i="32" s="1"/>
  <c r="D15" i="32" s="1"/>
  <c r="D16" i="32" s="1"/>
  <c r="D17" i="32" s="1"/>
  <c r="D18" i="32" s="1"/>
  <c r="D19" i="32" s="1"/>
  <c r="D20" i="32" s="1"/>
  <c r="D21" i="32" s="1"/>
  <c r="D22" i="32" s="1"/>
  <c r="D23" i="32" s="1"/>
  <c r="D24" i="32" s="1"/>
  <c r="D25" i="32" s="1"/>
  <c r="D26" i="32" s="1"/>
  <c r="D27" i="32" s="1"/>
  <c r="D28" i="32" s="1"/>
  <c r="D29" i="32" s="1"/>
  <c r="D30" i="32" s="1"/>
  <c r="D31" i="32" s="1"/>
  <c r="D32" i="32" s="1"/>
  <c r="D33" i="32" s="1"/>
  <c r="D34" i="32" s="1"/>
  <c r="D35" i="32" s="1"/>
  <c r="D36" i="32" s="1"/>
  <c r="D37" i="32" s="1"/>
  <c r="D38" i="32" s="1"/>
  <c r="D39" i="32" s="1"/>
  <c r="D40" i="32" s="1"/>
  <c r="D41" i="32" s="1"/>
  <c r="D42" i="32" s="1"/>
  <c r="D43" i="32" s="1"/>
  <c r="D44" i="32" s="1"/>
  <c r="D45" i="32" s="1"/>
  <c r="D46" i="32" s="1"/>
  <c r="D47" i="32" s="1"/>
  <c r="D48" i="32" s="1"/>
  <c r="D49" i="32" s="1"/>
  <c r="D50" i="32" s="1"/>
  <c r="D51" i="32" s="1"/>
  <c r="D52" i="32" s="1"/>
  <c r="D53" i="32" s="1"/>
  <c r="D54" i="32" s="1"/>
  <c r="D55" i="32" s="1"/>
  <c r="D56" i="32" s="1"/>
  <c r="D57" i="32" s="1"/>
  <c r="D58" i="32" s="1"/>
  <c r="D59" i="32" s="1"/>
  <c r="D60" i="32" s="1"/>
  <c r="D61" i="32" s="1"/>
  <c r="D62" i="32" s="1"/>
  <c r="D63" i="32" s="1"/>
  <c r="D64" i="32" s="1"/>
  <c r="D65" i="32" s="1"/>
  <c r="D66" i="32" s="1"/>
  <c r="D67" i="32" s="1"/>
  <c r="D68" i="32" s="1"/>
  <c r="D69" i="32" s="1"/>
  <c r="C4" i="32"/>
  <c r="C5" i="32" s="1"/>
  <c r="C6" i="32" s="1"/>
  <c r="C7" i="32" s="1"/>
  <c r="C8" i="32" s="1"/>
  <c r="C9" i="32" s="1"/>
  <c r="C10" i="32" s="1"/>
  <c r="C11" i="32" s="1"/>
  <c r="C12" i="32" s="1"/>
  <c r="C13" i="32" s="1"/>
  <c r="C14" i="32" s="1"/>
  <c r="C15" i="32" s="1"/>
  <c r="C16" i="32" s="1"/>
  <c r="C17" i="32" s="1"/>
  <c r="C18" i="32" s="1"/>
  <c r="C19" i="32" s="1"/>
  <c r="C20" i="32" s="1"/>
  <c r="C21" i="32" s="1"/>
  <c r="C22" i="32" s="1"/>
  <c r="C23" i="32" s="1"/>
  <c r="C24" i="32" s="1"/>
  <c r="C25" i="32" s="1"/>
  <c r="C26" i="32" s="1"/>
  <c r="C27" i="32" s="1"/>
  <c r="C28" i="32" s="1"/>
  <c r="C29" i="32" s="1"/>
  <c r="C30" i="32" s="1"/>
  <c r="C31" i="32" s="1"/>
  <c r="C32" i="32" s="1"/>
  <c r="C33" i="32" s="1"/>
  <c r="C34" i="32" s="1"/>
  <c r="C35" i="32" s="1"/>
  <c r="C36" i="32" s="1"/>
  <c r="C37" i="32" s="1"/>
  <c r="C38" i="32" s="1"/>
  <c r="C39" i="32" s="1"/>
  <c r="C40" i="32" s="1"/>
  <c r="C41" i="32" s="1"/>
  <c r="C42" i="32" s="1"/>
  <c r="C43" i="32" s="1"/>
  <c r="C44" i="32" s="1"/>
  <c r="C45" i="32" s="1"/>
  <c r="C46" i="32" s="1"/>
  <c r="C47" i="32" s="1"/>
  <c r="C48" i="32" s="1"/>
  <c r="C49" i="32" s="1"/>
  <c r="C50" i="32" s="1"/>
  <c r="C51" i="32" s="1"/>
  <c r="C52" i="32" s="1"/>
  <c r="C53" i="32" s="1"/>
  <c r="C54" i="32" s="1"/>
  <c r="C55" i="32" s="1"/>
  <c r="C56" i="32" s="1"/>
  <c r="C57" i="32" s="1"/>
  <c r="C58" i="32" s="1"/>
  <c r="C59" i="32" s="1"/>
  <c r="C60" i="32" s="1"/>
  <c r="C61" i="32" s="1"/>
  <c r="C62" i="32" s="1"/>
  <c r="C63" i="32" s="1"/>
  <c r="C64" i="32" s="1"/>
  <c r="C65" i="32" s="1"/>
  <c r="C66" i="32" s="1"/>
  <c r="C67" i="32" s="1"/>
  <c r="C68" i="32" s="1"/>
  <c r="C69" i="32" s="1"/>
  <c r="V51" i="31" l="1"/>
  <c r="V50" i="31"/>
  <c r="V49" i="31"/>
  <c r="V48" i="31"/>
  <c r="V47" i="31"/>
  <c r="V46" i="31"/>
  <c r="V45" i="31"/>
  <c r="V44" i="31"/>
  <c r="V43" i="31"/>
  <c r="V42" i="31"/>
  <c r="V41" i="31"/>
  <c r="V40" i="31"/>
  <c r="V39" i="31"/>
  <c r="V38" i="31"/>
  <c r="V37" i="31"/>
  <c r="V36" i="31"/>
  <c r="V35" i="31"/>
  <c r="V34" i="31"/>
  <c r="V33" i="31"/>
  <c r="V32" i="31"/>
  <c r="V31" i="31"/>
  <c r="V30" i="31"/>
  <c r="E30" i="31"/>
  <c r="E31" i="31" s="1"/>
  <c r="E32" i="31" s="1"/>
  <c r="E33" i="31" s="1"/>
  <c r="E34" i="31" s="1"/>
  <c r="E35" i="31" s="1"/>
  <c r="E36" i="31" s="1"/>
  <c r="E37" i="31" s="1"/>
  <c r="E38" i="31" s="1"/>
  <c r="E39" i="31" s="1"/>
  <c r="E40" i="31" s="1"/>
  <c r="E41" i="31" s="1"/>
  <c r="E42" i="31" s="1"/>
  <c r="E43" i="31" s="1"/>
  <c r="E44" i="31" s="1"/>
  <c r="E45" i="31" s="1"/>
  <c r="E46" i="31" s="1"/>
  <c r="E47" i="31" s="1"/>
  <c r="E48" i="31" s="1"/>
  <c r="E49" i="31" s="1"/>
  <c r="E50" i="31" s="1"/>
  <c r="E51" i="31" s="1"/>
  <c r="V29" i="31"/>
  <c r="E29" i="31"/>
  <c r="V28" i="31"/>
  <c r="V27" i="31"/>
  <c r="V26" i="31"/>
  <c r="V25" i="31"/>
  <c r="V24" i="31"/>
  <c r="V23" i="31"/>
  <c r="V22" i="31"/>
  <c r="V21" i="31"/>
  <c r="V20" i="31"/>
  <c r="V19" i="31"/>
  <c r="V18" i="31"/>
  <c r="V17" i="31"/>
  <c r="V16" i="31"/>
  <c r="V15" i="31"/>
  <c r="V14" i="31"/>
  <c r="V13" i="31"/>
  <c r="V12" i="31"/>
  <c r="V11" i="31"/>
  <c r="V10" i="31"/>
  <c r="V9" i="31"/>
  <c r="V8" i="31"/>
  <c r="V7" i="31"/>
  <c r="V6" i="31"/>
  <c r="F6" i="31"/>
  <c r="F7" i="31" s="1"/>
  <c r="F8" i="31" s="1"/>
  <c r="F9" i="31" s="1"/>
  <c r="F10" i="31" s="1"/>
  <c r="F11" i="31" s="1"/>
  <c r="F12" i="31" s="1"/>
  <c r="F13" i="31" s="1"/>
  <c r="F14" i="31" s="1"/>
  <c r="F15" i="31" s="1"/>
  <c r="F16" i="31" s="1"/>
  <c r="F17" i="31" s="1"/>
  <c r="F18" i="31" s="1"/>
  <c r="F19" i="31" s="1"/>
  <c r="F20" i="31" s="1"/>
  <c r="F21" i="31" s="1"/>
  <c r="F22" i="31" s="1"/>
  <c r="F23" i="31" s="1"/>
  <c r="F24" i="31" s="1"/>
  <c r="F25" i="31" s="1"/>
  <c r="F26" i="31" s="1"/>
  <c r="F27" i="31" s="1"/>
  <c r="F28" i="31" s="1"/>
  <c r="F29" i="31" s="1"/>
  <c r="F30" i="31" s="1"/>
  <c r="F31" i="31" s="1"/>
  <c r="F32" i="31" s="1"/>
  <c r="F33" i="31" s="1"/>
  <c r="F34" i="31" s="1"/>
  <c r="F35" i="31" s="1"/>
  <c r="F36" i="31" s="1"/>
  <c r="F37" i="31" s="1"/>
  <c r="F38" i="31" s="1"/>
  <c r="F39" i="31" s="1"/>
  <c r="F40" i="31" s="1"/>
  <c r="F41" i="31" s="1"/>
  <c r="F42" i="31" s="1"/>
  <c r="F43" i="31" s="1"/>
  <c r="F44" i="31" s="1"/>
  <c r="F45" i="31" s="1"/>
  <c r="F46" i="31" s="1"/>
  <c r="F47" i="31" s="1"/>
  <c r="F48" i="31" s="1"/>
  <c r="F49" i="31" s="1"/>
  <c r="F50" i="31" s="1"/>
  <c r="F51" i="31" s="1"/>
  <c r="A6" i="31"/>
  <c r="A7" i="31" s="1"/>
  <c r="A8" i="31" s="1"/>
  <c r="A9" i="31" s="1"/>
  <c r="A10" i="31" s="1"/>
  <c r="A11" i="31" s="1"/>
  <c r="A12" i="31" s="1"/>
  <c r="A13" i="31" s="1"/>
  <c r="A14" i="31" s="1"/>
  <c r="A15" i="31" s="1"/>
  <c r="A16" i="31" s="1"/>
  <c r="A17" i="31" s="1"/>
  <c r="A18" i="31" s="1"/>
  <c r="A19" i="31" s="1"/>
  <c r="A20" i="31" s="1"/>
  <c r="A21" i="31" s="1"/>
  <c r="A22" i="31" s="1"/>
  <c r="A23" i="31" s="1"/>
  <c r="A24" i="31" s="1"/>
  <c r="A25" i="31" s="1"/>
  <c r="A26" i="31" s="1"/>
  <c r="A27" i="31" s="1"/>
  <c r="A28" i="31" s="1"/>
  <c r="A29" i="31" s="1"/>
  <c r="A30" i="31" s="1"/>
  <c r="A31" i="31" s="1"/>
  <c r="A32" i="31" s="1"/>
  <c r="A33" i="31" s="1"/>
  <c r="A34" i="31" s="1"/>
  <c r="A35" i="31" s="1"/>
  <c r="A36" i="31" s="1"/>
  <c r="A37" i="31" s="1"/>
  <c r="A38" i="31" s="1"/>
  <c r="A39" i="31" s="1"/>
  <c r="A40" i="31" s="1"/>
  <c r="A41" i="31" s="1"/>
  <c r="A42" i="31" s="1"/>
  <c r="A43" i="31" s="1"/>
  <c r="A44" i="31" s="1"/>
  <c r="A45" i="31" s="1"/>
  <c r="A46" i="31" s="1"/>
  <c r="A47" i="31" s="1"/>
  <c r="A48" i="31" s="1"/>
  <c r="A49" i="31" s="1"/>
  <c r="A50" i="31" s="1"/>
  <c r="A51" i="31" s="1"/>
  <c r="V5" i="31"/>
  <c r="G5" i="31"/>
  <c r="G6" i="31" s="1"/>
  <c r="G7" i="31" s="1"/>
  <c r="G8" i="31" s="1"/>
  <c r="G9" i="31" s="1"/>
  <c r="G10" i="31" s="1"/>
  <c r="G11" i="31" s="1"/>
  <c r="G12" i="31" s="1"/>
  <c r="G13" i="31" s="1"/>
  <c r="G14" i="31" s="1"/>
  <c r="G15" i="31" s="1"/>
  <c r="G16" i="31" s="1"/>
  <c r="G17" i="31" s="1"/>
  <c r="G18" i="31" s="1"/>
  <c r="G19" i="31" s="1"/>
  <c r="G20" i="31" s="1"/>
  <c r="G21" i="31" s="1"/>
  <c r="G22" i="31" s="1"/>
  <c r="G23" i="31" s="1"/>
  <c r="G24" i="31" s="1"/>
  <c r="G25" i="31" s="1"/>
  <c r="G26" i="31" s="1"/>
  <c r="G27" i="31" s="1"/>
  <c r="G28" i="31" s="1"/>
  <c r="G29" i="31" s="1"/>
  <c r="G30" i="31" s="1"/>
  <c r="G31" i="31" s="1"/>
  <c r="G32" i="31" s="1"/>
  <c r="G33" i="31" s="1"/>
  <c r="G34" i="31" s="1"/>
  <c r="G35" i="31" s="1"/>
  <c r="G36" i="31" s="1"/>
  <c r="G37" i="31" s="1"/>
  <c r="G38" i="31" s="1"/>
  <c r="G39" i="31" s="1"/>
  <c r="G40" i="31" s="1"/>
  <c r="G41" i="31" s="1"/>
  <c r="G42" i="31" s="1"/>
  <c r="G43" i="31" s="1"/>
  <c r="G44" i="31" s="1"/>
  <c r="G45" i="31" s="1"/>
  <c r="G46" i="31" s="1"/>
  <c r="G47" i="31" s="1"/>
  <c r="G48" i="31" s="1"/>
  <c r="G49" i="31" s="1"/>
  <c r="G50" i="31" s="1"/>
  <c r="G51" i="31" s="1"/>
  <c r="F5" i="31"/>
  <c r="E5" i="31"/>
  <c r="E6" i="31" s="1"/>
  <c r="E7" i="31" s="1"/>
  <c r="E8" i="31" s="1"/>
  <c r="E9" i="31" s="1"/>
  <c r="E10" i="31" s="1"/>
  <c r="E11" i="31" s="1"/>
  <c r="E12" i="31" s="1"/>
  <c r="E13" i="31" s="1"/>
  <c r="E14" i="31" s="1"/>
  <c r="E15" i="31" s="1"/>
  <c r="E16" i="31" s="1"/>
  <c r="E17" i="31" s="1"/>
  <c r="E18" i="31" s="1"/>
  <c r="E19" i="31" s="1"/>
  <c r="E20" i="31" s="1"/>
  <c r="E21" i="31" s="1"/>
  <c r="E22" i="31" s="1"/>
  <c r="E23" i="31" s="1"/>
  <c r="E24" i="31" s="1"/>
  <c r="E25" i="31" s="1"/>
  <c r="E26" i="31" s="1"/>
  <c r="E27" i="31" s="1"/>
  <c r="B5" i="31"/>
  <c r="B6" i="31" s="1"/>
  <c r="B7" i="31" s="1"/>
  <c r="B8" i="31" s="1"/>
  <c r="B9" i="31" s="1"/>
  <c r="B10" i="31" s="1"/>
  <c r="B11" i="31" s="1"/>
  <c r="B12" i="31" s="1"/>
  <c r="B13" i="31" s="1"/>
  <c r="B14" i="31" s="1"/>
  <c r="B15" i="31" s="1"/>
  <c r="B16" i="31" s="1"/>
  <c r="B17" i="31" s="1"/>
  <c r="B18" i="31" s="1"/>
  <c r="B19" i="31" s="1"/>
  <c r="B20" i="31" s="1"/>
  <c r="B21" i="31" s="1"/>
  <c r="B22" i="31" s="1"/>
  <c r="B23" i="31" s="1"/>
  <c r="B24" i="31" s="1"/>
  <c r="B25" i="31" s="1"/>
  <c r="B26" i="31" s="1"/>
  <c r="B27" i="31" s="1"/>
  <c r="B28" i="31" s="1"/>
  <c r="B29" i="31" s="1"/>
  <c r="B30" i="31" s="1"/>
  <c r="B31" i="31" s="1"/>
  <c r="B32" i="31" s="1"/>
  <c r="B33" i="31" s="1"/>
  <c r="B34" i="31" s="1"/>
  <c r="B35" i="31" s="1"/>
  <c r="B36" i="31" s="1"/>
  <c r="B37" i="31" s="1"/>
  <c r="B38" i="31" s="1"/>
  <c r="B39" i="31" s="1"/>
  <c r="B40" i="31" s="1"/>
  <c r="B41" i="31" s="1"/>
  <c r="B42" i="31" s="1"/>
  <c r="B43" i="31" s="1"/>
  <c r="B44" i="31" s="1"/>
  <c r="B45" i="31" s="1"/>
  <c r="B46" i="31" s="1"/>
  <c r="B47" i="31" s="1"/>
  <c r="B48" i="31" s="1"/>
  <c r="B49" i="31" s="1"/>
  <c r="B50" i="31" s="1"/>
  <c r="B51" i="31" s="1"/>
  <c r="A5" i="31"/>
  <c r="V4" i="31"/>
  <c r="D4" i="31"/>
  <c r="D5" i="31" s="1"/>
  <c r="D6" i="31" s="1"/>
  <c r="D7" i="31" s="1"/>
  <c r="D8" i="31" s="1"/>
  <c r="D9" i="31" s="1"/>
  <c r="D10" i="31" s="1"/>
  <c r="D11" i="31" s="1"/>
  <c r="D12" i="31" s="1"/>
  <c r="D13" i="31" s="1"/>
  <c r="D14" i="31" s="1"/>
  <c r="D15" i="31" s="1"/>
  <c r="D16" i="31" s="1"/>
  <c r="D17" i="31" s="1"/>
  <c r="D18" i="31" s="1"/>
  <c r="D19" i="31" s="1"/>
  <c r="D20" i="31" s="1"/>
  <c r="D21" i="31" s="1"/>
  <c r="D22" i="31" s="1"/>
  <c r="D23" i="31" s="1"/>
  <c r="D24" i="31" s="1"/>
  <c r="D25" i="31" s="1"/>
  <c r="D26" i="31" s="1"/>
  <c r="D27" i="31" s="1"/>
  <c r="D28" i="31" s="1"/>
  <c r="D29" i="31" s="1"/>
  <c r="D30" i="31" s="1"/>
  <c r="D31" i="31" s="1"/>
  <c r="D32" i="31" s="1"/>
  <c r="D33" i="31" s="1"/>
  <c r="D34" i="31" s="1"/>
  <c r="D35" i="31" s="1"/>
  <c r="D36" i="31" s="1"/>
  <c r="D37" i="31" s="1"/>
  <c r="D38" i="31" s="1"/>
  <c r="D39" i="31" s="1"/>
  <c r="D40" i="31" s="1"/>
  <c r="D41" i="31" s="1"/>
  <c r="D42" i="31" s="1"/>
  <c r="D43" i="31" s="1"/>
  <c r="D44" i="31" s="1"/>
  <c r="D45" i="31" s="1"/>
  <c r="D46" i="31" s="1"/>
  <c r="D47" i="31" s="1"/>
  <c r="D48" i="31" s="1"/>
  <c r="D49" i="31" s="1"/>
  <c r="D50" i="31" s="1"/>
  <c r="D51" i="31" s="1"/>
  <c r="C4" i="31"/>
  <c r="C5" i="31" s="1"/>
  <c r="C6" i="31" s="1"/>
  <c r="C7" i="31" s="1"/>
  <c r="C8" i="31" s="1"/>
  <c r="C9" i="31" s="1"/>
  <c r="C10" i="31" s="1"/>
  <c r="C11" i="31" s="1"/>
  <c r="C12" i="31" s="1"/>
  <c r="C13" i="31" s="1"/>
  <c r="C14" i="31" s="1"/>
  <c r="C15" i="31" s="1"/>
  <c r="C16" i="31" s="1"/>
  <c r="C17" i="31" s="1"/>
  <c r="C18" i="31" s="1"/>
  <c r="C19" i="31" s="1"/>
  <c r="C20" i="31" s="1"/>
  <c r="C21" i="31" s="1"/>
  <c r="C22" i="31" s="1"/>
  <c r="C23" i="31" s="1"/>
  <c r="C24" i="31" s="1"/>
  <c r="C25" i="31" s="1"/>
  <c r="C26" i="31" s="1"/>
  <c r="C27" i="31" s="1"/>
  <c r="C28" i="31" s="1"/>
  <c r="C29" i="31" s="1"/>
  <c r="C30" i="31" s="1"/>
  <c r="C31" i="31" s="1"/>
  <c r="C32" i="31" s="1"/>
  <c r="C33" i="31" s="1"/>
  <c r="C34" i="31" s="1"/>
  <c r="C35" i="31" s="1"/>
  <c r="C36" i="31" s="1"/>
  <c r="C37" i="31" s="1"/>
  <c r="C38" i="31" s="1"/>
  <c r="C39" i="31" s="1"/>
  <c r="C40" i="31" s="1"/>
  <c r="C41" i="31" s="1"/>
  <c r="C42" i="31" s="1"/>
  <c r="C43" i="31" s="1"/>
  <c r="C44" i="31" s="1"/>
  <c r="C45" i="31" s="1"/>
  <c r="C46" i="31" s="1"/>
  <c r="C47" i="31" s="1"/>
  <c r="C48" i="31" s="1"/>
  <c r="C49" i="31" s="1"/>
  <c r="C50" i="31" s="1"/>
  <c r="C51" i="31" s="1"/>
  <c r="V157" i="30" l="1"/>
  <c r="V156" i="30"/>
  <c r="V154" i="30"/>
  <c r="V153" i="30"/>
  <c r="V152" i="30"/>
  <c r="V151" i="30"/>
  <c r="V150" i="30"/>
  <c r="V149" i="30"/>
  <c r="V148" i="30"/>
  <c r="V147" i="30"/>
  <c r="V146" i="30"/>
  <c r="V145" i="30"/>
  <c r="V143" i="30"/>
  <c r="V142" i="30"/>
  <c r="V141" i="30"/>
  <c r="V140" i="30"/>
  <c r="V139" i="30"/>
  <c r="V138" i="30"/>
  <c r="V137" i="30"/>
  <c r="V136" i="30"/>
  <c r="V135" i="30"/>
  <c r="V134" i="30"/>
  <c r="V133" i="30"/>
  <c r="V132" i="30"/>
  <c r="V131" i="30"/>
  <c r="V130" i="30"/>
  <c r="V129" i="30"/>
  <c r="E129" i="30"/>
  <c r="E130" i="30" s="1"/>
  <c r="E131" i="30" s="1"/>
  <c r="E132" i="30" s="1"/>
  <c r="E133" i="30" s="1"/>
  <c r="E134" i="30" s="1"/>
  <c r="E135" i="30" s="1"/>
  <c r="E136" i="30" s="1"/>
  <c r="E137" i="30" s="1"/>
  <c r="E138" i="30" s="1"/>
  <c r="E139" i="30" s="1"/>
  <c r="E140" i="30" s="1"/>
  <c r="E141" i="30" s="1"/>
  <c r="E142" i="30" s="1"/>
  <c r="E143" i="30" s="1"/>
  <c r="E144" i="30" s="1"/>
  <c r="E145" i="30" s="1"/>
  <c r="E146" i="30" s="1"/>
  <c r="E147" i="30" s="1"/>
  <c r="E148" i="30" s="1"/>
  <c r="E149" i="30" s="1"/>
  <c r="E150" i="30" s="1"/>
  <c r="E151" i="30" s="1"/>
  <c r="E152" i="30" s="1"/>
  <c r="E153" i="30" s="1"/>
  <c r="E154" i="30" s="1"/>
  <c r="E155" i="30" s="1"/>
  <c r="E156" i="30" s="1"/>
  <c r="E157" i="30" s="1"/>
  <c r="V128" i="30"/>
  <c r="V127" i="30"/>
  <c r="V126" i="30"/>
  <c r="V125" i="30"/>
  <c r="V124" i="30"/>
  <c r="V123" i="30"/>
  <c r="V122" i="30"/>
  <c r="V121" i="30"/>
  <c r="V120" i="30"/>
  <c r="V119" i="30"/>
  <c r="V118" i="30"/>
  <c r="V117" i="30"/>
  <c r="V116" i="30"/>
  <c r="V115" i="30"/>
  <c r="V114" i="30"/>
  <c r="V113" i="30"/>
  <c r="V112" i="30"/>
  <c r="V111" i="30"/>
  <c r="V110" i="30"/>
  <c r="V109" i="30"/>
  <c r="V108" i="30"/>
  <c r="V107" i="30"/>
  <c r="V106" i="30"/>
  <c r="V105" i="30"/>
  <c r="V104" i="30"/>
  <c r="V103" i="30"/>
  <c r="V102" i="30"/>
  <c r="V101" i="30"/>
  <c r="V100" i="30"/>
  <c r="V99" i="30"/>
  <c r="V98" i="30"/>
  <c r="E98" i="30"/>
  <c r="E99" i="30" s="1"/>
  <c r="E100" i="30" s="1"/>
  <c r="E101" i="30" s="1"/>
  <c r="E102" i="30" s="1"/>
  <c r="E103" i="30" s="1"/>
  <c r="E104" i="30" s="1"/>
  <c r="E105" i="30" s="1"/>
  <c r="E106" i="30" s="1"/>
  <c r="E107" i="30" s="1"/>
  <c r="E108" i="30" s="1"/>
  <c r="E109" i="30" s="1"/>
  <c r="E110" i="30" s="1"/>
  <c r="E111" i="30" s="1"/>
  <c r="E112" i="30" s="1"/>
  <c r="E113" i="30" s="1"/>
  <c r="E114" i="30" s="1"/>
  <c r="E115" i="30" s="1"/>
  <c r="E116" i="30" s="1"/>
  <c r="E117" i="30" s="1"/>
  <c r="E118" i="30" s="1"/>
  <c r="E119" i="30" s="1"/>
  <c r="E120" i="30" s="1"/>
  <c r="E121" i="30" s="1"/>
  <c r="E122" i="30" s="1"/>
  <c r="E123" i="30" s="1"/>
  <c r="E124" i="30" s="1"/>
  <c r="E125" i="30" s="1"/>
  <c r="E126" i="30" s="1"/>
  <c r="E127" i="30" s="1"/>
  <c r="V97" i="30"/>
  <c r="V96" i="30"/>
  <c r="V95" i="30"/>
  <c r="V94" i="30"/>
  <c r="V93" i="30"/>
  <c r="V92" i="30"/>
  <c r="V91" i="30"/>
  <c r="V90" i="30"/>
  <c r="V89" i="30"/>
  <c r="V88" i="30"/>
  <c r="V87" i="30"/>
  <c r="V86" i="30"/>
  <c r="V85" i="30"/>
  <c r="V84" i="30"/>
  <c r="V83" i="30"/>
  <c r="V82" i="30"/>
  <c r="V81" i="30"/>
  <c r="V80" i="30"/>
  <c r="V79" i="30"/>
  <c r="V78" i="30"/>
  <c r="V77" i="30"/>
  <c r="V76" i="30"/>
  <c r="V75" i="30"/>
  <c r="V73" i="30"/>
  <c r="V72" i="30"/>
  <c r="V71" i="30"/>
  <c r="V70" i="30"/>
  <c r="V69" i="30"/>
  <c r="E69" i="30"/>
  <c r="E70" i="30" s="1"/>
  <c r="E71" i="30" s="1"/>
  <c r="E72" i="30" s="1"/>
  <c r="E73" i="30" s="1"/>
  <c r="E74" i="30" s="1"/>
  <c r="E75" i="30" s="1"/>
  <c r="E76" i="30" s="1"/>
  <c r="E77" i="30" s="1"/>
  <c r="E78" i="30" s="1"/>
  <c r="E79" i="30" s="1"/>
  <c r="E80" i="30" s="1"/>
  <c r="E81" i="30" s="1"/>
  <c r="E82" i="30" s="1"/>
  <c r="E83" i="30" s="1"/>
  <c r="E84" i="30" s="1"/>
  <c r="E85" i="30" s="1"/>
  <c r="E86" i="30" s="1"/>
  <c r="E87" i="30" s="1"/>
  <c r="E88" i="30" s="1"/>
  <c r="E89" i="30" s="1"/>
  <c r="E90" i="30" s="1"/>
  <c r="E91" i="30" s="1"/>
  <c r="E92" i="30" s="1"/>
  <c r="E93" i="30" s="1"/>
  <c r="E94" i="30" s="1"/>
  <c r="E95" i="30" s="1"/>
  <c r="E96" i="30" s="1"/>
  <c r="V68" i="30"/>
  <c r="V67" i="30"/>
  <c r="V66" i="30"/>
  <c r="V65" i="30"/>
  <c r="V64" i="30"/>
  <c r="V63" i="30"/>
  <c r="V62" i="30"/>
  <c r="V61" i="30"/>
  <c r="V60" i="30"/>
  <c r="V59" i="30"/>
  <c r="V58" i="30"/>
  <c r="V57" i="30"/>
  <c r="V56" i="30"/>
  <c r="V55" i="30"/>
  <c r="V54" i="30"/>
  <c r="V53" i="30"/>
  <c r="V52" i="30"/>
  <c r="V51" i="30"/>
  <c r="V50" i="30"/>
  <c r="V49" i="30"/>
  <c r="V48" i="30"/>
  <c r="V47" i="30"/>
  <c r="V46" i="30"/>
  <c r="V45" i="30"/>
  <c r="V44" i="30"/>
  <c r="V43" i="30"/>
  <c r="V42" i="30"/>
  <c r="V41" i="30"/>
  <c r="V40" i="30"/>
  <c r="V39" i="30"/>
  <c r="V38" i="30"/>
  <c r="E38" i="30"/>
  <c r="E39" i="30" s="1"/>
  <c r="E40" i="30" s="1"/>
  <c r="E41" i="30" s="1"/>
  <c r="E42" i="30" s="1"/>
  <c r="E43" i="30" s="1"/>
  <c r="E44" i="30" s="1"/>
  <c r="E45" i="30" s="1"/>
  <c r="E46" i="30" s="1"/>
  <c r="E47" i="30" s="1"/>
  <c r="E48" i="30" s="1"/>
  <c r="E49" i="30" s="1"/>
  <c r="E50" i="30" s="1"/>
  <c r="E51" i="30" s="1"/>
  <c r="E52" i="30" s="1"/>
  <c r="E53" i="30" s="1"/>
  <c r="E54" i="30" s="1"/>
  <c r="E55" i="30" s="1"/>
  <c r="E56" i="30" s="1"/>
  <c r="E57" i="30" s="1"/>
  <c r="E58" i="30" s="1"/>
  <c r="E59" i="30" s="1"/>
  <c r="E60" i="30" s="1"/>
  <c r="E61" i="30" s="1"/>
  <c r="E62" i="30" s="1"/>
  <c r="E63" i="30" s="1"/>
  <c r="E64" i="30" s="1"/>
  <c r="E65" i="30" s="1"/>
  <c r="E66" i="30" s="1"/>
  <c r="E67" i="30" s="1"/>
  <c r="V37" i="30"/>
  <c r="V36" i="30"/>
  <c r="V35" i="30"/>
  <c r="V34" i="30"/>
  <c r="V33" i="30"/>
  <c r="V32" i="30"/>
  <c r="V31" i="30"/>
  <c r="V30" i="30"/>
  <c r="V29" i="30"/>
  <c r="V28" i="30"/>
  <c r="V27" i="30"/>
  <c r="V26" i="30"/>
  <c r="V25" i="30"/>
  <c r="V24" i="30"/>
  <c r="V23" i="30"/>
  <c r="V22" i="30"/>
  <c r="V21" i="30"/>
  <c r="V20" i="30"/>
  <c r="V19" i="30"/>
  <c r="V18" i="30"/>
  <c r="V17" i="30"/>
  <c r="V16" i="30"/>
  <c r="V15" i="30"/>
  <c r="B15" i="30"/>
  <c r="B16" i="30" s="1"/>
  <c r="B17" i="30" s="1"/>
  <c r="B18" i="30" s="1"/>
  <c r="B19" i="30" s="1"/>
  <c r="B20" i="30" s="1"/>
  <c r="B21" i="30" s="1"/>
  <c r="B22" i="30" s="1"/>
  <c r="B23" i="30" s="1"/>
  <c r="B24" i="30" s="1"/>
  <c r="B25" i="30" s="1"/>
  <c r="B26" i="30" s="1"/>
  <c r="B27" i="30" s="1"/>
  <c r="B28" i="30" s="1"/>
  <c r="B29" i="30" s="1"/>
  <c r="B30" i="30" s="1"/>
  <c r="B31" i="30" s="1"/>
  <c r="B32" i="30" s="1"/>
  <c r="B33" i="30" s="1"/>
  <c r="B34" i="30" s="1"/>
  <c r="B35" i="30" s="1"/>
  <c r="B36" i="30" s="1"/>
  <c r="B37" i="30" s="1"/>
  <c r="B38" i="30" s="1"/>
  <c r="B39" i="30" s="1"/>
  <c r="B40" i="30" s="1"/>
  <c r="B41" i="30" s="1"/>
  <c r="B42" i="30" s="1"/>
  <c r="B43" i="30" s="1"/>
  <c r="B44" i="30" s="1"/>
  <c r="B45" i="30" s="1"/>
  <c r="B46" i="30" s="1"/>
  <c r="B47" i="30" s="1"/>
  <c r="B48" i="30" s="1"/>
  <c r="B49" i="30" s="1"/>
  <c r="B50" i="30" s="1"/>
  <c r="B51" i="30" s="1"/>
  <c r="B52" i="30" s="1"/>
  <c r="B53" i="30" s="1"/>
  <c r="B54" i="30" s="1"/>
  <c r="B55" i="30" s="1"/>
  <c r="B56" i="30" s="1"/>
  <c r="B57" i="30" s="1"/>
  <c r="B58" i="30" s="1"/>
  <c r="B59" i="30" s="1"/>
  <c r="B60" i="30" s="1"/>
  <c r="B61" i="30" s="1"/>
  <c r="B62" i="30" s="1"/>
  <c r="B63" i="30" s="1"/>
  <c r="B64" i="30" s="1"/>
  <c r="B65" i="30" s="1"/>
  <c r="B66" i="30" s="1"/>
  <c r="B67" i="30" s="1"/>
  <c r="B68" i="30" s="1"/>
  <c r="B69" i="30" s="1"/>
  <c r="B70" i="30" s="1"/>
  <c r="B71" i="30" s="1"/>
  <c r="B72" i="30" s="1"/>
  <c r="B73" i="30" s="1"/>
  <c r="B74" i="30" s="1"/>
  <c r="B75" i="30" s="1"/>
  <c r="B76" i="30" s="1"/>
  <c r="B77" i="30" s="1"/>
  <c r="B78" i="30" s="1"/>
  <c r="B79" i="30" s="1"/>
  <c r="B80" i="30" s="1"/>
  <c r="B81" i="30" s="1"/>
  <c r="B82" i="30" s="1"/>
  <c r="B83" i="30" s="1"/>
  <c r="B84" i="30" s="1"/>
  <c r="B85" i="30" s="1"/>
  <c r="B86" i="30" s="1"/>
  <c r="B87" i="30" s="1"/>
  <c r="B88" i="30" s="1"/>
  <c r="B89" i="30" s="1"/>
  <c r="B90" i="30" s="1"/>
  <c r="B91" i="30" s="1"/>
  <c r="B92" i="30" s="1"/>
  <c r="B93" i="30" s="1"/>
  <c r="B94" i="30" s="1"/>
  <c r="B95" i="30" s="1"/>
  <c r="B96" i="30" s="1"/>
  <c r="B97" i="30" s="1"/>
  <c r="B98" i="30" s="1"/>
  <c r="B99" i="30" s="1"/>
  <c r="B100" i="30" s="1"/>
  <c r="B101" i="30" s="1"/>
  <c r="B102" i="30" s="1"/>
  <c r="B103" i="30" s="1"/>
  <c r="B104" i="30" s="1"/>
  <c r="B105" i="30" s="1"/>
  <c r="B106" i="30" s="1"/>
  <c r="B107" i="30" s="1"/>
  <c r="B108" i="30" s="1"/>
  <c r="B109" i="30" s="1"/>
  <c r="B110" i="30" s="1"/>
  <c r="B111" i="30" s="1"/>
  <c r="B112" i="30" s="1"/>
  <c r="B113" i="30" s="1"/>
  <c r="B114" i="30" s="1"/>
  <c r="B115" i="30" s="1"/>
  <c r="B116" i="30" s="1"/>
  <c r="B117" i="30" s="1"/>
  <c r="B118" i="30" s="1"/>
  <c r="B119" i="30" s="1"/>
  <c r="B120" i="30" s="1"/>
  <c r="B121" i="30" s="1"/>
  <c r="B122" i="30" s="1"/>
  <c r="B123" i="30" s="1"/>
  <c r="B124" i="30" s="1"/>
  <c r="B125" i="30" s="1"/>
  <c r="B126" i="30" s="1"/>
  <c r="B127" i="30" s="1"/>
  <c r="B128" i="30" s="1"/>
  <c r="B129" i="30" s="1"/>
  <c r="B130" i="30" s="1"/>
  <c r="B131" i="30" s="1"/>
  <c r="B132" i="30" s="1"/>
  <c r="B133" i="30" s="1"/>
  <c r="B134" i="30" s="1"/>
  <c r="B135" i="30" s="1"/>
  <c r="B136" i="30" s="1"/>
  <c r="B137" i="30" s="1"/>
  <c r="B138" i="30" s="1"/>
  <c r="B139" i="30" s="1"/>
  <c r="B140" i="30" s="1"/>
  <c r="B141" i="30" s="1"/>
  <c r="B142" i="30" s="1"/>
  <c r="B143" i="30" s="1"/>
  <c r="B144" i="30" s="1"/>
  <c r="B145" i="30" s="1"/>
  <c r="B146" i="30" s="1"/>
  <c r="B147" i="30" s="1"/>
  <c r="B148" i="30" s="1"/>
  <c r="B149" i="30" s="1"/>
  <c r="B150" i="30" s="1"/>
  <c r="B151" i="30" s="1"/>
  <c r="B152" i="30" s="1"/>
  <c r="B153" i="30" s="1"/>
  <c r="B154" i="30" s="1"/>
  <c r="B155" i="30" s="1"/>
  <c r="B156" i="30" s="1"/>
  <c r="B157" i="30" s="1"/>
  <c r="V14" i="30"/>
  <c r="V13" i="30"/>
  <c r="V12" i="30"/>
  <c r="V11" i="30"/>
  <c r="V10" i="30"/>
  <c r="V9" i="30"/>
  <c r="V8" i="30"/>
  <c r="V7" i="30"/>
  <c r="V6" i="30"/>
  <c r="E6" i="30"/>
  <c r="E7" i="30" s="1"/>
  <c r="E8" i="30" s="1"/>
  <c r="E9" i="30" s="1"/>
  <c r="E10" i="30" s="1"/>
  <c r="E11" i="30" s="1"/>
  <c r="E12" i="30" s="1"/>
  <c r="E13" i="30" s="1"/>
  <c r="E14" i="30" s="1"/>
  <c r="E15" i="30" s="1"/>
  <c r="E16" i="30" s="1"/>
  <c r="E17" i="30" s="1"/>
  <c r="E18" i="30" s="1"/>
  <c r="E19" i="30" s="1"/>
  <c r="E20" i="30" s="1"/>
  <c r="E21" i="30" s="1"/>
  <c r="E22" i="30" s="1"/>
  <c r="E23" i="30" s="1"/>
  <c r="E24" i="30" s="1"/>
  <c r="E25" i="30" s="1"/>
  <c r="E26" i="30" s="1"/>
  <c r="E27" i="30" s="1"/>
  <c r="E28" i="30" s="1"/>
  <c r="E29" i="30" s="1"/>
  <c r="E30" i="30" s="1"/>
  <c r="E31" i="30" s="1"/>
  <c r="E32" i="30" s="1"/>
  <c r="E33" i="30" s="1"/>
  <c r="E34" i="30" s="1"/>
  <c r="E35" i="30" s="1"/>
  <c r="E36" i="30" s="1"/>
  <c r="V5" i="30"/>
  <c r="G5" i="30"/>
  <c r="G6" i="30" s="1"/>
  <c r="G7" i="30" s="1"/>
  <c r="G8" i="30" s="1"/>
  <c r="G9" i="30" s="1"/>
  <c r="G10" i="30" s="1"/>
  <c r="G11" i="30" s="1"/>
  <c r="G12" i="30" s="1"/>
  <c r="G13" i="30" s="1"/>
  <c r="G14" i="30" s="1"/>
  <c r="G15" i="30" s="1"/>
  <c r="G16" i="30" s="1"/>
  <c r="G17" i="30" s="1"/>
  <c r="G18" i="30" s="1"/>
  <c r="G19" i="30" s="1"/>
  <c r="G20" i="30" s="1"/>
  <c r="G21" i="30" s="1"/>
  <c r="G22" i="30" s="1"/>
  <c r="G23" i="30" s="1"/>
  <c r="G24" i="30" s="1"/>
  <c r="G25" i="30" s="1"/>
  <c r="G26" i="30" s="1"/>
  <c r="G27" i="30" s="1"/>
  <c r="G28" i="30" s="1"/>
  <c r="G29" i="30" s="1"/>
  <c r="G30" i="30" s="1"/>
  <c r="G31" i="30" s="1"/>
  <c r="G32" i="30" s="1"/>
  <c r="G33" i="30" s="1"/>
  <c r="G34" i="30" s="1"/>
  <c r="G35" i="30" s="1"/>
  <c r="G36" i="30" s="1"/>
  <c r="G37" i="30" s="1"/>
  <c r="G38" i="30" s="1"/>
  <c r="G39" i="30" s="1"/>
  <c r="G40" i="30" s="1"/>
  <c r="G41" i="30" s="1"/>
  <c r="G42" i="30" s="1"/>
  <c r="G43" i="30" s="1"/>
  <c r="G44" i="30" s="1"/>
  <c r="G45" i="30" s="1"/>
  <c r="G46" i="30" s="1"/>
  <c r="G47" i="30" s="1"/>
  <c r="G48" i="30" s="1"/>
  <c r="G49" i="30" s="1"/>
  <c r="G50" i="30" s="1"/>
  <c r="G51" i="30" s="1"/>
  <c r="G52" i="30" s="1"/>
  <c r="G53" i="30" s="1"/>
  <c r="G54" i="30" s="1"/>
  <c r="G55" i="30" s="1"/>
  <c r="G56" i="30" s="1"/>
  <c r="G57" i="30" s="1"/>
  <c r="G58" i="30" s="1"/>
  <c r="G59" i="30" s="1"/>
  <c r="G60" i="30" s="1"/>
  <c r="G61" i="30" s="1"/>
  <c r="G62" i="30" s="1"/>
  <c r="G63" i="30" s="1"/>
  <c r="G64" i="30" s="1"/>
  <c r="G65" i="30" s="1"/>
  <c r="G66" i="30" s="1"/>
  <c r="G67" i="30" s="1"/>
  <c r="G68" i="30" s="1"/>
  <c r="G69" i="30" s="1"/>
  <c r="G70" i="30" s="1"/>
  <c r="G71" i="30" s="1"/>
  <c r="G72" i="30" s="1"/>
  <c r="G73" i="30" s="1"/>
  <c r="G74" i="30" s="1"/>
  <c r="G75" i="30" s="1"/>
  <c r="G76" i="30" s="1"/>
  <c r="G77" i="30" s="1"/>
  <c r="G78" i="30" s="1"/>
  <c r="G79" i="30" s="1"/>
  <c r="G80" i="30" s="1"/>
  <c r="G81" i="30" s="1"/>
  <c r="G82" i="30" s="1"/>
  <c r="G83" i="30" s="1"/>
  <c r="G84" i="30" s="1"/>
  <c r="G85" i="30" s="1"/>
  <c r="G86" i="30" s="1"/>
  <c r="G87" i="30" s="1"/>
  <c r="G88" i="30" s="1"/>
  <c r="G89" i="30" s="1"/>
  <c r="G90" i="30" s="1"/>
  <c r="G91" i="30" s="1"/>
  <c r="G92" i="30" s="1"/>
  <c r="G93" i="30" s="1"/>
  <c r="G94" i="30" s="1"/>
  <c r="G95" i="30" s="1"/>
  <c r="G96" i="30" s="1"/>
  <c r="G97" i="30" s="1"/>
  <c r="G98" i="30" s="1"/>
  <c r="G99" i="30" s="1"/>
  <c r="G100" i="30" s="1"/>
  <c r="G101" i="30" s="1"/>
  <c r="G102" i="30" s="1"/>
  <c r="G103" i="30" s="1"/>
  <c r="G104" i="30" s="1"/>
  <c r="G105" i="30" s="1"/>
  <c r="G106" i="30" s="1"/>
  <c r="G107" i="30" s="1"/>
  <c r="G108" i="30" s="1"/>
  <c r="G109" i="30" s="1"/>
  <c r="G110" i="30" s="1"/>
  <c r="G111" i="30" s="1"/>
  <c r="G112" i="30" s="1"/>
  <c r="G113" i="30" s="1"/>
  <c r="G114" i="30" s="1"/>
  <c r="G115" i="30" s="1"/>
  <c r="G116" i="30" s="1"/>
  <c r="G117" i="30" s="1"/>
  <c r="G118" i="30" s="1"/>
  <c r="G119" i="30" s="1"/>
  <c r="G120" i="30" s="1"/>
  <c r="G121" i="30" s="1"/>
  <c r="G122" i="30" s="1"/>
  <c r="G123" i="30" s="1"/>
  <c r="G124" i="30" s="1"/>
  <c r="G125" i="30" s="1"/>
  <c r="G126" i="30" s="1"/>
  <c r="G127" i="30" s="1"/>
  <c r="G128" i="30" s="1"/>
  <c r="G129" i="30" s="1"/>
  <c r="G130" i="30" s="1"/>
  <c r="G131" i="30" s="1"/>
  <c r="G132" i="30" s="1"/>
  <c r="G133" i="30" s="1"/>
  <c r="G134" i="30" s="1"/>
  <c r="G135" i="30" s="1"/>
  <c r="G136" i="30" s="1"/>
  <c r="G137" i="30" s="1"/>
  <c r="G138" i="30" s="1"/>
  <c r="G139" i="30" s="1"/>
  <c r="G140" i="30" s="1"/>
  <c r="G141" i="30" s="1"/>
  <c r="G142" i="30" s="1"/>
  <c r="G143" i="30" s="1"/>
  <c r="G144" i="30" s="1"/>
  <c r="G145" i="30" s="1"/>
  <c r="G146" i="30" s="1"/>
  <c r="G147" i="30" s="1"/>
  <c r="G148" i="30" s="1"/>
  <c r="G149" i="30" s="1"/>
  <c r="G150" i="30" s="1"/>
  <c r="G151" i="30" s="1"/>
  <c r="G152" i="30" s="1"/>
  <c r="G153" i="30" s="1"/>
  <c r="G154" i="30" s="1"/>
  <c r="G155" i="30" s="1"/>
  <c r="G156" i="30" s="1"/>
  <c r="G157" i="30" s="1"/>
  <c r="F5" i="30"/>
  <c r="F6" i="30" s="1"/>
  <c r="F7" i="30" s="1"/>
  <c r="F8" i="30" s="1"/>
  <c r="F9" i="30" s="1"/>
  <c r="F10" i="30" s="1"/>
  <c r="F11" i="30" s="1"/>
  <c r="F12" i="30" s="1"/>
  <c r="F13" i="30" s="1"/>
  <c r="F14" i="30" s="1"/>
  <c r="F15" i="30" s="1"/>
  <c r="F16" i="30" s="1"/>
  <c r="F17" i="30" s="1"/>
  <c r="F18" i="30" s="1"/>
  <c r="F19" i="30" s="1"/>
  <c r="F20" i="30" s="1"/>
  <c r="F21" i="30" s="1"/>
  <c r="F22" i="30" s="1"/>
  <c r="F23" i="30" s="1"/>
  <c r="F24" i="30" s="1"/>
  <c r="F25" i="30" s="1"/>
  <c r="F26" i="30" s="1"/>
  <c r="F27" i="30" s="1"/>
  <c r="F28" i="30" s="1"/>
  <c r="F29" i="30" s="1"/>
  <c r="F30" i="30" s="1"/>
  <c r="F31" i="30" s="1"/>
  <c r="F32" i="30" s="1"/>
  <c r="F33" i="30" s="1"/>
  <c r="F34" i="30" s="1"/>
  <c r="F35" i="30" s="1"/>
  <c r="F36" i="30" s="1"/>
  <c r="F37" i="30" s="1"/>
  <c r="F38" i="30" s="1"/>
  <c r="F39" i="30" s="1"/>
  <c r="F40" i="30" s="1"/>
  <c r="F41" i="30" s="1"/>
  <c r="F42" i="30" s="1"/>
  <c r="F43" i="30" s="1"/>
  <c r="F44" i="30" s="1"/>
  <c r="F45" i="30" s="1"/>
  <c r="F46" i="30" s="1"/>
  <c r="F47" i="30" s="1"/>
  <c r="F48" i="30" s="1"/>
  <c r="F49" i="30" s="1"/>
  <c r="F50" i="30" s="1"/>
  <c r="F51" i="30" s="1"/>
  <c r="F52" i="30" s="1"/>
  <c r="F53" i="30" s="1"/>
  <c r="F54" i="30" s="1"/>
  <c r="F55" i="30" s="1"/>
  <c r="F56" i="30" s="1"/>
  <c r="F57" i="30" s="1"/>
  <c r="F58" i="30" s="1"/>
  <c r="F59" i="30" s="1"/>
  <c r="F60" i="30" s="1"/>
  <c r="F61" i="30" s="1"/>
  <c r="F62" i="30" s="1"/>
  <c r="F63" i="30" s="1"/>
  <c r="F64" i="30" s="1"/>
  <c r="F65" i="30" s="1"/>
  <c r="F66" i="30" s="1"/>
  <c r="F67" i="30" s="1"/>
  <c r="F68" i="30" s="1"/>
  <c r="F69" i="30" s="1"/>
  <c r="F70" i="30" s="1"/>
  <c r="F71" i="30" s="1"/>
  <c r="F72" i="30" s="1"/>
  <c r="F73" i="30" s="1"/>
  <c r="F74" i="30" s="1"/>
  <c r="F75" i="30" s="1"/>
  <c r="F76" i="30" s="1"/>
  <c r="F77" i="30" s="1"/>
  <c r="F78" i="30" s="1"/>
  <c r="F79" i="30" s="1"/>
  <c r="F80" i="30" s="1"/>
  <c r="F81" i="30" s="1"/>
  <c r="F82" i="30" s="1"/>
  <c r="F83" i="30" s="1"/>
  <c r="F84" i="30" s="1"/>
  <c r="F85" i="30" s="1"/>
  <c r="F86" i="30" s="1"/>
  <c r="F87" i="30" s="1"/>
  <c r="F88" i="30" s="1"/>
  <c r="F89" i="30" s="1"/>
  <c r="F90" i="30" s="1"/>
  <c r="F91" i="30" s="1"/>
  <c r="F92" i="30" s="1"/>
  <c r="F93" i="30" s="1"/>
  <c r="F94" i="30" s="1"/>
  <c r="F95" i="30" s="1"/>
  <c r="F96" i="30" s="1"/>
  <c r="F97" i="30" s="1"/>
  <c r="F98" i="30" s="1"/>
  <c r="F99" i="30" s="1"/>
  <c r="F100" i="30" s="1"/>
  <c r="F101" i="30" s="1"/>
  <c r="F102" i="30" s="1"/>
  <c r="F103" i="30" s="1"/>
  <c r="F104" i="30" s="1"/>
  <c r="F105" i="30" s="1"/>
  <c r="F106" i="30" s="1"/>
  <c r="F107" i="30" s="1"/>
  <c r="F108" i="30" s="1"/>
  <c r="F109" i="30" s="1"/>
  <c r="F110" i="30" s="1"/>
  <c r="F111" i="30" s="1"/>
  <c r="F112" i="30" s="1"/>
  <c r="F113" i="30" s="1"/>
  <c r="F114" i="30" s="1"/>
  <c r="F115" i="30" s="1"/>
  <c r="F116" i="30" s="1"/>
  <c r="F117" i="30" s="1"/>
  <c r="F118" i="30" s="1"/>
  <c r="F119" i="30" s="1"/>
  <c r="F120" i="30" s="1"/>
  <c r="F121" i="30" s="1"/>
  <c r="F122" i="30" s="1"/>
  <c r="F123" i="30" s="1"/>
  <c r="F124" i="30" s="1"/>
  <c r="F125" i="30" s="1"/>
  <c r="F126" i="30" s="1"/>
  <c r="F127" i="30" s="1"/>
  <c r="F128" i="30" s="1"/>
  <c r="F129" i="30" s="1"/>
  <c r="F130" i="30" s="1"/>
  <c r="F131" i="30" s="1"/>
  <c r="F132" i="30" s="1"/>
  <c r="F133" i="30" s="1"/>
  <c r="F134" i="30" s="1"/>
  <c r="F135" i="30" s="1"/>
  <c r="F136" i="30" s="1"/>
  <c r="F137" i="30" s="1"/>
  <c r="F138" i="30" s="1"/>
  <c r="F139" i="30" s="1"/>
  <c r="F140" i="30" s="1"/>
  <c r="F141" i="30" s="1"/>
  <c r="F142" i="30" s="1"/>
  <c r="F143" i="30" s="1"/>
  <c r="F144" i="30" s="1"/>
  <c r="F145" i="30" s="1"/>
  <c r="F146" i="30" s="1"/>
  <c r="F147" i="30" s="1"/>
  <c r="F148" i="30" s="1"/>
  <c r="F149" i="30" s="1"/>
  <c r="F150" i="30" s="1"/>
  <c r="F151" i="30" s="1"/>
  <c r="F152" i="30" s="1"/>
  <c r="F153" i="30" s="1"/>
  <c r="F154" i="30" s="1"/>
  <c r="F155" i="30" s="1"/>
  <c r="F156" i="30" s="1"/>
  <c r="F157" i="30" s="1"/>
  <c r="E5" i="30"/>
  <c r="B5" i="30"/>
  <c r="B6" i="30" s="1"/>
  <c r="B7" i="30" s="1"/>
  <c r="B8" i="30" s="1"/>
  <c r="B9" i="30" s="1"/>
  <c r="B10" i="30" s="1"/>
  <c r="B11" i="30" s="1"/>
  <c r="B12" i="30" s="1"/>
  <c r="B13" i="30" s="1"/>
  <c r="B14" i="30" s="1"/>
  <c r="A5" i="30"/>
  <c r="A6" i="30" s="1"/>
  <c r="A7" i="30" s="1"/>
  <c r="A8" i="30" s="1"/>
  <c r="A9" i="30" s="1"/>
  <c r="A10" i="30" s="1"/>
  <c r="A11" i="30" s="1"/>
  <c r="A12" i="30" s="1"/>
  <c r="A13" i="30" s="1"/>
  <c r="A14" i="30" s="1"/>
  <c r="A15" i="30" s="1"/>
  <c r="A16" i="30" s="1"/>
  <c r="A17" i="30" s="1"/>
  <c r="A18" i="30" s="1"/>
  <c r="A19" i="30" s="1"/>
  <c r="A20" i="30" s="1"/>
  <c r="A21" i="30" s="1"/>
  <c r="A22" i="30" s="1"/>
  <c r="A23" i="30" s="1"/>
  <c r="A24" i="30" s="1"/>
  <c r="A25" i="30" s="1"/>
  <c r="A26" i="30" s="1"/>
  <c r="A27" i="30" s="1"/>
  <c r="A28" i="30" s="1"/>
  <c r="A29" i="30" s="1"/>
  <c r="A30" i="30" s="1"/>
  <c r="A31" i="30" s="1"/>
  <c r="A32" i="30" s="1"/>
  <c r="A33" i="30" s="1"/>
  <c r="A34" i="30" s="1"/>
  <c r="A35" i="30" s="1"/>
  <c r="A36" i="30" s="1"/>
  <c r="A37" i="30" s="1"/>
  <c r="A38" i="30" s="1"/>
  <c r="A39" i="30" s="1"/>
  <c r="A40" i="30" s="1"/>
  <c r="A41" i="30" s="1"/>
  <c r="A42" i="30" s="1"/>
  <c r="A43" i="30" s="1"/>
  <c r="A44" i="30" s="1"/>
  <c r="A45" i="30" s="1"/>
  <c r="A46" i="30" s="1"/>
  <c r="A47" i="30" s="1"/>
  <c r="A48" i="30" s="1"/>
  <c r="A49" i="30" s="1"/>
  <c r="A50" i="30" s="1"/>
  <c r="A51" i="30" s="1"/>
  <c r="A52" i="30" s="1"/>
  <c r="A53" i="30" s="1"/>
  <c r="A54" i="30" s="1"/>
  <c r="A55" i="30" s="1"/>
  <c r="A56" i="30" s="1"/>
  <c r="A57" i="30" s="1"/>
  <c r="A58" i="30" s="1"/>
  <c r="A59" i="30" s="1"/>
  <c r="A60" i="30" s="1"/>
  <c r="A61" i="30" s="1"/>
  <c r="A62" i="30" s="1"/>
  <c r="A63" i="30" s="1"/>
  <c r="A64" i="30" s="1"/>
  <c r="A65" i="30" s="1"/>
  <c r="A66" i="30" s="1"/>
  <c r="A67" i="30" s="1"/>
  <c r="A68" i="30" s="1"/>
  <c r="A69" i="30" s="1"/>
  <c r="A70" i="30" s="1"/>
  <c r="A71" i="30" s="1"/>
  <c r="A72" i="30" s="1"/>
  <c r="A73" i="30" s="1"/>
  <c r="A74" i="30" s="1"/>
  <c r="A75" i="30" s="1"/>
  <c r="A76" i="30" s="1"/>
  <c r="A77" i="30" s="1"/>
  <c r="A78" i="30" s="1"/>
  <c r="A79" i="30" s="1"/>
  <c r="A80" i="30" s="1"/>
  <c r="A81" i="30" s="1"/>
  <c r="A82" i="30" s="1"/>
  <c r="A83" i="30" s="1"/>
  <c r="A84" i="30" s="1"/>
  <c r="A85" i="30" s="1"/>
  <c r="A86" i="30" s="1"/>
  <c r="A87" i="30" s="1"/>
  <c r="A88" i="30" s="1"/>
  <c r="A89" i="30" s="1"/>
  <c r="A90" i="30" s="1"/>
  <c r="A91" i="30" s="1"/>
  <c r="A92" i="30" s="1"/>
  <c r="A93" i="30" s="1"/>
  <c r="A94" i="30" s="1"/>
  <c r="A95" i="30" s="1"/>
  <c r="A96" i="30" s="1"/>
  <c r="A97" i="30" s="1"/>
  <c r="A98" i="30" s="1"/>
  <c r="A99" i="30" s="1"/>
  <c r="A100" i="30" s="1"/>
  <c r="A101" i="30" s="1"/>
  <c r="A102" i="30" s="1"/>
  <c r="A103" i="30" s="1"/>
  <c r="A104" i="30" s="1"/>
  <c r="A105" i="30" s="1"/>
  <c r="A106" i="30" s="1"/>
  <c r="A107" i="30" s="1"/>
  <c r="A108" i="30" s="1"/>
  <c r="A109" i="30" s="1"/>
  <c r="A110" i="30" s="1"/>
  <c r="A111" i="30" s="1"/>
  <c r="A112" i="30" s="1"/>
  <c r="A113" i="30" s="1"/>
  <c r="A114" i="30" s="1"/>
  <c r="A115" i="30" s="1"/>
  <c r="A116" i="30" s="1"/>
  <c r="A117" i="30" s="1"/>
  <c r="A118" i="30" s="1"/>
  <c r="A119" i="30" s="1"/>
  <c r="A120" i="30" s="1"/>
  <c r="A121" i="30" s="1"/>
  <c r="A122" i="30" s="1"/>
  <c r="A123" i="30" s="1"/>
  <c r="A124" i="30" s="1"/>
  <c r="A125" i="30" s="1"/>
  <c r="A126" i="30" s="1"/>
  <c r="A127" i="30" s="1"/>
  <c r="A128" i="30" s="1"/>
  <c r="A129" i="30" s="1"/>
  <c r="A130" i="30" s="1"/>
  <c r="A131" i="30" s="1"/>
  <c r="A132" i="30" s="1"/>
  <c r="A133" i="30" s="1"/>
  <c r="A134" i="30" s="1"/>
  <c r="A135" i="30" s="1"/>
  <c r="A136" i="30" s="1"/>
  <c r="A137" i="30" s="1"/>
  <c r="A138" i="30" s="1"/>
  <c r="A139" i="30" s="1"/>
  <c r="A140" i="30" s="1"/>
  <c r="A141" i="30" s="1"/>
  <c r="A142" i="30" s="1"/>
  <c r="A143" i="30" s="1"/>
  <c r="A144" i="30" s="1"/>
  <c r="A145" i="30" s="1"/>
  <c r="A146" i="30" s="1"/>
  <c r="A147" i="30" s="1"/>
  <c r="A148" i="30" s="1"/>
  <c r="A149" i="30" s="1"/>
  <c r="A150" i="30" s="1"/>
  <c r="A151" i="30" s="1"/>
  <c r="A152" i="30" s="1"/>
  <c r="A153" i="30" s="1"/>
  <c r="A154" i="30" s="1"/>
  <c r="A155" i="30" s="1"/>
  <c r="A156" i="30" s="1"/>
  <c r="A157" i="30" s="1"/>
  <c r="V4" i="30"/>
  <c r="D4" i="30"/>
  <c r="D5" i="30" s="1"/>
  <c r="D6" i="30" s="1"/>
  <c r="D7" i="30" s="1"/>
  <c r="D8" i="30" s="1"/>
  <c r="D9" i="30" s="1"/>
  <c r="D10" i="30" s="1"/>
  <c r="D11" i="30" s="1"/>
  <c r="D12" i="30" s="1"/>
  <c r="D13" i="30" s="1"/>
  <c r="D14" i="30" s="1"/>
  <c r="D15" i="30" s="1"/>
  <c r="D16" i="30" s="1"/>
  <c r="D17" i="30" s="1"/>
  <c r="D18" i="30" s="1"/>
  <c r="D19" i="30" s="1"/>
  <c r="D20" i="30" s="1"/>
  <c r="D21" i="30" s="1"/>
  <c r="D22" i="30" s="1"/>
  <c r="D23" i="30" s="1"/>
  <c r="D24" i="30" s="1"/>
  <c r="D25" i="30" s="1"/>
  <c r="D26" i="30" s="1"/>
  <c r="D27" i="30" s="1"/>
  <c r="D28" i="30" s="1"/>
  <c r="D29" i="30" s="1"/>
  <c r="D30" i="30" s="1"/>
  <c r="D31" i="30" s="1"/>
  <c r="D32" i="30" s="1"/>
  <c r="D33" i="30" s="1"/>
  <c r="D34" i="30" s="1"/>
  <c r="D35" i="30" s="1"/>
  <c r="D36" i="30" s="1"/>
  <c r="D37" i="30" s="1"/>
  <c r="D38" i="30" s="1"/>
  <c r="D39" i="30" s="1"/>
  <c r="D40" i="30" s="1"/>
  <c r="D41" i="30" s="1"/>
  <c r="D42" i="30" s="1"/>
  <c r="D43" i="30" s="1"/>
  <c r="D44" i="30" s="1"/>
  <c r="D45" i="30" s="1"/>
  <c r="D46" i="30" s="1"/>
  <c r="D47" i="30" s="1"/>
  <c r="D48" i="30" s="1"/>
  <c r="D49" i="30" s="1"/>
  <c r="D50" i="30" s="1"/>
  <c r="D51" i="30" s="1"/>
  <c r="D52" i="30" s="1"/>
  <c r="D53" i="30" s="1"/>
  <c r="D54" i="30" s="1"/>
  <c r="D55" i="30" s="1"/>
  <c r="D56" i="30" s="1"/>
  <c r="D57" i="30" s="1"/>
  <c r="D58" i="30" s="1"/>
  <c r="D59" i="30" s="1"/>
  <c r="D60" i="30" s="1"/>
  <c r="D61" i="30" s="1"/>
  <c r="D62" i="30" s="1"/>
  <c r="D63" i="30" s="1"/>
  <c r="D64" i="30" s="1"/>
  <c r="D65" i="30" s="1"/>
  <c r="D66" i="30" s="1"/>
  <c r="D67" i="30" s="1"/>
  <c r="D68" i="30" s="1"/>
  <c r="D69" i="30" s="1"/>
  <c r="D70" i="30" s="1"/>
  <c r="D71" i="30" s="1"/>
  <c r="D72" i="30" s="1"/>
  <c r="D73" i="30" s="1"/>
  <c r="D74" i="30" s="1"/>
  <c r="D75" i="30" s="1"/>
  <c r="D76" i="30" s="1"/>
  <c r="D77" i="30" s="1"/>
  <c r="D78" i="30" s="1"/>
  <c r="D79" i="30" s="1"/>
  <c r="D80" i="30" s="1"/>
  <c r="D81" i="30" s="1"/>
  <c r="D82" i="30" s="1"/>
  <c r="D83" i="30" s="1"/>
  <c r="D84" i="30" s="1"/>
  <c r="D85" i="30" s="1"/>
  <c r="D86" i="30" s="1"/>
  <c r="D87" i="30" s="1"/>
  <c r="D88" i="30" s="1"/>
  <c r="D89" i="30" s="1"/>
  <c r="D90" i="30" s="1"/>
  <c r="D91" i="30" s="1"/>
  <c r="D92" i="30" s="1"/>
  <c r="D93" i="30" s="1"/>
  <c r="D94" i="30" s="1"/>
  <c r="D95" i="30" s="1"/>
  <c r="D96" i="30" s="1"/>
  <c r="D97" i="30" s="1"/>
  <c r="D98" i="30" s="1"/>
  <c r="D99" i="30" s="1"/>
  <c r="D100" i="30" s="1"/>
  <c r="D101" i="30" s="1"/>
  <c r="D102" i="30" s="1"/>
  <c r="D103" i="30" s="1"/>
  <c r="D104" i="30" s="1"/>
  <c r="D105" i="30" s="1"/>
  <c r="D106" i="30" s="1"/>
  <c r="D107" i="30" s="1"/>
  <c r="D108" i="30" s="1"/>
  <c r="D109" i="30" s="1"/>
  <c r="D110" i="30" s="1"/>
  <c r="D111" i="30" s="1"/>
  <c r="D112" i="30" s="1"/>
  <c r="D113" i="30" s="1"/>
  <c r="D114" i="30" s="1"/>
  <c r="D115" i="30" s="1"/>
  <c r="D116" i="30" s="1"/>
  <c r="D117" i="30" s="1"/>
  <c r="D118" i="30" s="1"/>
  <c r="D119" i="30" s="1"/>
  <c r="D120" i="30" s="1"/>
  <c r="D121" i="30" s="1"/>
  <c r="D122" i="30" s="1"/>
  <c r="D123" i="30" s="1"/>
  <c r="D124" i="30" s="1"/>
  <c r="D125" i="30" s="1"/>
  <c r="D126" i="30" s="1"/>
  <c r="D127" i="30" s="1"/>
  <c r="D128" i="30" s="1"/>
  <c r="D129" i="30" s="1"/>
  <c r="D130" i="30" s="1"/>
  <c r="D131" i="30" s="1"/>
  <c r="D132" i="30" s="1"/>
  <c r="D133" i="30" s="1"/>
  <c r="D134" i="30" s="1"/>
  <c r="D135" i="30" s="1"/>
  <c r="D136" i="30" s="1"/>
  <c r="D137" i="30" s="1"/>
  <c r="D138" i="30" s="1"/>
  <c r="D139" i="30" s="1"/>
  <c r="D140" i="30" s="1"/>
  <c r="D141" i="30" s="1"/>
  <c r="D142" i="30" s="1"/>
  <c r="D143" i="30" s="1"/>
  <c r="D144" i="30" s="1"/>
  <c r="D145" i="30" s="1"/>
  <c r="D146" i="30" s="1"/>
  <c r="D147" i="30" s="1"/>
  <c r="D148" i="30" s="1"/>
  <c r="D149" i="30" s="1"/>
  <c r="D150" i="30" s="1"/>
  <c r="D151" i="30" s="1"/>
  <c r="D152" i="30" s="1"/>
  <c r="D153" i="30" s="1"/>
  <c r="D154" i="30" s="1"/>
  <c r="D155" i="30" s="1"/>
  <c r="D156" i="30" s="1"/>
  <c r="D157" i="30" s="1"/>
  <c r="C4" i="30"/>
  <c r="C5" i="30" s="1"/>
  <c r="C6" i="30" s="1"/>
  <c r="C7" i="30" s="1"/>
  <c r="C8" i="30" s="1"/>
  <c r="C9" i="30" s="1"/>
  <c r="C10" i="30" s="1"/>
  <c r="C11" i="30" s="1"/>
  <c r="C12" i="30" s="1"/>
  <c r="C13" i="30" s="1"/>
  <c r="C14" i="30" s="1"/>
  <c r="C15" i="30" s="1"/>
  <c r="C16" i="30" s="1"/>
  <c r="C17" i="30" s="1"/>
  <c r="C18" i="30" s="1"/>
  <c r="C19" i="30" s="1"/>
  <c r="C20" i="30" s="1"/>
  <c r="C21" i="30" s="1"/>
  <c r="C22" i="30" s="1"/>
  <c r="C23" i="30" s="1"/>
  <c r="C24" i="30" s="1"/>
  <c r="C25" i="30" s="1"/>
  <c r="C26" i="30" s="1"/>
  <c r="C27" i="30" s="1"/>
  <c r="C28" i="30" s="1"/>
  <c r="C29" i="30" s="1"/>
  <c r="C30" i="30" s="1"/>
  <c r="C31" i="30" s="1"/>
  <c r="C32" i="30" s="1"/>
  <c r="C33" i="30" s="1"/>
  <c r="C34" i="30" s="1"/>
  <c r="C35" i="30" s="1"/>
  <c r="C36" i="30" s="1"/>
  <c r="C37" i="30" s="1"/>
  <c r="C38" i="30" s="1"/>
  <c r="C39" i="30" s="1"/>
  <c r="C40" i="30" s="1"/>
  <c r="C41" i="30" s="1"/>
  <c r="C42" i="30" s="1"/>
  <c r="C43" i="30" s="1"/>
  <c r="C44" i="30" s="1"/>
  <c r="C45" i="30" s="1"/>
  <c r="C46" i="30" s="1"/>
  <c r="C47" i="30" s="1"/>
  <c r="C48" i="30" s="1"/>
  <c r="C49" i="30" s="1"/>
  <c r="C50" i="30" s="1"/>
  <c r="C51" i="30" s="1"/>
  <c r="C52" i="30" s="1"/>
  <c r="C53" i="30" s="1"/>
  <c r="C54" i="30" s="1"/>
  <c r="C55" i="30" s="1"/>
  <c r="C56" i="30" s="1"/>
  <c r="C57" i="30" s="1"/>
  <c r="C58" i="30" s="1"/>
  <c r="C59" i="30" s="1"/>
  <c r="C60" i="30" s="1"/>
  <c r="C61" i="30" s="1"/>
  <c r="C62" i="30" s="1"/>
  <c r="C63" i="30" s="1"/>
  <c r="C64" i="30" s="1"/>
  <c r="C65" i="30" s="1"/>
  <c r="C66" i="30" s="1"/>
  <c r="C67" i="30" s="1"/>
  <c r="C68" i="30" s="1"/>
  <c r="C69" i="30" s="1"/>
  <c r="C70" i="30" s="1"/>
  <c r="C71" i="30" s="1"/>
  <c r="C72" i="30" s="1"/>
  <c r="C73" i="30" s="1"/>
  <c r="C74" i="30" s="1"/>
  <c r="C75" i="30" s="1"/>
  <c r="C76" i="30" s="1"/>
  <c r="C77" i="30" s="1"/>
  <c r="C78" i="30" s="1"/>
  <c r="C79" i="30" s="1"/>
  <c r="C80" i="30" s="1"/>
  <c r="C81" i="30" s="1"/>
  <c r="C82" i="30" s="1"/>
  <c r="C83" i="30" s="1"/>
  <c r="C84" i="30" s="1"/>
  <c r="C85" i="30" s="1"/>
  <c r="C86" i="30" s="1"/>
  <c r="C87" i="30" s="1"/>
  <c r="C88" i="30" s="1"/>
  <c r="C89" i="30" s="1"/>
  <c r="C90" i="30" s="1"/>
  <c r="C91" i="30" s="1"/>
  <c r="C92" i="30" s="1"/>
  <c r="C93" i="30" s="1"/>
  <c r="C94" i="30" s="1"/>
  <c r="C95" i="30" s="1"/>
  <c r="C96" i="30" s="1"/>
  <c r="C97" i="30" s="1"/>
  <c r="C98" i="30" s="1"/>
  <c r="C99" i="30" s="1"/>
  <c r="C100" i="30" s="1"/>
  <c r="C101" i="30" s="1"/>
  <c r="C102" i="30" s="1"/>
  <c r="C103" i="30" s="1"/>
  <c r="C104" i="30" s="1"/>
  <c r="C105" i="30" s="1"/>
  <c r="C106" i="30" s="1"/>
  <c r="C107" i="30" s="1"/>
  <c r="C108" i="30" s="1"/>
  <c r="C109" i="30" s="1"/>
  <c r="C110" i="30" s="1"/>
  <c r="C111" i="30" s="1"/>
  <c r="C112" i="30" s="1"/>
  <c r="C113" i="30" s="1"/>
  <c r="C114" i="30" s="1"/>
  <c r="C115" i="30" s="1"/>
  <c r="C116" i="30" s="1"/>
  <c r="C117" i="30" s="1"/>
  <c r="C118" i="30" s="1"/>
  <c r="C119" i="30" s="1"/>
  <c r="C120" i="30" s="1"/>
  <c r="C121" i="30" s="1"/>
  <c r="C122" i="30" s="1"/>
  <c r="C123" i="30" s="1"/>
  <c r="C124" i="30" s="1"/>
  <c r="C125" i="30" s="1"/>
  <c r="C126" i="30" s="1"/>
  <c r="C127" i="30" s="1"/>
  <c r="C128" i="30" s="1"/>
  <c r="C129" i="30" s="1"/>
  <c r="C130" i="30" s="1"/>
  <c r="C131" i="30" s="1"/>
  <c r="C132" i="30" s="1"/>
  <c r="C133" i="30" s="1"/>
  <c r="C134" i="30" s="1"/>
  <c r="C135" i="30" s="1"/>
  <c r="C136" i="30" s="1"/>
  <c r="C137" i="30" s="1"/>
  <c r="C138" i="30" s="1"/>
  <c r="C139" i="30" s="1"/>
  <c r="C140" i="30" s="1"/>
  <c r="C141" i="30" s="1"/>
  <c r="C142" i="30" s="1"/>
  <c r="C143" i="30" s="1"/>
  <c r="C144" i="30" s="1"/>
  <c r="C145" i="30" s="1"/>
  <c r="C146" i="30" s="1"/>
  <c r="C147" i="30" s="1"/>
  <c r="C148" i="30" s="1"/>
  <c r="C149" i="30" s="1"/>
  <c r="C150" i="30" s="1"/>
  <c r="C151" i="30" s="1"/>
  <c r="C152" i="30" s="1"/>
  <c r="C153" i="30" s="1"/>
  <c r="C154" i="30" s="1"/>
  <c r="C155" i="30" s="1"/>
  <c r="C156" i="30" s="1"/>
  <c r="C157" i="30" s="1"/>
  <c r="V63" i="29" l="1"/>
  <c r="V62" i="29"/>
  <c r="V61" i="29"/>
  <c r="V60" i="29"/>
  <c r="V59" i="29"/>
  <c r="V58" i="29"/>
  <c r="V57" i="29"/>
  <c r="V56" i="29"/>
  <c r="V55" i="29"/>
  <c r="V54" i="29"/>
  <c r="V53" i="29"/>
  <c r="V52" i="29"/>
  <c r="V51" i="29"/>
  <c r="V50" i="29"/>
  <c r="V49" i="29"/>
  <c r="V48" i="29"/>
  <c r="V47" i="29"/>
  <c r="V46" i="29"/>
  <c r="V45" i="29"/>
  <c r="V44" i="29"/>
  <c r="V43" i="29"/>
  <c r="V42" i="29"/>
  <c r="V41" i="29"/>
  <c r="V40" i="29"/>
  <c r="V39" i="29"/>
  <c r="V38" i="29"/>
  <c r="V37" i="29"/>
  <c r="E37" i="29"/>
  <c r="E38" i="29" s="1"/>
  <c r="E39" i="29" s="1"/>
  <c r="E40" i="29" s="1"/>
  <c r="E41" i="29" s="1"/>
  <c r="E42" i="29" s="1"/>
  <c r="E43" i="29" s="1"/>
  <c r="E44" i="29" s="1"/>
  <c r="E45" i="29" s="1"/>
  <c r="E46" i="29" s="1"/>
  <c r="E47" i="29" s="1"/>
  <c r="E48" i="29" s="1"/>
  <c r="E49" i="29" s="1"/>
  <c r="E50" i="29" s="1"/>
  <c r="E51" i="29" s="1"/>
  <c r="E52" i="29" s="1"/>
  <c r="E53" i="29" s="1"/>
  <c r="E54" i="29" s="1"/>
  <c r="E55" i="29" s="1"/>
  <c r="E56" i="29" s="1"/>
  <c r="E57" i="29" s="1"/>
  <c r="E58" i="29" s="1"/>
  <c r="E59" i="29" s="1"/>
  <c r="E60" i="29" s="1"/>
  <c r="E61" i="29" s="1"/>
  <c r="E62" i="29" s="1"/>
  <c r="E63" i="29" s="1"/>
  <c r="V36" i="29"/>
  <c r="E36" i="29"/>
  <c r="V35" i="29"/>
  <c r="V34" i="29"/>
  <c r="V33" i="29"/>
  <c r="V32" i="29"/>
  <c r="V31" i="29"/>
  <c r="V30" i="29"/>
  <c r="V29" i="29"/>
  <c r="V28" i="29"/>
  <c r="V27" i="29"/>
  <c r="V26" i="29"/>
  <c r="V25" i="29"/>
  <c r="V24" i="29"/>
  <c r="V23" i="29"/>
  <c r="V22" i="29"/>
  <c r="V21" i="29"/>
  <c r="V20" i="29"/>
  <c r="V19" i="29"/>
  <c r="V18" i="29"/>
  <c r="V17" i="29"/>
  <c r="V16" i="29"/>
  <c r="V15" i="29"/>
  <c r="V14" i="29"/>
  <c r="V13" i="29"/>
  <c r="V12" i="29"/>
  <c r="V11" i="29"/>
  <c r="V10" i="29"/>
  <c r="V9" i="29"/>
  <c r="V8" i="29"/>
  <c r="V7" i="29"/>
  <c r="V6" i="29"/>
  <c r="F6" i="29"/>
  <c r="F7" i="29" s="1"/>
  <c r="F8" i="29" s="1"/>
  <c r="F9" i="29" s="1"/>
  <c r="F10" i="29" s="1"/>
  <c r="F11" i="29" s="1"/>
  <c r="F12" i="29" s="1"/>
  <c r="F13" i="29" s="1"/>
  <c r="F14" i="29" s="1"/>
  <c r="F15" i="29" s="1"/>
  <c r="F16" i="29" s="1"/>
  <c r="F17" i="29" s="1"/>
  <c r="F18" i="29" s="1"/>
  <c r="F19" i="29" s="1"/>
  <c r="F20" i="29" s="1"/>
  <c r="F21" i="29" s="1"/>
  <c r="F22" i="29" s="1"/>
  <c r="F23" i="29" s="1"/>
  <c r="F24" i="29" s="1"/>
  <c r="F25" i="29" s="1"/>
  <c r="F26" i="29" s="1"/>
  <c r="F27" i="29" s="1"/>
  <c r="F28" i="29" s="1"/>
  <c r="F29" i="29" s="1"/>
  <c r="F30" i="29" s="1"/>
  <c r="F31" i="29" s="1"/>
  <c r="F32" i="29" s="1"/>
  <c r="F33" i="29" s="1"/>
  <c r="F34" i="29" s="1"/>
  <c r="F35" i="29" s="1"/>
  <c r="F36" i="29" s="1"/>
  <c r="F37" i="29" s="1"/>
  <c r="F38" i="29" s="1"/>
  <c r="F39" i="29" s="1"/>
  <c r="F40" i="29" s="1"/>
  <c r="F41" i="29" s="1"/>
  <c r="F42" i="29" s="1"/>
  <c r="F43" i="29" s="1"/>
  <c r="F44" i="29" s="1"/>
  <c r="F45" i="29" s="1"/>
  <c r="F46" i="29" s="1"/>
  <c r="F47" i="29" s="1"/>
  <c r="F48" i="29" s="1"/>
  <c r="F49" i="29" s="1"/>
  <c r="F50" i="29" s="1"/>
  <c r="F51" i="29" s="1"/>
  <c r="F52" i="29" s="1"/>
  <c r="F53" i="29" s="1"/>
  <c r="F54" i="29" s="1"/>
  <c r="F55" i="29" s="1"/>
  <c r="F56" i="29" s="1"/>
  <c r="F57" i="29" s="1"/>
  <c r="F58" i="29" s="1"/>
  <c r="F59" i="29" s="1"/>
  <c r="F60" i="29" s="1"/>
  <c r="F61" i="29" s="1"/>
  <c r="F62" i="29" s="1"/>
  <c r="F63" i="29" s="1"/>
  <c r="V5" i="29"/>
  <c r="G5" i="29"/>
  <c r="G6" i="29" s="1"/>
  <c r="G7" i="29" s="1"/>
  <c r="G8" i="29" s="1"/>
  <c r="G9" i="29" s="1"/>
  <c r="G10" i="29" s="1"/>
  <c r="G11" i="29" s="1"/>
  <c r="G12" i="29" s="1"/>
  <c r="G13" i="29" s="1"/>
  <c r="G14" i="29" s="1"/>
  <c r="G15" i="29" s="1"/>
  <c r="G16" i="29" s="1"/>
  <c r="G17" i="29" s="1"/>
  <c r="G18" i="29" s="1"/>
  <c r="G19" i="29" s="1"/>
  <c r="G20" i="29" s="1"/>
  <c r="G21" i="29" s="1"/>
  <c r="G22" i="29" s="1"/>
  <c r="G23" i="29" s="1"/>
  <c r="G24" i="29" s="1"/>
  <c r="G25" i="29" s="1"/>
  <c r="G26" i="29" s="1"/>
  <c r="G27" i="29" s="1"/>
  <c r="G28" i="29" s="1"/>
  <c r="G29" i="29" s="1"/>
  <c r="G30" i="29" s="1"/>
  <c r="G31" i="29" s="1"/>
  <c r="G32" i="29" s="1"/>
  <c r="G33" i="29" s="1"/>
  <c r="G34" i="29" s="1"/>
  <c r="G35" i="29" s="1"/>
  <c r="G36" i="29" s="1"/>
  <c r="G37" i="29" s="1"/>
  <c r="G38" i="29" s="1"/>
  <c r="G39" i="29" s="1"/>
  <c r="G40" i="29" s="1"/>
  <c r="G41" i="29" s="1"/>
  <c r="G42" i="29" s="1"/>
  <c r="G43" i="29" s="1"/>
  <c r="G44" i="29" s="1"/>
  <c r="G45" i="29" s="1"/>
  <c r="G46" i="29" s="1"/>
  <c r="G47" i="29" s="1"/>
  <c r="G48" i="29" s="1"/>
  <c r="G49" i="29" s="1"/>
  <c r="G50" i="29" s="1"/>
  <c r="G51" i="29" s="1"/>
  <c r="G52" i="29" s="1"/>
  <c r="G53" i="29" s="1"/>
  <c r="G54" i="29" s="1"/>
  <c r="G55" i="29" s="1"/>
  <c r="G56" i="29" s="1"/>
  <c r="G57" i="29" s="1"/>
  <c r="G58" i="29" s="1"/>
  <c r="G59" i="29" s="1"/>
  <c r="G60" i="29" s="1"/>
  <c r="G61" i="29" s="1"/>
  <c r="G62" i="29" s="1"/>
  <c r="G63" i="29" s="1"/>
  <c r="F5" i="29"/>
  <c r="E5" i="29"/>
  <c r="E6" i="29" s="1"/>
  <c r="E7" i="29" s="1"/>
  <c r="E8" i="29" s="1"/>
  <c r="E9" i="29" s="1"/>
  <c r="E10" i="29" s="1"/>
  <c r="E11" i="29" s="1"/>
  <c r="E12" i="29" s="1"/>
  <c r="E13" i="29" s="1"/>
  <c r="E14" i="29" s="1"/>
  <c r="E15" i="29" s="1"/>
  <c r="E16" i="29" s="1"/>
  <c r="E17" i="29" s="1"/>
  <c r="E18" i="29" s="1"/>
  <c r="E19" i="29" s="1"/>
  <c r="E20" i="29" s="1"/>
  <c r="E21" i="29" s="1"/>
  <c r="E22" i="29" s="1"/>
  <c r="E23" i="29" s="1"/>
  <c r="E24" i="29" s="1"/>
  <c r="E25" i="29" s="1"/>
  <c r="E26" i="29" s="1"/>
  <c r="E27" i="29" s="1"/>
  <c r="E28" i="29" s="1"/>
  <c r="E29" i="29" s="1"/>
  <c r="E30" i="29" s="1"/>
  <c r="E31" i="29" s="1"/>
  <c r="E32" i="29" s="1"/>
  <c r="E33" i="29" s="1"/>
  <c r="E34" i="29" s="1"/>
  <c r="B5" i="29"/>
  <c r="B6" i="29" s="1"/>
  <c r="B7" i="29" s="1"/>
  <c r="B8" i="29" s="1"/>
  <c r="B9" i="29" s="1"/>
  <c r="B10" i="29" s="1"/>
  <c r="B11" i="29" s="1"/>
  <c r="B12" i="29" s="1"/>
  <c r="B13" i="29" s="1"/>
  <c r="B14" i="29" s="1"/>
  <c r="B15" i="29" s="1"/>
  <c r="B16" i="29" s="1"/>
  <c r="B17" i="29" s="1"/>
  <c r="B18" i="29" s="1"/>
  <c r="B19" i="29" s="1"/>
  <c r="B20" i="29" s="1"/>
  <c r="B21" i="29" s="1"/>
  <c r="B22" i="29" s="1"/>
  <c r="B23" i="29" s="1"/>
  <c r="B24" i="29" s="1"/>
  <c r="B25" i="29" s="1"/>
  <c r="B26" i="29" s="1"/>
  <c r="B27" i="29" s="1"/>
  <c r="B28" i="29" s="1"/>
  <c r="B29" i="29" s="1"/>
  <c r="B30" i="29" s="1"/>
  <c r="B31" i="29" s="1"/>
  <c r="B32" i="29" s="1"/>
  <c r="B33" i="29" s="1"/>
  <c r="B34" i="29" s="1"/>
  <c r="B35" i="29" s="1"/>
  <c r="B36" i="29" s="1"/>
  <c r="B37" i="29" s="1"/>
  <c r="B38" i="29" s="1"/>
  <c r="B39" i="29" s="1"/>
  <c r="B40" i="29" s="1"/>
  <c r="B41" i="29" s="1"/>
  <c r="B42" i="29" s="1"/>
  <c r="B43" i="29" s="1"/>
  <c r="B44" i="29" s="1"/>
  <c r="B45" i="29" s="1"/>
  <c r="B46" i="29" s="1"/>
  <c r="B47" i="29" s="1"/>
  <c r="B48" i="29" s="1"/>
  <c r="B49" i="29" s="1"/>
  <c r="B50" i="29" s="1"/>
  <c r="B51" i="29" s="1"/>
  <c r="B52" i="29" s="1"/>
  <c r="B53" i="29" s="1"/>
  <c r="B54" i="29" s="1"/>
  <c r="B55" i="29" s="1"/>
  <c r="B56" i="29" s="1"/>
  <c r="B57" i="29" s="1"/>
  <c r="B58" i="29" s="1"/>
  <c r="B59" i="29" s="1"/>
  <c r="B60" i="29" s="1"/>
  <c r="B61" i="29" s="1"/>
  <c r="B62" i="29" s="1"/>
  <c r="B63" i="29" s="1"/>
  <c r="A5" i="29"/>
  <c r="A6" i="29" s="1"/>
  <c r="A7" i="29" s="1"/>
  <c r="A8" i="29" s="1"/>
  <c r="A9" i="29" s="1"/>
  <c r="A10" i="29" s="1"/>
  <c r="A11" i="29" s="1"/>
  <c r="A12" i="29" s="1"/>
  <c r="A13" i="29" s="1"/>
  <c r="A14" i="29" s="1"/>
  <c r="A15" i="29" s="1"/>
  <c r="A16" i="29" s="1"/>
  <c r="A17" i="29" s="1"/>
  <c r="A18" i="29" s="1"/>
  <c r="A19" i="29" s="1"/>
  <c r="A20" i="29" s="1"/>
  <c r="A21" i="29" s="1"/>
  <c r="A22" i="29" s="1"/>
  <c r="A23" i="29" s="1"/>
  <c r="A24" i="29" s="1"/>
  <c r="A25" i="29" s="1"/>
  <c r="A26" i="29" s="1"/>
  <c r="A27" i="29" s="1"/>
  <c r="A28" i="29" s="1"/>
  <c r="A29" i="29" s="1"/>
  <c r="A30" i="29" s="1"/>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V4" i="29"/>
  <c r="D4" i="29"/>
  <c r="D5" i="29" s="1"/>
  <c r="D6" i="29" s="1"/>
  <c r="D7" i="29" s="1"/>
  <c r="D8" i="29" s="1"/>
  <c r="D9" i="29" s="1"/>
  <c r="D10" i="29" s="1"/>
  <c r="D11" i="29" s="1"/>
  <c r="D12" i="29" s="1"/>
  <c r="D13" i="29" s="1"/>
  <c r="D14" i="29" s="1"/>
  <c r="D15" i="29" s="1"/>
  <c r="D16" i="29" s="1"/>
  <c r="D17" i="29" s="1"/>
  <c r="D18" i="29" s="1"/>
  <c r="D19" i="29" s="1"/>
  <c r="D20" i="29" s="1"/>
  <c r="D21" i="29" s="1"/>
  <c r="D22" i="29" s="1"/>
  <c r="D23" i="29" s="1"/>
  <c r="D24" i="29" s="1"/>
  <c r="D25" i="29" s="1"/>
  <c r="D26" i="29" s="1"/>
  <c r="D27" i="29" s="1"/>
  <c r="D28" i="29" s="1"/>
  <c r="D29" i="29" s="1"/>
  <c r="D30" i="29" s="1"/>
  <c r="D31" i="29" s="1"/>
  <c r="D32" i="29" s="1"/>
  <c r="D33" i="29" s="1"/>
  <c r="D34" i="29" s="1"/>
  <c r="D35" i="29" s="1"/>
  <c r="D36" i="29" s="1"/>
  <c r="D37" i="29" s="1"/>
  <c r="D38" i="29" s="1"/>
  <c r="D39" i="29" s="1"/>
  <c r="D40" i="29" s="1"/>
  <c r="D41" i="29" s="1"/>
  <c r="D42" i="29" s="1"/>
  <c r="D43" i="29" s="1"/>
  <c r="D44" i="29" s="1"/>
  <c r="D45" i="29" s="1"/>
  <c r="D46" i="29" s="1"/>
  <c r="D47" i="29" s="1"/>
  <c r="D48" i="29" s="1"/>
  <c r="D49" i="29" s="1"/>
  <c r="D50" i="29" s="1"/>
  <c r="D51" i="29" s="1"/>
  <c r="D52" i="29" s="1"/>
  <c r="D53" i="29" s="1"/>
  <c r="D54" i="29" s="1"/>
  <c r="D55" i="29" s="1"/>
  <c r="D56" i="29" s="1"/>
  <c r="D57" i="29" s="1"/>
  <c r="D58" i="29" s="1"/>
  <c r="D59" i="29" s="1"/>
  <c r="D60" i="29" s="1"/>
  <c r="D61" i="29" s="1"/>
  <c r="D62" i="29" s="1"/>
  <c r="D63" i="29" s="1"/>
  <c r="C4" i="29"/>
  <c r="C5" i="29" s="1"/>
  <c r="C6" i="29" s="1"/>
  <c r="C7" i="29" s="1"/>
  <c r="C8" i="29" s="1"/>
  <c r="C9" i="29" s="1"/>
  <c r="C10" i="29" s="1"/>
  <c r="C11" i="29" s="1"/>
  <c r="C12" i="29" s="1"/>
  <c r="C13" i="29" s="1"/>
  <c r="C14" i="29" s="1"/>
  <c r="C15" i="29" s="1"/>
  <c r="C16" i="29" s="1"/>
  <c r="C17" i="29" s="1"/>
  <c r="C18" i="29" s="1"/>
  <c r="C19" i="29" s="1"/>
  <c r="C20" i="29" s="1"/>
  <c r="C21" i="29" s="1"/>
  <c r="C22" i="29" s="1"/>
  <c r="C23" i="29" s="1"/>
  <c r="C24" i="29" s="1"/>
  <c r="C25" i="29" s="1"/>
  <c r="C26" i="29" s="1"/>
  <c r="C27" i="29" s="1"/>
  <c r="C28" i="29" s="1"/>
  <c r="C29" i="29" s="1"/>
  <c r="C30" i="29" s="1"/>
  <c r="C31" i="29" s="1"/>
  <c r="C32" i="29" s="1"/>
  <c r="C33" i="29" s="1"/>
  <c r="C34" i="29" s="1"/>
  <c r="C35" i="29" s="1"/>
  <c r="C36" i="29" s="1"/>
  <c r="C37" i="29" s="1"/>
  <c r="C38" i="29" s="1"/>
  <c r="C39" i="29" s="1"/>
  <c r="C40" i="29" s="1"/>
  <c r="C41" i="29" s="1"/>
  <c r="C42" i="29" s="1"/>
  <c r="C43" i="29" s="1"/>
  <c r="C44" i="29" s="1"/>
  <c r="C45" i="29" s="1"/>
  <c r="C46" i="29" s="1"/>
  <c r="C47" i="29" s="1"/>
  <c r="C48" i="29" s="1"/>
  <c r="C49" i="29" s="1"/>
  <c r="C50" i="29" s="1"/>
  <c r="C51" i="29" s="1"/>
  <c r="C52" i="29" s="1"/>
  <c r="C53" i="29" s="1"/>
  <c r="C54" i="29" s="1"/>
  <c r="C55" i="29" s="1"/>
  <c r="C56" i="29" s="1"/>
  <c r="C57" i="29" s="1"/>
  <c r="C58" i="29" s="1"/>
  <c r="C59" i="29" s="1"/>
  <c r="C60" i="29" s="1"/>
  <c r="C61" i="29" s="1"/>
  <c r="C62" i="29" s="1"/>
  <c r="C63" i="29" s="1"/>
  <c r="V81" i="28"/>
  <c r="V80" i="28"/>
  <c r="V79" i="28"/>
  <c r="V78" i="28"/>
  <c r="V77" i="28"/>
  <c r="V76" i="28"/>
  <c r="V75" i="28"/>
  <c r="V74" i="28"/>
  <c r="V73" i="28"/>
  <c r="V72" i="28"/>
  <c r="V71" i="28"/>
  <c r="V70" i="28"/>
  <c r="V69" i="28"/>
  <c r="V68" i="28"/>
  <c r="V67" i="28"/>
  <c r="V66" i="28"/>
  <c r="V65" i="28"/>
  <c r="V64" i="28"/>
  <c r="V63" i="28"/>
  <c r="V62" i="28"/>
  <c r="V61" i="28"/>
  <c r="V60" i="28"/>
  <c r="V59" i="28"/>
  <c r="V58" i="28"/>
  <c r="V57" i="28"/>
  <c r="G57" i="28"/>
  <c r="G58" i="28" s="1"/>
  <c r="G59" i="28" s="1"/>
  <c r="G60" i="28" s="1"/>
  <c r="G61" i="28" s="1"/>
  <c r="G62" i="28" s="1"/>
  <c r="G63" i="28" s="1"/>
  <c r="G64" i="28" s="1"/>
  <c r="G65" i="28" s="1"/>
  <c r="G66" i="28" s="1"/>
  <c r="G67" i="28" s="1"/>
  <c r="G68" i="28" s="1"/>
  <c r="G69" i="28" s="1"/>
  <c r="G70" i="28" s="1"/>
  <c r="G71" i="28" s="1"/>
  <c r="G72" i="28" s="1"/>
  <c r="G73" i="28" s="1"/>
  <c r="G74" i="28" s="1"/>
  <c r="G75" i="28" s="1"/>
  <c r="G76" i="28" s="1"/>
  <c r="G77" i="28" s="1"/>
  <c r="G78" i="28" s="1"/>
  <c r="G79" i="28" s="1"/>
  <c r="G80" i="28" s="1"/>
  <c r="G81" i="28" s="1"/>
  <c r="F57" i="28"/>
  <c r="F58" i="28" s="1"/>
  <c r="F59" i="28" s="1"/>
  <c r="F60" i="28" s="1"/>
  <c r="F61" i="28" s="1"/>
  <c r="F62" i="28" s="1"/>
  <c r="F63" i="28" s="1"/>
  <c r="F64" i="28" s="1"/>
  <c r="F65" i="28" s="1"/>
  <c r="F66" i="28" s="1"/>
  <c r="F67" i="28" s="1"/>
  <c r="F68" i="28" s="1"/>
  <c r="F69" i="28" s="1"/>
  <c r="F70" i="28" s="1"/>
  <c r="F71" i="28" s="1"/>
  <c r="F72" i="28" s="1"/>
  <c r="F73" i="28" s="1"/>
  <c r="F74" i="28" s="1"/>
  <c r="F75" i="28" s="1"/>
  <c r="F76" i="28" s="1"/>
  <c r="F77" i="28" s="1"/>
  <c r="F78" i="28" s="1"/>
  <c r="F79" i="28" s="1"/>
  <c r="F80" i="28" s="1"/>
  <c r="F81" i="28" s="1"/>
  <c r="E57" i="28"/>
  <c r="E58" i="28" s="1"/>
  <c r="E59" i="28" s="1"/>
  <c r="E60" i="28" s="1"/>
  <c r="E61" i="28" s="1"/>
  <c r="E62" i="28" s="1"/>
  <c r="E63" i="28" s="1"/>
  <c r="E64" i="28" s="1"/>
  <c r="E65" i="28" s="1"/>
  <c r="E66" i="28" s="1"/>
  <c r="E67" i="28" s="1"/>
  <c r="E68" i="28" s="1"/>
  <c r="E69" i="28" s="1"/>
  <c r="E70" i="28" s="1"/>
  <c r="E71" i="28" s="1"/>
  <c r="E72" i="28" s="1"/>
  <c r="E73" i="28" s="1"/>
  <c r="E74" i="28" s="1"/>
  <c r="E75" i="28" s="1"/>
  <c r="E76" i="28" s="1"/>
  <c r="E77" i="28" s="1"/>
  <c r="E78" i="28" s="1"/>
  <c r="E79" i="28" s="1"/>
  <c r="E80" i="28" s="1"/>
  <c r="E81" i="28" s="1"/>
  <c r="V56" i="28"/>
  <c r="V55" i="28"/>
  <c r="V54" i="28"/>
  <c r="V53" i="28"/>
  <c r="V52" i="28"/>
  <c r="V51" i="28"/>
  <c r="V50" i="28"/>
  <c r="V49" i="28"/>
  <c r="V48" i="28"/>
  <c r="V47" i="28"/>
  <c r="V46" i="28"/>
  <c r="V45" i="28"/>
  <c r="V44" i="28"/>
  <c r="V43" i="28"/>
  <c r="V42" i="28"/>
  <c r="V41" i="28"/>
  <c r="V40" i="28"/>
  <c r="V39" i="28"/>
  <c r="V38" i="28"/>
  <c r="V37" i="28"/>
  <c r="V36" i="28"/>
  <c r="V35" i="28"/>
  <c r="V34" i="28"/>
  <c r="V33" i="28"/>
  <c r="V32" i="28"/>
  <c r="F32" i="28"/>
  <c r="F33" i="28" s="1"/>
  <c r="F34" i="28" s="1"/>
  <c r="F35" i="28" s="1"/>
  <c r="F36" i="28" s="1"/>
  <c r="F37" i="28" s="1"/>
  <c r="F38" i="28" s="1"/>
  <c r="F39" i="28" s="1"/>
  <c r="F40" i="28" s="1"/>
  <c r="F41" i="28" s="1"/>
  <c r="F42" i="28" s="1"/>
  <c r="F43" i="28" s="1"/>
  <c r="F44" i="28" s="1"/>
  <c r="F45" i="28" s="1"/>
  <c r="F46" i="28" s="1"/>
  <c r="F47" i="28" s="1"/>
  <c r="F48" i="28" s="1"/>
  <c r="F49" i="28" s="1"/>
  <c r="F50" i="28" s="1"/>
  <c r="F51" i="28" s="1"/>
  <c r="F52" i="28" s="1"/>
  <c r="F53" i="28" s="1"/>
  <c r="F54" i="28" s="1"/>
  <c r="F55" i="28" s="1"/>
  <c r="V31" i="28"/>
  <c r="F31" i="28"/>
  <c r="V30" i="28"/>
  <c r="G30" i="28"/>
  <c r="G31" i="28" s="1"/>
  <c r="G32" i="28" s="1"/>
  <c r="G33" i="28" s="1"/>
  <c r="G34" i="28" s="1"/>
  <c r="G35" i="28" s="1"/>
  <c r="G36" i="28" s="1"/>
  <c r="G37" i="28" s="1"/>
  <c r="G38" i="28" s="1"/>
  <c r="G39" i="28" s="1"/>
  <c r="G40" i="28" s="1"/>
  <c r="G41" i="28" s="1"/>
  <c r="G42" i="28" s="1"/>
  <c r="G43" i="28" s="1"/>
  <c r="G44" i="28" s="1"/>
  <c r="G45" i="28" s="1"/>
  <c r="G46" i="28" s="1"/>
  <c r="G47" i="28" s="1"/>
  <c r="G48" i="28" s="1"/>
  <c r="G49" i="28" s="1"/>
  <c r="G50" i="28" s="1"/>
  <c r="G51" i="28" s="1"/>
  <c r="G52" i="28" s="1"/>
  <c r="G53" i="28" s="1"/>
  <c r="G54" i="28" s="1"/>
  <c r="G55" i="28" s="1"/>
  <c r="F30" i="28"/>
  <c r="E30" i="28"/>
  <c r="E31" i="28" s="1"/>
  <c r="E32" i="28" s="1"/>
  <c r="E33" i="28" s="1"/>
  <c r="E34" i="28" s="1"/>
  <c r="E35" i="28" s="1"/>
  <c r="E36" i="28" s="1"/>
  <c r="E37" i="28" s="1"/>
  <c r="E38" i="28" s="1"/>
  <c r="E39" i="28" s="1"/>
  <c r="E40" i="28" s="1"/>
  <c r="E41" i="28" s="1"/>
  <c r="E42" i="28" s="1"/>
  <c r="E43" i="28" s="1"/>
  <c r="E44" i="28" s="1"/>
  <c r="E45" i="28" s="1"/>
  <c r="E46" i="28" s="1"/>
  <c r="E47" i="28" s="1"/>
  <c r="E48" i="28" s="1"/>
  <c r="E49" i="28" s="1"/>
  <c r="E50" i="28" s="1"/>
  <c r="E51" i="28" s="1"/>
  <c r="E52" i="28" s="1"/>
  <c r="E53" i="28" s="1"/>
  <c r="E54" i="28" s="1"/>
  <c r="E55" i="28" s="1"/>
  <c r="V29" i="28"/>
  <c r="V28" i="28"/>
  <c r="V26" i="28"/>
  <c r="V25" i="28"/>
  <c r="V24" i="28"/>
  <c r="V23" i="28"/>
  <c r="V22" i="28"/>
  <c r="V21" i="28"/>
  <c r="V20" i="28"/>
  <c r="V19" i="28"/>
  <c r="V18" i="28"/>
  <c r="V17" i="28"/>
  <c r="V16" i="28"/>
  <c r="V15" i="28"/>
  <c r="V14" i="28"/>
  <c r="V13" i="28"/>
  <c r="V12" i="28"/>
  <c r="V11" i="28"/>
  <c r="V10" i="28"/>
  <c r="V9" i="28"/>
  <c r="V8" i="28"/>
  <c r="V7" i="28"/>
  <c r="V6" i="28"/>
  <c r="E6" i="28"/>
  <c r="E7" i="28" s="1"/>
  <c r="E8" i="28" s="1"/>
  <c r="E9" i="28" s="1"/>
  <c r="E10" i="28" s="1"/>
  <c r="E11" i="28" s="1"/>
  <c r="E12" i="28" s="1"/>
  <c r="E13" i="28" s="1"/>
  <c r="E14" i="28" s="1"/>
  <c r="E15" i="28" s="1"/>
  <c r="E16" i="28" s="1"/>
  <c r="E17" i="28" s="1"/>
  <c r="E18" i="28" s="1"/>
  <c r="E19" i="28" s="1"/>
  <c r="E20" i="28" s="1"/>
  <c r="E21" i="28" s="1"/>
  <c r="E22" i="28" s="1"/>
  <c r="E23" i="28" s="1"/>
  <c r="E24" i="28" s="1"/>
  <c r="E25" i="28" s="1"/>
  <c r="E26" i="28" s="1"/>
  <c r="E27" i="28" s="1"/>
  <c r="E28" i="28" s="1"/>
  <c r="A6" i="28"/>
  <c r="A7" i="28" s="1"/>
  <c r="A8" i="28" s="1"/>
  <c r="A9" i="28" s="1"/>
  <c r="A10" i="28" s="1"/>
  <c r="A11" i="28" s="1"/>
  <c r="A12" i="28" s="1"/>
  <c r="A13" i="28" s="1"/>
  <c r="A14" i="28" s="1"/>
  <c r="A15" i="28" s="1"/>
  <c r="A16" i="28" s="1"/>
  <c r="A17" i="28" s="1"/>
  <c r="A18" i="28" s="1"/>
  <c r="A19" i="28" s="1"/>
  <c r="A20" i="28" s="1"/>
  <c r="A21" i="28" s="1"/>
  <c r="A22" i="28" s="1"/>
  <c r="A23" i="28" s="1"/>
  <c r="A24" i="28" s="1"/>
  <c r="A25" i="28" s="1"/>
  <c r="A26" i="28" s="1"/>
  <c r="A27" i="28" s="1"/>
  <c r="A28" i="28" s="1"/>
  <c r="A29" i="28" s="1"/>
  <c r="A30" i="28" s="1"/>
  <c r="A31" i="28" s="1"/>
  <c r="A32" i="28" s="1"/>
  <c r="A33" i="28" s="1"/>
  <c r="A34" i="28" s="1"/>
  <c r="A35" i="28" s="1"/>
  <c r="A36" i="28" s="1"/>
  <c r="A37" i="28" s="1"/>
  <c r="A38" i="28" s="1"/>
  <c r="A39" i="28" s="1"/>
  <c r="A40" i="28" s="1"/>
  <c r="A41" i="28" s="1"/>
  <c r="A42" i="28" s="1"/>
  <c r="A43" i="28" s="1"/>
  <c r="A44" i="28" s="1"/>
  <c r="A45" i="28" s="1"/>
  <c r="A46" i="28" s="1"/>
  <c r="A47" i="28" s="1"/>
  <c r="A48" i="28" s="1"/>
  <c r="A49" i="28" s="1"/>
  <c r="A50" i="28" s="1"/>
  <c r="A51" i="28" s="1"/>
  <c r="A52" i="28" s="1"/>
  <c r="A53" i="28" s="1"/>
  <c r="A54" i="28" s="1"/>
  <c r="A55" i="28" s="1"/>
  <c r="A56" i="28" s="1"/>
  <c r="A57" i="28" s="1"/>
  <c r="A58" i="28" s="1"/>
  <c r="A59" i="28" s="1"/>
  <c r="A60" i="28" s="1"/>
  <c r="A61" i="28" s="1"/>
  <c r="A62" i="28" s="1"/>
  <c r="A63" i="28" s="1"/>
  <c r="A64" i="28" s="1"/>
  <c r="A65" i="28" s="1"/>
  <c r="A66" i="28" s="1"/>
  <c r="A67" i="28" s="1"/>
  <c r="A68" i="28" s="1"/>
  <c r="A69" i="28" s="1"/>
  <c r="A70" i="28" s="1"/>
  <c r="A71" i="28" s="1"/>
  <c r="A72" i="28" s="1"/>
  <c r="A73" i="28" s="1"/>
  <c r="A74" i="28" s="1"/>
  <c r="A75" i="28" s="1"/>
  <c r="A76" i="28" s="1"/>
  <c r="A77" i="28" s="1"/>
  <c r="A78" i="28" s="1"/>
  <c r="A79" i="28" s="1"/>
  <c r="A80" i="28" s="1"/>
  <c r="A81" i="28" s="1"/>
  <c r="V5" i="28"/>
  <c r="G5" i="28"/>
  <c r="G6" i="28" s="1"/>
  <c r="G7" i="28" s="1"/>
  <c r="G8" i="28" s="1"/>
  <c r="G9" i="28" s="1"/>
  <c r="G10" i="28" s="1"/>
  <c r="G11" i="28" s="1"/>
  <c r="G12" i="28" s="1"/>
  <c r="G13" i="28" s="1"/>
  <c r="G14" i="28" s="1"/>
  <c r="G15" i="28" s="1"/>
  <c r="G16" i="28" s="1"/>
  <c r="G17" i="28" s="1"/>
  <c r="G18" i="28" s="1"/>
  <c r="G19" i="28" s="1"/>
  <c r="G20" i="28" s="1"/>
  <c r="G21" i="28" s="1"/>
  <c r="G22" i="28" s="1"/>
  <c r="G23" i="28" s="1"/>
  <c r="G24" i="28" s="1"/>
  <c r="G25" i="28" s="1"/>
  <c r="G26" i="28" s="1"/>
  <c r="G27" i="28" s="1"/>
  <c r="G28" i="28" s="1"/>
  <c r="F5" i="28"/>
  <c r="F6" i="28" s="1"/>
  <c r="F7" i="28" s="1"/>
  <c r="F8" i="28" s="1"/>
  <c r="F9" i="28" s="1"/>
  <c r="F10" i="28" s="1"/>
  <c r="F11" i="28" s="1"/>
  <c r="F12" i="28" s="1"/>
  <c r="F13" i="28" s="1"/>
  <c r="F14" i="28" s="1"/>
  <c r="F15" i="28" s="1"/>
  <c r="F16" i="28" s="1"/>
  <c r="F17" i="28" s="1"/>
  <c r="F18" i="28" s="1"/>
  <c r="F19" i="28" s="1"/>
  <c r="F20" i="28" s="1"/>
  <c r="F21" i="28" s="1"/>
  <c r="F22" i="28" s="1"/>
  <c r="F23" i="28" s="1"/>
  <c r="F24" i="28" s="1"/>
  <c r="F25" i="28" s="1"/>
  <c r="F26" i="28" s="1"/>
  <c r="F27" i="28" s="1"/>
  <c r="F28" i="28" s="1"/>
  <c r="E5" i="28"/>
  <c r="B5" i="28"/>
  <c r="B6" i="28" s="1"/>
  <c r="B7" i="28" s="1"/>
  <c r="B8" i="28" s="1"/>
  <c r="B9" i="28" s="1"/>
  <c r="B10" i="28" s="1"/>
  <c r="B11" i="28" s="1"/>
  <c r="B12" i="28" s="1"/>
  <c r="B13" i="28" s="1"/>
  <c r="B14" i="28" s="1"/>
  <c r="B15" i="28" s="1"/>
  <c r="B16" i="28" s="1"/>
  <c r="B17" i="28" s="1"/>
  <c r="B18" i="28" s="1"/>
  <c r="B19" i="28" s="1"/>
  <c r="B20" i="28" s="1"/>
  <c r="B21" i="28" s="1"/>
  <c r="B22" i="28" s="1"/>
  <c r="B23" i="28" s="1"/>
  <c r="B24" i="28" s="1"/>
  <c r="B25" i="28" s="1"/>
  <c r="B26" i="28" s="1"/>
  <c r="B27" i="28" s="1"/>
  <c r="B28" i="28" s="1"/>
  <c r="B29" i="28" s="1"/>
  <c r="B30" i="28" s="1"/>
  <c r="B31" i="28" s="1"/>
  <c r="B32" i="28" s="1"/>
  <c r="B33" i="28" s="1"/>
  <c r="B34" i="28" s="1"/>
  <c r="B35" i="28" s="1"/>
  <c r="B36" i="28" s="1"/>
  <c r="B37" i="28" s="1"/>
  <c r="B38" i="28" s="1"/>
  <c r="B39" i="28" s="1"/>
  <c r="B40" i="28" s="1"/>
  <c r="B41" i="28" s="1"/>
  <c r="B42" i="28" s="1"/>
  <c r="B43" i="28" s="1"/>
  <c r="B44" i="28" s="1"/>
  <c r="B45" i="28" s="1"/>
  <c r="B46" i="28" s="1"/>
  <c r="B47" i="28" s="1"/>
  <c r="B48" i="28" s="1"/>
  <c r="B49" i="28" s="1"/>
  <c r="B50" i="28" s="1"/>
  <c r="B51" i="28" s="1"/>
  <c r="B52" i="28" s="1"/>
  <c r="B53" i="28" s="1"/>
  <c r="B54" i="28" s="1"/>
  <c r="B55" i="28" s="1"/>
  <c r="B56" i="28" s="1"/>
  <c r="B57" i="28" s="1"/>
  <c r="B58" i="28" s="1"/>
  <c r="B59" i="28" s="1"/>
  <c r="B60" i="28" s="1"/>
  <c r="B61" i="28" s="1"/>
  <c r="B62" i="28" s="1"/>
  <c r="B63" i="28" s="1"/>
  <c r="B64" i="28" s="1"/>
  <c r="B65" i="28" s="1"/>
  <c r="B66" i="28" s="1"/>
  <c r="B67" i="28" s="1"/>
  <c r="B68" i="28" s="1"/>
  <c r="B69" i="28" s="1"/>
  <c r="B70" i="28" s="1"/>
  <c r="B71" i="28" s="1"/>
  <c r="B72" i="28" s="1"/>
  <c r="B73" i="28" s="1"/>
  <c r="B74" i="28" s="1"/>
  <c r="B75" i="28" s="1"/>
  <c r="B76" i="28" s="1"/>
  <c r="B77" i="28" s="1"/>
  <c r="B78" i="28" s="1"/>
  <c r="B79" i="28" s="1"/>
  <c r="B80" i="28" s="1"/>
  <c r="B81" i="28" s="1"/>
  <c r="A5" i="28"/>
  <c r="V4" i="28"/>
  <c r="D4" i="28"/>
  <c r="D5" i="28" s="1"/>
  <c r="D6" i="28" s="1"/>
  <c r="D7" i="28" s="1"/>
  <c r="D8" i="28" s="1"/>
  <c r="D9" i="28" s="1"/>
  <c r="D10" i="28" s="1"/>
  <c r="D11" i="28" s="1"/>
  <c r="D12" i="28" s="1"/>
  <c r="D13" i="28" s="1"/>
  <c r="D14" i="28" s="1"/>
  <c r="D15" i="28" s="1"/>
  <c r="D16" i="28" s="1"/>
  <c r="D17" i="28" s="1"/>
  <c r="D18" i="28" s="1"/>
  <c r="D19" i="28" s="1"/>
  <c r="D20" i="28" s="1"/>
  <c r="D21" i="28" s="1"/>
  <c r="D22" i="28" s="1"/>
  <c r="D23" i="28" s="1"/>
  <c r="D24" i="28" s="1"/>
  <c r="D25" i="28" s="1"/>
  <c r="D26" i="28" s="1"/>
  <c r="D27" i="28" s="1"/>
  <c r="D28" i="28" s="1"/>
  <c r="D29" i="28" s="1"/>
  <c r="D30" i="28" s="1"/>
  <c r="D31" i="28" s="1"/>
  <c r="D32" i="28" s="1"/>
  <c r="D33" i="28" s="1"/>
  <c r="D34" i="28" s="1"/>
  <c r="D35" i="28" s="1"/>
  <c r="D36" i="28" s="1"/>
  <c r="D37" i="28" s="1"/>
  <c r="D38" i="28" s="1"/>
  <c r="D39" i="28" s="1"/>
  <c r="D40" i="28" s="1"/>
  <c r="D41" i="28" s="1"/>
  <c r="D42" i="28" s="1"/>
  <c r="D43" i="28" s="1"/>
  <c r="D44" i="28" s="1"/>
  <c r="D45" i="28" s="1"/>
  <c r="D46" i="28" s="1"/>
  <c r="D47" i="28" s="1"/>
  <c r="D48" i="28" s="1"/>
  <c r="D49" i="28" s="1"/>
  <c r="D50" i="28" s="1"/>
  <c r="D51" i="28" s="1"/>
  <c r="D52" i="28" s="1"/>
  <c r="D53" i="28" s="1"/>
  <c r="D54" i="28" s="1"/>
  <c r="D55" i="28" s="1"/>
  <c r="D56" i="28" s="1"/>
  <c r="D57" i="28" s="1"/>
  <c r="D58" i="28" s="1"/>
  <c r="D59" i="28" s="1"/>
  <c r="D60" i="28" s="1"/>
  <c r="D61" i="28" s="1"/>
  <c r="D62" i="28" s="1"/>
  <c r="D63" i="28" s="1"/>
  <c r="D64" i="28" s="1"/>
  <c r="D65" i="28" s="1"/>
  <c r="D66" i="28" s="1"/>
  <c r="D67" i="28" s="1"/>
  <c r="D68" i="28" s="1"/>
  <c r="D69" i="28" s="1"/>
  <c r="D70" i="28" s="1"/>
  <c r="D71" i="28" s="1"/>
  <c r="D72" i="28" s="1"/>
  <c r="D73" i="28" s="1"/>
  <c r="D74" i="28" s="1"/>
  <c r="D75" i="28" s="1"/>
  <c r="D76" i="28" s="1"/>
  <c r="D77" i="28" s="1"/>
  <c r="D78" i="28" s="1"/>
  <c r="D79" i="28" s="1"/>
  <c r="D80" i="28" s="1"/>
  <c r="D81" i="28" s="1"/>
  <c r="C4" i="28"/>
  <c r="C5" i="28" s="1"/>
  <c r="C6" i="28" s="1"/>
  <c r="C7" i="28" s="1"/>
  <c r="C8" i="28" s="1"/>
  <c r="C9" i="28" s="1"/>
  <c r="C10" i="28" s="1"/>
  <c r="C11" i="28" s="1"/>
  <c r="C12" i="28" s="1"/>
  <c r="C13" i="28" s="1"/>
  <c r="C14" i="28" s="1"/>
  <c r="C15" i="28" s="1"/>
  <c r="C16" i="28" s="1"/>
  <c r="C17" i="28" s="1"/>
  <c r="C18" i="28" s="1"/>
  <c r="C19" i="28" s="1"/>
  <c r="C20" i="28" s="1"/>
  <c r="C21" i="28" s="1"/>
  <c r="C22" i="28" s="1"/>
  <c r="C23" i="28" s="1"/>
  <c r="C24" i="28" s="1"/>
  <c r="C25" i="28" s="1"/>
  <c r="C26" i="28" s="1"/>
  <c r="C27" i="28" s="1"/>
  <c r="C28" i="28" s="1"/>
  <c r="C29" i="28" s="1"/>
  <c r="C30" i="28" s="1"/>
  <c r="C31" i="28" s="1"/>
  <c r="C32" i="28" s="1"/>
  <c r="C33" i="28" s="1"/>
  <c r="C34" i="28" s="1"/>
  <c r="C35" i="28" s="1"/>
  <c r="C36" i="28" s="1"/>
  <c r="C37" i="28" s="1"/>
  <c r="C38" i="28" s="1"/>
  <c r="C39" i="28" s="1"/>
  <c r="C40" i="28" s="1"/>
  <c r="C41" i="28" s="1"/>
  <c r="C42" i="28" s="1"/>
  <c r="C43" i="28" s="1"/>
  <c r="C44" i="28" s="1"/>
  <c r="C45" i="28" s="1"/>
  <c r="C46" i="28" s="1"/>
  <c r="C47" i="28" s="1"/>
  <c r="C48" i="28" s="1"/>
  <c r="C49" i="28" s="1"/>
  <c r="C50" i="28" s="1"/>
  <c r="C51" i="28" s="1"/>
  <c r="C52" i="28" s="1"/>
  <c r="C53" i="28" s="1"/>
  <c r="C54" i="28" s="1"/>
  <c r="C55" i="28" s="1"/>
  <c r="C56" i="28" s="1"/>
  <c r="C57" i="28" s="1"/>
  <c r="C58" i="28" s="1"/>
  <c r="C59" i="28" s="1"/>
  <c r="C60" i="28" s="1"/>
  <c r="C61" i="28" s="1"/>
  <c r="C62" i="28" s="1"/>
  <c r="C63" i="28" s="1"/>
  <c r="C64" i="28" s="1"/>
  <c r="C65" i="28" s="1"/>
  <c r="C66" i="28" s="1"/>
  <c r="C67" i="28" s="1"/>
  <c r="C68" i="28" s="1"/>
  <c r="C69" i="28" s="1"/>
  <c r="C70" i="28" s="1"/>
  <c r="C71" i="28" s="1"/>
  <c r="C72" i="28" s="1"/>
  <c r="C73" i="28" s="1"/>
  <c r="C74" i="28" s="1"/>
  <c r="C75" i="28" s="1"/>
  <c r="C76" i="28" s="1"/>
  <c r="C77" i="28" s="1"/>
  <c r="C78" i="28" s="1"/>
  <c r="C79" i="28" s="1"/>
  <c r="C80" i="28" s="1"/>
  <c r="C81" i="28" s="1"/>
  <c r="V63" i="27" l="1"/>
  <c r="V62" i="27"/>
  <c r="V61" i="27"/>
  <c r="V60" i="27"/>
  <c r="V59" i="27"/>
  <c r="V58" i="27"/>
  <c r="V57" i="27"/>
  <c r="V56" i="27"/>
  <c r="V55" i="27"/>
  <c r="V54" i="27"/>
  <c r="V53" i="27"/>
  <c r="V52" i="27"/>
  <c r="V51" i="27"/>
  <c r="V50" i="27"/>
  <c r="V49" i="27"/>
  <c r="V48" i="27"/>
  <c r="V47" i="27"/>
  <c r="V46" i="27"/>
  <c r="V45" i="27"/>
  <c r="V44" i="27"/>
  <c r="V43" i="27"/>
  <c r="V42" i="27"/>
  <c r="V41" i="27"/>
  <c r="V40" i="27"/>
  <c r="V39" i="27"/>
  <c r="V38" i="27"/>
  <c r="V37" i="27"/>
  <c r="V36" i="27"/>
  <c r="E36" i="27"/>
  <c r="E37" i="27" s="1"/>
  <c r="E38" i="27" s="1"/>
  <c r="E39" i="27" s="1"/>
  <c r="E40" i="27" s="1"/>
  <c r="E41" i="27" s="1"/>
  <c r="E42" i="27" s="1"/>
  <c r="E43" i="27" s="1"/>
  <c r="E44" i="27" s="1"/>
  <c r="E45" i="27" s="1"/>
  <c r="E46" i="27" s="1"/>
  <c r="E47" i="27" s="1"/>
  <c r="E48" i="27" s="1"/>
  <c r="E49" i="27" s="1"/>
  <c r="E50" i="27" s="1"/>
  <c r="E51" i="27" s="1"/>
  <c r="E52" i="27" s="1"/>
  <c r="E53" i="27" s="1"/>
  <c r="E54" i="27" s="1"/>
  <c r="E55" i="27" s="1"/>
  <c r="E56" i="27" s="1"/>
  <c r="E57" i="27" s="1"/>
  <c r="E58" i="27" s="1"/>
  <c r="E59" i="27" s="1"/>
  <c r="E60" i="27" s="1"/>
  <c r="E61" i="27" s="1"/>
  <c r="E62" i="27" s="1"/>
  <c r="E63" i="27" s="1"/>
  <c r="V35" i="27"/>
  <c r="V34" i="27"/>
  <c r="V33" i="27"/>
  <c r="V32" i="27"/>
  <c r="V31" i="27"/>
  <c r="V30" i="27"/>
  <c r="V29" i="27"/>
  <c r="V28" i="27"/>
  <c r="V27" i="27"/>
  <c r="V26" i="27"/>
  <c r="V25" i="27"/>
  <c r="V24" i="27"/>
  <c r="V23" i="27"/>
  <c r="V22" i="27"/>
  <c r="V21" i="27"/>
  <c r="V20" i="27"/>
  <c r="V19" i="27"/>
  <c r="V18" i="27"/>
  <c r="V17" i="27"/>
  <c r="V16" i="27"/>
  <c r="V15" i="27"/>
  <c r="V14" i="27"/>
  <c r="V13" i="27"/>
  <c r="V12" i="27"/>
  <c r="V11" i="27"/>
  <c r="V10" i="27"/>
  <c r="V9" i="27"/>
  <c r="V8" i="27"/>
  <c r="V7" i="27"/>
  <c r="V6" i="27"/>
  <c r="V5" i="27"/>
  <c r="G5" i="27"/>
  <c r="G6" i="27" s="1"/>
  <c r="G7" i="27" s="1"/>
  <c r="G8" i="27" s="1"/>
  <c r="G9" i="27" s="1"/>
  <c r="G10" i="27" s="1"/>
  <c r="G11" i="27" s="1"/>
  <c r="G12" i="27" s="1"/>
  <c r="G13" i="27" s="1"/>
  <c r="G14" i="27" s="1"/>
  <c r="G15" i="27" s="1"/>
  <c r="G16" i="27" s="1"/>
  <c r="G17" i="27" s="1"/>
  <c r="G18" i="27" s="1"/>
  <c r="G19" i="27" s="1"/>
  <c r="G20" i="27" s="1"/>
  <c r="G21" i="27" s="1"/>
  <c r="G22" i="27" s="1"/>
  <c r="G23" i="27" s="1"/>
  <c r="G24" i="27" s="1"/>
  <c r="G25" i="27" s="1"/>
  <c r="G26" i="27" s="1"/>
  <c r="G27" i="27" s="1"/>
  <c r="G28" i="27" s="1"/>
  <c r="G29" i="27" s="1"/>
  <c r="G30" i="27" s="1"/>
  <c r="G31" i="27" s="1"/>
  <c r="G32" i="27" s="1"/>
  <c r="G33" i="27" s="1"/>
  <c r="G34" i="27" s="1"/>
  <c r="G35" i="27" s="1"/>
  <c r="G36" i="27" s="1"/>
  <c r="G37" i="27" s="1"/>
  <c r="G38" i="27" s="1"/>
  <c r="G39" i="27" s="1"/>
  <c r="G40" i="27" s="1"/>
  <c r="G41" i="27" s="1"/>
  <c r="G42" i="27" s="1"/>
  <c r="G43" i="27" s="1"/>
  <c r="G44" i="27" s="1"/>
  <c r="G45" i="27" s="1"/>
  <c r="G46" i="27" s="1"/>
  <c r="G47" i="27" s="1"/>
  <c r="G48" i="27" s="1"/>
  <c r="G49" i="27" s="1"/>
  <c r="G50" i="27" s="1"/>
  <c r="G51" i="27" s="1"/>
  <c r="G52" i="27" s="1"/>
  <c r="G53" i="27" s="1"/>
  <c r="G54" i="27" s="1"/>
  <c r="G55" i="27" s="1"/>
  <c r="G56" i="27" s="1"/>
  <c r="G57" i="27" s="1"/>
  <c r="G58" i="27" s="1"/>
  <c r="G59" i="27" s="1"/>
  <c r="G60" i="27" s="1"/>
  <c r="G61" i="27" s="1"/>
  <c r="G62" i="27" s="1"/>
  <c r="G63" i="27" s="1"/>
  <c r="F5" i="27"/>
  <c r="F6" i="27" s="1"/>
  <c r="F7" i="27" s="1"/>
  <c r="F8" i="27" s="1"/>
  <c r="F9" i="27" s="1"/>
  <c r="F10" i="27" s="1"/>
  <c r="F11" i="27" s="1"/>
  <c r="F12" i="27" s="1"/>
  <c r="F13" i="27" s="1"/>
  <c r="F14" i="27" s="1"/>
  <c r="F15" i="27" s="1"/>
  <c r="F16" i="27" s="1"/>
  <c r="F17" i="27" s="1"/>
  <c r="F18" i="27" s="1"/>
  <c r="F19" i="27" s="1"/>
  <c r="F20" i="27" s="1"/>
  <c r="F21" i="27" s="1"/>
  <c r="F22" i="27" s="1"/>
  <c r="F23" i="27" s="1"/>
  <c r="F24" i="27" s="1"/>
  <c r="F25" i="27" s="1"/>
  <c r="F26" i="27" s="1"/>
  <c r="F27" i="27" s="1"/>
  <c r="F28" i="27" s="1"/>
  <c r="F29" i="27" s="1"/>
  <c r="F30" i="27" s="1"/>
  <c r="F31" i="27" s="1"/>
  <c r="F32" i="27" s="1"/>
  <c r="F33" i="27" s="1"/>
  <c r="F34" i="27" s="1"/>
  <c r="F35" i="27" s="1"/>
  <c r="F36" i="27" s="1"/>
  <c r="F37" i="27" s="1"/>
  <c r="F38" i="27" s="1"/>
  <c r="F39" i="27" s="1"/>
  <c r="F40" i="27" s="1"/>
  <c r="F41" i="27" s="1"/>
  <c r="F42" i="27" s="1"/>
  <c r="F43" i="27" s="1"/>
  <c r="F44" i="27" s="1"/>
  <c r="F45" i="27" s="1"/>
  <c r="F46" i="27" s="1"/>
  <c r="F47" i="27" s="1"/>
  <c r="F48" i="27" s="1"/>
  <c r="F49" i="27" s="1"/>
  <c r="F50" i="27" s="1"/>
  <c r="F51" i="27" s="1"/>
  <c r="F52" i="27" s="1"/>
  <c r="F53" i="27" s="1"/>
  <c r="F54" i="27" s="1"/>
  <c r="F55" i="27" s="1"/>
  <c r="F56" i="27" s="1"/>
  <c r="F57" i="27" s="1"/>
  <c r="F58" i="27" s="1"/>
  <c r="F59" i="27" s="1"/>
  <c r="F60" i="27" s="1"/>
  <c r="F61" i="27" s="1"/>
  <c r="F62" i="27" s="1"/>
  <c r="F63" i="27" s="1"/>
  <c r="E5" i="27"/>
  <c r="E6" i="27" s="1"/>
  <c r="E7" i="27" s="1"/>
  <c r="E8" i="27" s="1"/>
  <c r="E9" i="27" s="1"/>
  <c r="E10" i="27" s="1"/>
  <c r="E11" i="27" s="1"/>
  <c r="E12" i="27" s="1"/>
  <c r="E13" i="27" s="1"/>
  <c r="E14" i="27" s="1"/>
  <c r="E15" i="27" s="1"/>
  <c r="E16" i="27" s="1"/>
  <c r="E17" i="27" s="1"/>
  <c r="E18" i="27" s="1"/>
  <c r="E19" i="27" s="1"/>
  <c r="E20" i="27" s="1"/>
  <c r="E21" i="27" s="1"/>
  <c r="E22" i="27" s="1"/>
  <c r="E23" i="27" s="1"/>
  <c r="E24" i="27" s="1"/>
  <c r="E25" i="27" s="1"/>
  <c r="E26" i="27" s="1"/>
  <c r="E27" i="27" s="1"/>
  <c r="E28" i="27" s="1"/>
  <c r="E29" i="27" s="1"/>
  <c r="E30" i="27" s="1"/>
  <c r="E31" i="27" s="1"/>
  <c r="E32" i="27" s="1"/>
  <c r="E33" i="27" s="1"/>
  <c r="E34" i="27" s="1"/>
  <c r="D5" i="27"/>
  <c r="D6" i="27" s="1"/>
  <c r="D7" i="27" s="1"/>
  <c r="D8" i="27" s="1"/>
  <c r="D9" i="27" s="1"/>
  <c r="D10" i="27" s="1"/>
  <c r="D11" i="27" s="1"/>
  <c r="D12" i="27" s="1"/>
  <c r="D13" i="27" s="1"/>
  <c r="D14" i="27" s="1"/>
  <c r="D15" i="27" s="1"/>
  <c r="D16" i="27" s="1"/>
  <c r="D17" i="27" s="1"/>
  <c r="D18" i="27" s="1"/>
  <c r="D19" i="27" s="1"/>
  <c r="D20" i="27" s="1"/>
  <c r="D21" i="27" s="1"/>
  <c r="D22" i="27" s="1"/>
  <c r="D23" i="27" s="1"/>
  <c r="D24" i="27" s="1"/>
  <c r="D25" i="27" s="1"/>
  <c r="D26" i="27" s="1"/>
  <c r="D27" i="27" s="1"/>
  <c r="D28" i="27" s="1"/>
  <c r="D29" i="27" s="1"/>
  <c r="D30" i="27" s="1"/>
  <c r="D31" i="27" s="1"/>
  <c r="D32" i="27" s="1"/>
  <c r="D33" i="27" s="1"/>
  <c r="D34" i="27" s="1"/>
  <c r="D35" i="27" s="1"/>
  <c r="D36" i="27" s="1"/>
  <c r="D37" i="27" s="1"/>
  <c r="D38" i="27" s="1"/>
  <c r="D39" i="27" s="1"/>
  <c r="D40" i="27" s="1"/>
  <c r="D41" i="27" s="1"/>
  <c r="D42" i="27" s="1"/>
  <c r="D43" i="27" s="1"/>
  <c r="D44" i="27" s="1"/>
  <c r="D45" i="27" s="1"/>
  <c r="D46" i="27" s="1"/>
  <c r="D47" i="27" s="1"/>
  <c r="D48" i="27" s="1"/>
  <c r="D49" i="27" s="1"/>
  <c r="D50" i="27" s="1"/>
  <c r="D51" i="27" s="1"/>
  <c r="D52" i="27" s="1"/>
  <c r="D53" i="27" s="1"/>
  <c r="D54" i="27" s="1"/>
  <c r="D55" i="27" s="1"/>
  <c r="D56" i="27" s="1"/>
  <c r="D57" i="27" s="1"/>
  <c r="D58" i="27" s="1"/>
  <c r="D59" i="27" s="1"/>
  <c r="D60" i="27" s="1"/>
  <c r="D61" i="27" s="1"/>
  <c r="D62" i="27" s="1"/>
  <c r="D63" i="27" s="1"/>
  <c r="B5" i="27"/>
  <c r="B6" i="27" s="1"/>
  <c r="B7" i="27" s="1"/>
  <c r="B8" i="27" s="1"/>
  <c r="B9" i="27" s="1"/>
  <c r="B10" i="27" s="1"/>
  <c r="B11" i="27" s="1"/>
  <c r="B12" i="27" s="1"/>
  <c r="B13" i="27" s="1"/>
  <c r="B14" i="27" s="1"/>
  <c r="B15" i="27" s="1"/>
  <c r="B16" i="27" s="1"/>
  <c r="B17" i="27" s="1"/>
  <c r="B18" i="27" s="1"/>
  <c r="B19" i="27" s="1"/>
  <c r="B20" i="27" s="1"/>
  <c r="B21" i="27" s="1"/>
  <c r="B22" i="27" s="1"/>
  <c r="B23" i="27" s="1"/>
  <c r="B24" i="27" s="1"/>
  <c r="B25" i="27" s="1"/>
  <c r="B26" i="27" s="1"/>
  <c r="B27" i="27" s="1"/>
  <c r="B28" i="27" s="1"/>
  <c r="B29" i="27" s="1"/>
  <c r="B30" i="27" s="1"/>
  <c r="B31" i="27" s="1"/>
  <c r="B32" i="27" s="1"/>
  <c r="B33" i="27" s="1"/>
  <c r="B34" i="27" s="1"/>
  <c r="B35" i="27" s="1"/>
  <c r="B36" i="27" s="1"/>
  <c r="B37" i="27" s="1"/>
  <c r="B38" i="27" s="1"/>
  <c r="B39" i="27" s="1"/>
  <c r="B40" i="27" s="1"/>
  <c r="B41" i="27" s="1"/>
  <c r="B42" i="27" s="1"/>
  <c r="B43" i="27" s="1"/>
  <c r="B44" i="27" s="1"/>
  <c r="B45" i="27" s="1"/>
  <c r="B46" i="27" s="1"/>
  <c r="B47" i="27" s="1"/>
  <c r="B48" i="27" s="1"/>
  <c r="B49" i="27" s="1"/>
  <c r="B50" i="27" s="1"/>
  <c r="B51" i="27" s="1"/>
  <c r="B52" i="27" s="1"/>
  <c r="B53" i="27" s="1"/>
  <c r="B54" i="27" s="1"/>
  <c r="B55" i="27" s="1"/>
  <c r="B56" i="27" s="1"/>
  <c r="B57" i="27" s="1"/>
  <c r="B58" i="27" s="1"/>
  <c r="B59" i="27" s="1"/>
  <c r="B60" i="27" s="1"/>
  <c r="B61" i="27" s="1"/>
  <c r="B62" i="27" s="1"/>
  <c r="B63" i="27" s="1"/>
  <c r="A5" i="27"/>
  <c r="A6" i="27" s="1"/>
  <c r="A7" i="27" s="1"/>
  <c r="A8" i="27" s="1"/>
  <c r="A9" i="27" s="1"/>
  <c r="A10" i="27" s="1"/>
  <c r="A11" i="27" s="1"/>
  <c r="A12" i="27" s="1"/>
  <c r="A13" i="27" s="1"/>
  <c r="A14" i="27" s="1"/>
  <c r="A15" i="27" s="1"/>
  <c r="A16" i="27" s="1"/>
  <c r="A17" i="27" s="1"/>
  <c r="A18" i="27" s="1"/>
  <c r="A19" i="27" s="1"/>
  <c r="A20" i="27" s="1"/>
  <c r="A21" i="27" s="1"/>
  <c r="A22" i="27" s="1"/>
  <c r="A23" i="27" s="1"/>
  <c r="A24" i="27" s="1"/>
  <c r="A25" i="27" s="1"/>
  <c r="A26" i="27" s="1"/>
  <c r="A27" i="27" s="1"/>
  <c r="A28" i="27" s="1"/>
  <c r="A29" i="27" s="1"/>
  <c r="A30" i="27" s="1"/>
  <c r="A31" i="27" s="1"/>
  <c r="A32" i="27" s="1"/>
  <c r="A33" i="27" s="1"/>
  <c r="A34" i="27" s="1"/>
  <c r="A35" i="27" s="1"/>
  <c r="A36" i="27" s="1"/>
  <c r="A37" i="27" s="1"/>
  <c r="A38" i="27" s="1"/>
  <c r="A39" i="27" s="1"/>
  <c r="A40" i="27" s="1"/>
  <c r="A41" i="27" s="1"/>
  <c r="A42" i="27" s="1"/>
  <c r="A43" i="27" s="1"/>
  <c r="A44" i="27" s="1"/>
  <c r="A45" i="27" s="1"/>
  <c r="A46" i="27" s="1"/>
  <c r="A47" i="27" s="1"/>
  <c r="A48" i="27" s="1"/>
  <c r="A49" i="27" s="1"/>
  <c r="A50" i="27" s="1"/>
  <c r="A51" i="27" s="1"/>
  <c r="A52" i="27" s="1"/>
  <c r="A53" i="27" s="1"/>
  <c r="A54" i="27" s="1"/>
  <c r="A55" i="27" s="1"/>
  <c r="A56" i="27" s="1"/>
  <c r="A57" i="27" s="1"/>
  <c r="A58" i="27" s="1"/>
  <c r="A59" i="27" s="1"/>
  <c r="A60" i="27" s="1"/>
  <c r="A61" i="27" s="1"/>
  <c r="A62" i="27" s="1"/>
  <c r="A63" i="27" s="1"/>
  <c r="V4" i="27"/>
  <c r="D4" i="27"/>
  <c r="C4" i="27"/>
  <c r="C5" i="27" s="1"/>
  <c r="C6" i="27" s="1"/>
  <c r="C7" i="27" s="1"/>
  <c r="C8" i="27" s="1"/>
  <c r="C9" i="27" s="1"/>
  <c r="C10" i="27" s="1"/>
  <c r="C11" i="27" s="1"/>
  <c r="C12" i="27" s="1"/>
  <c r="C13" i="27" s="1"/>
  <c r="C14" i="27" s="1"/>
  <c r="C15" i="27" s="1"/>
  <c r="C16" i="27" s="1"/>
  <c r="C17" i="27" s="1"/>
  <c r="C18" i="27" s="1"/>
  <c r="C19" i="27" s="1"/>
  <c r="C20" i="27" s="1"/>
  <c r="C21" i="27" s="1"/>
  <c r="C22" i="27" s="1"/>
  <c r="C23" i="27" s="1"/>
  <c r="C24" i="27" s="1"/>
  <c r="C25" i="27" s="1"/>
  <c r="C26" i="27" s="1"/>
  <c r="C27" i="27" s="1"/>
  <c r="C28" i="27" s="1"/>
  <c r="C29" i="27" s="1"/>
  <c r="C30" i="27" s="1"/>
  <c r="C31" i="27" s="1"/>
  <c r="C32" i="27" s="1"/>
  <c r="C33" i="27" s="1"/>
  <c r="C34" i="27" s="1"/>
  <c r="C35" i="27" s="1"/>
  <c r="C36" i="27" s="1"/>
  <c r="C37" i="27" s="1"/>
  <c r="C38" i="27" s="1"/>
  <c r="C39" i="27" s="1"/>
  <c r="C40" i="27" s="1"/>
  <c r="C41" i="27" s="1"/>
  <c r="C42" i="27" s="1"/>
  <c r="C43" i="27" s="1"/>
  <c r="C44" i="27" s="1"/>
  <c r="C45" i="27" s="1"/>
  <c r="C46" i="27" s="1"/>
  <c r="C47" i="27" s="1"/>
  <c r="C48" i="27" s="1"/>
  <c r="C49" i="27" s="1"/>
  <c r="C50" i="27" s="1"/>
  <c r="C51" i="27" s="1"/>
  <c r="C52" i="27" s="1"/>
  <c r="C53" i="27" s="1"/>
  <c r="C54" i="27" s="1"/>
  <c r="C55" i="27" s="1"/>
  <c r="C56" i="27" s="1"/>
  <c r="C57" i="27" s="1"/>
  <c r="C58" i="27" s="1"/>
  <c r="C59" i="27" s="1"/>
  <c r="C60" i="27" s="1"/>
  <c r="C61" i="27" s="1"/>
  <c r="C62" i="27" s="1"/>
  <c r="C63" i="27" s="1"/>
  <c r="V109" i="26" l="1"/>
  <c r="V108" i="26"/>
  <c r="V107" i="26"/>
  <c r="V106" i="26"/>
  <c r="V105" i="26"/>
  <c r="V104" i="26"/>
  <c r="V103" i="26"/>
  <c r="V102" i="26"/>
  <c r="V101" i="26"/>
  <c r="V100" i="26"/>
  <c r="V99" i="26"/>
  <c r="V98" i="26"/>
  <c r="V97" i="26"/>
  <c r="V96" i="26"/>
  <c r="V95" i="26"/>
  <c r="V94" i="26"/>
  <c r="V93" i="26"/>
  <c r="V92" i="26"/>
  <c r="V91" i="26"/>
  <c r="V90" i="26"/>
  <c r="V89" i="26"/>
  <c r="V88" i="26"/>
  <c r="V87" i="26"/>
  <c r="V86" i="26"/>
  <c r="V85" i="26"/>
  <c r="V84" i="26"/>
  <c r="V83" i="26"/>
  <c r="V82" i="26"/>
  <c r="V81" i="26"/>
  <c r="V80" i="26"/>
  <c r="V79" i="26"/>
  <c r="V78" i="26"/>
  <c r="V77" i="26"/>
  <c r="V76" i="26"/>
  <c r="V75" i="26"/>
  <c r="V74" i="26"/>
  <c r="V73" i="26"/>
  <c r="V72" i="26"/>
  <c r="V71" i="26"/>
  <c r="V70" i="26"/>
  <c r="V69" i="26"/>
  <c r="V68" i="26"/>
  <c r="V67" i="26"/>
  <c r="V66" i="26"/>
  <c r="V65" i="26"/>
  <c r="V64" i="26"/>
  <c r="V63" i="26"/>
  <c r="V62" i="26"/>
  <c r="V61" i="26"/>
  <c r="V60" i="26"/>
  <c r="V59" i="26"/>
  <c r="V58" i="26"/>
  <c r="V57" i="26"/>
  <c r="V56" i="26"/>
  <c r="V55" i="26"/>
  <c r="V54" i="26"/>
  <c r="V53" i="26"/>
  <c r="V52" i="26"/>
  <c r="V51" i="26"/>
  <c r="V50" i="26"/>
  <c r="V49" i="26"/>
  <c r="V48" i="26"/>
  <c r="V47" i="26"/>
  <c r="V46" i="26"/>
  <c r="V45" i="26"/>
  <c r="V44" i="26"/>
  <c r="E44" i="26"/>
  <c r="E45" i="26" s="1"/>
  <c r="E46" i="26" s="1"/>
  <c r="E47" i="26" s="1"/>
  <c r="E48" i="26" s="1"/>
  <c r="E49" i="26" s="1"/>
  <c r="E50" i="26" s="1"/>
  <c r="E51" i="26" s="1"/>
  <c r="E52" i="26" s="1"/>
  <c r="E53" i="26" s="1"/>
  <c r="E54" i="26" s="1"/>
  <c r="E55" i="26" s="1"/>
  <c r="E56" i="26" s="1"/>
  <c r="E57" i="26" s="1"/>
  <c r="E58" i="26" s="1"/>
  <c r="E59" i="26" s="1"/>
  <c r="E60" i="26" s="1"/>
  <c r="E61" i="26" s="1"/>
  <c r="E62" i="26" s="1"/>
  <c r="E63" i="26" s="1"/>
  <c r="E64" i="26" s="1"/>
  <c r="E65" i="26" s="1"/>
  <c r="E66" i="26" s="1"/>
  <c r="E67" i="26" s="1"/>
  <c r="E68" i="26" s="1"/>
  <c r="E69" i="26" s="1"/>
  <c r="E70" i="26" s="1"/>
  <c r="E71" i="26" s="1"/>
  <c r="E72" i="26" s="1"/>
  <c r="E73" i="26" s="1"/>
  <c r="E74" i="26" s="1"/>
  <c r="E75" i="26" s="1"/>
  <c r="E76" i="26" s="1"/>
  <c r="E77" i="26" s="1"/>
  <c r="E78" i="26" s="1"/>
  <c r="E79" i="26" s="1"/>
  <c r="E80" i="26" s="1"/>
  <c r="E81" i="26" s="1"/>
  <c r="E82" i="26" s="1"/>
  <c r="E83" i="26" s="1"/>
  <c r="E84" i="26" s="1"/>
  <c r="E85" i="26" s="1"/>
  <c r="E86" i="26" s="1"/>
  <c r="E87" i="26" s="1"/>
  <c r="E88" i="26" s="1"/>
  <c r="E89" i="26" s="1"/>
  <c r="E90" i="26" s="1"/>
  <c r="E91" i="26" s="1"/>
  <c r="E92" i="26" s="1"/>
  <c r="E93" i="26" s="1"/>
  <c r="E94" i="26" s="1"/>
  <c r="E95" i="26" s="1"/>
  <c r="E96" i="26" s="1"/>
  <c r="E97" i="26" s="1"/>
  <c r="E98" i="26" s="1"/>
  <c r="E99" i="26" s="1"/>
  <c r="E100" i="26" s="1"/>
  <c r="E101" i="26" s="1"/>
  <c r="E102" i="26" s="1"/>
  <c r="E103" i="26" s="1"/>
  <c r="E104" i="26" s="1"/>
  <c r="E105" i="26" s="1"/>
  <c r="E106" i="26" s="1"/>
  <c r="E107" i="26" s="1"/>
  <c r="E108" i="26" s="1"/>
  <c r="E109" i="26" s="1"/>
  <c r="V43" i="26"/>
  <c r="V42" i="26"/>
  <c r="V41" i="26"/>
  <c r="V40" i="26"/>
  <c r="V39" i="26"/>
  <c r="V38" i="26"/>
  <c r="V37" i="26"/>
  <c r="V36" i="26"/>
  <c r="V35" i="26"/>
  <c r="V34" i="26"/>
  <c r="V33" i="26"/>
  <c r="V32" i="26"/>
  <c r="V31" i="26"/>
  <c r="V30" i="26"/>
  <c r="V29" i="26"/>
  <c r="V28" i="26"/>
  <c r="V27" i="26"/>
  <c r="V26" i="26"/>
  <c r="V25" i="26"/>
  <c r="V24" i="26"/>
  <c r="V23" i="26"/>
  <c r="V22" i="26"/>
  <c r="V21" i="26"/>
  <c r="V20" i="26"/>
  <c r="V19" i="26"/>
  <c r="V18" i="26"/>
  <c r="V17" i="26"/>
  <c r="V16" i="26"/>
  <c r="V15" i="26"/>
  <c r="V14" i="26"/>
  <c r="V13" i="26"/>
  <c r="V12" i="26"/>
  <c r="V11" i="26"/>
  <c r="V10" i="26"/>
  <c r="V9" i="26"/>
  <c r="V8" i="26"/>
  <c r="V7" i="26"/>
  <c r="V6" i="26"/>
  <c r="V5" i="26"/>
  <c r="G5" i="26"/>
  <c r="G6" i="26" s="1"/>
  <c r="G7" i="26" s="1"/>
  <c r="G8" i="26" s="1"/>
  <c r="G9" i="26" s="1"/>
  <c r="G10" i="26" s="1"/>
  <c r="G11" i="26" s="1"/>
  <c r="G12" i="26" s="1"/>
  <c r="G13" i="26" s="1"/>
  <c r="G14" i="26" s="1"/>
  <c r="G15" i="26" s="1"/>
  <c r="G16" i="26" s="1"/>
  <c r="G17" i="26" s="1"/>
  <c r="G18" i="26" s="1"/>
  <c r="G19" i="26" s="1"/>
  <c r="G20" i="26" s="1"/>
  <c r="G21" i="26" s="1"/>
  <c r="G22" i="26" s="1"/>
  <c r="G23" i="26" s="1"/>
  <c r="G24" i="26" s="1"/>
  <c r="G25" i="26" s="1"/>
  <c r="G26" i="26" s="1"/>
  <c r="G27" i="26" s="1"/>
  <c r="G28" i="26" s="1"/>
  <c r="G29" i="26" s="1"/>
  <c r="G30" i="26" s="1"/>
  <c r="G31" i="26" s="1"/>
  <c r="G32" i="26" s="1"/>
  <c r="G33" i="26" s="1"/>
  <c r="G34" i="26" s="1"/>
  <c r="G35" i="26" s="1"/>
  <c r="G36" i="26" s="1"/>
  <c r="G37" i="26" s="1"/>
  <c r="G38" i="26" s="1"/>
  <c r="G39" i="26" s="1"/>
  <c r="G40" i="26" s="1"/>
  <c r="G41" i="26" s="1"/>
  <c r="G42" i="26" s="1"/>
  <c r="G43" i="26" s="1"/>
  <c r="G44" i="26" s="1"/>
  <c r="G45" i="26" s="1"/>
  <c r="G46" i="26" s="1"/>
  <c r="G47" i="26" s="1"/>
  <c r="G48" i="26" s="1"/>
  <c r="G49" i="26" s="1"/>
  <c r="G50" i="26" s="1"/>
  <c r="G51" i="26" s="1"/>
  <c r="G52" i="26" s="1"/>
  <c r="G53" i="26" s="1"/>
  <c r="G54" i="26" s="1"/>
  <c r="G55" i="26" s="1"/>
  <c r="G56" i="26" s="1"/>
  <c r="G57" i="26" s="1"/>
  <c r="G58" i="26" s="1"/>
  <c r="G59" i="26" s="1"/>
  <c r="G60" i="26" s="1"/>
  <c r="G61" i="26" s="1"/>
  <c r="G62" i="26" s="1"/>
  <c r="G63" i="26" s="1"/>
  <c r="G64" i="26" s="1"/>
  <c r="G65" i="26" s="1"/>
  <c r="G66" i="26" s="1"/>
  <c r="G67" i="26" s="1"/>
  <c r="G68" i="26" s="1"/>
  <c r="G69" i="26" s="1"/>
  <c r="G70" i="26" s="1"/>
  <c r="G71" i="26" s="1"/>
  <c r="G72" i="26" s="1"/>
  <c r="G73" i="26" s="1"/>
  <c r="G74" i="26" s="1"/>
  <c r="G75" i="26" s="1"/>
  <c r="G76" i="26" s="1"/>
  <c r="G77" i="26" s="1"/>
  <c r="G78" i="26" s="1"/>
  <c r="G79" i="26" s="1"/>
  <c r="G80" i="26" s="1"/>
  <c r="G81" i="26" s="1"/>
  <c r="G82" i="26" s="1"/>
  <c r="G83" i="26" s="1"/>
  <c r="G84" i="26" s="1"/>
  <c r="G85" i="26" s="1"/>
  <c r="G86" i="26" s="1"/>
  <c r="G87" i="26" s="1"/>
  <c r="G88" i="26" s="1"/>
  <c r="G89" i="26" s="1"/>
  <c r="G90" i="26" s="1"/>
  <c r="G91" i="26" s="1"/>
  <c r="G92" i="26" s="1"/>
  <c r="G93" i="26" s="1"/>
  <c r="G94" i="26" s="1"/>
  <c r="G95" i="26" s="1"/>
  <c r="G96" i="26" s="1"/>
  <c r="G97" i="26" s="1"/>
  <c r="G98" i="26" s="1"/>
  <c r="G99" i="26" s="1"/>
  <c r="G100" i="26" s="1"/>
  <c r="G101" i="26" s="1"/>
  <c r="G102" i="26" s="1"/>
  <c r="G103" i="26" s="1"/>
  <c r="G104" i="26" s="1"/>
  <c r="G105" i="26" s="1"/>
  <c r="G106" i="26" s="1"/>
  <c r="G107" i="26" s="1"/>
  <c r="G108" i="26" s="1"/>
  <c r="G109" i="26" s="1"/>
  <c r="F5" i="26"/>
  <c r="F6" i="26" s="1"/>
  <c r="F7" i="26" s="1"/>
  <c r="F8" i="26" s="1"/>
  <c r="F9" i="26" s="1"/>
  <c r="F10" i="26" s="1"/>
  <c r="F11" i="26" s="1"/>
  <c r="F12" i="26" s="1"/>
  <c r="F13" i="26" s="1"/>
  <c r="F14" i="26" s="1"/>
  <c r="F15" i="26" s="1"/>
  <c r="F16" i="26" s="1"/>
  <c r="F17" i="26" s="1"/>
  <c r="F18" i="26" s="1"/>
  <c r="F19" i="26" s="1"/>
  <c r="F20" i="26" s="1"/>
  <c r="F21" i="26" s="1"/>
  <c r="F22" i="26" s="1"/>
  <c r="F23" i="26" s="1"/>
  <c r="F24" i="26" s="1"/>
  <c r="F25" i="26" s="1"/>
  <c r="F26" i="26" s="1"/>
  <c r="F27" i="26" s="1"/>
  <c r="F28" i="26" s="1"/>
  <c r="F29" i="26" s="1"/>
  <c r="F30" i="26" s="1"/>
  <c r="F31" i="26" s="1"/>
  <c r="F32" i="26" s="1"/>
  <c r="F33" i="26" s="1"/>
  <c r="F34" i="26" s="1"/>
  <c r="F35" i="26" s="1"/>
  <c r="F36" i="26" s="1"/>
  <c r="F37" i="26" s="1"/>
  <c r="F38" i="26" s="1"/>
  <c r="F39" i="26" s="1"/>
  <c r="F40" i="26" s="1"/>
  <c r="F41" i="26" s="1"/>
  <c r="F42" i="26" s="1"/>
  <c r="F43" i="26" s="1"/>
  <c r="F44" i="26" s="1"/>
  <c r="F45" i="26" s="1"/>
  <c r="F46" i="26" s="1"/>
  <c r="F47" i="26" s="1"/>
  <c r="F48" i="26" s="1"/>
  <c r="F49" i="26" s="1"/>
  <c r="F50" i="26" s="1"/>
  <c r="F51" i="26" s="1"/>
  <c r="F52" i="26" s="1"/>
  <c r="F53" i="26" s="1"/>
  <c r="F54" i="26" s="1"/>
  <c r="F55" i="26" s="1"/>
  <c r="F56" i="26" s="1"/>
  <c r="F57" i="26" s="1"/>
  <c r="F58" i="26" s="1"/>
  <c r="F59" i="26" s="1"/>
  <c r="F60" i="26" s="1"/>
  <c r="F61" i="26" s="1"/>
  <c r="F62" i="26" s="1"/>
  <c r="F63" i="26" s="1"/>
  <c r="F64" i="26" s="1"/>
  <c r="F65" i="26" s="1"/>
  <c r="F66" i="26" s="1"/>
  <c r="F67" i="26" s="1"/>
  <c r="F68" i="26" s="1"/>
  <c r="F69" i="26" s="1"/>
  <c r="F70" i="26" s="1"/>
  <c r="F71" i="26" s="1"/>
  <c r="F72" i="26" s="1"/>
  <c r="F73" i="26" s="1"/>
  <c r="F74" i="26" s="1"/>
  <c r="F75" i="26" s="1"/>
  <c r="F76" i="26" s="1"/>
  <c r="F77" i="26" s="1"/>
  <c r="F78" i="26" s="1"/>
  <c r="F79" i="26" s="1"/>
  <c r="F80" i="26" s="1"/>
  <c r="F81" i="26" s="1"/>
  <c r="F82" i="26" s="1"/>
  <c r="F83" i="26" s="1"/>
  <c r="F84" i="26" s="1"/>
  <c r="F85" i="26" s="1"/>
  <c r="F86" i="26" s="1"/>
  <c r="F87" i="26" s="1"/>
  <c r="F88" i="26" s="1"/>
  <c r="F89" i="26" s="1"/>
  <c r="F90" i="26" s="1"/>
  <c r="F91" i="26" s="1"/>
  <c r="F92" i="26" s="1"/>
  <c r="F93" i="26" s="1"/>
  <c r="F94" i="26" s="1"/>
  <c r="F95" i="26" s="1"/>
  <c r="F96" i="26" s="1"/>
  <c r="F97" i="26" s="1"/>
  <c r="F98" i="26" s="1"/>
  <c r="F99" i="26" s="1"/>
  <c r="F100" i="26" s="1"/>
  <c r="F101" i="26" s="1"/>
  <c r="F102" i="26" s="1"/>
  <c r="F103" i="26" s="1"/>
  <c r="F104" i="26" s="1"/>
  <c r="F105" i="26" s="1"/>
  <c r="F106" i="26" s="1"/>
  <c r="F107" i="26" s="1"/>
  <c r="F108" i="26" s="1"/>
  <c r="F109" i="26" s="1"/>
  <c r="E5" i="26"/>
  <c r="E6" i="26" s="1"/>
  <c r="E7" i="26" s="1"/>
  <c r="E8" i="26" s="1"/>
  <c r="E9" i="26" s="1"/>
  <c r="E10" i="26" s="1"/>
  <c r="E11" i="26" s="1"/>
  <c r="E12" i="26" s="1"/>
  <c r="E13" i="26" s="1"/>
  <c r="E14" i="26" s="1"/>
  <c r="E15" i="26" s="1"/>
  <c r="E16" i="26" s="1"/>
  <c r="E17" i="26" s="1"/>
  <c r="E18" i="26" s="1"/>
  <c r="E19" i="26" s="1"/>
  <c r="E20" i="26" s="1"/>
  <c r="E21" i="26" s="1"/>
  <c r="E22" i="26" s="1"/>
  <c r="E23" i="26" s="1"/>
  <c r="E24" i="26" s="1"/>
  <c r="E25" i="26" s="1"/>
  <c r="E26" i="26" s="1"/>
  <c r="E27" i="26" s="1"/>
  <c r="E28" i="26" s="1"/>
  <c r="E29" i="26" s="1"/>
  <c r="E30" i="26" s="1"/>
  <c r="E31" i="26" s="1"/>
  <c r="E32" i="26" s="1"/>
  <c r="E33" i="26" s="1"/>
  <c r="E34" i="26" s="1"/>
  <c r="E35" i="26" s="1"/>
  <c r="E36" i="26" s="1"/>
  <c r="E37" i="26" s="1"/>
  <c r="E38" i="26" s="1"/>
  <c r="E39" i="26" s="1"/>
  <c r="E40" i="26" s="1"/>
  <c r="E41" i="26" s="1"/>
  <c r="E42" i="26" s="1"/>
  <c r="B5" i="26"/>
  <c r="B6" i="26" s="1"/>
  <c r="B7" i="26" s="1"/>
  <c r="B8" i="26" s="1"/>
  <c r="B9" i="26" s="1"/>
  <c r="B10" i="26" s="1"/>
  <c r="B11" i="26" s="1"/>
  <c r="B12" i="26" s="1"/>
  <c r="B13" i="26" s="1"/>
  <c r="B14" i="26" s="1"/>
  <c r="B15" i="26" s="1"/>
  <c r="B16" i="26" s="1"/>
  <c r="B17" i="26" s="1"/>
  <c r="B18" i="26" s="1"/>
  <c r="B19" i="26" s="1"/>
  <c r="B20" i="26" s="1"/>
  <c r="B21" i="26" s="1"/>
  <c r="B22" i="26" s="1"/>
  <c r="B23" i="26" s="1"/>
  <c r="B24" i="26" s="1"/>
  <c r="B25" i="26" s="1"/>
  <c r="B26" i="26" s="1"/>
  <c r="B27" i="26" s="1"/>
  <c r="B28" i="26" s="1"/>
  <c r="B29" i="26" s="1"/>
  <c r="B30" i="26" s="1"/>
  <c r="B31" i="26" s="1"/>
  <c r="B32" i="26" s="1"/>
  <c r="B33" i="26" s="1"/>
  <c r="B34" i="26" s="1"/>
  <c r="B35" i="26" s="1"/>
  <c r="B36" i="26" s="1"/>
  <c r="B37" i="26" s="1"/>
  <c r="B38" i="26" s="1"/>
  <c r="B39" i="26" s="1"/>
  <c r="B40" i="26" s="1"/>
  <c r="B41" i="26" s="1"/>
  <c r="B42" i="26" s="1"/>
  <c r="B43" i="26" s="1"/>
  <c r="B44" i="26" s="1"/>
  <c r="B45" i="26" s="1"/>
  <c r="B46" i="26" s="1"/>
  <c r="B47" i="26" s="1"/>
  <c r="B48" i="26" s="1"/>
  <c r="B49" i="26" s="1"/>
  <c r="B50" i="26" s="1"/>
  <c r="B51" i="26" s="1"/>
  <c r="B52" i="26" s="1"/>
  <c r="B53" i="26" s="1"/>
  <c r="B54" i="26" s="1"/>
  <c r="B55" i="26" s="1"/>
  <c r="B56" i="26" s="1"/>
  <c r="B57" i="26" s="1"/>
  <c r="B58" i="26" s="1"/>
  <c r="B59" i="26" s="1"/>
  <c r="B60" i="26" s="1"/>
  <c r="B61" i="26" s="1"/>
  <c r="B62" i="26" s="1"/>
  <c r="B63" i="26" s="1"/>
  <c r="B64" i="26" s="1"/>
  <c r="B65" i="26" s="1"/>
  <c r="B66" i="26" s="1"/>
  <c r="B67" i="26" s="1"/>
  <c r="B68" i="26" s="1"/>
  <c r="B69" i="26" s="1"/>
  <c r="B70" i="26" s="1"/>
  <c r="B71" i="26" s="1"/>
  <c r="B72" i="26" s="1"/>
  <c r="B73" i="26" s="1"/>
  <c r="B74" i="26" s="1"/>
  <c r="B75" i="26" s="1"/>
  <c r="B76" i="26" s="1"/>
  <c r="B77" i="26" s="1"/>
  <c r="B78" i="26" s="1"/>
  <c r="B79" i="26" s="1"/>
  <c r="B80" i="26" s="1"/>
  <c r="B81" i="26" s="1"/>
  <c r="B82" i="26" s="1"/>
  <c r="B83" i="26" s="1"/>
  <c r="B84" i="26" s="1"/>
  <c r="B85" i="26" s="1"/>
  <c r="B86" i="26" s="1"/>
  <c r="B87" i="26" s="1"/>
  <c r="B88" i="26" s="1"/>
  <c r="B89" i="26" s="1"/>
  <c r="B90" i="26" s="1"/>
  <c r="B91" i="26" s="1"/>
  <c r="B92" i="26" s="1"/>
  <c r="B93" i="26" s="1"/>
  <c r="B94" i="26" s="1"/>
  <c r="B95" i="26" s="1"/>
  <c r="B96" i="26" s="1"/>
  <c r="B97" i="26" s="1"/>
  <c r="B98" i="26" s="1"/>
  <c r="B99" i="26" s="1"/>
  <c r="B100" i="26" s="1"/>
  <c r="B101" i="26" s="1"/>
  <c r="B102" i="26" s="1"/>
  <c r="B103" i="26" s="1"/>
  <c r="B104" i="26" s="1"/>
  <c r="B105" i="26" s="1"/>
  <c r="B106" i="26" s="1"/>
  <c r="B107" i="26" s="1"/>
  <c r="B108" i="26" s="1"/>
  <c r="B109" i="26" s="1"/>
  <c r="A5" i="26"/>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V4" i="26"/>
  <c r="D4" i="26"/>
  <c r="D5" i="26" s="1"/>
  <c r="D6" i="26" s="1"/>
  <c r="D7" i="26" s="1"/>
  <c r="D8" i="26" s="1"/>
  <c r="D9" i="26" s="1"/>
  <c r="D10" i="26" s="1"/>
  <c r="D11" i="26" s="1"/>
  <c r="D12" i="26" s="1"/>
  <c r="D13" i="26" s="1"/>
  <c r="D14" i="26" s="1"/>
  <c r="D15" i="26" s="1"/>
  <c r="D16" i="26" s="1"/>
  <c r="D17" i="26" s="1"/>
  <c r="D18" i="26" s="1"/>
  <c r="D19" i="26" s="1"/>
  <c r="D20" i="26" s="1"/>
  <c r="D21" i="26" s="1"/>
  <c r="D22" i="26" s="1"/>
  <c r="D23" i="26" s="1"/>
  <c r="D24" i="26" s="1"/>
  <c r="D25" i="26" s="1"/>
  <c r="D26" i="26" s="1"/>
  <c r="D27" i="26" s="1"/>
  <c r="D28" i="26" s="1"/>
  <c r="D29" i="26" s="1"/>
  <c r="D30" i="26" s="1"/>
  <c r="D31" i="26" s="1"/>
  <c r="D32" i="26" s="1"/>
  <c r="D33" i="26" s="1"/>
  <c r="D34" i="26" s="1"/>
  <c r="D35" i="26" s="1"/>
  <c r="D36" i="26" s="1"/>
  <c r="D37" i="26" s="1"/>
  <c r="D38" i="26" s="1"/>
  <c r="D39" i="26" s="1"/>
  <c r="D40" i="26" s="1"/>
  <c r="D41" i="26" s="1"/>
  <c r="D42" i="26" s="1"/>
  <c r="D43" i="26" s="1"/>
  <c r="D44" i="26" s="1"/>
  <c r="D45" i="26" s="1"/>
  <c r="D46" i="26" s="1"/>
  <c r="D47" i="26" s="1"/>
  <c r="D48" i="26" s="1"/>
  <c r="D49" i="26" s="1"/>
  <c r="D50" i="26" s="1"/>
  <c r="D51" i="26" s="1"/>
  <c r="D52" i="26" s="1"/>
  <c r="D53" i="26" s="1"/>
  <c r="D54" i="26" s="1"/>
  <c r="D55" i="26" s="1"/>
  <c r="D56" i="26" s="1"/>
  <c r="D57" i="26" s="1"/>
  <c r="D58" i="26" s="1"/>
  <c r="D59" i="26" s="1"/>
  <c r="D60" i="26" s="1"/>
  <c r="D61" i="26" s="1"/>
  <c r="D62" i="26" s="1"/>
  <c r="D63" i="26" s="1"/>
  <c r="D64" i="26" s="1"/>
  <c r="D65" i="26" s="1"/>
  <c r="D66" i="26" s="1"/>
  <c r="D67" i="26" s="1"/>
  <c r="D68" i="26" s="1"/>
  <c r="D69" i="26" s="1"/>
  <c r="D70" i="26" s="1"/>
  <c r="D71" i="26" s="1"/>
  <c r="D72" i="26" s="1"/>
  <c r="D73" i="26" s="1"/>
  <c r="D74" i="26" s="1"/>
  <c r="D75" i="26" s="1"/>
  <c r="D76" i="26" s="1"/>
  <c r="D77" i="26" s="1"/>
  <c r="D78" i="26" s="1"/>
  <c r="D79" i="26" s="1"/>
  <c r="D80" i="26" s="1"/>
  <c r="D81" i="26" s="1"/>
  <c r="D82" i="26" s="1"/>
  <c r="D83" i="26" s="1"/>
  <c r="D84" i="26" s="1"/>
  <c r="D85" i="26" s="1"/>
  <c r="D86" i="26" s="1"/>
  <c r="D87" i="26" s="1"/>
  <c r="D88" i="26" s="1"/>
  <c r="D89" i="26" s="1"/>
  <c r="D90" i="26" s="1"/>
  <c r="D91" i="26" s="1"/>
  <c r="D92" i="26" s="1"/>
  <c r="D93" i="26" s="1"/>
  <c r="D94" i="26" s="1"/>
  <c r="D95" i="26" s="1"/>
  <c r="D96" i="26" s="1"/>
  <c r="D97" i="26" s="1"/>
  <c r="D98" i="26" s="1"/>
  <c r="D99" i="26" s="1"/>
  <c r="D100" i="26" s="1"/>
  <c r="D101" i="26" s="1"/>
  <c r="D102" i="26" s="1"/>
  <c r="D103" i="26" s="1"/>
  <c r="D104" i="26" s="1"/>
  <c r="D105" i="26" s="1"/>
  <c r="D106" i="26" s="1"/>
  <c r="D107" i="26" s="1"/>
  <c r="D108" i="26" s="1"/>
  <c r="D109" i="26" s="1"/>
  <c r="C4" i="26"/>
  <c r="C5" i="26" s="1"/>
  <c r="C6" i="26" s="1"/>
  <c r="C7" i="26" s="1"/>
  <c r="C8" i="26" s="1"/>
  <c r="C9" i="26" s="1"/>
  <c r="C10" i="26" s="1"/>
  <c r="C11" i="26" s="1"/>
  <c r="C12" i="26" s="1"/>
  <c r="C13" i="26" s="1"/>
  <c r="C14" i="26" s="1"/>
  <c r="C15" i="26" s="1"/>
  <c r="C16" i="26" s="1"/>
  <c r="C17" i="26" s="1"/>
  <c r="C18" i="26" s="1"/>
  <c r="C19" i="26" s="1"/>
  <c r="C20" i="26" s="1"/>
  <c r="C21" i="26" s="1"/>
  <c r="C22" i="26" s="1"/>
  <c r="C23" i="26" s="1"/>
  <c r="C24" i="26" s="1"/>
  <c r="C25" i="26" s="1"/>
  <c r="C26" i="26" s="1"/>
  <c r="C27" i="26" s="1"/>
  <c r="C28" i="26" s="1"/>
  <c r="C29" i="26" s="1"/>
  <c r="C30" i="26" s="1"/>
  <c r="C31" i="26" s="1"/>
  <c r="C32" i="26" s="1"/>
  <c r="C33" i="26" s="1"/>
  <c r="C34" i="26" s="1"/>
  <c r="C35" i="26" s="1"/>
  <c r="C36" i="26" s="1"/>
  <c r="C37" i="26" s="1"/>
  <c r="C38" i="26" s="1"/>
  <c r="C39" i="26" s="1"/>
  <c r="C40" i="26" s="1"/>
  <c r="C41" i="26" s="1"/>
  <c r="C42" i="26" s="1"/>
  <c r="C43" i="26" s="1"/>
  <c r="C44" i="26" s="1"/>
  <c r="C45" i="26" s="1"/>
  <c r="C46" i="26" s="1"/>
  <c r="C47" i="26" s="1"/>
  <c r="C48" i="26" s="1"/>
  <c r="C49" i="26" s="1"/>
  <c r="C50" i="26" s="1"/>
  <c r="C51" i="26" s="1"/>
  <c r="C52" i="26" s="1"/>
  <c r="C53" i="26" s="1"/>
  <c r="C54" i="26" s="1"/>
  <c r="C55" i="26" s="1"/>
  <c r="C56" i="26" s="1"/>
  <c r="C57" i="26" s="1"/>
  <c r="C58" i="26" s="1"/>
  <c r="C59" i="26" s="1"/>
  <c r="C60" i="26" s="1"/>
  <c r="C61" i="26" s="1"/>
  <c r="C62" i="26" s="1"/>
  <c r="C63" i="26" s="1"/>
  <c r="C64" i="26" s="1"/>
  <c r="C65" i="26" s="1"/>
  <c r="C66" i="26" s="1"/>
  <c r="C67" i="26" s="1"/>
  <c r="C68" i="26" s="1"/>
  <c r="C69" i="26" s="1"/>
  <c r="C70" i="26" s="1"/>
  <c r="C71" i="26" s="1"/>
  <c r="C72" i="26" s="1"/>
  <c r="C73" i="26" s="1"/>
  <c r="C74" i="26" s="1"/>
  <c r="C75" i="26" s="1"/>
  <c r="C76" i="26" s="1"/>
  <c r="C77" i="26" s="1"/>
  <c r="C78" i="26" s="1"/>
  <c r="C79" i="26" s="1"/>
  <c r="C80" i="26" s="1"/>
  <c r="C81" i="26" s="1"/>
  <c r="C82" i="26" s="1"/>
  <c r="C83" i="26" s="1"/>
  <c r="C84" i="26" s="1"/>
  <c r="C85" i="26" s="1"/>
  <c r="C86" i="26" s="1"/>
  <c r="C87" i="26" s="1"/>
  <c r="C88" i="26" s="1"/>
  <c r="C89" i="26" s="1"/>
  <c r="C90" i="26" s="1"/>
  <c r="C91" i="26" s="1"/>
  <c r="C92" i="26" s="1"/>
  <c r="C93" i="26" s="1"/>
  <c r="C94" i="26" s="1"/>
  <c r="C95" i="26" s="1"/>
  <c r="C96" i="26" s="1"/>
  <c r="C97" i="26" s="1"/>
  <c r="C98" i="26" s="1"/>
  <c r="C99" i="26" s="1"/>
  <c r="C100" i="26" s="1"/>
  <c r="C101" i="26" s="1"/>
  <c r="C102" i="26" s="1"/>
  <c r="C103" i="26" s="1"/>
  <c r="C104" i="26" s="1"/>
  <c r="C105" i="26" s="1"/>
  <c r="C106" i="26" s="1"/>
  <c r="C107" i="26" s="1"/>
  <c r="C108" i="26" s="1"/>
  <c r="C109" i="26" s="1"/>
  <c r="V68" i="25" l="1"/>
  <c r="V67" i="25"/>
  <c r="V66" i="25"/>
  <c r="V65" i="25"/>
  <c r="V64" i="25"/>
  <c r="V63" i="25"/>
  <c r="V62" i="25"/>
  <c r="V61" i="25"/>
  <c r="V60" i="25"/>
  <c r="V59" i="25"/>
  <c r="V58" i="25"/>
  <c r="V57" i="25"/>
  <c r="V56" i="25"/>
  <c r="V55" i="25"/>
  <c r="V54" i="25"/>
  <c r="V53" i="25"/>
  <c r="V52" i="25"/>
  <c r="V51" i="25"/>
  <c r="V50" i="25"/>
  <c r="V49" i="25"/>
  <c r="V48" i="25"/>
  <c r="V47" i="25"/>
  <c r="V46" i="25"/>
  <c r="V45" i="25"/>
  <c r="V44" i="25"/>
  <c r="V43" i="25"/>
  <c r="V42" i="25"/>
  <c r="V41" i="25"/>
  <c r="V40" i="25"/>
  <c r="V39" i="25"/>
  <c r="V38" i="25"/>
  <c r="V37" i="25"/>
  <c r="V36" i="25"/>
  <c r="V35" i="25"/>
  <c r="V34" i="25"/>
  <c r="V33" i="25"/>
  <c r="V32" i="25"/>
  <c r="V31" i="25"/>
  <c r="V30" i="25"/>
  <c r="V29" i="25"/>
  <c r="V28" i="25"/>
  <c r="V27" i="25"/>
  <c r="V26" i="25"/>
  <c r="V25" i="25"/>
  <c r="V24" i="25"/>
  <c r="V23" i="25"/>
  <c r="V22" i="25"/>
  <c r="V21" i="25"/>
  <c r="V20" i="25"/>
  <c r="V19" i="25"/>
  <c r="V18" i="25"/>
  <c r="V17" i="25"/>
  <c r="V16" i="25"/>
  <c r="V15" i="25"/>
  <c r="V14" i="25"/>
  <c r="V13" i="25"/>
  <c r="V12" i="25"/>
  <c r="V11" i="25"/>
  <c r="V10" i="25"/>
  <c r="V9" i="25"/>
  <c r="V8" i="25"/>
  <c r="V7" i="25"/>
  <c r="V6" i="25"/>
  <c r="G6" i="25"/>
  <c r="G7" i="25" s="1"/>
  <c r="G8" i="25" s="1"/>
  <c r="G9" i="25" s="1"/>
  <c r="G10" i="25" s="1"/>
  <c r="G11" i="25" s="1"/>
  <c r="G12" i="25" s="1"/>
  <c r="G13" i="25" s="1"/>
  <c r="G14" i="25" s="1"/>
  <c r="G15" i="25" s="1"/>
  <c r="G16" i="25" s="1"/>
  <c r="G17" i="25" s="1"/>
  <c r="G18" i="25" s="1"/>
  <c r="G19" i="25" s="1"/>
  <c r="G20" i="25" s="1"/>
  <c r="G21" i="25" s="1"/>
  <c r="G22" i="25" s="1"/>
  <c r="G23" i="25" s="1"/>
  <c r="G24" i="25" s="1"/>
  <c r="G25" i="25" s="1"/>
  <c r="G26" i="25" s="1"/>
  <c r="G27" i="25" s="1"/>
  <c r="G28" i="25" s="1"/>
  <c r="G29" i="25" s="1"/>
  <c r="G30" i="25" s="1"/>
  <c r="G31" i="25" s="1"/>
  <c r="G32" i="25" s="1"/>
  <c r="G33" i="25" s="1"/>
  <c r="G34" i="25" s="1"/>
  <c r="G35" i="25" s="1"/>
  <c r="G36" i="25" s="1"/>
  <c r="G37" i="25" s="1"/>
  <c r="G38" i="25" s="1"/>
  <c r="G39" i="25" s="1"/>
  <c r="G40" i="25" s="1"/>
  <c r="G41" i="25" s="1"/>
  <c r="G42" i="25" s="1"/>
  <c r="G43" i="25" s="1"/>
  <c r="G44" i="25" s="1"/>
  <c r="G45" i="25" s="1"/>
  <c r="G46" i="25" s="1"/>
  <c r="G47" i="25" s="1"/>
  <c r="G48" i="25" s="1"/>
  <c r="G49" i="25" s="1"/>
  <c r="G50" i="25" s="1"/>
  <c r="G51" i="25" s="1"/>
  <c r="G52" i="25" s="1"/>
  <c r="G53" i="25" s="1"/>
  <c r="G54" i="25" s="1"/>
  <c r="G55" i="25" s="1"/>
  <c r="G56" i="25" s="1"/>
  <c r="G57" i="25" s="1"/>
  <c r="G58" i="25" s="1"/>
  <c r="G59" i="25" s="1"/>
  <c r="G60" i="25" s="1"/>
  <c r="G61" i="25" s="1"/>
  <c r="G62" i="25" s="1"/>
  <c r="G63" i="25" s="1"/>
  <c r="G64" i="25" s="1"/>
  <c r="G65" i="25" s="1"/>
  <c r="G66" i="25" s="1"/>
  <c r="G67" i="25" s="1"/>
  <c r="G68" i="25" s="1"/>
  <c r="F6" i="25"/>
  <c r="F7" i="25" s="1"/>
  <c r="F8" i="25" s="1"/>
  <c r="F9" i="25" s="1"/>
  <c r="F10" i="25" s="1"/>
  <c r="F11" i="25" s="1"/>
  <c r="F12" i="25" s="1"/>
  <c r="F13" i="25" s="1"/>
  <c r="F14" i="25" s="1"/>
  <c r="F15" i="25" s="1"/>
  <c r="F16" i="25" s="1"/>
  <c r="F17" i="25" s="1"/>
  <c r="F18" i="25" s="1"/>
  <c r="F19" i="25" s="1"/>
  <c r="F20" i="25" s="1"/>
  <c r="F21" i="25" s="1"/>
  <c r="F22" i="25" s="1"/>
  <c r="F23" i="25" s="1"/>
  <c r="F24" i="25" s="1"/>
  <c r="F25" i="25" s="1"/>
  <c r="F26" i="25" s="1"/>
  <c r="F27" i="25" s="1"/>
  <c r="F28" i="25" s="1"/>
  <c r="F29" i="25" s="1"/>
  <c r="F30" i="25" s="1"/>
  <c r="F31" i="25" s="1"/>
  <c r="F32" i="25" s="1"/>
  <c r="F33" i="25" s="1"/>
  <c r="F34" i="25" s="1"/>
  <c r="F35" i="25" s="1"/>
  <c r="F36" i="25" s="1"/>
  <c r="F37" i="25" s="1"/>
  <c r="F38" i="25" s="1"/>
  <c r="F39" i="25" s="1"/>
  <c r="F40" i="25" s="1"/>
  <c r="F41" i="25" s="1"/>
  <c r="F42" i="25" s="1"/>
  <c r="F43" i="25" s="1"/>
  <c r="F44" i="25" s="1"/>
  <c r="F45" i="25" s="1"/>
  <c r="F46" i="25" s="1"/>
  <c r="F47" i="25" s="1"/>
  <c r="F48" i="25" s="1"/>
  <c r="F49" i="25" s="1"/>
  <c r="F50" i="25" s="1"/>
  <c r="F51" i="25" s="1"/>
  <c r="F52" i="25" s="1"/>
  <c r="F53" i="25" s="1"/>
  <c r="F54" i="25" s="1"/>
  <c r="F55" i="25" s="1"/>
  <c r="F56" i="25" s="1"/>
  <c r="F57" i="25" s="1"/>
  <c r="F58" i="25" s="1"/>
  <c r="F59" i="25" s="1"/>
  <c r="F60" i="25" s="1"/>
  <c r="F61" i="25" s="1"/>
  <c r="F62" i="25" s="1"/>
  <c r="F63" i="25" s="1"/>
  <c r="F64" i="25" s="1"/>
  <c r="F65" i="25" s="1"/>
  <c r="F66" i="25" s="1"/>
  <c r="F67" i="25" s="1"/>
  <c r="F68" i="25" s="1"/>
  <c r="E6" i="25"/>
  <c r="E7" i="25" s="1"/>
  <c r="E8" i="25" s="1"/>
  <c r="E9" i="25" s="1"/>
  <c r="E10" i="25" s="1"/>
  <c r="E11" i="25" s="1"/>
  <c r="E12" i="25" s="1"/>
  <c r="E13" i="25" s="1"/>
  <c r="E14" i="25" s="1"/>
  <c r="E15" i="25" s="1"/>
  <c r="E16" i="25" s="1"/>
  <c r="E17" i="25" s="1"/>
  <c r="E18" i="25" s="1"/>
  <c r="E19" i="25" s="1"/>
  <c r="E20" i="25" s="1"/>
  <c r="E21" i="25" s="1"/>
  <c r="E22" i="25" s="1"/>
  <c r="E23" i="25" s="1"/>
  <c r="E24" i="25" s="1"/>
  <c r="E25" i="25" s="1"/>
  <c r="E26" i="25" s="1"/>
  <c r="E27" i="25" s="1"/>
  <c r="E28" i="25" s="1"/>
  <c r="E29" i="25" s="1"/>
  <c r="E30" i="25" s="1"/>
  <c r="E31" i="25" s="1"/>
  <c r="E32" i="25" s="1"/>
  <c r="E33" i="25" s="1"/>
  <c r="E34" i="25" s="1"/>
  <c r="E35" i="25" s="1"/>
  <c r="E36" i="25" s="1"/>
  <c r="E37" i="25" s="1"/>
  <c r="E38" i="25" s="1"/>
  <c r="E39" i="25" s="1"/>
  <c r="E40" i="25" s="1"/>
  <c r="E41" i="25" s="1"/>
  <c r="E42" i="25" s="1"/>
  <c r="E43" i="25" s="1"/>
  <c r="E44" i="25" s="1"/>
  <c r="E45" i="25" s="1"/>
  <c r="E46" i="25" s="1"/>
  <c r="E47" i="25" s="1"/>
  <c r="E48" i="25" s="1"/>
  <c r="E49" i="25" s="1"/>
  <c r="E50" i="25" s="1"/>
  <c r="E51" i="25" s="1"/>
  <c r="E52" i="25" s="1"/>
  <c r="E53" i="25" s="1"/>
  <c r="E54" i="25" s="1"/>
  <c r="E55" i="25" s="1"/>
  <c r="E56" i="25" s="1"/>
  <c r="E57" i="25" s="1"/>
  <c r="E58" i="25" s="1"/>
  <c r="E59" i="25" s="1"/>
  <c r="E60" i="25" s="1"/>
  <c r="E61" i="25" s="1"/>
  <c r="E62" i="25" s="1"/>
  <c r="E63" i="25" s="1"/>
  <c r="E64" i="25" s="1"/>
  <c r="E65" i="25" s="1"/>
  <c r="E66" i="25" s="1"/>
  <c r="E67" i="25" s="1"/>
  <c r="B6" i="25"/>
  <c r="B7" i="25" s="1"/>
  <c r="B8" i="25" s="1"/>
  <c r="B9" i="25" s="1"/>
  <c r="B10" i="25" s="1"/>
  <c r="B11" i="25" s="1"/>
  <c r="B12" i="25" s="1"/>
  <c r="B13" i="25" s="1"/>
  <c r="B14" i="25" s="1"/>
  <c r="B15" i="25" s="1"/>
  <c r="B16" i="25" s="1"/>
  <c r="B17" i="25" s="1"/>
  <c r="B18" i="25" s="1"/>
  <c r="B19" i="25" s="1"/>
  <c r="B20" i="25" s="1"/>
  <c r="B21" i="25" s="1"/>
  <c r="B22" i="25" s="1"/>
  <c r="B23" i="25" s="1"/>
  <c r="B24" i="25" s="1"/>
  <c r="B25" i="25" s="1"/>
  <c r="B26" i="25" s="1"/>
  <c r="B27" i="25" s="1"/>
  <c r="B28" i="25" s="1"/>
  <c r="B29" i="25" s="1"/>
  <c r="B30" i="25" s="1"/>
  <c r="B31" i="25" s="1"/>
  <c r="B32" i="25" s="1"/>
  <c r="B33" i="25" s="1"/>
  <c r="B34" i="25" s="1"/>
  <c r="B35" i="25" s="1"/>
  <c r="B36" i="25" s="1"/>
  <c r="B37" i="25" s="1"/>
  <c r="B38" i="25" s="1"/>
  <c r="B39" i="25" s="1"/>
  <c r="B40" i="25" s="1"/>
  <c r="B41" i="25" s="1"/>
  <c r="B42" i="25" s="1"/>
  <c r="B43" i="25" s="1"/>
  <c r="B44" i="25" s="1"/>
  <c r="B45" i="25" s="1"/>
  <c r="B46" i="25" s="1"/>
  <c r="B47" i="25" s="1"/>
  <c r="B48" i="25" s="1"/>
  <c r="B49" i="25" s="1"/>
  <c r="B50" i="25" s="1"/>
  <c r="B51" i="25" s="1"/>
  <c r="B52" i="25" s="1"/>
  <c r="B53" i="25" s="1"/>
  <c r="B54" i="25" s="1"/>
  <c r="B55" i="25" s="1"/>
  <c r="B56" i="25" s="1"/>
  <c r="B57" i="25" s="1"/>
  <c r="B58" i="25" s="1"/>
  <c r="B59" i="25" s="1"/>
  <c r="B60" i="25" s="1"/>
  <c r="B61" i="25" s="1"/>
  <c r="B62" i="25" s="1"/>
  <c r="B63" i="25" s="1"/>
  <c r="B64" i="25" s="1"/>
  <c r="B65" i="25" s="1"/>
  <c r="B66" i="25" s="1"/>
  <c r="B67" i="25" s="1"/>
  <c r="B68" i="25" s="1"/>
  <c r="A6" i="25"/>
  <c r="A7" i="25" s="1"/>
  <c r="A8" i="25" s="1"/>
  <c r="A9" i="25" s="1"/>
  <c r="A10" i="25" s="1"/>
  <c r="A11" i="25" s="1"/>
  <c r="A12" i="25" s="1"/>
  <c r="A13" i="25" s="1"/>
  <c r="A14" i="25" s="1"/>
  <c r="A15" i="25" s="1"/>
  <c r="A16" i="25" s="1"/>
  <c r="A17" i="25" s="1"/>
  <c r="A18" i="25" s="1"/>
  <c r="A19" i="25" s="1"/>
  <c r="A20" i="25" s="1"/>
  <c r="A21" i="25" s="1"/>
  <c r="A22" i="25" s="1"/>
  <c r="A23" i="25" s="1"/>
  <c r="A24" i="25" s="1"/>
  <c r="A25" i="25" s="1"/>
  <c r="A26" i="25" s="1"/>
  <c r="A27" i="25" s="1"/>
  <c r="A28" i="25" s="1"/>
  <c r="A29" i="25" s="1"/>
  <c r="A30" i="25" s="1"/>
  <c r="A31" i="25" s="1"/>
  <c r="A32" i="25" s="1"/>
  <c r="A33" i="25" s="1"/>
  <c r="A34" i="25" s="1"/>
  <c r="A35" i="25" s="1"/>
  <c r="A36" i="25" s="1"/>
  <c r="A37" i="25" s="1"/>
  <c r="A38" i="25" s="1"/>
  <c r="A39" i="25" s="1"/>
  <c r="A40" i="25" s="1"/>
  <c r="A41" i="25" s="1"/>
  <c r="A42" i="25" s="1"/>
  <c r="A43" i="25" s="1"/>
  <c r="A44" i="25" s="1"/>
  <c r="A45" i="25" s="1"/>
  <c r="A46" i="25" s="1"/>
  <c r="A47" i="25" s="1"/>
  <c r="A48" i="25" s="1"/>
  <c r="A49" i="25" s="1"/>
  <c r="A50" i="25" s="1"/>
  <c r="A51" i="25" s="1"/>
  <c r="A52" i="25" s="1"/>
  <c r="A53" i="25" s="1"/>
  <c r="A54" i="25" s="1"/>
  <c r="A55" i="25" s="1"/>
  <c r="A56" i="25" s="1"/>
  <c r="A57" i="25" s="1"/>
  <c r="A58" i="25" s="1"/>
  <c r="A59" i="25" s="1"/>
  <c r="A60" i="25" s="1"/>
  <c r="A61" i="25" s="1"/>
  <c r="A62" i="25" s="1"/>
  <c r="A63" i="25" s="1"/>
  <c r="A64" i="25" s="1"/>
  <c r="A65" i="25" s="1"/>
  <c r="A66" i="25" s="1"/>
  <c r="A67" i="25" s="1"/>
  <c r="A68" i="25" s="1"/>
  <c r="V5" i="25"/>
  <c r="D5" i="25"/>
  <c r="D6" i="25" s="1"/>
  <c r="D7" i="25" s="1"/>
  <c r="D8" i="25" s="1"/>
  <c r="D9" i="25" s="1"/>
  <c r="D10" i="25" s="1"/>
  <c r="D11" i="25" s="1"/>
  <c r="D12" i="25" s="1"/>
  <c r="D13" i="25" s="1"/>
  <c r="D14" i="25" s="1"/>
  <c r="D15" i="25" s="1"/>
  <c r="D16" i="25" s="1"/>
  <c r="D17" i="25" s="1"/>
  <c r="D18" i="25" s="1"/>
  <c r="D19" i="25" s="1"/>
  <c r="D20" i="25" s="1"/>
  <c r="D21" i="25" s="1"/>
  <c r="D22" i="25" s="1"/>
  <c r="D23" i="25" s="1"/>
  <c r="D24" i="25" s="1"/>
  <c r="D25" i="25" s="1"/>
  <c r="D26" i="25" s="1"/>
  <c r="D27" i="25" s="1"/>
  <c r="D28" i="25" s="1"/>
  <c r="D29" i="25" s="1"/>
  <c r="D30" i="25" s="1"/>
  <c r="D31" i="25" s="1"/>
  <c r="D32" i="25" s="1"/>
  <c r="D33" i="25" s="1"/>
  <c r="D34" i="25" s="1"/>
  <c r="D35" i="25" s="1"/>
  <c r="D36" i="25" s="1"/>
  <c r="D37" i="25" s="1"/>
  <c r="D38" i="25" s="1"/>
  <c r="D39" i="25" s="1"/>
  <c r="D40" i="25" s="1"/>
  <c r="D41" i="25" s="1"/>
  <c r="D42" i="25" s="1"/>
  <c r="D43" i="25" s="1"/>
  <c r="D44" i="25" s="1"/>
  <c r="D45" i="25" s="1"/>
  <c r="D46" i="25" s="1"/>
  <c r="D47" i="25" s="1"/>
  <c r="D48" i="25" s="1"/>
  <c r="D49" i="25" s="1"/>
  <c r="D50" i="25" s="1"/>
  <c r="D51" i="25" s="1"/>
  <c r="D52" i="25" s="1"/>
  <c r="D53" i="25" s="1"/>
  <c r="D54" i="25" s="1"/>
  <c r="D55" i="25" s="1"/>
  <c r="D56" i="25" s="1"/>
  <c r="D57" i="25" s="1"/>
  <c r="D58" i="25" s="1"/>
  <c r="D59" i="25" s="1"/>
  <c r="D60" i="25" s="1"/>
  <c r="D61" i="25" s="1"/>
  <c r="D62" i="25" s="1"/>
  <c r="D63" i="25" s="1"/>
  <c r="D64" i="25" s="1"/>
  <c r="D65" i="25" s="1"/>
  <c r="D66" i="25" s="1"/>
  <c r="D67" i="25" s="1"/>
  <c r="D68" i="25" s="1"/>
  <c r="C5" i="25"/>
  <c r="C6" i="25" s="1"/>
  <c r="C7" i="25" s="1"/>
  <c r="C8" i="25" s="1"/>
  <c r="C9" i="25" s="1"/>
  <c r="C10" i="25" s="1"/>
  <c r="C11" i="25" s="1"/>
  <c r="C12" i="25" s="1"/>
  <c r="C13" i="25" s="1"/>
  <c r="C14" i="25" s="1"/>
  <c r="C15" i="25" s="1"/>
  <c r="C16" i="25" s="1"/>
  <c r="C17" i="25" s="1"/>
  <c r="C18" i="25" s="1"/>
  <c r="C19" i="25" s="1"/>
  <c r="C20" i="25" s="1"/>
  <c r="C21" i="25" s="1"/>
  <c r="C22" i="25" s="1"/>
  <c r="C23" i="25" s="1"/>
  <c r="C24" i="25" s="1"/>
  <c r="C25" i="25" s="1"/>
  <c r="C26" i="25" s="1"/>
  <c r="C27" i="25" s="1"/>
  <c r="C28" i="25" s="1"/>
  <c r="C29" i="25" s="1"/>
  <c r="C30" i="25" s="1"/>
  <c r="C31" i="25" s="1"/>
  <c r="C32" i="25" s="1"/>
  <c r="C33" i="25" s="1"/>
  <c r="C34" i="25" s="1"/>
  <c r="C35" i="25" s="1"/>
  <c r="C36" i="25" s="1"/>
  <c r="C37" i="25" s="1"/>
  <c r="C38" i="25" s="1"/>
  <c r="C39" i="25" s="1"/>
  <c r="C40" i="25" s="1"/>
  <c r="C41" i="25" s="1"/>
  <c r="C42" i="25" s="1"/>
  <c r="C43" i="25" s="1"/>
  <c r="C44" i="25" s="1"/>
  <c r="C45" i="25" s="1"/>
  <c r="C46" i="25" s="1"/>
  <c r="C47" i="25" s="1"/>
  <c r="C48" i="25" s="1"/>
  <c r="C49" i="25" s="1"/>
  <c r="C50" i="25" s="1"/>
  <c r="C51" i="25" s="1"/>
  <c r="C52" i="25" s="1"/>
  <c r="C53" i="25" s="1"/>
  <c r="C54" i="25" s="1"/>
  <c r="C55" i="25" s="1"/>
  <c r="C56" i="25" s="1"/>
  <c r="C57" i="25" s="1"/>
  <c r="C58" i="25" s="1"/>
  <c r="C59" i="25" s="1"/>
  <c r="C60" i="25" s="1"/>
  <c r="C61" i="25" s="1"/>
  <c r="C62" i="25" s="1"/>
  <c r="C63" i="25" s="1"/>
  <c r="C64" i="25" s="1"/>
  <c r="C65" i="25" s="1"/>
  <c r="C66" i="25" s="1"/>
  <c r="C67" i="25" s="1"/>
  <c r="C68" i="25" s="1"/>
  <c r="V4" i="25"/>
  <c r="D4" i="25"/>
  <c r="C4" i="25"/>
  <c r="V148" i="24" l="1"/>
  <c r="V147" i="24"/>
  <c r="V146" i="24"/>
  <c r="V145" i="24"/>
  <c r="V144" i="24"/>
  <c r="V143" i="24"/>
  <c r="V142" i="24"/>
  <c r="V141" i="24"/>
  <c r="V140" i="24"/>
  <c r="V139" i="24"/>
  <c r="V138" i="24"/>
  <c r="V137" i="24"/>
  <c r="V136" i="24"/>
  <c r="V135" i="24"/>
  <c r="V134" i="24"/>
  <c r="V133" i="24"/>
  <c r="V132" i="24"/>
  <c r="V131" i="24"/>
  <c r="V130" i="24"/>
  <c r="V129" i="24"/>
  <c r="V128" i="24"/>
  <c r="V127" i="24"/>
  <c r="V126" i="24"/>
  <c r="V125" i="24"/>
  <c r="V124" i="24"/>
  <c r="V123" i="24"/>
  <c r="V122" i="24"/>
  <c r="V121" i="24"/>
  <c r="V120" i="24"/>
  <c r="V119" i="24"/>
  <c r="V118" i="24"/>
  <c r="V117" i="24"/>
  <c r="V116" i="24"/>
  <c r="V115" i="24"/>
  <c r="V114" i="24"/>
  <c r="V113" i="24"/>
  <c r="V112" i="24"/>
  <c r="V111" i="24"/>
  <c r="V110" i="24"/>
  <c r="V109" i="24"/>
  <c r="V108" i="24"/>
  <c r="V107" i="24"/>
  <c r="V106" i="24"/>
  <c r="V105" i="24"/>
  <c r="V104" i="24"/>
  <c r="V103" i="24"/>
  <c r="V102" i="24"/>
  <c r="V101" i="24"/>
  <c r="V100" i="24"/>
  <c r="V99" i="24"/>
  <c r="V98" i="24"/>
  <c r="V97" i="24"/>
  <c r="V96" i="24"/>
  <c r="V95" i="24"/>
  <c r="V94" i="24"/>
  <c r="V93" i="24"/>
  <c r="V92" i="24"/>
  <c r="V91" i="24"/>
  <c r="E91" i="24"/>
  <c r="E92" i="24" s="1"/>
  <c r="E93" i="24" s="1"/>
  <c r="E94" i="24" s="1"/>
  <c r="E95" i="24" s="1"/>
  <c r="E96" i="24" s="1"/>
  <c r="E97" i="24" s="1"/>
  <c r="E98" i="24" s="1"/>
  <c r="E99" i="24" s="1"/>
  <c r="E100" i="24" s="1"/>
  <c r="E101" i="24" s="1"/>
  <c r="E102" i="24" s="1"/>
  <c r="E103" i="24" s="1"/>
  <c r="E104" i="24" s="1"/>
  <c r="E105" i="24" s="1"/>
  <c r="E106" i="24" s="1"/>
  <c r="E107" i="24" s="1"/>
  <c r="E108" i="24" s="1"/>
  <c r="E109" i="24" s="1"/>
  <c r="E110" i="24" s="1"/>
  <c r="E111" i="24" s="1"/>
  <c r="E112" i="24" s="1"/>
  <c r="E113" i="24" s="1"/>
  <c r="E114" i="24" s="1"/>
  <c r="E115" i="24" s="1"/>
  <c r="E116" i="24" s="1"/>
  <c r="E117" i="24" s="1"/>
  <c r="E118" i="24" s="1"/>
  <c r="E119" i="24" s="1"/>
  <c r="E120" i="24" s="1"/>
  <c r="E121" i="24" s="1"/>
  <c r="E122" i="24" s="1"/>
  <c r="E123" i="24" s="1"/>
  <c r="E124" i="24" s="1"/>
  <c r="E125" i="24" s="1"/>
  <c r="E126" i="24" s="1"/>
  <c r="E127" i="24" s="1"/>
  <c r="E128" i="24" s="1"/>
  <c r="E129" i="24" s="1"/>
  <c r="E130" i="24" s="1"/>
  <c r="E131" i="24" s="1"/>
  <c r="E132" i="24" s="1"/>
  <c r="E133" i="24" s="1"/>
  <c r="E134" i="24" s="1"/>
  <c r="E135" i="24" s="1"/>
  <c r="E136" i="24" s="1"/>
  <c r="E137" i="24" s="1"/>
  <c r="E138" i="24" s="1"/>
  <c r="E139" i="24" s="1"/>
  <c r="E140" i="24" s="1"/>
  <c r="E141" i="24" s="1"/>
  <c r="E142" i="24" s="1"/>
  <c r="E143" i="24" s="1"/>
  <c r="E144" i="24" s="1"/>
  <c r="E145" i="24" s="1"/>
  <c r="E146" i="24" s="1"/>
  <c r="E147" i="24" s="1"/>
  <c r="E148" i="24" s="1"/>
  <c r="V90" i="24"/>
  <c r="V89" i="24"/>
  <c r="V88" i="24"/>
  <c r="V87" i="24"/>
  <c r="V86" i="24"/>
  <c r="V85" i="24"/>
  <c r="V84" i="24"/>
  <c r="V83" i="24"/>
  <c r="V82" i="24"/>
  <c r="V81" i="24"/>
  <c r="V80" i="24"/>
  <c r="V79" i="24"/>
  <c r="V78" i="24"/>
  <c r="V77" i="24"/>
  <c r="V76" i="24"/>
  <c r="V75" i="24"/>
  <c r="V74" i="24"/>
  <c r="V73" i="24"/>
  <c r="V72" i="24"/>
  <c r="V71" i="24"/>
  <c r="V70" i="24"/>
  <c r="V69" i="24"/>
  <c r="V68" i="24"/>
  <c r="V67" i="24"/>
  <c r="V66" i="24"/>
  <c r="V65" i="24"/>
  <c r="V64" i="24"/>
  <c r="V63" i="24"/>
  <c r="V62" i="24"/>
  <c r="V61" i="24"/>
  <c r="V60" i="24"/>
  <c r="V59" i="24"/>
  <c r="V58" i="24"/>
  <c r="V57" i="24"/>
  <c r="V56" i="24"/>
  <c r="V55" i="24"/>
  <c r="V54" i="24"/>
  <c r="V53" i="24"/>
  <c r="V52" i="24"/>
  <c r="V51" i="24"/>
  <c r="V50" i="24"/>
  <c r="V49" i="24"/>
  <c r="V48" i="24"/>
  <c r="V47" i="24"/>
  <c r="V46" i="24"/>
  <c r="V45" i="24"/>
  <c r="V44" i="24"/>
  <c r="V43" i="24"/>
  <c r="V42" i="24"/>
  <c r="V41" i="24"/>
  <c r="V40" i="24"/>
  <c r="V39" i="24"/>
  <c r="V38" i="24"/>
  <c r="V37" i="24"/>
  <c r="V36" i="24"/>
  <c r="V35" i="24"/>
  <c r="V34" i="24"/>
  <c r="V33" i="24"/>
  <c r="V32" i="24"/>
  <c r="V31" i="24"/>
  <c r="V30" i="24"/>
  <c r="V29" i="24"/>
  <c r="V28" i="24"/>
  <c r="V27" i="24"/>
  <c r="V26" i="24"/>
  <c r="V25" i="24"/>
  <c r="V24" i="24"/>
  <c r="V23" i="24"/>
  <c r="V22" i="24"/>
  <c r="V21" i="24"/>
  <c r="V20" i="24"/>
  <c r="V19" i="24"/>
  <c r="V18" i="24"/>
  <c r="V17" i="24"/>
  <c r="V16" i="24"/>
  <c r="V15" i="24"/>
  <c r="V14" i="24"/>
  <c r="V13" i="24"/>
  <c r="V12" i="24"/>
  <c r="V11" i="24"/>
  <c r="V10" i="24"/>
  <c r="V9" i="24"/>
  <c r="V8" i="24"/>
  <c r="V7" i="24"/>
  <c r="V6" i="24"/>
  <c r="B6" i="24"/>
  <c r="B7" i="24" s="1"/>
  <c r="B8" i="24" s="1"/>
  <c r="B9" i="24" s="1"/>
  <c r="B10" i="24" s="1"/>
  <c r="B11" i="24" s="1"/>
  <c r="B12" i="24" s="1"/>
  <c r="B13" i="24" s="1"/>
  <c r="B14" i="24" s="1"/>
  <c r="B15" i="24" s="1"/>
  <c r="B16" i="24" s="1"/>
  <c r="B17" i="24" s="1"/>
  <c r="B18" i="24" s="1"/>
  <c r="B19" i="24" s="1"/>
  <c r="B20" i="24" s="1"/>
  <c r="B21" i="24" s="1"/>
  <c r="B22" i="24" s="1"/>
  <c r="B23" i="24" s="1"/>
  <c r="B24" i="24" s="1"/>
  <c r="B25" i="24" s="1"/>
  <c r="B26" i="24" s="1"/>
  <c r="B27" i="24" s="1"/>
  <c r="B28" i="24" s="1"/>
  <c r="B29" i="24" s="1"/>
  <c r="B30" i="24" s="1"/>
  <c r="B31" i="24" s="1"/>
  <c r="B32" i="24" s="1"/>
  <c r="B33" i="24" s="1"/>
  <c r="B34" i="24" s="1"/>
  <c r="B35" i="24" s="1"/>
  <c r="B36" i="24" s="1"/>
  <c r="B37" i="24" s="1"/>
  <c r="B38" i="24" s="1"/>
  <c r="B39" i="24" s="1"/>
  <c r="B40" i="24" s="1"/>
  <c r="B41" i="24" s="1"/>
  <c r="B42" i="24" s="1"/>
  <c r="B43" i="24" s="1"/>
  <c r="B44" i="24" s="1"/>
  <c r="B45" i="24" s="1"/>
  <c r="B46" i="24" s="1"/>
  <c r="B47" i="24" s="1"/>
  <c r="B48" i="24" s="1"/>
  <c r="B49" i="24" s="1"/>
  <c r="B50" i="24" s="1"/>
  <c r="B51" i="24" s="1"/>
  <c r="B52" i="24" s="1"/>
  <c r="B53" i="24" s="1"/>
  <c r="B54" i="24" s="1"/>
  <c r="B55" i="24" s="1"/>
  <c r="B56" i="24" s="1"/>
  <c r="B57" i="24" s="1"/>
  <c r="B58" i="24" s="1"/>
  <c r="B59" i="24" s="1"/>
  <c r="B60" i="24" s="1"/>
  <c r="B61" i="24" s="1"/>
  <c r="B62" i="24" s="1"/>
  <c r="B63" i="24" s="1"/>
  <c r="B64" i="24" s="1"/>
  <c r="B65" i="24" s="1"/>
  <c r="B66" i="24" s="1"/>
  <c r="B67" i="24" s="1"/>
  <c r="B68" i="24" s="1"/>
  <c r="B69" i="24" s="1"/>
  <c r="B70" i="24" s="1"/>
  <c r="B71" i="24" s="1"/>
  <c r="B72" i="24" s="1"/>
  <c r="B73" i="24" s="1"/>
  <c r="B74" i="24" s="1"/>
  <c r="B75" i="24" s="1"/>
  <c r="B76" i="24" s="1"/>
  <c r="B77" i="24" s="1"/>
  <c r="B78" i="24" s="1"/>
  <c r="B79" i="24" s="1"/>
  <c r="B80" i="24" s="1"/>
  <c r="B81" i="24" s="1"/>
  <c r="B82" i="24" s="1"/>
  <c r="B83" i="24" s="1"/>
  <c r="B84" i="24" s="1"/>
  <c r="B85" i="24" s="1"/>
  <c r="B86" i="24" s="1"/>
  <c r="B87" i="24" s="1"/>
  <c r="B88" i="24" s="1"/>
  <c r="B89" i="24" s="1"/>
  <c r="B90" i="24" s="1"/>
  <c r="B91" i="24" s="1"/>
  <c r="B92" i="24" s="1"/>
  <c r="B93" i="24" s="1"/>
  <c r="B94" i="24" s="1"/>
  <c r="B95" i="24" s="1"/>
  <c r="B96" i="24" s="1"/>
  <c r="B97" i="24" s="1"/>
  <c r="B98" i="24" s="1"/>
  <c r="B99" i="24" s="1"/>
  <c r="B100" i="24" s="1"/>
  <c r="B101" i="24" s="1"/>
  <c r="B102" i="24" s="1"/>
  <c r="B103" i="24" s="1"/>
  <c r="B104" i="24" s="1"/>
  <c r="B105" i="24" s="1"/>
  <c r="B106" i="24" s="1"/>
  <c r="B107" i="24" s="1"/>
  <c r="B108" i="24" s="1"/>
  <c r="B109" i="24" s="1"/>
  <c r="B110" i="24" s="1"/>
  <c r="B111" i="24" s="1"/>
  <c r="B112" i="24" s="1"/>
  <c r="B113" i="24" s="1"/>
  <c r="B114" i="24" s="1"/>
  <c r="B115" i="24" s="1"/>
  <c r="B116" i="24" s="1"/>
  <c r="B117" i="24" s="1"/>
  <c r="B118" i="24" s="1"/>
  <c r="B119" i="24" s="1"/>
  <c r="B120" i="24" s="1"/>
  <c r="B121" i="24" s="1"/>
  <c r="B122" i="24" s="1"/>
  <c r="B123" i="24" s="1"/>
  <c r="B124" i="24" s="1"/>
  <c r="B125" i="24" s="1"/>
  <c r="B126" i="24" s="1"/>
  <c r="B127" i="24" s="1"/>
  <c r="B128" i="24" s="1"/>
  <c r="B129" i="24" s="1"/>
  <c r="B130" i="24" s="1"/>
  <c r="B131" i="24" s="1"/>
  <c r="B132" i="24" s="1"/>
  <c r="B133" i="24" s="1"/>
  <c r="B134" i="24" s="1"/>
  <c r="B135" i="24" s="1"/>
  <c r="B136" i="24" s="1"/>
  <c r="B137" i="24" s="1"/>
  <c r="B138" i="24" s="1"/>
  <c r="B139" i="24" s="1"/>
  <c r="B140" i="24" s="1"/>
  <c r="B141" i="24" s="1"/>
  <c r="B142" i="24" s="1"/>
  <c r="B143" i="24" s="1"/>
  <c r="B144" i="24" s="1"/>
  <c r="B145" i="24" s="1"/>
  <c r="B146" i="24" s="1"/>
  <c r="B147" i="24" s="1"/>
  <c r="B148" i="24" s="1"/>
  <c r="V5" i="24"/>
  <c r="G5" i="24"/>
  <c r="G6" i="24" s="1"/>
  <c r="G7" i="24" s="1"/>
  <c r="G8" i="24" s="1"/>
  <c r="G9" i="24" s="1"/>
  <c r="G10" i="24" s="1"/>
  <c r="G11" i="24" s="1"/>
  <c r="G12" i="24" s="1"/>
  <c r="G13" i="24" s="1"/>
  <c r="G14" i="24" s="1"/>
  <c r="G15" i="24" s="1"/>
  <c r="G16" i="24" s="1"/>
  <c r="G17" i="24" s="1"/>
  <c r="G18" i="24" s="1"/>
  <c r="G19" i="24" s="1"/>
  <c r="G20" i="24" s="1"/>
  <c r="G21" i="24" s="1"/>
  <c r="G22" i="24" s="1"/>
  <c r="G23" i="24" s="1"/>
  <c r="G24" i="24" s="1"/>
  <c r="G25" i="24" s="1"/>
  <c r="G26" i="24" s="1"/>
  <c r="G27" i="24" s="1"/>
  <c r="G28" i="24" s="1"/>
  <c r="G29" i="24" s="1"/>
  <c r="G30" i="24" s="1"/>
  <c r="G31" i="24" s="1"/>
  <c r="G32" i="24" s="1"/>
  <c r="G33" i="24" s="1"/>
  <c r="G34" i="24" s="1"/>
  <c r="G35" i="24" s="1"/>
  <c r="G36" i="24" s="1"/>
  <c r="G37" i="24" s="1"/>
  <c r="G38" i="24" s="1"/>
  <c r="G39" i="24" s="1"/>
  <c r="G40" i="24" s="1"/>
  <c r="G41" i="24" s="1"/>
  <c r="G42" i="24" s="1"/>
  <c r="G43" i="24" s="1"/>
  <c r="G44" i="24" s="1"/>
  <c r="G45" i="24" s="1"/>
  <c r="G46" i="24" s="1"/>
  <c r="G47" i="24" s="1"/>
  <c r="G48" i="24" s="1"/>
  <c r="G49" i="24" s="1"/>
  <c r="G50" i="24" s="1"/>
  <c r="G51" i="24" s="1"/>
  <c r="G52" i="24" s="1"/>
  <c r="G53" i="24" s="1"/>
  <c r="G54" i="24" s="1"/>
  <c r="G55" i="24" s="1"/>
  <c r="G56" i="24" s="1"/>
  <c r="G57" i="24" s="1"/>
  <c r="G58" i="24" s="1"/>
  <c r="G59" i="24" s="1"/>
  <c r="G60" i="24" s="1"/>
  <c r="G61" i="24" s="1"/>
  <c r="G62" i="24" s="1"/>
  <c r="G63" i="24" s="1"/>
  <c r="G64" i="24" s="1"/>
  <c r="G65" i="24" s="1"/>
  <c r="G66" i="24" s="1"/>
  <c r="G67" i="24" s="1"/>
  <c r="G68" i="24" s="1"/>
  <c r="G69" i="24" s="1"/>
  <c r="G70" i="24" s="1"/>
  <c r="G71" i="24" s="1"/>
  <c r="G72" i="24" s="1"/>
  <c r="G73" i="24" s="1"/>
  <c r="G74" i="24" s="1"/>
  <c r="G75" i="24" s="1"/>
  <c r="G76" i="24" s="1"/>
  <c r="G77" i="24" s="1"/>
  <c r="G78" i="24" s="1"/>
  <c r="G79" i="24" s="1"/>
  <c r="G80" i="24" s="1"/>
  <c r="G81" i="24" s="1"/>
  <c r="G82" i="24" s="1"/>
  <c r="G83" i="24" s="1"/>
  <c r="G84" i="24" s="1"/>
  <c r="G85" i="24" s="1"/>
  <c r="G86" i="24" s="1"/>
  <c r="G87" i="24" s="1"/>
  <c r="G88" i="24" s="1"/>
  <c r="G89" i="24" s="1"/>
  <c r="G90" i="24" s="1"/>
  <c r="G91" i="24" s="1"/>
  <c r="G92" i="24" s="1"/>
  <c r="G93" i="24" s="1"/>
  <c r="G94" i="24" s="1"/>
  <c r="G95" i="24" s="1"/>
  <c r="G96" i="24" s="1"/>
  <c r="G97" i="24" s="1"/>
  <c r="G98" i="24" s="1"/>
  <c r="G99" i="24" s="1"/>
  <c r="G100" i="24" s="1"/>
  <c r="G101" i="24" s="1"/>
  <c r="G102" i="24" s="1"/>
  <c r="G103" i="24" s="1"/>
  <c r="G104" i="24" s="1"/>
  <c r="G105" i="24" s="1"/>
  <c r="G106" i="24" s="1"/>
  <c r="G107" i="24" s="1"/>
  <c r="G108" i="24" s="1"/>
  <c r="G109" i="24" s="1"/>
  <c r="G110" i="24" s="1"/>
  <c r="G111" i="24" s="1"/>
  <c r="G112" i="24" s="1"/>
  <c r="G113" i="24" s="1"/>
  <c r="G114" i="24" s="1"/>
  <c r="G115" i="24" s="1"/>
  <c r="G116" i="24" s="1"/>
  <c r="G117" i="24" s="1"/>
  <c r="G118" i="24" s="1"/>
  <c r="G119" i="24" s="1"/>
  <c r="G120" i="24" s="1"/>
  <c r="G121" i="24" s="1"/>
  <c r="G122" i="24" s="1"/>
  <c r="G123" i="24" s="1"/>
  <c r="G124" i="24" s="1"/>
  <c r="G125" i="24" s="1"/>
  <c r="G126" i="24" s="1"/>
  <c r="G127" i="24" s="1"/>
  <c r="G128" i="24" s="1"/>
  <c r="G129" i="24" s="1"/>
  <c r="G130" i="24" s="1"/>
  <c r="G131" i="24" s="1"/>
  <c r="G132" i="24" s="1"/>
  <c r="G133" i="24" s="1"/>
  <c r="G134" i="24" s="1"/>
  <c r="G135" i="24" s="1"/>
  <c r="G136" i="24" s="1"/>
  <c r="G137" i="24" s="1"/>
  <c r="G138" i="24" s="1"/>
  <c r="G139" i="24" s="1"/>
  <c r="G140" i="24" s="1"/>
  <c r="G141" i="24" s="1"/>
  <c r="G142" i="24" s="1"/>
  <c r="G143" i="24" s="1"/>
  <c r="G144" i="24" s="1"/>
  <c r="G145" i="24" s="1"/>
  <c r="G146" i="24" s="1"/>
  <c r="G147" i="24" s="1"/>
  <c r="G148" i="24" s="1"/>
  <c r="F5" i="24"/>
  <c r="F6" i="24" s="1"/>
  <c r="F7" i="24" s="1"/>
  <c r="F8" i="24" s="1"/>
  <c r="F9" i="24" s="1"/>
  <c r="F10" i="24" s="1"/>
  <c r="F11" i="24" s="1"/>
  <c r="F12" i="24" s="1"/>
  <c r="F13" i="24" s="1"/>
  <c r="F14" i="24" s="1"/>
  <c r="F15" i="24" s="1"/>
  <c r="F16" i="24" s="1"/>
  <c r="F17" i="24" s="1"/>
  <c r="F18" i="24" s="1"/>
  <c r="F19" i="24" s="1"/>
  <c r="F20" i="24" s="1"/>
  <c r="F21" i="24" s="1"/>
  <c r="F22" i="24" s="1"/>
  <c r="F23" i="24" s="1"/>
  <c r="F24" i="24" s="1"/>
  <c r="F25" i="24" s="1"/>
  <c r="F26" i="24" s="1"/>
  <c r="F27" i="24" s="1"/>
  <c r="F28" i="24" s="1"/>
  <c r="F29" i="24" s="1"/>
  <c r="F30" i="24" s="1"/>
  <c r="F31" i="24" s="1"/>
  <c r="F32" i="24" s="1"/>
  <c r="F33" i="24" s="1"/>
  <c r="F34" i="24" s="1"/>
  <c r="F35" i="24" s="1"/>
  <c r="F36" i="24" s="1"/>
  <c r="F37" i="24" s="1"/>
  <c r="F38" i="24" s="1"/>
  <c r="F39" i="24" s="1"/>
  <c r="F40" i="24" s="1"/>
  <c r="F41" i="24" s="1"/>
  <c r="F42" i="24" s="1"/>
  <c r="F43" i="24" s="1"/>
  <c r="F44" i="24" s="1"/>
  <c r="F45" i="24" s="1"/>
  <c r="F46" i="24" s="1"/>
  <c r="F47" i="24" s="1"/>
  <c r="F48" i="24" s="1"/>
  <c r="F49" i="24" s="1"/>
  <c r="F50" i="24" s="1"/>
  <c r="F51" i="24" s="1"/>
  <c r="F52" i="24" s="1"/>
  <c r="F53" i="24" s="1"/>
  <c r="F54" i="24" s="1"/>
  <c r="F55" i="24" s="1"/>
  <c r="F56" i="24" s="1"/>
  <c r="F57" i="24" s="1"/>
  <c r="F58" i="24" s="1"/>
  <c r="F59" i="24" s="1"/>
  <c r="F60" i="24" s="1"/>
  <c r="F61" i="24" s="1"/>
  <c r="F62" i="24" s="1"/>
  <c r="F63" i="24" s="1"/>
  <c r="F64" i="24" s="1"/>
  <c r="F65" i="24" s="1"/>
  <c r="F66" i="24" s="1"/>
  <c r="F67" i="24" s="1"/>
  <c r="F68" i="24" s="1"/>
  <c r="F69" i="24" s="1"/>
  <c r="F70" i="24" s="1"/>
  <c r="F71" i="24" s="1"/>
  <c r="F72" i="24" s="1"/>
  <c r="F73" i="24" s="1"/>
  <c r="F74" i="24" s="1"/>
  <c r="F75" i="24" s="1"/>
  <c r="F76" i="24" s="1"/>
  <c r="F77" i="24" s="1"/>
  <c r="F78" i="24" s="1"/>
  <c r="F79" i="24" s="1"/>
  <c r="F80" i="24" s="1"/>
  <c r="F81" i="24" s="1"/>
  <c r="F82" i="24" s="1"/>
  <c r="F83" i="24" s="1"/>
  <c r="F84" i="24" s="1"/>
  <c r="F85" i="24" s="1"/>
  <c r="F86" i="24" s="1"/>
  <c r="F87" i="24" s="1"/>
  <c r="F88" i="24" s="1"/>
  <c r="F89" i="24" s="1"/>
  <c r="F90" i="24" s="1"/>
  <c r="F91" i="24" s="1"/>
  <c r="F92" i="24" s="1"/>
  <c r="F93" i="24" s="1"/>
  <c r="F94" i="24" s="1"/>
  <c r="F95" i="24" s="1"/>
  <c r="F96" i="24" s="1"/>
  <c r="F97" i="24" s="1"/>
  <c r="F98" i="24" s="1"/>
  <c r="F99" i="24" s="1"/>
  <c r="F100" i="24" s="1"/>
  <c r="F101" i="24" s="1"/>
  <c r="F102" i="24" s="1"/>
  <c r="F103" i="24" s="1"/>
  <c r="F104" i="24" s="1"/>
  <c r="F105" i="24" s="1"/>
  <c r="F106" i="24" s="1"/>
  <c r="F107" i="24" s="1"/>
  <c r="F108" i="24" s="1"/>
  <c r="F109" i="24" s="1"/>
  <c r="F110" i="24" s="1"/>
  <c r="F111" i="24" s="1"/>
  <c r="F112" i="24" s="1"/>
  <c r="F113" i="24" s="1"/>
  <c r="F114" i="24" s="1"/>
  <c r="F115" i="24" s="1"/>
  <c r="F116" i="24" s="1"/>
  <c r="F117" i="24" s="1"/>
  <c r="F118" i="24" s="1"/>
  <c r="F119" i="24" s="1"/>
  <c r="F120" i="24" s="1"/>
  <c r="F121" i="24" s="1"/>
  <c r="F122" i="24" s="1"/>
  <c r="F123" i="24" s="1"/>
  <c r="F124" i="24" s="1"/>
  <c r="F125" i="24" s="1"/>
  <c r="F126" i="24" s="1"/>
  <c r="F127" i="24" s="1"/>
  <c r="F128" i="24" s="1"/>
  <c r="F129" i="24" s="1"/>
  <c r="F130" i="24" s="1"/>
  <c r="F131" i="24" s="1"/>
  <c r="F132" i="24" s="1"/>
  <c r="F133" i="24" s="1"/>
  <c r="F134" i="24" s="1"/>
  <c r="F135" i="24" s="1"/>
  <c r="F136" i="24" s="1"/>
  <c r="F137" i="24" s="1"/>
  <c r="F138" i="24" s="1"/>
  <c r="F139" i="24" s="1"/>
  <c r="F140" i="24" s="1"/>
  <c r="F141" i="24" s="1"/>
  <c r="F142" i="24" s="1"/>
  <c r="F143" i="24" s="1"/>
  <c r="F144" i="24" s="1"/>
  <c r="F145" i="24" s="1"/>
  <c r="F146" i="24" s="1"/>
  <c r="F147" i="24" s="1"/>
  <c r="F148" i="24" s="1"/>
  <c r="E5" i="24"/>
  <c r="E6" i="24" s="1"/>
  <c r="E7" i="24" s="1"/>
  <c r="E8" i="24" s="1"/>
  <c r="E9" i="24" s="1"/>
  <c r="E10" i="24" s="1"/>
  <c r="E11" i="24" s="1"/>
  <c r="E12" i="24" s="1"/>
  <c r="E13" i="24" s="1"/>
  <c r="E14" i="24" s="1"/>
  <c r="E15" i="24" s="1"/>
  <c r="E16" i="24" s="1"/>
  <c r="E17" i="24" s="1"/>
  <c r="E18" i="24" s="1"/>
  <c r="E19" i="24" s="1"/>
  <c r="E20" i="24" s="1"/>
  <c r="E21" i="24" s="1"/>
  <c r="E22" i="24" s="1"/>
  <c r="E23" i="24" s="1"/>
  <c r="E24" i="24" s="1"/>
  <c r="E25" i="24" s="1"/>
  <c r="E26" i="24" s="1"/>
  <c r="E27" i="24" s="1"/>
  <c r="E28" i="24" s="1"/>
  <c r="E29" i="24" s="1"/>
  <c r="E30" i="24" s="1"/>
  <c r="E31" i="24" s="1"/>
  <c r="E32" i="24" s="1"/>
  <c r="E33" i="24" s="1"/>
  <c r="E34" i="24" s="1"/>
  <c r="E35" i="24" s="1"/>
  <c r="E36" i="24" s="1"/>
  <c r="E37" i="24" s="1"/>
  <c r="E38" i="24" s="1"/>
  <c r="E39" i="24" s="1"/>
  <c r="E40" i="24" s="1"/>
  <c r="E41" i="24" s="1"/>
  <c r="E42" i="24" s="1"/>
  <c r="E43" i="24" s="1"/>
  <c r="E44" i="24" s="1"/>
  <c r="E45" i="24" s="1"/>
  <c r="E46" i="24" s="1"/>
  <c r="E47" i="24" s="1"/>
  <c r="E48" i="24" s="1"/>
  <c r="E49" i="24" s="1"/>
  <c r="E50" i="24" s="1"/>
  <c r="E51" i="24" s="1"/>
  <c r="E52" i="24" s="1"/>
  <c r="E53" i="24" s="1"/>
  <c r="E54" i="24" s="1"/>
  <c r="E55" i="24" s="1"/>
  <c r="E56" i="24" s="1"/>
  <c r="E57" i="24" s="1"/>
  <c r="E58" i="24" s="1"/>
  <c r="E59" i="24" s="1"/>
  <c r="E60" i="24" s="1"/>
  <c r="E61" i="24" s="1"/>
  <c r="E62" i="24" s="1"/>
  <c r="E63" i="24" s="1"/>
  <c r="E64" i="24" s="1"/>
  <c r="E65" i="24" s="1"/>
  <c r="E66" i="24" s="1"/>
  <c r="E67" i="24" s="1"/>
  <c r="E68" i="24" s="1"/>
  <c r="E69" i="24" s="1"/>
  <c r="E70" i="24" s="1"/>
  <c r="E71" i="24" s="1"/>
  <c r="E72" i="24" s="1"/>
  <c r="E73" i="24" s="1"/>
  <c r="E74" i="24" s="1"/>
  <c r="E75" i="24" s="1"/>
  <c r="E76" i="24" s="1"/>
  <c r="E77" i="24" s="1"/>
  <c r="E78" i="24" s="1"/>
  <c r="E79" i="24" s="1"/>
  <c r="E80" i="24" s="1"/>
  <c r="E81" i="24" s="1"/>
  <c r="E82" i="24" s="1"/>
  <c r="E83" i="24" s="1"/>
  <c r="E84" i="24" s="1"/>
  <c r="E85" i="24" s="1"/>
  <c r="E86" i="24" s="1"/>
  <c r="E87" i="24" s="1"/>
  <c r="E88" i="24" s="1"/>
  <c r="E89" i="24" s="1"/>
  <c r="D5" i="24"/>
  <c r="D6" i="24" s="1"/>
  <c r="D7" i="24" s="1"/>
  <c r="D8" i="24" s="1"/>
  <c r="D9" i="24" s="1"/>
  <c r="D10" i="24" s="1"/>
  <c r="D11" i="24" s="1"/>
  <c r="D12" i="24" s="1"/>
  <c r="D13" i="24" s="1"/>
  <c r="D14" i="24" s="1"/>
  <c r="D15" i="24" s="1"/>
  <c r="D16" i="24" s="1"/>
  <c r="D17" i="24" s="1"/>
  <c r="D18" i="24" s="1"/>
  <c r="D19" i="24" s="1"/>
  <c r="D20" i="24" s="1"/>
  <c r="D21" i="24" s="1"/>
  <c r="D22" i="24" s="1"/>
  <c r="D23" i="24" s="1"/>
  <c r="D24" i="24" s="1"/>
  <c r="D25" i="24" s="1"/>
  <c r="D26" i="24" s="1"/>
  <c r="D27" i="24" s="1"/>
  <c r="D28" i="24" s="1"/>
  <c r="D29" i="24" s="1"/>
  <c r="D30" i="24" s="1"/>
  <c r="D31" i="24" s="1"/>
  <c r="D32" i="24" s="1"/>
  <c r="D33" i="24" s="1"/>
  <c r="D34" i="24" s="1"/>
  <c r="D35" i="24" s="1"/>
  <c r="D36" i="24" s="1"/>
  <c r="D37" i="24" s="1"/>
  <c r="D38" i="24" s="1"/>
  <c r="D39" i="24" s="1"/>
  <c r="D40" i="24" s="1"/>
  <c r="D41" i="24" s="1"/>
  <c r="D42" i="24" s="1"/>
  <c r="D43" i="24" s="1"/>
  <c r="D44" i="24" s="1"/>
  <c r="D45" i="24" s="1"/>
  <c r="D46" i="24" s="1"/>
  <c r="D47" i="24" s="1"/>
  <c r="D48" i="24" s="1"/>
  <c r="D49" i="24" s="1"/>
  <c r="D50" i="24" s="1"/>
  <c r="D51" i="24" s="1"/>
  <c r="D52" i="24" s="1"/>
  <c r="D53" i="24" s="1"/>
  <c r="D54" i="24" s="1"/>
  <c r="D55" i="24" s="1"/>
  <c r="D56" i="24" s="1"/>
  <c r="D57" i="24" s="1"/>
  <c r="D58" i="24" s="1"/>
  <c r="D59" i="24" s="1"/>
  <c r="D60" i="24" s="1"/>
  <c r="D61" i="24" s="1"/>
  <c r="D62" i="24" s="1"/>
  <c r="D63" i="24" s="1"/>
  <c r="D64" i="24" s="1"/>
  <c r="D65" i="24" s="1"/>
  <c r="D66" i="24" s="1"/>
  <c r="D67" i="24" s="1"/>
  <c r="D68" i="24" s="1"/>
  <c r="D69" i="24" s="1"/>
  <c r="D70" i="24" s="1"/>
  <c r="D71" i="24" s="1"/>
  <c r="D72" i="24" s="1"/>
  <c r="D73" i="24" s="1"/>
  <c r="D74" i="24" s="1"/>
  <c r="D75" i="24" s="1"/>
  <c r="D76" i="24" s="1"/>
  <c r="D77" i="24" s="1"/>
  <c r="D78" i="24" s="1"/>
  <c r="D79" i="24" s="1"/>
  <c r="D80" i="24" s="1"/>
  <c r="D81" i="24" s="1"/>
  <c r="D82" i="24" s="1"/>
  <c r="D83" i="24" s="1"/>
  <c r="D84" i="24" s="1"/>
  <c r="D85" i="24" s="1"/>
  <c r="D86" i="24" s="1"/>
  <c r="D87" i="24" s="1"/>
  <c r="D88" i="24" s="1"/>
  <c r="D89" i="24" s="1"/>
  <c r="D90" i="24" s="1"/>
  <c r="D91" i="24" s="1"/>
  <c r="D92" i="24" s="1"/>
  <c r="D93" i="24" s="1"/>
  <c r="D94" i="24" s="1"/>
  <c r="D95" i="24" s="1"/>
  <c r="D96" i="24" s="1"/>
  <c r="D97" i="24" s="1"/>
  <c r="D98" i="24" s="1"/>
  <c r="D99" i="24" s="1"/>
  <c r="D100" i="24" s="1"/>
  <c r="D101" i="24" s="1"/>
  <c r="D102" i="24" s="1"/>
  <c r="D103" i="24" s="1"/>
  <c r="D104" i="24" s="1"/>
  <c r="D105" i="24" s="1"/>
  <c r="D106" i="24" s="1"/>
  <c r="D107" i="24" s="1"/>
  <c r="D108" i="24" s="1"/>
  <c r="D109" i="24" s="1"/>
  <c r="D110" i="24" s="1"/>
  <c r="D111" i="24" s="1"/>
  <c r="D112" i="24" s="1"/>
  <c r="D113" i="24" s="1"/>
  <c r="D114" i="24" s="1"/>
  <c r="D115" i="24" s="1"/>
  <c r="D116" i="24" s="1"/>
  <c r="D117" i="24" s="1"/>
  <c r="D118" i="24" s="1"/>
  <c r="D119" i="24" s="1"/>
  <c r="D120" i="24" s="1"/>
  <c r="D121" i="24" s="1"/>
  <c r="D122" i="24" s="1"/>
  <c r="D123" i="24" s="1"/>
  <c r="D124" i="24" s="1"/>
  <c r="D125" i="24" s="1"/>
  <c r="D126" i="24" s="1"/>
  <c r="D127" i="24" s="1"/>
  <c r="D128" i="24" s="1"/>
  <c r="D129" i="24" s="1"/>
  <c r="D130" i="24" s="1"/>
  <c r="D131" i="24" s="1"/>
  <c r="D132" i="24" s="1"/>
  <c r="D133" i="24" s="1"/>
  <c r="D134" i="24" s="1"/>
  <c r="D135" i="24" s="1"/>
  <c r="D136" i="24" s="1"/>
  <c r="D137" i="24" s="1"/>
  <c r="D138" i="24" s="1"/>
  <c r="D139" i="24" s="1"/>
  <c r="D140" i="24" s="1"/>
  <c r="D141" i="24" s="1"/>
  <c r="D142" i="24" s="1"/>
  <c r="D143" i="24" s="1"/>
  <c r="D144" i="24" s="1"/>
  <c r="D145" i="24" s="1"/>
  <c r="D146" i="24" s="1"/>
  <c r="D147" i="24" s="1"/>
  <c r="D148" i="24" s="1"/>
  <c r="B5" i="24"/>
  <c r="A5" i="24"/>
  <c r="A6" i="24" s="1"/>
  <c r="A7" i="24" s="1"/>
  <c r="A8" i="24" s="1"/>
  <c r="A9" i="24" s="1"/>
  <c r="A10" i="24" s="1"/>
  <c r="A11" i="24" s="1"/>
  <c r="A12" i="24" s="1"/>
  <c r="A13" i="24" s="1"/>
  <c r="A14" i="24" s="1"/>
  <c r="A15" i="24" s="1"/>
  <c r="A16" i="24" s="1"/>
  <c r="A17" i="24" s="1"/>
  <c r="A18" i="24" s="1"/>
  <c r="A19" i="24" s="1"/>
  <c r="A20" i="24" s="1"/>
  <c r="A21" i="24" s="1"/>
  <c r="A22" i="24" s="1"/>
  <c r="A23" i="24" s="1"/>
  <c r="A24" i="24" s="1"/>
  <c r="A25" i="24" s="1"/>
  <c r="A26" i="24" s="1"/>
  <c r="A27" i="24" s="1"/>
  <c r="A28" i="24" s="1"/>
  <c r="A29" i="24" s="1"/>
  <c r="A30" i="24" s="1"/>
  <c r="A31" i="24" s="1"/>
  <c r="A32" i="24" s="1"/>
  <c r="A33" i="24" s="1"/>
  <c r="A34" i="24" s="1"/>
  <c r="A35" i="24" s="1"/>
  <c r="A36" i="24" s="1"/>
  <c r="A37" i="24" s="1"/>
  <c r="A38" i="24" s="1"/>
  <c r="A39" i="24" s="1"/>
  <c r="A40" i="24" s="1"/>
  <c r="A41" i="24" s="1"/>
  <c r="A42" i="24" s="1"/>
  <c r="A43" i="24" s="1"/>
  <c r="A44" i="24" s="1"/>
  <c r="A45" i="24" s="1"/>
  <c r="A46" i="24" s="1"/>
  <c r="A47" i="24" s="1"/>
  <c r="A48" i="24" s="1"/>
  <c r="A49" i="24" s="1"/>
  <c r="A50" i="24" s="1"/>
  <c r="A51" i="24" s="1"/>
  <c r="A52" i="24" s="1"/>
  <c r="A53" i="24" s="1"/>
  <c r="A54" i="24" s="1"/>
  <c r="A55" i="24" s="1"/>
  <c r="A56" i="24" s="1"/>
  <c r="A57" i="24" s="1"/>
  <c r="A58" i="24" s="1"/>
  <c r="A59" i="24" s="1"/>
  <c r="A60" i="24" s="1"/>
  <c r="A61" i="24" s="1"/>
  <c r="A62" i="24" s="1"/>
  <c r="A63" i="24" s="1"/>
  <c r="A64" i="24" s="1"/>
  <c r="A65" i="24" s="1"/>
  <c r="A66" i="24" s="1"/>
  <c r="A67" i="24" s="1"/>
  <c r="A68" i="24" s="1"/>
  <c r="A69" i="24" s="1"/>
  <c r="A70" i="24" s="1"/>
  <c r="A71" i="24" s="1"/>
  <c r="A72" i="24" s="1"/>
  <c r="A73" i="24" s="1"/>
  <c r="A74" i="24" s="1"/>
  <c r="A75" i="24" s="1"/>
  <c r="A76" i="24" s="1"/>
  <c r="A77" i="24" s="1"/>
  <c r="A78" i="24" s="1"/>
  <c r="A79" i="24" s="1"/>
  <c r="A80" i="24" s="1"/>
  <c r="A81" i="24" s="1"/>
  <c r="A82" i="24" s="1"/>
  <c r="A83" i="24" s="1"/>
  <c r="A84" i="24" s="1"/>
  <c r="A85" i="24" s="1"/>
  <c r="A86" i="24" s="1"/>
  <c r="A87" i="24" s="1"/>
  <c r="A88" i="24" s="1"/>
  <c r="A89" i="24" s="1"/>
  <c r="A90" i="24" s="1"/>
  <c r="A91" i="24" s="1"/>
  <c r="A92" i="24" s="1"/>
  <c r="A93" i="24" s="1"/>
  <c r="A94" i="24" s="1"/>
  <c r="A95" i="24" s="1"/>
  <c r="A96" i="24" s="1"/>
  <c r="A97" i="24" s="1"/>
  <c r="A98" i="24" s="1"/>
  <c r="A99" i="24" s="1"/>
  <c r="A100" i="24" s="1"/>
  <c r="A101" i="24" s="1"/>
  <c r="A102" i="24" s="1"/>
  <c r="A103" i="24" s="1"/>
  <c r="A104" i="24" s="1"/>
  <c r="A105" i="24" s="1"/>
  <c r="A106" i="24" s="1"/>
  <c r="A107" i="24" s="1"/>
  <c r="A108" i="24" s="1"/>
  <c r="A109" i="24" s="1"/>
  <c r="A110" i="24" s="1"/>
  <c r="A111" i="24" s="1"/>
  <c r="A112" i="24" s="1"/>
  <c r="A113" i="24" s="1"/>
  <c r="A114" i="24" s="1"/>
  <c r="A115" i="24" s="1"/>
  <c r="A116" i="24" s="1"/>
  <c r="A117" i="24" s="1"/>
  <c r="A118" i="24" s="1"/>
  <c r="A119" i="24" s="1"/>
  <c r="A120" i="24" s="1"/>
  <c r="A121" i="24" s="1"/>
  <c r="A122" i="24" s="1"/>
  <c r="A123" i="24" s="1"/>
  <c r="A124" i="24" s="1"/>
  <c r="A125" i="24" s="1"/>
  <c r="A126" i="24" s="1"/>
  <c r="A127" i="24" s="1"/>
  <c r="A128" i="24" s="1"/>
  <c r="A129" i="24" s="1"/>
  <c r="A130" i="24" s="1"/>
  <c r="A131" i="24" s="1"/>
  <c r="A132" i="24" s="1"/>
  <c r="A133" i="24" s="1"/>
  <c r="A134" i="24" s="1"/>
  <c r="A135" i="24" s="1"/>
  <c r="A136" i="24" s="1"/>
  <c r="A137" i="24" s="1"/>
  <c r="A138" i="24" s="1"/>
  <c r="A139" i="24" s="1"/>
  <c r="A140" i="24" s="1"/>
  <c r="A141" i="24" s="1"/>
  <c r="A142" i="24" s="1"/>
  <c r="A143" i="24" s="1"/>
  <c r="A144" i="24" s="1"/>
  <c r="A145" i="24" s="1"/>
  <c r="A146" i="24" s="1"/>
  <c r="A147" i="24" s="1"/>
  <c r="A148" i="24" s="1"/>
  <c r="V4" i="24"/>
  <c r="D4" i="24"/>
  <c r="C4" i="24"/>
  <c r="C5" i="24" s="1"/>
  <c r="C6" i="24" s="1"/>
  <c r="C7" i="24" s="1"/>
  <c r="C8" i="24" s="1"/>
  <c r="C9" i="24" s="1"/>
  <c r="C10" i="24" s="1"/>
  <c r="C11" i="24" s="1"/>
  <c r="C12" i="24" s="1"/>
  <c r="C13" i="24" s="1"/>
  <c r="C14" i="24" s="1"/>
  <c r="C15" i="24" s="1"/>
  <c r="C16" i="24" s="1"/>
  <c r="C17" i="24" s="1"/>
  <c r="C18" i="24" s="1"/>
  <c r="C19" i="24" s="1"/>
  <c r="C20" i="24" s="1"/>
  <c r="C21" i="24" s="1"/>
  <c r="C22" i="24" s="1"/>
  <c r="C23" i="24" s="1"/>
  <c r="C24" i="24" s="1"/>
  <c r="C25" i="24" s="1"/>
  <c r="C26" i="24" s="1"/>
  <c r="C27" i="24" s="1"/>
  <c r="C28" i="24" s="1"/>
  <c r="C29" i="24" s="1"/>
  <c r="C30" i="24" s="1"/>
  <c r="C31" i="24" s="1"/>
  <c r="C32" i="24" s="1"/>
  <c r="C33" i="24" s="1"/>
  <c r="C34" i="24" s="1"/>
  <c r="C35" i="24" s="1"/>
  <c r="C36" i="24" s="1"/>
  <c r="C37" i="24" s="1"/>
  <c r="C38" i="24" s="1"/>
  <c r="C39" i="24" s="1"/>
  <c r="C40" i="24" s="1"/>
  <c r="C41" i="24" s="1"/>
  <c r="C42" i="24" s="1"/>
  <c r="C43" i="24" s="1"/>
  <c r="C44" i="24" s="1"/>
  <c r="C45" i="24" s="1"/>
  <c r="C46" i="24" s="1"/>
  <c r="C47" i="24" s="1"/>
  <c r="C48" i="24" s="1"/>
  <c r="C49" i="24" s="1"/>
  <c r="C50" i="24" s="1"/>
  <c r="C51" i="24" s="1"/>
  <c r="C52" i="24" s="1"/>
  <c r="C53" i="24" s="1"/>
  <c r="C54" i="24" s="1"/>
  <c r="C55" i="24" s="1"/>
  <c r="C56" i="24" s="1"/>
  <c r="C57" i="24" s="1"/>
  <c r="C58" i="24" s="1"/>
  <c r="C59" i="24" s="1"/>
  <c r="C60" i="24" s="1"/>
  <c r="C61" i="24" s="1"/>
  <c r="C62" i="24" s="1"/>
  <c r="C63" i="24" s="1"/>
  <c r="C64" i="24" s="1"/>
  <c r="C65" i="24" s="1"/>
  <c r="C66" i="24" s="1"/>
  <c r="C67" i="24" s="1"/>
  <c r="C68" i="24" s="1"/>
  <c r="C69" i="24" s="1"/>
  <c r="C70" i="24" s="1"/>
  <c r="C71" i="24" s="1"/>
  <c r="C72" i="24" s="1"/>
  <c r="C73" i="24" s="1"/>
  <c r="C74" i="24" s="1"/>
  <c r="C75" i="24" s="1"/>
  <c r="C76" i="24" s="1"/>
  <c r="C77" i="24" s="1"/>
  <c r="C78" i="24" s="1"/>
  <c r="C79" i="24" s="1"/>
  <c r="C80" i="24" s="1"/>
  <c r="C81" i="24" s="1"/>
  <c r="C82" i="24" s="1"/>
  <c r="C83" i="24" s="1"/>
  <c r="C84" i="24" s="1"/>
  <c r="C85" i="24" s="1"/>
  <c r="C86" i="24" s="1"/>
  <c r="C87" i="24" s="1"/>
  <c r="C88" i="24" s="1"/>
  <c r="C89" i="24" s="1"/>
  <c r="C90" i="24" s="1"/>
  <c r="C91" i="24" s="1"/>
  <c r="C92" i="24" s="1"/>
  <c r="C93" i="24" s="1"/>
  <c r="C94" i="24" s="1"/>
  <c r="C95" i="24" s="1"/>
  <c r="C96" i="24" s="1"/>
  <c r="C97" i="24" s="1"/>
  <c r="C98" i="24" s="1"/>
  <c r="C99" i="24" s="1"/>
  <c r="C100" i="24" s="1"/>
  <c r="C101" i="24" s="1"/>
  <c r="C102" i="24" s="1"/>
  <c r="C103" i="24" s="1"/>
  <c r="C104" i="24" s="1"/>
  <c r="C105" i="24" s="1"/>
  <c r="C106" i="24" s="1"/>
  <c r="C107" i="24" s="1"/>
  <c r="C108" i="24" s="1"/>
  <c r="C109" i="24" s="1"/>
  <c r="C110" i="24" s="1"/>
  <c r="C111" i="24" s="1"/>
  <c r="C112" i="24" s="1"/>
  <c r="C113" i="24" s="1"/>
  <c r="C114" i="24" s="1"/>
  <c r="C115" i="24" s="1"/>
  <c r="C116" i="24" s="1"/>
  <c r="C117" i="24" s="1"/>
  <c r="C118" i="24" s="1"/>
  <c r="C119" i="24" s="1"/>
  <c r="C120" i="24" s="1"/>
  <c r="C121" i="24" s="1"/>
  <c r="C122" i="24" s="1"/>
  <c r="C123" i="24" s="1"/>
  <c r="C124" i="24" s="1"/>
  <c r="C125" i="24" s="1"/>
  <c r="C126" i="24" s="1"/>
  <c r="C127" i="24" s="1"/>
  <c r="C128" i="24" s="1"/>
  <c r="C129" i="24" s="1"/>
  <c r="C130" i="24" s="1"/>
  <c r="C131" i="24" s="1"/>
  <c r="C132" i="24" s="1"/>
  <c r="C133" i="24" s="1"/>
  <c r="C134" i="24" s="1"/>
  <c r="C135" i="24" s="1"/>
  <c r="C136" i="24" s="1"/>
  <c r="C137" i="24" s="1"/>
  <c r="C138" i="24" s="1"/>
  <c r="C139" i="24" s="1"/>
  <c r="C140" i="24" s="1"/>
  <c r="C141" i="24" s="1"/>
  <c r="C142" i="24" s="1"/>
  <c r="C143" i="24" s="1"/>
  <c r="C144" i="24" s="1"/>
  <c r="C145" i="24" s="1"/>
  <c r="C146" i="24" s="1"/>
  <c r="C147" i="24" s="1"/>
  <c r="C148" i="24" s="1"/>
  <c r="V97" i="23" l="1"/>
  <c r="V96" i="23"/>
  <c r="V95" i="23"/>
  <c r="V94" i="23"/>
  <c r="V93" i="23"/>
  <c r="V92" i="23"/>
  <c r="V91" i="23"/>
  <c r="V90" i="23"/>
  <c r="V89" i="23"/>
  <c r="V88" i="23"/>
  <c r="V87" i="23"/>
  <c r="V86" i="23"/>
  <c r="V85" i="23"/>
  <c r="V84" i="23"/>
  <c r="V83" i="23"/>
  <c r="V82" i="23"/>
  <c r="V81" i="23"/>
  <c r="V80" i="23"/>
  <c r="V79" i="23"/>
  <c r="V78" i="23"/>
  <c r="V77" i="23"/>
  <c r="V76" i="23"/>
  <c r="V75" i="23"/>
  <c r="V74" i="23"/>
  <c r="V73" i="23"/>
  <c r="V72" i="23"/>
  <c r="V71" i="23"/>
  <c r="V70" i="23"/>
  <c r="E70" i="23"/>
  <c r="E71" i="23" s="1"/>
  <c r="E72" i="23" s="1"/>
  <c r="E73" i="23" s="1"/>
  <c r="E74" i="23" s="1"/>
  <c r="E75" i="23" s="1"/>
  <c r="E76" i="23" s="1"/>
  <c r="E77" i="23" s="1"/>
  <c r="E78" i="23" s="1"/>
  <c r="E79" i="23" s="1"/>
  <c r="E80" i="23" s="1"/>
  <c r="E81" i="23" s="1"/>
  <c r="E82" i="23" s="1"/>
  <c r="E83" i="23" s="1"/>
  <c r="E84" i="23" s="1"/>
  <c r="E85" i="23" s="1"/>
  <c r="E86" i="23" s="1"/>
  <c r="E87" i="23" s="1"/>
  <c r="E88" i="23" s="1"/>
  <c r="E89" i="23" s="1"/>
  <c r="E90" i="23" s="1"/>
  <c r="E91" i="23" s="1"/>
  <c r="E92" i="23" s="1"/>
  <c r="E93" i="23" s="1"/>
  <c r="E94" i="23" s="1"/>
  <c r="E95" i="23" s="1"/>
  <c r="E96" i="23" s="1"/>
  <c r="E97" i="23" s="1"/>
  <c r="V69" i="23"/>
  <c r="V68" i="23"/>
  <c r="V67" i="23"/>
  <c r="V66" i="23"/>
  <c r="V65" i="23"/>
  <c r="V64" i="23"/>
  <c r="V63" i="23"/>
  <c r="V62" i="23"/>
  <c r="V61" i="23"/>
  <c r="V60" i="23"/>
  <c r="V59" i="23"/>
  <c r="V58" i="23"/>
  <c r="V57" i="23"/>
  <c r="V56" i="23"/>
  <c r="V55" i="23"/>
  <c r="V54" i="23"/>
  <c r="V53" i="23"/>
  <c r="V52" i="23"/>
  <c r="V51" i="23"/>
  <c r="V50" i="23"/>
  <c r="V49" i="23"/>
  <c r="V48" i="23"/>
  <c r="V47" i="23"/>
  <c r="V46" i="23"/>
  <c r="V45" i="23"/>
  <c r="V44" i="23"/>
  <c r="V43" i="23"/>
  <c r="V42" i="23"/>
  <c r="V41" i="23"/>
  <c r="V40" i="23"/>
  <c r="V39" i="23"/>
  <c r="V38" i="23"/>
  <c r="V37" i="23"/>
  <c r="V36" i="23"/>
  <c r="E36" i="23"/>
  <c r="E37" i="23" s="1"/>
  <c r="E38" i="23" s="1"/>
  <c r="E39" i="23" s="1"/>
  <c r="E40" i="23" s="1"/>
  <c r="E41" i="23" s="1"/>
  <c r="E42" i="23" s="1"/>
  <c r="E43" i="23" s="1"/>
  <c r="E44" i="23" s="1"/>
  <c r="E45" i="23" s="1"/>
  <c r="E46" i="23" s="1"/>
  <c r="E47" i="23" s="1"/>
  <c r="E48" i="23" s="1"/>
  <c r="E49" i="23" s="1"/>
  <c r="E50" i="23" s="1"/>
  <c r="E51" i="23" s="1"/>
  <c r="E52" i="23" s="1"/>
  <c r="E53" i="23" s="1"/>
  <c r="E54" i="23" s="1"/>
  <c r="E55" i="23" s="1"/>
  <c r="E56" i="23" s="1"/>
  <c r="E57" i="23" s="1"/>
  <c r="E58" i="23" s="1"/>
  <c r="E59" i="23" s="1"/>
  <c r="E60" i="23" s="1"/>
  <c r="E61" i="23" s="1"/>
  <c r="E62" i="23" s="1"/>
  <c r="E63" i="23" s="1"/>
  <c r="E64" i="23" s="1"/>
  <c r="E65" i="23" s="1"/>
  <c r="E66" i="23" s="1"/>
  <c r="E67" i="23" s="1"/>
  <c r="E68" i="23" s="1"/>
  <c r="V35" i="23"/>
  <c r="V34" i="23"/>
  <c r="V33" i="23"/>
  <c r="V32" i="23"/>
  <c r="V31" i="23"/>
  <c r="V30" i="23"/>
  <c r="V29" i="23"/>
  <c r="V28" i="23"/>
  <c r="V27" i="23"/>
  <c r="V26" i="23"/>
  <c r="V25" i="23"/>
  <c r="V24" i="23"/>
  <c r="V23" i="23"/>
  <c r="V22" i="23"/>
  <c r="V21" i="23"/>
  <c r="V20" i="23"/>
  <c r="V19" i="23"/>
  <c r="V18" i="23"/>
  <c r="V17" i="23"/>
  <c r="V16" i="23"/>
  <c r="V15" i="23"/>
  <c r="V14" i="23"/>
  <c r="V13" i="23"/>
  <c r="V12" i="23"/>
  <c r="V11" i="23"/>
  <c r="V10" i="23"/>
  <c r="V9" i="23"/>
  <c r="V8" i="23"/>
  <c r="V7" i="23"/>
  <c r="V6" i="23"/>
  <c r="A6" i="23"/>
  <c r="A7" i="23" s="1"/>
  <c r="A8" i="23" s="1"/>
  <c r="A9" i="23" s="1"/>
  <c r="A10" i="23" s="1"/>
  <c r="A11" i="23" s="1"/>
  <c r="A12" i="23" s="1"/>
  <c r="A13" i="23" s="1"/>
  <c r="A14" i="23" s="1"/>
  <c r="A15" i="23" s="1"/>
  <c r="A16" i="23" s="1"/>
  <c r="A17" i="23" s="1"/>
  <c r="A18" i="23" s="1"/>
  <c r="A19" i="23" s="1"/>
  <c r="A20" i="23" s="1"/>
  <c r="A21" i="23" s="1"/>
  <c r="A22" i="23" s="1"/>
  <c r="A23" i="23" s="1"/>
  <c r="A24" i="23" s="1"/>
  <c r="A25" i="23" s="1"/>
  <c r="A26" i="23" s="1"/>
  <c r="A27" i="23" s="1"/>
  <c r="A28" i="23" s="1"/>
  <c r="A29" i="23" s="1"/>
  <c r="A30" i="23" s="1"/>
  <c r="A31" i="23" s="1"/>
  <c r="A32" i="23" s="1"/>
  <c r="A33" i="23" s="1"/>
  <c r="A34" i="23" s="1"/>
  <c r="A35" i="23" s="1"/>
  <c r="A36" i="23" s="1"/>
  <c r="A37" i="23" s="1"/>
  <c r="A38" i="23" s="1"/>
  <c r="A39" i="23" s="1"/>
  <c r="A40" i="23" s="1"/>
  <c r="A41" i="23" s="1"/>
  <c r="A42" i="23" s="1"/>
  <c r="A43" i="23" s="1"/>
  <c r="A44" i="23" s="1"/>
  <c r="A45" i="23" s="1"/>
  <c r="A46" i="23" s="1"/>
  <c r="A47" i="23" s="1"/>
  <c r="A48" i="23" s="1"/>
  <c r="A49" i="23" s="1"/>
  <c r="A50" i="23" s="1"/>
  <c r="A51" i="23" s="1"/>
  <c r="A52" i="23" s="1"/>
  <c r="A53" i="23" s="1"/>
  <c r="A54" i="23" s="1"/>
  <c r="A55" i="23" s="1"/>
  <c r="A56" i="23" s="1"/>
  <c r="A57" i="23" s="1"/>
  <c r="A58" i="23" s="1"/>
  <c r="A59" i="23" s="1"/>
  <c r="A60" i="23" s="1"/>
  <c r="A61" i="23" s="1"/>
  <c r="A62" i="23" s="1"/>
  <c r="A63" i="23" s="1"/>
  <c r="A64" i="23" s="1"/>
  <c r="A65" i="23" s="1"/>
  <c r="A66" i="23" s="1"/>
  <c r="A67" i="23" s="1"/>
  <c r="A68" i="23" s="1"/>
  <c r="A69" i="23" s="1"/>
  <c r="A70" i="23" s="1"/>
  <c r="A71" i="23" s="1"/>
  <c r="A72" i="23" s="1"/>
  <c r="A73" i="23" s="1"/>
  <c r="A74" i="23" s="1"/>
  <c r="A75" i="23" s="1"/>
  <c r="A76" i="23" s="1"/>
  <c r="A77" i="23" s="1"/>
  <c r="A78" i="23" s="1"/>
  <c r="A79" i="23" s="1"/>
  <c r="A80" i="23" s="1"/>
  <c r="A81" i="23" s="1"/>
  <c r="A82" i="23" s="1"/>
  <c r="A83" i="23" s="1"/>
  <c r="A84" i="23" s="1"/>
  <c r="A85" i="23" s="1"/>
  <c r="A86" i="23" s="1"/>
  <c r="A87" i="23" s="1"/>
  <c r="A88" i="23" s="1"/>
  <c r="A89" i="23" s="1"/>
  <c r="A90" i="23" s="1"/>
  <c r="A91" i="23" s="1"/>
  <c r="A92" i="23" s="1"/>
  <c r="A93" i="23" s="1"/>
  <c r="A94" i="23" s="1"/>
  <c r="A95" i="23" s="1"/>
  <c r="A96" i="23" s="1"/>
  <c r="A97" i="23" s="1"/>
  <c r="V5" i="23"/>
  <c r="G5" i="23"/>
  <c r="G6" i="23" s="1"/>
  <c r="G7" i="23" s="1"/>
  <c r="G8" i="23" s="1"/>
  <c r="G9" i="23" s="1"/>
  <c r="G10" i="23" s="1"/>
  <c r="G11" i="23" s="1"/>
  <c r="G12" i="23" s="1"/>
  <c r="G13" i="23" s="1"/>
  <c r="G14" i="23" s="1"/>
  <c r="G15" i="23" s="1"/>
  <c r="G16" i="23" s="1"/>
  <c r="G17" i="23" s="1"/>
  <c r="G18" i="23" s="1"/>
  <c r="G19" i="23" s="1"/>
  <c r="G20" i="23" s="1"/>
  <c r="G21" i="23" s="1"/>
  <c r="G22" i="23" s="1"/>
  <c r="G23" i="23" s="1"/>
  <c r="G24" i="23" s="1"/>
  <c r="G25" i="23" s="1"/>
  <c r="G26" i="23" s="1"/>
  <c r="G27" i="23" s="1"/>
  <c r="G28" i="23" s="1"/>
  <c r="G29" i="23" s="1"/>
  <c r="G30" i="23" s="1"/>
  <c r="G31" i="23" s="1"/>
  <c r="G32" i="23" s="1"/>
  <c r="G33" i="23" s="1"/>
  <c r="G34" i="23" s="1"/>
  <c r="G35" i="23" s="1"/>
  <c r="G36" i="23" s="1"/>
  <c r="G37" i="23" s="1"/>
  <c r="G38" i="23" s="1"/>
  <c r="G39" i="23" s="1"/>
  <c r="G40" i="23" s="1"/>
  <c r="G41" i="23" s="1"/>
  <c r="G42" i="23" s="1"/>
  <c r="G43" i="23" s="1"/>
  <c r="G44" i="23" s="1"/>
  <c r="G45" i="23" s="1"/>
  <c r="G46" i="23" s="1"/>
  <c r="G47" i="23" s="1"/>
  <c r="G48" i="23" s="1"/>
  <c r="G49" i="23" s="1"/>
  <c r="G50" i="23" s="1"/>
  <c r="G51" i="23" s="1"/>
  <c r="G52" i="23" s="1"/>
  <c r="G53" i="23" s="1"/>
  <c r="G54" i="23" s="1"/>
  <c r="G55" i="23" s="1"/>
  <c r="G56" i="23" s="1"/>
  <c r="G57" i="23" s="1"/>
  <c r="G58" i="23" s="1"/>
  <c r="G59" i="23" s="1"/>
  <c r="G60" i="23" s="1"/>
  <c r="G61" i="23" s="1"/>
  <c r="G62" i="23" s="1"/>
  <c r="G63" i="23" s="1"/>
  <c r="G64" i="23" s="1"/>
  <c r="G65" i="23" s="1"/>
  <c r="G66" i="23" s="1"/>
  <c r="G67" i="23" s="1"/>
  <c r="G68" i="23" s="1"/>
  <c r="G69" i="23" s="1"/>
  <c r="G70" i="23" s="1"/>
  <c r="G71" i="23" s="1"/>
  <c r="G72" i="23" s="1"/>
  <c r="G73" i="23" s="1"/>
  <c r="G74" i="23" s="1"/>
  <c r="G75" i="23" s="1"/>
  <c r="G76" i="23" s="1"/>
  <c r="G77" i="23" s="1"/>
  <c r="G78" i="23" s="1"/>
  <c r="G79" i="23" s="1"/>
  <c r="G80" i="23" s="1"/>
  <c r="G81" i="23" s="1"/>
  <c r="G82" i="23" s="1"/>
  <c r="G83" i="23" s="1"/>
  <c r="G84" i="23" s="1"/>
  <c r="G85" i="23" s="1"/>
  <c r="G86" i="23" s="1"/>
  <c r="G87" i="23" s="1"/>
  <c r="G88" i="23" s="1"/>
  <c r="G89" i="23" s="1"/>
  <c r="G90" i="23" s="1"/>
  <c r="G91" i="23" s="1"/>
  <c r="G92" i="23" s="1"/>
  <c r="G93" i="23" s="1"/>
  <c r="G94" i="23" s="1"/>
  <c r="G95" i="23" s="1"/>
  <c r="G96" i="23" s="1"/>
  <c r="G97" i="23" s="1"/>
  <c r="F5" i="23"/>
  <c r="F6" i="23" s="1"/>
  <c r="F7" i="23" s="1"/>
  <c r="F8" i="23" s="1"/>
  <c r="F9" i="23" s="1"/>
  <c r="F10" i="23" s="1"/>
  <c r="F11" i="23" s="1"/>
  <c r="F12" i="23" s="1"/>
  <c r="F13" i="23" s="1"/>
  <c r="F14" i="23" s="1"/>
  <c r="F15" i="23" s="1"/>
  <c r="F16" i="23" s="1"/>
  <c r="F17" i="23" s="1"/>
  <c r="F18" i="23" s="1"/>
  <c r="F19" i="23" s="1"/>
  <c r="F20" i="23" s="1"/>
  <c r="F21" i="23" s="1"/>
  <c r="F22" i="23" s="1"/>
  <c r="F23" i="23" s="1"/>
  <c r="F24" i="23" s="1"/>
  <c r="F25" i="23" s="1"/>
  <c r="F26" i="23" s="1"/>
  <c r="F27" i="23" s="1"/>
  <c r="F28" i="23" s="1"/>
  <c r="F29" i="23" s="1"/>
  <c r="F30" i="23" s="1"/>
  <c r="F31" i="23" s="1"/>
  <c r="F32" i="23" s="1"/>
  <c r="F33" i="23" s="1"/>
  <c r="F34" i="23" s="1"/>
  <c r="F35" i="23" s="1"/>
  <c r="F36" i="23" s="1"/>
  <c r="F37" i="23" s="1"/>
  <c r="F38" i="23" s="1"/>
  <c r="F39" i="23" s="1"/>
  <c r="F40" i="23" s="1"/>
  <c r="F41" i="23" s="1"/>
  <c r="F42" i="23" s="1"/>
  <c r="F43" i="23" s="1"/>
  <c r="F44" i="23" s="1"/>
  <c r="F45" i="23" s="1"/>
  <c r="F46" i="23" s="1"/>
  <c r="F47" i="23" s="1"/>
  <c r="F48" i="23" s="1"/>
  <c r="F49" i="23" s="1"/>
  <c r="F50" i="23" s="1"/>
  <c r="F51" i="23" s="1"/>
  <c r="F52" i="23" s="1"/>
  <c r="F53" i="23" s="1"/>
  <c r="F54" i="23" s="1"/>
  <c r="F55" i="23" s="1"/>
  <c r="F56" i="23" s="1"/>
  <c r="F57" i="23" s="1"/>
  <c r="F58" i="23" s="1"/>
  <c r="F59" i="23" s="1"/>
  <c r="F60" i="23" s="1"/>
  <c r="F61" i="23" s="1"/>
  <c r="F62" i="23" s="1"/>
  <c r="F63" i="23" s="1"/>
  <c r="F64" i="23" s="1"/>
  <c r="F65" i="23" s="1"/>
  <c r="F66" i="23" s="1"/>
  <c r="F67" i="23" s="1"/>
  <c r="F68" i="23" s="1"/>
  <c r="F69" i="23" s="1"/>
  <c r="F70" i="23" s="1"/>
  <c r="F71" i="23" s="1"/>
  <c r="F72" i="23" s="1"/>
  <c r="F73" i="23" s="1"/>
  <c r="F74" i="23" s="1"/>
  <c r="F75" i="23" s="1"/>
  <c r="F76" i="23" s="1"/>
  <c r="F77" i="23" s="1"/>
  <c r="F78" i="23" s="1"/>
  <c r="F79" i="23" s="1"/>
  <c r="F80" i="23" s="1"/>
  <c r="F81" i="23" s="1"/>
  <c r="F82" i="23" s="1"/>
  <c r="F83" i="23" s="1"/>
  <c r="F84" i="23" s="1"/>
  <c r="F85" i="23" s="1"/>
  <c r="F86" i="23" s="1"/>
  <c r="F87" i="23" s="1"/>
  <c r="F88" i="23" s="1"/>
  <c r="F89" i="23" s="1"/>
  <c r="F90" i="23" s="1"/>
  <c r="F91" i="23" s="1"/>
  <c r="F92" i="23" s="1"/>
  <c r="F93" i="23" s="1"/>
  <c r="F94" i="23" s="1"/>
  <c r="F95" i="23" s="1"/>
  <c r="F96" i="23" s="1"/>
  <c r="F97" i="23" s="1"/>
  <c r="E5" i="23"/>
  <c r="E6" i="23" s="1"/>
  <c r="E7" i="23" s="1"/>
  <c r="E8" i="23" s="1"/>
  <c r="E9" i="23" s="1"/>
  <c r="E10" i="23" s="1"/>
  <c r="E11" i="23" s="1"/>
  <c r="E12" i="23" s="1"/>
  <c r="E13" i="23" s="1"/>
  <c r="E14" i="23" s="1"/>
  <c r="E15" i="23" s="1"/>
  <c r="E16" i="23" s="1"/>
  <c r="E17" i="23" s="1"/>
  <c r="E18" i="23" s="1"/>
  <c r="E19" i="23" s="1"/>
  <c r="E20" i="23" s="1"/>
  <c r="E21" i="23" s="1"/>
  <c r="E22" i="23" s="1"/>
  <c r="E23" i="23" s="1"/>
  <c r="E24" i="23" s="1"/>
  <c r="E25" i="23" s="1"/>
  <c r="E26" i="23" s="1"/>
  <c r="E27" i="23" s="1"/>
  <c r="E28" i="23" s="1"/>
  <c r="E29" i="23" s="1"/>
  <c r="E30" i="23" s="1"/>
  <c r="E31" i="23" s="1"/>
  <c r="E32" i="23" s="1"/>
  <c r="E33" i="23" s="1"/>
  <c r="E34" i="23" s="1"/>
  <c r="B5" i="23"/>
  <c r="B6" i="23" s="1"/>
  <c r="B7" i="23" s="1"/>
  <c r="B8" i="23" s="1"/>
  <c r="B9" i="23" s="1"/>
  <c r="B10" i="23" s="1"/>
  <c r="B11" i="23" s="1"/>
  <c r="B12" i="23" s="1"/>
  <c r="B13" i="23" s="1"/>
  <c r="B14" i="23" s="1"/>
  <c r="B15" i="23" s="1"/>
  <c r="B16" i="23" s="1"/>
  <c r="B17" i="23" s="1"/>
  <c r="B18" i="23" s="1"/>
  <c r="B19" i="23" s="1"/>
  <c r="B20" i="23" s="1"/>
  <c r="B21" i="23" s="1"/>
  <c r="B22" i="23" s="1"/>
  <c r="B23" i="23" s="1"/>
  <c r="B24" i="23" s="1"/>
  <c r="B25" i="23" s="1"/>
  <c r="B26" i="23" s="1"/>
  <c r="B27" i="23" s="1"/>
  <c r="B28" i="23" s="1"/>
  <c r="B29" i="23" s="1"/>
  <c r="B30" i="23" s="1"/>
  <c r="B31" i="23" s="1"/>
  <c r="B32" i="23" s="1"/>
  <c r="B33" i="23" s="1"/>
  <c r="B34" i="23" s="1"/>
  <c r="B35" i="23" s="1"/>
  <c r="B36" i="23" s="1"/>
  <c r="B37" i="23" s="1"/>
  <c r="B38" i="23" s="1"/>
  <c r="B39" i="23" s="1"/>
  <c r="B40" i="23" s="1"/>
  <c r="B41" i="23" s="1"/>
  <c r="B42" i="23" s="1"/>
  <c r="B43" i="23" s="1"/>
  <c r="B44" i="23" s="1"/>
  <c r="B45" i="23" s="1"/>
  <c r="B46" i="23" s="1"/>
  <c r="B47" i="23" s="1"/>
  <c r="B48" i="23" s="1"/>
  <c r="B49" i="23" s="1"/>
  <c r="B50" i="23" s="1"/>
  <c r="B51" i="23" s="1"/>
  <c r="B52" i="23" s="1"/>
  <c r="B53" i="23" s="1"/>
  <c r="B54" i="23" s="1"/>
  <c r="B55" i="23" s="1"/>
  <c r="B56" i="23" s="1"/>
  <c r="B57" i="23" s="1"/>
  <c r="B58" i="23" s="1"/>
  <c r="B59" i="23" s="1"/>
  <c r="B60" i="23" s="1"/>
  <c r="B61" i="23" s="1"/>
  <c r="B62" i="23" s="1"/>
  <c r="B63" i="23" s="1"/>
  <c r="B64" i="23" s="1"/>
  <c r="B65" i="23" s="1"/>
  <c r="B66" i="23" s="1"/>
  <c r="B67" i="23" s="1"/>
  <c r="B68" i="23" s="1"/>
  <c r="B69" i="23" s="1"/>
  <c r="B70" i="23" s="1"/>
  <c r="B71" i="23" s="1"/>
  <c r="B72" i="23" s="1"/>
  <c r="B73" i="23" s="1"/>
  <c r="B74" i="23" s="1"/>
  <c r="B75" i="23" s="1"/>
  <c r="B76" i="23" s="1"/>
  <c r="B77" i="23" s="1"/>
  <c r="B78" i="23" s="1"/>
  <c r="B79" i="23" s="1"/>
  <c r="B80" i="23" s="1"/>
  <c r="B81" i="23" s="1"/>
  <c r="B82" i="23" s="1"/>
  <c r="B83" i="23" s="1"/>
  <c r="B84" i="23" s="1"/>
  <c r="B85" i="23" s="1"/>
  <c r="B86" i="23" s="1"/>
  <c r="B87" i="23" s="1"/>
  <c r="B88" i="23" s="1"/>
  <c r="B89" i="23" s="1"/>
  <c r="B90" i="23" s="1"/>
  <c r="B91" i="23" s="1"/>
  <c r="B92" i="23" s="1"/>
  <c r="B93" i="23" s="1"/>
  <c r="B94" i="23" s="1"/>
  <c r="B95" i="23" s="1"/>
  <c r="B96" i="23" s="1"/>
  <c r="B97" i="23" s="1"/>
  <c r="A5" i="23"/>
  <c r="V4" i="23"/>
  <c r="D4" i="23"/>
  <c r="D5" i="23" s="1"/>
  <c r="D6" i="23" s="1"/>
  <c r="D7" i="23" s="1"/>
  <c r="D8" i="23" s="1"/>
  <c r="D9" i="23" s="1"/>
  <c r="D10" i="23" s="1"/>
  <c r="D11" i="23" s="1"/>
  <c r="D12" i="23" s="1"/>
  <c r="D13" i="23" s="1"/>
  <c r="D14" i="23" s="1"/>
  <c r="D15" i="23" s="1"/>
  <c r="D16" i="23" s="1"/>
  <c r="D17" i="23" s="1"/>
  <c r="D18" i="23" s="1"/>
  <c r="D19" i="23" s="1"/>
  <c r="D20" i="23" s="1"/>
  <c r="D21" i="23" s="1"/>
  <c r="D22" i="23" s="1"/>
  <c r="D23" i="23" s="1"/>
  <c r="D24" i="23" s="1"/>
  <c r="D25" i="23" s="1"/>
  <c r="D26" i="23" s="1"/>
  <c r="D27" i="23" s="1"/>
  <c r="D28" i="23" s="1"/>
  <c r="D29" i="23" s="1"/>
  <c r="D30" i="23" s="1"/>
  <c r="D31" i="23" s="1"/>
  <c r="D32" i="23" s="1"/>
  <c r="D33" i="23" s="1"/>
  <c r="D34" i="23" s="1"/>
  <c r="D35" i="23" s="1"/>
  <c r="D36" i="23" s="1"/>
  <c r="D37" i="23" s="1"/>
  <c r="D38" i="23" s="1"/>
  <c r="D39" i="23" s="1"/>
  <c r="D40" i="23" s="1"/>
  <c r="D41" i="23" s="1"/>
  <c r="D42" i="23" s="1"/>
  <c r="D43" i="23" s="1"/>
  <c r="D44" i="23" s="1"/>
  <c r="D45" i="23" s="1"/>
  <c r="D46" i="23" s="1"/>
  <c r="D47" i="23" s="1"/>
  <c r="D48" i="23" s="1"/>
  <c r="D49" i="23" s="1"/>
  <c r="D50" i="23" s="1"/>
  <c r="D51" i="23" s="1"/>
  <c r="D52" i="23" s="1"/>
  <c r="D53" i="23" s="1"/>
  <c r="D54" i="23" s="1"/>
  <c r="D55" i="23" s="1"/>
  <c r="D56" i="23" s="1"/>
  <c r="D57" i="23" s="1"/>
  <c r="D58" i="23" s="1"/>
  <c r="D59" i="23" s="1"/>
  <c r="D60" i="23" s="1"/>
  <c r="D61" i="23" s="1"/>
  <c r="D62" i="23" s="1"/>
  <c r="D63" i="23" s="1"/>
  <c r="D64" i="23" s="1"/>
  <c r="D65" i="23" s="1"/>
  <c r="D66" i="23" s="1"/>
  <c r="D67" i="23" s="1"/>
  <c r="D68" i="23" s="1"/>
  <c r="D69" i="23" s="1"/>
  <c r="D70" i="23" s="1"/>
  <c r="D71" i="23" s="1"/>
  <c r="D72" i="23" s="1"/>
  <c r="D73" i="23" s="1"/>
  <c r="D74" i="23" s="1"/>
  <c r="D75" i="23" s="1"/>
  <c r="D76" i="23" s="1"/>
  <c r="D77" i="23" s="1"/>
  <c r="D78" i="23" s="1"/>
  <c r="D79" i="23" s="1"/>
  <c r="D80" i="23" s="1"/>
  <c r="D81" i="23" s="1"/>
  <c r="D82" i="23" s="1"/>
  <c r="D83" i="23" s="1"/>
  <c r="D84" i="23" s="1"/>
  <c r="D85" i="23" s="1"/>
  <c r="D86" i="23" s="1"/>
  <c r="D87" i="23" s="1"/>
  <c r="D88" i="23" s="1"/>
  <c r="D89" i="23" s="1"/>
  <c r="D90" i="23" s="1"/>
  <c r="D91" i="23" s="1"/>
  <c r="D92" i="23" s="1"/>
  <c r="D93" i="23" s="1"/>
  <c r="D94" i="23" s="1"/>
  <c r="D95" i="23" s="1"/>
  <c r="D96" i="23" s="1"/>
  <c r="D97" i="23" s="1"/>
  <c r="C4" i="23"/>
  <c r="C5" i="23" s="1"/>
  <c r="C6" i="23" s="1"/>
  <c r="C7" i="23" s="1"/>
  <c r="C8" i="23" s="1"/>
  <c r="C9" i="23" s="1"/>
  <c r="C10" i="23" s="1"/>
  <c r="C11" i="23" s="1"/>
  <c r="C12" i="23" s="1"/>
  <c r="C13" i="23" s="1"/>
  <c r="C14" i="23" s="1"/>
  <c r="C15" i="23" s="1"/>
  <c r="C16" i="23" s="1"/>
  <c r="C17" i="23" s="1"/>
  <c r="C18" i="23" s="1"/>
  <c r="C19" i="23" s="1"/>
  <c r="C20" i="23" s="1"/>
  <c r="C21" i="23" s="1"/>
  <c r="C22" i="23" s="1"/>
  <c r="C23" i="23" s="1"/>
  <c r="C24" i="23" s="1"/>
  <c r="C25" i="23" s="1"/>
  <c r="C26" i="23" s="1"/>
  <c r="C27" i="23" s="1"/>
  <c r="C28" i="23" s="1"/>
  <c r="C29" i="23" s="1"/>
  <c r="C30" i="23" s="1"/>
  <c r="C31" i="23" s="1"/>
  <c r="C32" i="23" s="1"/>
  <c r="C33" i="23" s="1"/>
  <c r="C34" i="23" s="1"/>
  <c r="C35" i="23" s="1"/>
  <c r="C36" i="23" s="1"/>
  <c r="C37" i="23" s="1"/>
  <c r="C38" i="23" s="1"/>
  <c r="C39" i="23" s="1"/>
  <c r="C40" i="23" s="1"/>
  <c r="C41" i="23" s="1"/>
  <c r="C42" i="23" s="1"/>
  <c r="C43" i="23" s="1"/>
  <c r="C44" i="23" s="1"/>
  <c r="C45" i="23" s="1"/>
  <c r="C46" i="23" s="1"/>
  <c r="C47" i="23" s="1"/>
  <c r="C48" i="23" s="1"/>
  <c r="C49" i="23" s="1"/>
  <c r="C50" i="23" s="1"/>
  <c r="C51" i="23" s="1"/>
  <c r="C52" i="23" s="1"/>
  <c r="C53" i="23" s="1"/>
  <c r="C54" i="23" s="1"/>
  <c r="C55" i="23" s="1"/>
  <c r="C56" i="23" s="1"/>
  <c r="C57" i="23" s="1"/>
  <c r="C58" i="23" s="1"/>
  <c r="C59" i="23" s="1"/>
  <c r="C60" i="23" s="1"/>
  <c r="C61" i="23" s="1"/>
  <c r="C62" i="23" s="1"/>
  <c r="C63" i="23" s="1"/>
  <c r="C64" i="23" s="1"/>
  <c r="C65" i="23" s="1"/>
  <c r="C66" i="23" s="1"/>
  <c r="C67" i="23" s="1"/>
  <c r="C68" i="23" s="1"/>
  <c r="C69" i="23" s="1"/>
  <c r="C70" i="23" s="1"/>
  <c r="C71" i="23" s="1"/>
  <c r="C72" i="23" s="1"/>
  <c r="C73" i="23" s="1"/>
  <c r="C74" i="23" s="1"/>
  <c r="C75" i="23" s="1"/>
  <c r="C76" i="23" s="1"/>
  <c r="C77" i="23" s="1"/>
  <c r="C78" i="23" s="1"/>
  <c r="C79" i="23" s="1"/>
  <c r="C80" i="23" s="1"/>
  <c r="C81" i="23" s="1"/>
  <c r="C82" i="23" s="1"/>
  <c r="C83" i="23" s="1"/>
  <c r="C84" i="23" s="1"/>
  <c r="C85" i="23" s="1"/>
  <c r="C86" i="23" s="1"/>
  <c r="C87" i="23" s="1"/>
  <c r="C88" i="23" s="1"/>
  <c r="C89" i="23" s="1"/>
  <c r="C90" i="23" s="1"/>
  <c r="C91" i="23" s="1"/>
  <c r="C92" i="23" s="1"/>
  <c r="C93" i="23" s="1"/>
  <c r="C94" i="23" s="1"/>
  <c r="C95" i="23" s="1"/>
  <c r="C96" i="23" s="1"/>
  <c r="C97" i="23" s="1"/>
  <c r="V74" i="22" l="1"/>
  <c r="V73" i="22"/>
  <c r="V72" i="22"/>
  <c r="V71" i="22"/>
  <c r="V70" i="22"/>
  <c r="V69" i="22"/>
  <c r="V68" i="22"/>
  <c r="V67" i="22"/>
  <c r="V66" i="22"/>
  <c r="V65" i="22"/>
  <c r="V64" i="22"/>
  <c r="V63" i="22"/>
  <c r="V62" i="22"/>
  <c r="V61" i="22"/>
  <c r="V60" i="22"/>
  <c r="V59" i="22"/>
  <c r="V58" i="22"/>
  <c r="V57" i="22"/>
  <c r="V56" i="22"/>
  <c r="E56" i="22"/>
  <c r="E57" i="22" s="1"/>
  <c r="E58" i="22" s="1"/>
  <c r="E59" i="22" s="1"/>
  <c r="E60" i="22" s="1"/>
  <c r="E61" i="22" s="1"/>
  <c r="E62" i="22" s="1"/>
  <c r="E63" i="22" s="1"/>
  <c r="E64" i="22" s="1"/>
  <c r="E65" i="22" s="1"/>
  <c r="E66" i="22" s="1"/>
  <c r="E67" i="22" s="1"/>
  <c r="E68" i="22" s="1"/>
  <c r="E69" i="22" s="1"/>
  <c r="E70" i="22" s="1"/>
  <c r="E71" i="22" s="1"/>
  <c r="E72" i="22" s="1"/>
  <c r="E73" i="22" s="1"/>
  <c r="E74" i="22" s="1"/>
  <c r="V55" i="22"/>
  <c r="V54" i="22"/>
  <c r="V53" i="22"/>
  <c r="V52" i="22"/>
  <c r="V51" i="22"/>
  <c r="V50" i="22"/>
  <c r="V49" i="22"/>
  <c r="V48" i="22"/>
  <c r="V47" i="22"/>
  <c r="V46" i="22"/>
  <c r="V45" i="22"/>
  <c r="V44" i="22"/>
  <c r="V43" i="22"/>
  <c r="V42" i="22"/>
  <c r="V41" i="22"/>
  <c r="V40" i="22"/>
  <c r="V39" i="22"/>
  <c r="V38" i="22"/>
  <c r="V37" i="22"/>
  <c r="V36" i="22"/>
  <c r="V35" i="22"/>
  <c r="V34" i="22"/>
  <c r="V33" i="22"/>
  <c r="V32" i="22"/>
  <c r="E32" i="22"/>
  <c r="E33" i="22" s="1"/>
  <c r="E34" i="22" s="1"/>
  <c r="E35" i="22" s="1"/>
  <c r="E36" i="22" s="1"/>
  <c r="E37" i="22" s="1"/>
  <c r="E38" i="22" s="1"/>
  <c r="E39" i="22" s="1"/>
  <c r="E40" i="22" s="1"/>
  <c r="E41" i="22" s="1"/>
  <c r="E42" i="22" s="1"/>
  <c r="E43" i="22" s="1"/>
  <c r="E44" i="22" s="1"/>
  <c r="E45" i="22" s="1"/>
  <c r="E46" i="22" s="1"/>
  <c r="E47" i="22" s="1"/>
  <c r="E48" i="22" s="1"/>
  <c r="E49" i="22" s="1"/>
  <c r="E50" i="22" s="1"/>
  <c r="E51" i="22" s="1"/>
  <c r="E52" i="22" s="1"/>
  <c r="E53" i="22" s="1"/>
  <c r="E54" i="22" s="1"/>
  <c r="V31" i="22"/>
  <c r="V30" i="22"/>
  <c r="E30" i="22"/>
  <c r="E31" i="22" s="1"/>
  <c r="V29" i="22"/>
  <c r="C9" i="22"/>
  <c r="C10" i="22" s="1"/>
  <c r="C11" i="22" s="1"/>
  <c r="C12" i="22" s="1"/>
  <c r="C13" i="22" s="1"/>
  <c r="C14" i="22" s="1"/>
  <c r="C15" i="22" s="1"/>
  <c r="C16" i="22" s="1"/>
  <c r="C17" i="22" s="1"/>
  <c r="C18" i="22" s="1"/>
  <c r="C19" i="22" s="1"/>
  <c r="C20" i="22" s="1"/>
  <c r="C21" i="22" s="1"/>
  <c r="C22" i="22" s="1"/>
  <c r="C23" i="22" s="1"/>
  <c r="C24" i="22" s="1"/>
  <c r="C25" i="22" s="1"/>
  <c r="C26" i="22" s="1"/>
  <c r="C27" i="22" s="1"/>
  <c r="C28" i="22" s="1"/>
  <c r="C29" i="22" s="1"/>
  <c r="C30" i="22" s="1"/>
  <c r="C31" i="22" s="1"/>
  <c r="C32" i="22" s="1"/>
  <c r="C33" i="22" s="1"/>
  <c r="C34" i="22" s="1"/>
  <c r="C35" i="22" s="1"/>
  <c r="C36" i="22" s="1"/>
  <c r="C37" i="22" s="1"/>
  <c r="C38" i="22" s="1"/>
  <c r="C39" i="22" s="1"/>
  <c r="C40" i="22" s="1"/>
  <c r="C41" i="22" s="1"/>
  <c r="C42" i="22" s="1"/>
  <c r="C43" i="22" s="1"/>
  <c r="C44" i="22" s="1"/>
  <c r="C45" i="22" s="1"/>
  <c r="C46" i="22" s="1"/>
  <c r="C47" i="22" s="1"/>
  <c r="C48" i="22" s="1"/>
  <c r="C49" i="22" s="1"/>
  <c r="C50" i="22" s="1"/>
  <c r="C51" i="22" s="1"/>
  <c r="C52" i="22" s="1"/>
  <c r="C53" i="22" s="1"/>
  <c r="C54" i="22" s="1"/>
  <c r="C55" i="22" s="1"/>
  <c r="C56" i="22" s="1"/>
  <c r="C57" i="22" s="1"/>
  <c r="C58" i="22" s="1"/>
  <c r="C59" i="22" s="1"/>
  <c r="C60" i="22" s="1"/>
  <c r="C61" i="22" s="1"/>
  <c r="C62" i="22" s="1"/>
  <c r="C63" i="22" s="1"/>
  <c r="C64" i="22" s="1"/>
  <c r="C65" i="22" s="1"/>
  <c r="C66" i="22" s="1"/>
  <c r="C67" i="22" s="1"/>
  <c r="C68" i="22" s="1"/>
  <c r="C69" i="22" s="1"/>
  <c r="C70" i="22" s="1"/>
  <c r="C71" i="22" s="1"/>
  <c r="C72" i="22" s="1"/>
  <c r="C73" i="22" s="1"/>
  <c r="C74" i="22" s="1"/>
  <c r="C7" i="22"/>
  <c r="C8" i="22" s="1"/>
  <c r="E6" i="22"/>
  <c r="E7" i="22" s="1"/>
  <c r="E8" i="22" s="1"/>
  <c r="E9" i="22" s="1"/>
  <c r="E10" i="22" s="1"/>
  <c r="E11" i="22" s="1"/>
  <c r="E12" i="22" s="1"/>
  <c r="E13" i="22" s="1"/>
  <c r="E14" i="22" s="1"/>
  <c r="E15" i="22" s="1"/>
  <c r="E16" i="22" s="1"/>
  <c r="E17" i="22" s="1"/>
  <c r="E18" i="22" s="1"/>
  <c r="E19" i="22" s="1"/>
  <c r="E20" i="22" s="1"/>
  <c r="E21" i="22" s="1"/>
  <c r="E22" i="22" s="1"/>
  <c r="E23" i="22" s="1"/>
  <c r="E24" i="22" s="1"/>
  <c r="E25" i="22" s="1"/>
  <c r="E26" i="22" s="1"/>
  <c r="E27" i="22" s="1"/>
  <c r="E28" i="22" s="1"/>
  <c r="A6" i="22"/>
  <c r="A7" i="22" s="1"/>
  <c r="A8" i="22" s="1"/>
  <c r="A9" i="22" s="1"/>
  <c r="A10" i="22" s="1"/>
  <c r="A11" i="22" s="1"/>
  <c r="A12" i="22" s="1"/>
  <c r="A13" i="22" s="1"/>
  <c r="A14" i="22" s="1"/>
  <c r="A15" i="22" s="1"/>
  <c r="A16" i="22" s="1"/>
  <c r="A17" i="22" s="1"/>
  <c r="A18" i="22" s="1"/>
  <c r="A19" i="22" s="1"/>
  <c r="A20" i="22" s="1"/>
  <c r="A21" i="22" s="1"/>
  <c r="A22" i="22" s="1"/>
  <c r="A23" i="22" s="1"/>
  <c r="A24" i="22" s="1"/>
  <c r="A25" i="22" s="1"/>
  <c r="A26" i="22" s="1"/>
  <c r="A27" i="22" s="1"/>
  <c r="A28" i="22" s="1"/>
  <c r="A29" i="22" s="1"/>
  <c r="A30" i="22" s="1"/>
  <c r="A31" i="22" s="1"/>
  <c r="A32" i="22" s="1"/>
  <c r="A33" i="22" s="1"/>
  <c r="A34" i="22" s="1"/>
  <c r="A35" i="22" s="1"/>
  <c r="A36" i="22" s="1"/>
  <c r="A37" i="22" s="1"/>
  <c r="A38" i="22" s="1"/>
  <c r="A39" i="22" s="1"/>
  <c r="A40" i="22" s="1"/>
  <c r="A41" i="22" s="1"/>
  <c r="A42" i="22" s="1"/>
  <c r="A43" i="22" s="1"/>
  <c r="A44" i="22" s="1"/>
  <c r="A45" i="22" s="1"/>
  <c r="A46" i="22" s="1"/>
  <c r="A47" i="22" s="1"/>
  <c r="A48" i="22" s="1"/>
  <c r="A49" i="22" s="1"/>
  <c r="A50" i="22" s="1"/>
  <c r="A51" i="22" s="1"/>
  <c r="A52" i="22" s="1"/>
  <c r="A53" i="22" s="1"/>
  <c r="A54" i="22" s="1"/>
  <c r="A55" i="22" s="1"/>
  <c r="A56" i="22" s="1"/>
  <c r="A57" i="22" s="1"/>
  <c r="A58" i="22" s="1"/>
  <c r="A59" i="22" s="1"/>
  <c r="A60" i="22" s="1"/>
  <c r="A61" i="22" s="1"/>
  <c r="A62" i="22" s="1"/>
  <c r="A63" i="22" s="1"/>
  <c r="A64" i="22" s="1"/>
  <c r="A65" i="22" s="1"/>
  <c r="A66" i="22" s="1"/>
  <c r="A67" i="22" s="1"/>
  <c r="A68" i="22" s="1"/>
  <c r="A69" i="22" s="1"/>
  <c r="A70" i="22" s="1"/>
  <c r="A71" i="22" s="1"/>
  <c r="A72" i="22" s="1"/>
  <c r="A73" i="22" s="1"/>
  <c r="A74" i="22" s="1"/>
  <c r="G5" i="22"/>
  <c r="G6" i="22" s="1"/>
  <c r="G7" i="22" s="1"/>
  <c r="G8" i="22" s="1"/>
  <c r="G9" i="22" s="1"/>
  <c r="G10" i="22" s="1"/>
  <c r="G11" i="22" s="1"/>
  <c r="G12" i="22" s="1"/>
  <c r="G13" i="22" s="1"/>
  <c r="G14" i="22" s="1"/>
  <c r="G15" i="22" s="1"/>
  <c r="G16" i="22" s="1"/>
  <c r="G17" i="22" s="1"/>
  <c r="G18" i="22" s="1"/>
  <c r="G19" i="22" s="1"/>
  <c r="G20" i="22" s="1"/>
  <c r="G21" i="22" s="1"/>
  <c r="G22" i="22" s="1"/>
  <c r="G23" i="22" s="1"/>
  <c r="G24" i="22" s="1"/>
  <c r="G25" i="22" s="1"/>
  <c r="G26" i="22" s="1"/>
  <c r="G27" i="22" s="1"/>
  <c r="G28" i="22" s="1"/>
  <c r="G29" i="22" s="1"/>
  <c r="G30" i="22" s="1"/>
  <c r="G31" i="22" s="1"/>
  <c r="G32" i="22" s="1"/>
  <c r="G33" i="22" s="1"/>
  <c r="G34" i="22" s="1"/>
  <c r="G35" i="22" s="1"/>
  <c r="G36" i="22" s="1"/>
  <c r="G37" i="22" s="1"/>
  <c r="G38" i="22" s="1"/>
  <c r="G39" i="22" s="1"/>
  <c r="G40" i="22" s="1"/>
  <c r="G41" i="22" s="1"/>
  <c r="G42" i="22" s="1"/>
  <c r="G43" i="22" s="1"/>
  <c r="G44" i="22" s="1"/>
  <c r="G45" i="22" s="1"/>
  <c r="G46" i="22" s="1"/>
  <c r="G47" i="22" s="1"/>
  <c r="G48" i="22" s="1"/>
  <c r="G49" i="22" s="1"/>
  <c r="G50" i="22" s="1"/>
  <c r="G51" i="22" s="1"/>
  <c r="G52" i="22" s="1"/>
  <c r="G53" i="22" s="1"/>
  <c r="G54" i="22" s="1"/>
  <c r="G55" i="22" s="1"/>
  <c r="G56" i="22" s="1"/>
  <c r="G57" i="22" s="1"/>
  <c r="G58" i="22" s="1"/>
  <c r="G59" i="22" s="1"/>
  <c r="G60" i="22" s="1"/>
  <c r="G61" i="22" s="1"/>
  <c r="G62" i="22" s="1"/>
  <c r="G63" i="22" s="1"/>
  <c r="G64" i="22" s="1"/>
  <c r="G65" i="22" s="1"/>
  <c r="G66" i="22" s="1"/>
  <c r="G67" i="22" s="1"/>
  <c r="G68" i="22" s="1"/>
  <c r="G69" i="22" s="1"/>
  <c r="G70" i="22" s="1"/>
  <c r="G71" i="22" s="1"/>
  <c r="G72" i="22" s="1"/>
  <c r="G73" i="22" s="1"/>
  <c r="G74" i="22" s="1"/>
  <c r="F5" i="22"/>
  <c r="F6" i="22" s="1"/>
  <c r="F7" i="22" s="1"/>
  <c r="F8" i="22" s="1"/>
  <c r="F9" i="22" s="1"/>
  <c r="F10" i="22" s="1"/>
  <c r="F11" i="22" s="1"/>
  <c r="F12" i="22" s="1"/>
  <c r="F13" i="22" s="1"/>
  <c r="F14" i="22" s="1"/>
  <c r="F15" i="22" s="1"/>
  <c r="F16" i="22" s="1"/>
  <c r="F17" i="22" s="1"/>
  <c r="F18" i="22" s="1"/>
  <c r="F19" i="22" s="1"/>
  <c r="F20" i="22" s="1"/>
  <c r="F21" i="22" s="1"/>
  <c r="F22" i="22" s="1"/>
  <c r="F23" i="22" s="1"/>
  <c r="F24" i="22" s="1"/>
  <c r="F25" i="22" s="1"/>
  <c r="F26" i="22" s="1"/>
  <c r="F27" i="22" s="1"/>
  <c r="F28" i="22" s="1"/>
  <c r="F29" i="22" s="1"/>
  <c r="F30" i="22" s="1"/>
  <c r="F31" i="22" s="1"/>
  <c r="F32" i="22" s="1"/>
  <c r="F33" i="22" s="1"/>
  <c r="F34" i="22" s="1"/>
  <c r="F35" i="22" s="1"/>
  <c r="F36" i="22" s="1"/>
  <c r="F37" i="22" s="1"/>
  <c r="F38" i="22" s="1"/>
  <c r="F39" i="22" s="1"/>
  <c r="F40" i="22" s="1"/>
  <c r="F41" i="22" s="1"/>
  <c r="F42" i="22" s="1"/>
  <c r="F43" i="22" s="1"/>
  <c r="F44" i="22" s="1"/>
  <c r="F45" i="22" s="1"/>
  <c r="F46" i="22" s="1"/>
  <c r="F47" i="22" s="1"/>
  <c r="F48" i="22" s="1"/>
  <c r="F49" i="22" s="1"/>
  <c r="F50" i="22" s="1"/>
  <c r="F51" i="22" s="1"/>
  <c r="F52" i="22" s="1"/>
  <c r="F53" i="22" s="1"/>
  <c r="F54" i="22" s="1"/>
  <c r="F55" i="22" s="1"/>
  <c r="F56" i="22" s="1"/>
  <c r="F57" i="22" s="1"/>
  <c r="F58" i="22" s="1"/>
  <c r="F59" i="22" s="1"/>
  <c r="F60" i="22" s="1"/>
  <c r="F61" i="22" s="1"/>
  <c r="F62" i="22" s="1"/>
  <c r="F63" i="22" s="1"/>
  <c r="F64" i="22" s="1"/>
  <c r="F65" i="22" s="1"/>
  <c r="F66" i="22" s="1"/>
  <c r="F67" i="22" s="1"/>
  <c r="F68" i="22" s="1"/>
  <c r="F69" i="22" s="1"/>
  <c r="F70" i="22" s="1"/>
  <c r="F71" i="22" s="1"/>
  <c r="F72" i="22" s="1"/>
  <c r="F73" i="22" s="1"/>
  <c r="F74" i="22" s="1"/>
  <c r="E5" i="22"/>
  <c r="B5" i="22"/>
  <c r="B6" i="22" s="1"/>
  <c r="B7" i="22" s="1"/>
  <c r="B8" i="22" s="1"/>
  <c r="B9" i="22" s="1"/>
  <c r="B10" i="22" s="1"/>
  <c r="B11" i="22" s="1"/>
  <c r="B12" i="22" s="1"/>
  <c r="B13" i="22" s="1"/>
  <c r="B14" i="22" s="1"/>
  <c r="B15" i="22" s="1"/>
  <c r="B16" i="22" s="1"/>
  <c r="B17" i="22" s="1"/>
  <c r="B18" i="22" s="1"/>
  <c r="B19" i="22" s="1"/>
  <c r="B20" i="22" s="1"/>
  <c r="B21" i="22" s="1"/>
  <c r="B22" i="22" s="1"/>
  <c r="B23" i="22" s="1"/>
  <c r="B24" i="22" s="1"/>
  <c r="B25" i="22" s="1"/>
  <c r="B26" i="22" s="1"/>
  <c r="B27" i="22" s="1"/>
  <c r="B28" i="22" s="1"/>
  <c r="B29" i="22" s="1"/>
  <c r="B30" i="22" s="1"/>
  <c r="B31" i="22" s="1"/>
  <c r="B32" i="22" s="1"/>
  <c r="B33" i="22" s="1"/>
  <c r="B34" i="22" s="1"/>
  <c r="B35" i="22" s="1"/>
  <c r="B36" i="22" s="1"/>
  <c r="B37" i="22" s="1"/>
  <c r="B38" i="22" s="1"/>
  <c r="B39" i="22" s="1"/>
  <c r="B40" i="22" s="1"/>
  <c r="B41" i="22" s="1"/>
  <c r="B42" i="22" s="1"/>
  <c r="B43" i="22" s="1"/>
  <c r="B44" i="22" s="1"/>
  <c r="B45" i="22" s="1"/>
  <c r="B46" i="22" s="1"/>
  <c r="B47" i="22" s="1"/>
  <c r="B48" i="22" s="1"/>
  <c r="B49" i="22" s="1"/>
  <c r="B50" i="22" s="1"/>
  <c r="B51" i="22" s="1"/>
  <c r="B52" i="22" s="1"/>
  <c r="B53" i="22" s="1"/>
  <c r="B54" i="22" s="1"/>
  <c r="B55" i="22" s="1"/>
  <c r="B56" i="22" s="1"/>
  <c r="B57" i="22" s="1"/>
  <c r="B58" i="22" s="1"/>
  <c r="B59" i="22" s="1"/>
  <c r="B60" i="22" s="1"/>
  <c r="B61" i="22" s="1"/>
  <c r="B62" i="22" s="1"/>
  <c r="B63" i="22" s="1"/>
  <c r="B64" i="22" s="1"/>
  <c r="B65" i="22" s="1"/>
  <c r="B66" i="22" s="1"/>
  <c r="B67" i="22" s="1"/>
  <c r="B68" i="22" s="1"/>
  <c r="B69" i="22" s="1"/>
  <c r="B70" i="22" s="1"/>
  <c r="B71" i="22" s="1"/>
  <c r="B72" i="22" s="1"/>
  <c r="B73" i="22" s="1"/>
  <c r="B74" i="22" s="1"/>
  <c r="A5" i="22"/>
  <c r="D4" i="22"/>
  <c r="D5" i="22" s="1"/>
  <c r="D6" i="22" s="1"/>
  <c r="D7" i="22" s="1"/>
  <c r="D8" i="22" s="1"/>
  <c r="D9" i="22" s="1"/>
  <c r="D10" i="22" s="1"/>
  <c r="D11" i="22" s="1"/>
  <c r="D12" i="22" s="1"/>
  <c r="D13" i="22" s="1"/>
  <c r="D14" i="22" s="1"/>
  <c r="D15" i="22" s="1"/>
  <c r="D16" i="22" s="1"/>
  <c r="D17" i="22" s="1"/>
  <c r="D18" i="22" s="1"/>
  <c r="D19" i="22" s="1"/>
  <c r="D20" i="22" s="1"/>
  <c r="D21" i="22" s="1"/>
  <c r="D22" i="22" s="1"/>
  <c r="D23" i="22" s="1"/>
  <c r="D24" i="22" s="1"/>
  <c r="D25" i="22" s="1"/>
  <c r="D26" i="22" s="1"/>
  <c r="D27" i="22" s="1"/>
  <c r="D28" i="22" s="1"/>
  <c r="D29" i="22" s="1"/>
  <c r="D30" i="22" s="1"/>
  <c r="D31" i="22" s="1"/>
  <c r="D32" i="22" s="1"/>
  <c r="D33" i="22" s="1"/>
  <c r="D34" i="22" s="1"/>
  <c r="D35" i="22" s="1"/>
  <c r="D36" i="22" s="1"/>
  <c r="D37" i="22" s="1"/>
  <c r="D38" i="22" s="1"/>
  <c r="D39" i="22" s="1"/>
  <c r="D40" i="22" s="1"/>
  <c r="D41" i="22" s="1"/>
  <c r="D42" i="22" s="1"/>
  <c r="D43" i="22" s="1"/>
  <c r="D44" i="22" s="1"/>
  <c r="D45" i="22" s="1"/>
  <c r="D46" i="22" s="1"/>
  <c r="D47" i="22" s="1"/>
  <c r="D48" i="22" s="1"/>
  <c r="D49" i="22" s="1"/>
  <c r="D50" i="22" s="1"/>
  <c r="D51" i="22" s="1"/>
  <c r="D52" i="22" s="1"/>
  <c r="D53" i="22" s="1"/>
  <c r="D54" i="22" s="1"/>
  <c r="D55" i="22" s="1"/>
  <c r="D56" i="22" s="1"/>
  <c r="D57" i="22" s="1"/>
  <c r="D58" i="22" s="1"/>
  <c r="D59" i="22" s="1"/>
  <c r="D60" i="22" s="1"/>
  <c r="D61" i="22" s="1"/>
  <c r="D62" i="22" s="1"/>
  <c r="D63" i="22" s="1"/>
  <c r="D64" i="22" s="1"/>
  <c r="D65" i="22" s="1"/>
  <c r="D66" i="22" s="1"/>
  <c r="D67" i="22" s="1"/>
  <c r="D68" i="22" s="1"/>
  <c r="D69" i="22" s="1"/>
  <c r="D70" i="22" s="1"/>
  <c r="D71" i="22" s="1"/>
  <c r="D72" i="22" s="1"/>
  <c r="D73" i="22" s="1"/>
  <c r="D74" i="22" s="1"/>
  <c r="C4" i="22"/>
  <c r="C5" i="22" s="1"/>
  <c r="C6" i="22" s="1"/>
  <c r="V117" i="21"/>
  <c r="V116" i="21"/>
  <c r="V115" i="21"/>
  <c r="V114" i="21"/>
  <c r="V113" i="21"/>
  <c r="V112" i="21"/>
  <c r="V111" i="21"/>
  <c r="V110" i="21"/>
  <c r="V109" i="21"/>
  <c r="V108" i="21"/>
  <c r="V107" i="21"/>
  <c r="V106" i="21"/>
  <c r="V105" i="21"/>
  <c r="V104" i="21"/>
  <c r="V103" i="21"/>
  <c r="V102" i="21"/>
  <c r="V101" i="21"/>
  <c r="V100" i="21"/>
  <c r="E100" i="21"/>
  <c r="E101" i="21" s="1"/>
  <c r="E102" i="21" s="1"/>
  <c r="E103" i="21" s="1"/>
  <c r="E104" i="21" s="1"/>
  <c r="E105" i="21" s="1"/>
  <c r="E106" i="21" s="1"/>
  <c r="E107" i="21" s="1"/>
  <c r="E108" i="21" s="1"/>
  <c r="E109" i="21" s="1"/>
  <c r="E110" i="21" s="1"/>
  <c r="E111" i="21" s="1"/>
  <c r="E112" i="21" s="1"/>
  <c r="E113" i="21" s="1"/>
  <c r="E114" i="21" s="1"/>
  <c r="E115" i="21" s="1"/>
  <c r="E116" i="21" s="1"/>
  <c r="E117" i="21" s="1"/>
  <c r="V99" i="21"/>
  <c r="V98" i="21"/>
  <c r="V97" i="21"/>
  <c r="V96" i="21"/>
  <c r="V95" i="21"/>
  <c r="V94" i="21"/>
  <c r="V93" i="21"/>
  <c r="V92" i="21"/>
  <c r="V91" i="21"/>
  <c r="V90" i="21"/>
  <c r="V89" i="21"/>
  <c r="V88" i="21"/>
  <c r="V87" i="21"/>
  <c r="V86" i="21"/>
  <c r="V85" i="21"/>
  <c r="V84" i="21"/>
  <c r="V83" i="21"/>
  <c r="V82" i="21"/>
  <c r="V81" i="21"/>
  <c r="V80" i="21"/>
  <c r="V79" i="21"/>
  <c r="V78" i="21"/>
  <c r="V77" i="21"/>
  <c r="V76" i="21"/>
  <c r="V75" i="21"/>
  <c r="V74" i="21"/>
  <c r="V73" i="21"/>
  <c r="V72" i="21"/>
  <c r="V71" i="21"/>
  <c r="V70" i="21"/>
  <c r="V69" i="21"/>
  <c r="F69" i="21"/>
  <c r="F70" i="21" s="1"/>
  <c r="F71" i="21" s="1"/>
  <c r="F72" i="21" s="1"/>
  <c r="F73" i="21" s="1"/>
  <c r="F74" i="21" s="1"/>
  <c r="F75" i="21" s="1"/>
  <c r="F76" i="21" s="1"/>
  <c r="F77" i="21" s="1"/>
  <c r="F78" i="21" s="1"/>
  <c r="F79" i="21" s="1"/>
  <c r="F80" i="21" s="1"/>
  <c r="F81" i="21" s="1"/>
  <c r="F82" i="21" s="1"/>
  <c r="F83" i="21" s="1"/>
  <c r="F84" i="21" s="1"/>
  <c r="F85" i="21" s="1"/>
  <c r="F86" i="21" s="1"/>
  <c r="F87" i="21" s="1"/>
  <c r="F88" i="21" s="1"/>
  <c r="F89" i="21" s="1"/>
  <c r="F90" i="21" s="1"/>
  <c r="F91" i="21" s="1"/>
  <c r="F92" i="21" s="1"/>
  <c r="F93" i="21" s="1"/>
  <c r="F94" i="21" s="1"/>
  <c r="F95" i="21" s="1"/>
  <c r="F96" i="21" s="1"/>
  <c r="F97" i="21" s="1"/>
  <c r="F98" i="21" s="1"/>
  <c r="F99" i="21" s="1"/>
  <c r="F100" i="21" s="1"/>
  <c r="F101" i="21" s="1"/>
  <c r="F102" i="21" s="1"/>
  <c r="F103" i="21" s="1"/>
  <c r="F104" i="21" s="1"/>
  <c r="F105" i="21" s="1"/>
  <c r="F106" i="21" s="1"/>
  <c r="F107" i="21" s="1"/>
  <c r="F108" i="21" s="1"/>
  <c r="F109" i="21" s="1"/>
  <c r="F110" i="21" s="1"/>
  <c r="F111" i="21" s="1"/>
  <c r="F112" i="21" s="1"/>
  <c r="F113" i="21" s="1"/>
  <c r="F114" i="21" s="1"/>
  <c r="F115" i="21" s="1"/>
  <c r="F116" i="21" s="1"/>
  <c r="F117" i="21" s="1"/>
  <c r="E69" i="21"/>
  <c r="E70" i="21" s="1"/>
  <c r="E71" i="21" s="1"/>
  <c r="E72" i="21" s="1"/>
  <c r="E73" i="21" s="1"/>
  <c r="E74" i="21" s="1"/>
  <c r="E75" i="21" s="1"/>
  <c r="E76" i="21" s="1"/>
  <c r="E77" i="21" s="1"/>
  <c r="E78" i="21" s="1"/>
  <c r="E79" i="21" s="1"/>
  <c r="E80" i="21" s="1"/>
  <c r="E81" i="21" s="1"/>
  <c r="E82" i="21" s="1"/>
  <c r="E83" i="21" s="1"/>
  <c r="E84" i="21" s="1"/>
  <c r="E85" i="21" s="1"/>
  <c r="E86" i="21" s="1"/>
  <c r="E87" i="21" s="1"/>
  <c r="E88" i="21" s="1"/>
  <c r="E89" i="21" s="1"/>
  <c r="E90" i="21" s="1"/>
  <c r="E91" i="21" s="1"/>
  <c r="E92" i="21" s="1"/>
  <c r="E93" i="21" s="1"/>
  <c r="E94" i="21" s="1"/>
  <c r="E95" i="21" s="1"/>
  <c r="E96" i="21" s="1"/>
  <c r="E97" i="21" s="1"/>
  <c r="E98" i="21" s="1"/>
  <c r="V68" i="21"/>
  <c r="V67" i="21"/>
  <c r="V66" i="21"/>
  <c r="V65" i="21"/>
  <c r="V64" i="21"/>
  <c r="V63" i="21"/>
  <c r="V62" i="21"/>
  <c r="V61" i="21"/>
  <c r="V60" i="21"/>
  <c r="V59" i="21"/>
  <c r="V58" i="21"/>
  <c r="V57" i="21"/>
  <c r="V56" i="21"/>
  <c r="V55" i="21"/>
  <c r="V54" i="21"/>
  <c r="V53" i="21"/>
  <c r="V52" i="21"/>
  <c r="V51" i="21"/>
  <c r="V50" i="21"/>
  <c r="V49" i="21"/>
  <c r="V48" i="21"/>
  <c r="V47" i="21"/>
  <c r="V46" i="21"/>
  <c r="V45" i="21"/>
  <c r="V44" i="21"/>
  <c r="V43" i="21"/>
  <c r="V42" i="21"/>
  <c r="V41" i="21"/>
  <c r="V40" i="21"/>
  <c r="V39" i="21"/>
  <c r="V38" i="21"/>
  <c r="E38" i="21"/>
  <c r="E39" i="21" s="1"/>
  <c r="E40" i="21" s="1"/>
  <c r="E41" i="21" s="1"/>
  <c r="E42" i="21" s="1"/>
  <c r="E43" i="21" s="1"/>
  <c r="E44" i="21" s="1"/>
  <c r="E45" i="21" s="1"/>
  <c r="E46" i="21" s="1"/>
  <c r="E47" i="21" s="1"/>
  <c r="E48" i="21" s="1"/>
  <c r="E49" i="21" s="1"/>
  <c r="E50" i="21" s="1"/>
  <c r="E51" i="21" s="1"/>
  <c r="E52" i="21" s="1"/>
  <c r="E53" i="21" s="1"/>
  <c r="E54" i="21" s="1"/>
  <c r="E55" i="21" s="1"/>
  <c r="E56" i="21" s="1"/>
  <c r="E57" i="21" s="1"/>
  <c r="E58" i="21" s="1"/>
  <c r="E59" i="21" s="1"/>
  <c r="E60" i="21" s="1"/>
  <c r="E61" i="21" s="1"/>
  <c r="E62" i="21" s="1"/>
  <c r="E63" i="21" s="1"/>
  <c r="E64" i="21" s="1"/>
  <c r="E65" i="21" s="1"/>
  <c r="E66" i="21" s="1"/>
  <c r="E67" i="21" s="1"/>
  <c r="V37" i="21"/>
  <c r="V36" i="21"/>
  <c r="V35" i="21"/>
  <c r="V34" i="21"/>
  <c r="V33" i="21"/>
  <c r="V32" i="21"/>
  <c r="V31" i="21"/>
  <c r="V30" i="21"/>
  <c r="V29" i="21"/>
  <c r="V28" i="21"/>
  <c r="V27" i="21"/>
  <c r="V26" i="21"/>
  <c r="V25" i="21"/>
  <c r="V24" i="21"/>
  <c r="V23" i="21"/>
  <c r="V22" i="21"/>
  <c r="V21" i="21"/>
  <c r="V20" i="21"/>
  <c r="V19" i="21"/>
  <c r="V18" i="21"/>
  <c r="V17" i="21"/>
  <c r="V16" i="21"/>
  <c r="V15" i="21"/>
  <c r="V14" i="21"/>
  <c r="V13" i="21"/>
  <c r="V12" i="21"/>
  <c r="V11" i="21"/>
  <c r="V10" i="21"/>
  <c r="V9" i="21"/>
  <c r="V8" i="21"/>
  <c r="V7" i="21"/>
  <c r="V6" i="21"/>
  <c r="V5" i="21"/>
  <c r="G5" i="21"/>
  <c r="G6" i="21" s="1"/>
  <c r="G7" i="21" s="1"/>
  <c r="G8" i="21" s="1"/>
  <c r="G9" i="21" s="1"/>
  <c r="G10" i="21" s="1"/>
  <c r="G11" i="21" s="1"/>
  <c r="G12" i="21" s="1"/>
  <c r="G13" i="21" s="1"/>
  <c r="G14" i="21" s="1"/>
  <c r="G15" i="21" s="1"/>
  <c r="G16" i="21" s="1"/>
  <c r="G17" i="21" s="1"/>
  <c r="G18" i="21" s="1"/>
  <c r="G19" i="21" s="1"/>
  <c r="G20" i="21" s="1"/>
  <c r="G21" i="21" s="1"/>
  <c r="G22" i="21" s="1"/>
  <c r="G23" i="21" s="1"/>
  <c r="G24" i="21" s="1"/>
  <c r="G25" i="21" s="1"/>
  <c r="G26" i="21" s="1"/>
  <c r="G27" i="21" s="1"/>
  <c r="G28" i="21" s="1"/>
  <c r="G29" i="21" s="1"/>
  <c r="G30" i="21" s="1"/>
  <c r="G31" i="21" s="1"/>
  <c r="G32" i="21" s="1"/>
  <c r="G33" i="21" s="1"/>
  <c r="G34" i="21" s="1"/>
  <c r="G35" i="21" s="1"/>
  <c r="G36" i="21" s="1"/>
  <c r="G37" i="21" s="1"/>
  <c r="G38" i="21" s="1"/>
  <c r="G39" i="21" s="1"/>
  <c r="G40" i="21" s="1"/>
  <c r="G41" i="21" s="1"/>
  <c r="G42" i="21" s="1"/>
  <c r="G43" i="21" s="1"/>
  <c r="G44" i="21" s="1"/>
  <c r="G45" i="21" s="1"/>
  <c r="G46" i="21" s="1"/>
  <c r="G47" i="21" s="1"/>
  <c r="G48" i="21" s="1"/>
  <c r="G49" i="21" s="1"/>
  <c r="G50" i="21" s="1"/>
  <c r="G51" i="21" s="1"/>
  <c r="G52" i="21" s="1"/>
  <c r="G53" i="21" s="1"/>
  <c r="G54" i="21" s="1"/>
  <c r="G55" i="21" s="1"/>
  <c r="G56" i="21" s="1"/>
  <c r="G57" i="21" s="1"/>
  <c r="G58" i="21" s="1"/>
  <c r="G59" i="21" s="1"/>
  <c r="G60" i="21" s="1"/>
  <c r="G61" i="21" s="1"/>
  <c r="G62" i="21" s="1"/>
  <c r="G63" i="21" s="1"/>
  <c r="G64" i="21" s="1"/>
  <c r="G65" i="21" s="1"/>
  <c r="G66" i="21" s="1"/>
  <c r="G67" i="21" s="1"/>
  <c r="G68" i="21" s="1"/>
  <c r="G69" i="21" s="1"/>
  <c r="G70" i="21" s="1"/>
  <c r="G71" i="21" s="1"/>
  <c r="G72" i="21" s="1"/>
  <c r="G73" i="21" s="1"/>
  <c r="G74" i="21" s="1"/>
  <c r="G75" i="21" s="1"/>
  <c r="G76" i="21" s="1"/>
  <c r="G77" i="21" s="1"/>
  <c r="G78" i="21" s="1"/>
  <c r="G79" i="21" s="1"/>
  <c r="G80" i="21" s="1"/>
  <c r="G81" i="21" s="1"/>
  <c r="G82" i="21" s="1"/>
  <c r="G83" i="21" s="1"/>
  <c r="G84" i="21" s="1"/>
  <c r="G85" i="21" s="1"/>
  <c r="G86" i="21" s="1"/>
  <c r="G87" i="21" s="1"/>
  <c r="G88" i="21" s="1"/>
  <c r="G89" i="21" s="1"/>
  <c r="G90" i="21" s="1"/>
  <c r="G91" i="21" s="1"/>
  <c r="G92" i="21" s="1"/>
  <c r="G93" i="21" s="1"/>
  <c r="G94" i="21" s="1"/>
  <c r="G95" i="21" s="1"/>
  <c r="G96" i="21" s="1"/>
  <c r="G97" i="21" s="1"/>
  <c r="G98" i="21" s="1"/>
  <c r="G99" i="21" s="1"/>
  <c r="G100" i="21" s="1"/>
  <c r="G101" i="21" s="1"/>
  <c r="G102" i="21" s="1"/>
  <c r="G103" i="21" s="1"/>
  <c r="G104" i="21" s="1"/>
  <c r="G105" i="21" s="1"/>
  <c r="G106" i="21" s="1"/>
  <c r="G107" i="21" s="1"/>
  <c r="G108" i="21" s="1"/>
  <c r="G109" i="21" s="1"/>
  <c r="G110" i="21" s="1"/>
  <c r="G111" i="21" s="1"/>
  <c r="G112" i="21" s="1"/>
  <c r="G113" i="21" s="1"/>
  <c r="G114" i="21" s="1"/>
  <c r="G115" i="21" s="1"/>
  <c r="G116" i="21" s="1"/>
  <c r="G117" i="21" s="1"/>
  <c r="F5" i="21"/>
  <c r="F6" i="21" s="1"/>
  <c r="F7" i="21" s="1"/>
  <c r="F8" i="21" s="1"/>
  <c r="F9" i="21" s="1"/>
  <c r="F10" i="21" s="1"/>
  <c r="F11" i="21" s="1"/>
  <c r="F12" i="21" s="1"/>
  <c r="F13" i="21" s="1"/>
  <c r="F14" i="21" s="1"/>
  <c r="F15" i="21" s="1"/>
  <c r="F16" i="21" s="1"/>
  <c r="F17" i="21" s="1"/>
  <c r="F18" i="21" s="1"/>
  <c r="F19" i="21" s="1"/>
  <c r="F20" i="21" s="1"/>
  <c r="F21" i="21" s="1"/>
  <c r="F22" i="21" s="1"/>
  <c r="F23" i="21" s="1"/>
  <c r="F24" i="21" s="1"/>
  <c r="F25" i="21" s="1"/>
  <c r="F26" i="21" s="1"/>
  <c r="F27" i="21" s="1"/>
  <c r="F28" i="21" s="1"/>
  <c r="F29" i="21" s="1"/>
  <c r="F30" i="21" s="1"/>
  <c r="F31" i="21" s="1"/>
  <c r="F32" i="21" s="1"/>
  <c r="F33" i="21" s="1"/>
  <c r="F34" i="21" s="1"/>
  <c r="F35" i="21" s="1"/>
  <c r="F36" i="21" s="1"/>
  <c r="F37" i="21" s="1"/>
  <c r="F38" i="21" s="1"/>
  <c r="F39" i="21" s="1"/>
  <c r="F40" i="21" s="1"/>
  <c r="F41" i="21" s="1"/>
  <c r="F42" i="21" s="1"/>
  <c r="F43" i="21" s="1"/>
  <c r="F44" i="21" s="1"/>
  <c r="F45" i="21" s="1"/>
  <c r="F46" i="21" s="1"/>
  <c r="F47" i="21" s="1"/>
  <c r="F48" i="21" s="1"/>
  <c r="F49" i="21" s="1"/>
  <c r="F50" i="21" s="1"/>
  <c r="F51" i="21" s="1"/>
  <c r="F52" i="21" s="1"/>
  <c r="F53" i="21" s="1"/>
  <c r="F54" i="21" s="1"/>
  <c r="F55" i="21" s="1"/>
  <c r="F56" i="21" s="1"/>
  <c r="F57" i="21" s="1"/>
  <c r="F58" i="21" s="1"/>
  <c r="F59" i="21" s="1"/>
  <c r="F60" i="21" s="1"/>
  <c r="F61" i="21" s="1"/>
  <c r="F62" i="21" s="1"/>
  <c r="F63" i="21" s="1"/>
  <c r="F64" i="21" s="1"/>
  <c r="F65" i="21" s="1"/>
  <c r="F66" i="21" s="1"/>
  <c r="F67" i="21" s="1"/>
  <c r="E5" i="21"/>
  <c r="E6" i="21" s="1"/>
  <c r="E7" i="21" s="1"/>
  <c r="E8" i="21" s="1"/>
  <c r="E9" i="21" s="1"/>
  <c r="E10" i="21" s="1"/>
  <c r="E11" i="21" s="1"/>
  <c r="E12" i="21" s="1"/>
  <c r="E13" i="21" s="1"/>
  <c r="E14" i="21" s="1"/>
  <c r="E15" i="21" s="1"/>
  <c r="E16" i="21" s="1"/>
  <c r="E17" i="21" s="1"/>
  <c r="E18" i="21" s="1"/>
  <c r="E19" i="21" s="1"/>
  <c r="E20" i="21" s="1"/>
  <c r="E21" i="21" s="1"/>
  <c r="E22" i="21" s="1"/>
  <c r="E23" i="21" s="1"/>
  <c r="E24" i="21" s="1"/>
  <c r="E25" i="21" s="1"/>
  <c r="E26" i="21" s="1"/>
  <c r="E27" i="21" s="1"/>
  <c r="E28" i="21" s="1"/>
  <c r="E29" i="21" s="1"/>
  <c r="E30" i="21" s="1"/>
  <c r="E31" i="21" s="1"/>
  <c r="E32" i="21" s="1"/>
  <c r="E33" i="21" s="1"/>
  <c r="E34" i="21" s="1"/>
  <c r="E35" i="21" s="1"/>
  <c r="E36" i="21" s="1"/>
  <c r="B5" i="21"/>
  <c r="B6" i="21" s="1"/>
  <c r="B7" i="21" s="1"/>
  <c r="B8" i="21" s="1"/>
  <c r="B9" i="21" s="1"/>
  <c r="B10" i="21" s="1"/>
  <c r="B11" i="21" s="1"/>
  <c r="B12" i="21" s="1"/>
  <c r="B13" i="21" s="1"/>
  <c r="B14" i="21" s="1"/>
  <c r="B15" i="21" s="1"/>
  <c r="B16" i="21" s="1"/>
  <c r="B17" i="21" s="1"/>
  <c r="B18" i="21" s="1"/>
  <c r="B19" i="21" s="1"/>
  <c r="B20" i="21" s="1"/>
  <c r="B21" i="21" s="1"/>
  <c r="B22" i="21" s="1"/>
  <c r="B23" i="21" s="1"/>
  <c r="B24" i="21" s="1"/>
  <c r="B25" i="21" s="1"/>
  <c r="B26" i="21" s="1"/>
  <c r="B27" i="21" s="1"/>
  <c r="B28" i="21" s="1"/>
  <c r="B29" i="21" s="1"/>
  <c r="B30" i="21" s="1"/>
  <c r="B31" i="21" s="1"/>
  <c r="B32" i="21" s="1"/>
  <c r="B33" i="21" s="1"/>
  <c r="B34" i="21" s="1"/>
  <c r="B35" i="21" s="1"/>
  <c r="B36" i="21" s="1"/>
  <c r="B37" i="21" s="1"/>
  <c r="B38" i="21" s="1"/>
  <c r="B39" i="21" s="1"/>
  <c r="B40" i="21" s="1"/>
  <c r="B41" i="21" s="1"/>
  <c r="B42" i="21" s="1"/>
  <c r="B43" i="21" s="1"/>
  <c r="B44" i="21" s="1"/>
  <c r="B45" i="21" s="1"/>
  <c r="B46" i="21" s="1"/>
  <c r="B47" i="21" s="1"/>
  <c r="B48" i="21" s="1"/>
  <c r="B49" i="21" s="1"/>
  <c r="B50" i="21" s="1"/>
  <c r="B51" i="21" s="1"/>
  <c r="B52" i="21" s="1"/>
  <c r="B53" i="21" s="1"/>
  <c r="B54" i="21" s="1"/>
  <c r="B55" i="21" s="1"/>
  <c r="B56" i="21" s="1"/>
  <c r="B57" i="21" s="1"/>
  <c r="B58" i="21" s="1"/>
  <c r="B59" i="21" s="1"/>
  <c r="B60" i="21" s="1"/>
  <c r="B61" i="21" s="1"/>
  <c r="B62" i="21" s="1"/>
  <c r="B63" i="21" s="1"/>
  <c r="B64" i="21" s="1"/>
  <c r="B65" i="21" s="1"/>
  <c r="B66" i="21" s="1"/>
  <c r="B67" i="21" s="1"/>
  <c r="B68" i="21" s="1"/>
  <c r="B69" i="21" s="1"/>
  <c r="B70" i="21" s="1"/>
  <c r="B71" i="21" s="1"/>
  <c r="B72" i="21" s="1"/>
  <c r="B73" i="21" s="1"/>
  <c r="B74" i="21" s="1"/>
  <c r="B75" i="21" s="1"/>
  <c r="B76" i="21" s="1"/>
  <c r="B77" i="21" s="1"/>
  <c r="B78" i="21" s="1"/>
  <c r="B79" i="21" s="1"/>
  <c r="B80" i="21" s="1"/>
  <c r="B81" i="21" s="1"/>
  <c r="B82" i="21" s="1"/>
  <c r="B83" i="21" s="1"/>
  <c r="B84" i="21" s="1"/>
  <c r="B85" i="21" s="1"/>
  <c r="B86" i="21" s="1"/>
  <c r="B87" i="21" s="1"/>
  <c r="B88" i="21" s="1"/>
  <c r="B89" i="21" s="1"/>
  <c r="B90" i="21" s="1"/>
  <c r="B91" i="21" s="1"/>
  <c r="B92" i="21" s="1"/>
  <c r="B93" i="21" s="1"/>
  <c r="B94" i="21" s="1"/>
  <c r="B95" i="21" s="1"/>
  <c r="B96" i="21" s="1"/>
  <c r="B97" i="21" s="1"/>
  <c r="B98" i="21" s="1"/>
  <c r="B99" i="21" s="1"/>
  <c r="B100" i="21" s="1"/>
  <c r="B101" i="21" s="1"/>
  <c r="B102" i="21" s="1"/>
  <c r="B103" i="21" s="1"/>
  <c r="B104" i="21" s="1"/>
  <c r="B105" i="21" s="1"/>
  <c r="B106" i="21" s="1"/>
  <c r="B107" i="21" s="1"/>
  <c r="B108" i="21" s="1"/>
  <c r="B109" i="21" s="1"/>
  <c r="B110" i="21" s="1"/>
  <c r="B111" i="21" s="1"/>
  <c r="B112" i="21" s="1"/>
  <c r="B113" i="21" s="1"/>
  <c r="B114" i="21" s="1"/>
  <c r="B115" i="21" s="1"/>
  <c r="B116" i="21" s="1"/>
  <c r="B117" i="21" s="1"/>
  <c r="A5" i="21"/>
  <c r="A6" i="21" s="1"/>
  <c r="A7" i="21" s="1"/>
  <c r="A8" i="21" s="1"/>
  <c r="A9" i="21" s="1"/>
  <c r="A10" i="21" s="1"/>
  <c r="A11" i="21" s="1"/>
  <c r="A12" i="21" s="1"/>
  <c r="A13" i="21" s="1"/>
  <c r="A14" i="21" s="1"/>
  <c r="A15" i="21" s="1"/>
  <c r="A16" i="21" s="1"/>
  <c r="A17" i="21" s="1"/>
  <c r="A18" i="21" s="1"/>
  <c r="A19" i="21" s="1"/>
  <c r="A20" i="21" s="1"/>
  <c r="A21" i="21" s="1"/>
  <c r="A22" i="21" s="1"/>
  <c r="A23" i="21" s="1"/>
  <c r="A24" i="21" s="1"/>
  <c r="A25" i="21" s="1"/>
  <c r="A26" i="21" s="1"/>
  <c r="A27" i="21" s="1"/>
  <c r="A28" i="21" s="1"/>
  <c r="A29" i="21" s="1"/>
  <c r="A30" i="21" s="1"/>
  <c r="A31" i="21" s="1"/>
  <c r="A32" i="21" s="1"/>
  <c r="A33" i="21" s="1"/>
  <c r="A34" i="21" s="1"/>
  <c r="A35" i="21" s="1"/>
  <c r="A36" i="21" s="1"/>
  <c r="A37" i="21" s="1"/>
  <c r="A38" i="21" s="1"/>
  <c r="A39" i="21" s="1"/>
  <c r="A40" i="21" s="1"/>
  <c r="A41" i="21" s="1"/>
  <c r="A42" i="21" s="1"/>
  <c r="A43" i="21" s="1"/>
  <c r="A44" i="21" s="1"/>
  <c r="A45" i="21" s="1"/>
  <c r="A46" i="21" s="1"/>
  <c r="A47" i="21" s="1"/>
  <c r="A48" i="21" s="1"/>
  <c r="A49" i="21" s="1"/>
  <c r="A50" i="21" s="1"/>
  <c r="A51" i="21" s="1"/>
  <c r="A52" i="21" s="1"/>
  <c r="A53" i="21" s="1"/>
  <c r="A54" i="21" s="1"/>
  <c r="A55" i="21" s="1"/>
  <c r="A56" i="21" s="1"/>
  <c r="A57" i="21" s="1"/>
  <c r="A58" i="21" s="1"/>
  <c r="A59" i="21" s="1"/>
  <c r="A60" i="21" s="1"/>
  <c r="A61" i="21" s="1"/>
  <c r="A62" i="21" s="1"/>
  <c r="A63" i="21" s="1"/>
  <c r="A64" i="21" s="1"/>
  <c r="A65" i="21" s="1"/>
  <c r="A66" i="21" s="1"/>
  <c r="A67" i="21" s="1"/>
  <c r="A68" i="21" s="1"/>
  <c r="A69" i="21" s="1"/>
  <c r="A70" i="21" s="1"/>
  <c r="A71" i="21" s="1"/>
  <c r="A72" i="21" s="1"/>
  <c r="A73" i="21" s="1"/>
  <c r="A74" i="21" s="1"/>
  <c r="A75" i="21" s="1"/>
  <c r="A76" i="21" s="1"/>
  <c r="A77" i="21" s="1"/>
  <c r="A78" i="21" s="1"/>
  <c r="A79" i="21" s="1"/>
  <c r="A80" i="21" s="1"/>
  <c r="A81" i="21" s="1"/>
  <c r="A82" i="21" s="1"/>
  <c r="A83" i="21" s="1"/>
  <c r="A84" i="21" s="1"/>
  <c r="A85" i="21" s="1"/>
  <c r="A86" i="21" s="1"/>
  <c r="A87" i="21" s="1"/>
  <c r="A88" i="21" s="1"/>
  <c r="A89" i="21" s="1"/>
  <c r="A90" i="21" s="1"/>
  <c r="A91" i="21" s="1"/>
  <c r="A92" i="21" s="1"/>
  <c r="A93" i="21" s="1"/>
  <c r="A94" i="21" s="1"/>
  <c r="A95" i="21" s="1"/>
  <c r="A96" i="21" s="1"/>
  <c r="A97" i="21" s="1"/>
  <c r="A98" i="21" s="1"/>
  <c r="A99" i="21" s="1"/>
  <c r="A100" i="21" s="1"/>
  <c r="A101" i="21" s="1"/>
  <c r="A102" i="21" s="1"/>
  <c r="A103" i="21" s="1"/>
  <c r="A104" i="21" s="1"/>
  <c r="A105" i="21" s="1"/>
  <c r="A106" i="21" s="1"/>
  <c r="A107" i="21" s="1"/>
  <c r="A108" i="21" s="1"/>
  <c r="A109" i="21" s="1"/>
  <c r="A110" i="21" s="1"/>
  <c r="A111" i="21" s="1"/>
  <c r="A112" i="21" s="1"/>
  <c r="A113" i="21" s="1"/>
  <c r="A114" i="21" s="1"/>
  <c r="A115" i="21" s="1"/>
  <c r="A116" i="21" s="1"/>
  <c r="A117" i="21" s="1"/>
  <c r="V4" i="21"/>
  <c r="D4" i="21"/>
  <c r="D5" i="21" s="1"/>
  <c r="D6" i="21" s="1"/>
  <c r="D7" i="21" s="1"/>
  <c r="D8" i="21" s="1"/>
  <c r="D9" i="21" s="1"/>
  <c r="D10" i="21" s="1"/>
  <c r="D11" i="21" s="1"/>
  <c r="D12" i="21" s="1"/>
  <c r="D13" i="21" s="1"/>
  <c r="D14" i="21" s="1"/>
  <c r="D15" i="21" s="1"/>
  <c r="D16" i="21" s="1"/>
  <c r="D17" i="21" s="1"/>
  <c r="D18" i="21" s="1"/>
  <c r="D19" i="21" s="1"/>
  <c r="D20" i="21" s="1"/>
  <c r="D21" i="21" s="1"/>
  <c r="D22" i="21" s="1"/>
  <c r="D23" i="21" s="1"/>
  <c r="D24" i="21" s="1"/>
  <c r="D25" i="21" s="1"/>
  <c r="D26" i="21" s="1"/>
  <c r="D27" i="21" s="1"/>
  <c r="D28" i="21" s="1"/>
  <c r="D29" i="21" s="1"/>
  <c r="D30" i="21" s="1"/>
  <c r="D31" i="21" s="1"/>
  <c r="D32" i="21" s="1"/>
  <c r="D33" i="21" s="1"/>
  <c r="D34" i="21" s="1"/>
  <c r="D35" i="21" s="1"/>
  <c r="D36" i="21" s="1"/>
  <c r="D37" i="21" s="1"/>
  <c r="D38" i="21" s="1"/>
  <c r="D39" i="21" s="1"/>
  <c r="D40" i="21" s="1"/>
  <c r="D41" i="21" s="1"/>
  <c r="D42" i="21" s="1"/>
  <c r="D43" i="21" s="1"/>
  <c r="D44" i="21" s="1"/>
  <c r="D45" i="21" s="1"/>
  <c r="D46" i="21" s="1"/>
  <c r="D47" i="21" s="1"/>
  <c r="D48" i="21" s="1"/>
  <c r="D49" i="21" s="1"/>
  <c r="D50" i="21" s="1"/>
  <c r="D51" i="21" s="1"/>
  <c r="D52" i="21" s="1"/>
  <c r="D53" i="21" s="1"/>
  <c r="D54" i="21" s="1"/>
  <c r="D55" i="21" s="1"/>
  <c r="D56" i="21" s="1"/>
  <c r="D57" i="21" s="1"/>
  <c r="D58" i="21" s="1"/>
  <c r="D59" i="21" s="1"/>
  <c r="D60" i="21" s="1"/>
  <c r="D61" i="21" s="1"/>
  <c r="D62" i="21" s="1"/>
  <c r="D63" i="21" s="1"/>
  <c r="D64" i="21" s="1"/>
  <c r="D65" i="21" s="1"/>
  <c r="D66" i="21" s="1"/>
  <c r="D67" i="21" s="1"/>
  <c r="D68" i="21" s="1"/>
  <c r="D69" i="21" s="1"/>
  <c r="D70" i="21" s="1"/>
  <c r="D71" i="21" s="1"/>
  <c r="D72" i="21" s="1"/>
  <c r="D73" i="21" s="1"/>
  <c r="D74" i="21" s="1"/>
  <c r="D75" i="21" s="1"/>
  <c r="D76" i="21" s="1"/>
  <c r="D77" i="21" s="1"/>
  <c r="D78" i="21" s="1"/>
  <c r="D79" i="21" s="1"/>
  <c r="D80" i="21" s="1"/>
  <c r="D81" i="21" s="1"/>
  <c r="D82" i="21" s="1"/>
  <c r="D83" i="21" s="1"/>
  <c r="D84" i="21" s="1"/>
  <c r="D85" i="21" s="1"/>
  <c r="D86" i="21" s="1"/>
  <c r="D87" i="21" s="1"/>
  <c r="D88" i="21" s="1"/>
  <c r="D89" i="21" s="1"/>
  <c r="D90" i="21" s="1"/>
  <c r="D91" i="21" s="1"/>
  <c r="D92" i="21" s="1"/>
  <c r="D93" i="21" s="1"/>
  <c r="D94" i="21" s="1"/>
  <c r="D95" i="21" s="1"/>
  <c r="D96" i="21" s="1"/>
  <c r="D97" i="21" s="1"/>
  <c r="D98" i="21" s="1"/>
  <c r="D99" i="21" s="1"/>
  <c r="D100" i="21" s="1"/>
  <c r="D101" i="21" s="1"/>
  <c r="D102" i="21" s="1"/>
  <c r="D103" i="21" s="1"/>
  <c r="D104" i="21" s="1"/>
  <c r="D105" i="21" s="1"/>
  <c r="D106" i="21" s="1"/>
  <c r="D107" i="21" s="1"/>
  <c r="D108" i="21" s="1"/>
  <c r="D109" i="21" s="1"/>
  <c r="D110" i="21" s="1"/>
  <c r="D111" i="21" s="1"/>
  <c r="D112" i="21" s="1"/>
  <c r="D113" i="21" s="1"/>
  <c r="D114" i="21" s="1"/>
  <c r="D115" i="21" s="1"/>
  <c r="D116" i="21" s="1"/>
  <c r="D117" i="21" s="1"/>
  <c r="C4" i="21"/>
  <c r="C5" i="21" s="1"/>
  <c r="C6" i="21" s="1"/>
  <c r="C7" i="21" s="1"/>
  <c r="C8" i="21" s="1"/>
  <c r="C9" i="21" s="1"/>
  <c r="C10" i="21" s="1"/>
  <c r="C11" i="21" s="1"/>
  <c r="C12" i="21" s="1"/>
  <c r="C13" i="21" s="1"/>
  <c r="C14" i="21" s="1"/>
  <c r="C15" i="21" s="1"/>
  <c r="C16" i="21" s="1"/>
  <c r="C17" i="21" s="1"/>
  <c r="C18" i="21" s="1"/>
  <c r="C19" i="21" s="1"/>
  <c r="C20" i="21" s="1"/>
  <c r="C21" i="21" s="1"/>
  <c r="C22" i="21" s="1"/>
  <c r="C23" i="21" s="1"/>
  <c r="C24" i="21" s="1"/>
  <c r="C25" i="21" s="1"/>
  <c r="C26" i="21" s="1"/>
  <c r="C27" i="21" s="1"/>
  <c r="C28" i="21" s="1"/>
  <c r="C29" i="21" s="1"/>
  <c r="C30" i="21" s="1"/>
  <c r="C31" i="21" s="1"/>
  <c r="C32" i="21" s="1"/>
  <c r="C33" i="21" s="1"/>
  <c r="C34" i="21" s="1"/>
  <c r="C35" i="21" s="1"/>
  <c r="C36" i="21" s="1"/>
  <c r="C37" i="21" s="1"/>
  <c r="C38" i="21" s="1"/>
  <c r="C39" i="21" s="1"/>
  <c r="C40" i="21" s="1"/>
  <c r="C41" i="21" s="1"/>
  <c r="C42" i="21" s="1"/>
  <c r="C43" i="21" s="1"/>
  <c r="C44" i="21" s="1"/>
  <c r="C45" i="21" s="1"/>
  <c r="C46" i="21" s="1"/>
  <c r="C47" i="21" s="1"/>
  <c r="C48" i="21" s="1"/>
  <c r="C49" i="21" s="1"/>
  <c r="C50" i="21" s="1"/>
  <c r="C51" i="21" s="1"/>
  <c r="C52" i="21" s="1"/>
  <c r="C53" i="21" s="1"/>
  <c r="C54" i="21" s="1"/>
  <c r="C55" i="21" s="1"/>
  <c r="C56" i="21" s="1"/>
  <c r="C57" i="21" s="1"/>
  <c r="C58" i="21" s="1"/>
  <c r="C59" i="21" s="1"/>
  <c r="C60" i="21" s="1"/>
  <c r="C61" i="21" s="1"/>
  <c r="C62" i="21" s="1"/>
  <c r="C63" i="21" s="1"/>
  <c r="C64" i="21" s="1"/>
  <c r="C65" i="21" s="1"/>
  <c r="C66" i="21" s="1"/>
  <c r="C67" i="21" s="1"/>
  <c r="C68" i="21" s="1"/>
  <c r="C69" i="21" s="1"/>
  <c r="C70" i="21" s="1"/>
  <c r="C71" i="21" s="1"/>
  <c r="C72" i="21" s="1"/>
  <c r="C73" i="21" s="1"/>
  <c r="C74" i="21" s="1"/>
  <c r="C75" i="21" s="1"/>
  <c r="C76" i="21" s="1"/>
  <c r="C77" i="21" s="1"/>
  <c r="C78" i="21" s="1"/>
  <c r="C79" i="21" s="1"/>
  <c r="C80" i="21" s="1"/>
  <c r="C81" i="21" s="1"/>
  <c r="C82" i="21" s="1"/>
  <c r="C83" i="21" s="1"/>
  <c r="C84" i="21" s="1"/>
  <c r="C85" i="21" s="1"/>
  <c r="C86" i="21" s="1"/>
  <c r="C87" i="21" s="1"/>
  <c r="C88" i="21" s="1"/>
  <c r="C89" i="21" s="1"/>
  <c r="C90" i="21" s="1"/>
  <c r="C91" i="21" s="1"/>
  <c r="C92" i="21" s="1"/>
  <c r="C93" i="21" s="1"/>
  <c r="C94" i="21" s="1"/>
  <c r="C95" i="21" s="1"/>
  <c r="C96" i="21" s="1"/>
  <c r="C97" i="21" s="1"/>
  <c r="C98" i="21" s="1"/>
  <c r="C99" i="21" s="1"/>
  <c r="C100" i="21" s="1"/>
  <c r="C101" i="21" s="1"/>
  <c r="C102" i="21" s="1"/>
  <c r="C103" i="21" s="1"/>
  <c r="C104" i="21" s="1"/>
  <c r="C105" i="21" s="1"/>
  <c r="C106" i="21" s="1"/>
  <c r="C107" i="21" s="1"/>
  <c r="C108" i="21" s="1"/>
  <c r="C109" i="21" s="1"/>
  <c r="C110" i="21" s="1"/>
  <c r="C111" i="21" s="1"/>
  <c r="C112" i="21" s="1"/>
  <c r="C113" i="21" s="1"/>
  <c r="C114" i="21" s="1"/>
  <c r="C115" i="21" s="1"/>
  <c r="C116" i="21" s="1"/>
  <c r="C117" i="21" s="1"/>
  <c r="V135" i="20" l="1"/>
  <c r="V134" i="20"/>
  <c r="V133" i="20"/>
  <c r="V132" i="20"/>
  <c r="V131" i="20"/>
  <c r="V130" i="20"/>
  <c r="V129" i="20"/>
  <c r="V128" i="20"/>
  <c r="V127" i="20"/>
  <c r="V126" i="20"/>
  <c r="V125" i="20"/>
  <c r="V124" i="20"/>
  <c r="V123" i="20"/>
  <c r="V122" i="20"/>
  <c r="V121" i="20"/>
  <c r="V120" i="20"/>
  <c r="V119" i="20"/>
  <c r="V118" i="20"/>
  <c r="V117" i="20"/>
  <c r="V116" i="20"/>
  <c r="V115" i="20"/>
  <c r="V114" i="20"/>
  <c r="V113" i="20"/>
  <c r="V112" i="20"/>
  <c r="V111" i="20"/>
  <c r="E111" i="20"/>
  <c r="E112" i="20" s="1"/>
  <c r="E113" i="20" s="1"/>
  <c r="E114" i="20" s="1"/>
  <c r="E115" i="20" s="1"/>
  <c r="E116" i="20" s="1"/>
  <c r="E117" i="20" s="1"/>
  <c r="E118" i="20" s="1"/>
  <c r="E119" i="20" s="1"/>
  <c r="E120" i="20" s="1"/>
  <c r="E121" i="20" s="1"/>
  <c r="E122" i="20" s="1"/>
  <c r="E123" i="20" s="1"/>
  <c r="E124" i="20" s="1"/>
  <c r="E125" i="20" s="1"/>
  <c r="E126" i="20" s="1"/>
  <c r="E127" i="20" s="1"/>
  <c r="E128" i="20" s="1"/>
  <c r="E129" i="20" s="1"/>
  <c r="E130" i="20" s="1"/>
  <c r="E131" i="20" s="1"/>
  <c r="E132" i="20" s="1"/>
  <c r="E133" i="20" s="1"/>
  <c r="E134" i="20" s="1"/>
  <c r="E135" i="20" s="1"/>
  <c r="V110" i="20"/>
  <c r="V109" i="20"/>
  <c r="V108" i="20"/>
  <c r="V107" i="20"/>
  <c r="V106" i="20"/>
  <c r="V105" i="20"/>
  <c r="V104" i="20"/>
  <c r="V103" i="20"/>
  <c r="V102" i="20"/>
  <c r="V101" i="20"/>
  <c r="V100" i="20"/>
  <c r="V99" i="20"/>
  <c r="V98" i="20"/>
  <c r="V97" i="20"/>
  <c r="V96" i="20"/>
  <c r="V95" i="20"/>
  <c r="V94" i="20"/>
  <c r="V93" i="20"/>
  <c r="V92" i="20"/>
  <c r="V91" i="20"/>
  <c r="V90" i="20"/>
  <c r="V89" i="20"/>
  <c r="V88" i="20"/>
  <c r="E88" i="20"/>
  <c r="E89" i="20" s="1"/>
  <c r="E90" i="20" s="1"/>
  <c r="E91" i="20" s="1"/>
  <c r="E92" i="20" s="1"/>
  <c r="E93" i="20" s="1"/>
  <c r="E94" i="20" s="1"/>
  <c r="E95" i="20" s="1"/>
  <c r="E96" i="20" s="1"/>
  <c r="E97" i="20" s="1"/>
  <c r="E98" i="20" s="1"/>
  <c r="E99" i="20" s="1"/>
  <c r="E100" i="20" s="1"/>
  <c r="E101" i="20" s="1"/>
  <c r="E102" i="20" s="1"/>
  <c r="E103" i="20" s="1"/>
  <c r="E104" i="20" s="1"/>
  <c r="E105" i="20" s="1"/>
  <c r="E106" i="20" s="1"/>
  <c r="E107" i="20" s="1"/>
  <c r="E108" i="20" s="1"/>
  <c r="E109" i="20" s="1"/>
  <c r="V87" i="20"/>
  <c r="V86" i="20"/>
  <c r="V85" i="20"/>
  <c r="V84" i="20"/>
  <c r="V83" i="20"/>
  <c r="V82" i="20"/>
  <c r="V81" i="20"/>
  <c r="V80" i="20"/>
  <c r="V79" i="20"/>
  <c r="V78" i="20"/>
  <c r="V77" i="20"/>
  <c r="V76" i="20"/>
  <c r="V75" i="20"/>
  <c r="V74" i="20"/>
  <c r="V73" i="20"/>
  <c r="V72" i="20"/>
  <c r="V71" i="20"/>
  <c r="V70" i="20"/>
  <c r="V69" i="20"/>
  <c r="V68" i="20"/>
  <c r="V67" i="20"/>
  <c r="V66" i="20"/>
  <c r="V65" i="20"/>
  <c r="V64" i="20"/>
  <c r="V63" i="20"/>
  <c r="V62" i="20"/>
  <c r="V61" i="20"/>
  <c r="E61" i="20"/>
  <c r="E62" i="20" s="1"/>
  <c r="E63" i="20" s="1"/>
  <c r="E64" i="20" s="1"/>
  <c r="E65" i="20" s="1"/>
  <c r="E66" i="20" s="1"/>
  <c r="E67" i="20" s="1"/>
  <c r="E68" i="20" s="1"/>
  <c r="E69" i="20" s="1"/>
  <c r="E70" i="20" s="1"/>
  <c r="E71" i="20" s="1"/>
  <c r="E72" i="20" s="1"/>
  <c r="E73" i="20" s="1"/>
  <c r="E74" i="20" s="1"/>
  <c r="E75" i="20" s="1"/>
  <c r="E76" i="20" s="1"/>
  <c r="E77" i="20" s="1"/>
  <c r="E78" i="20" s="1"/>
  <c r="E79" i="20" s="1"/>
  <c r="E80" i="20" s="1"/>
  <c r="E81" i="20" s="1"/>
  <c r="E82" i="20" s="1"/>
  <c r="E83" i="20" s="1"/>
  <c r="E84" i="20" s="1"/>
  <c r="E85" i="20" s="1"/>
  <c r="E86" i="20" s="1"/>
  <c r="V60" i="20"/>
  <c r="V59" i="20"/>
  <c r="V58" i="20"/>
  <c r="V57" i="20"/>
  <c r="V56" i="20"/>
  <c r="V55" i="20"/>
  <c r="V54" i="20"/>
  <c r="V53" i="20"/>
  <c r="V52" i="20"/>
  <c r="V51" i="20"/>
  <c r="V50" i="20"/>
  <c r="V49" i="20"/>
  <c r="V48" i="20"/>
  <c r="V47" i="20"/>
  <c r="V46" i="20"/>
  <c r="V45" i="20"/>
  <c r="V44" i="20"/>
  <c r="V43" i="20"/>
  <c r="V42" i="20"/>
  <c r="V41" i="20"/>
  <c r="V40" i="20"/>
  <c r="V39" i="20"/>
  <c r="V38" i="20"/>
  <c r="V37" i="20"/>
  <c r="E37" i="20"/>
  <c r="E38" i="20" s="1"/>
  <c r="E39" i="20" s="1"/>
  <c r="E40" i="20" s="1"/>
  <c r="E41" i="20" s="1"/>
  <c r="E42" i="20" s="1"/>
  <c r="E43" i="20" s="1"/>
  <c r="E44" i="20" s="1"/>
  <c r="E45" i="20" s="1"/>
  <c r="E46" i="20" s="1"/>
  <c r="E47" i="20" s="1"/>
  <c r="E48" i="20" s="1"/>
  <c r="E49" i="20" s="1"/>
  <c r="E50" i="20" s="1"/>
  <c r="E51" i="20" s="1"/>
  <c r="E52" i="20" s="1"/>
  <c r="E53" i="20" s="1"/>
  <c r="E54" i="20" s="1"/>
  <c r="E55" i="20" s="1"/>
  <c r="E56" i="20" s="1"/>
  <c r="E57" i="20" s="1"/>
  <c r="E58" i="20" s="1"/>
  <c r="E59" i="20" s="1"/>
  <c r="V36" i="20"/>
  <c r="E36" i="20"/>
  <c r="V35" i="20"/>
  <c r="V34" i="20"/>
  <c r="V33" i="20"/>
  <c r="V32" i="20"/>
  <c r="V31" i="20"/>
  <c r="V30" i="20"/>
  <c r="V29" i="20"/>
  <c r="V28" i="20"/>
  <c r="V27" i="20"/>
  <c r="V26" i="20"/>
  <c r="V25" i="20"/>
  <c r="V24" i="20"/>
  <c r="V23" i="20"/>
  <c r="V22" i="20"/>
  <c r="V21" i="20"/>
  <c r="V20" i="20"/>
  <c r="V19" i="20"/>
  <c r="V18" i="20"/>
  <c r="V17" i="20"/>
  <c r="V16" i="20"/>
  <c r="V15" i="20"/>
  <c r="V14" i="20"/>
  <c r="V13" i="20"/>
  <c r="V12" i="20"/>
  <c r="V11" i="20"/>
  <c r="V10" i="20"/>
  <c r="V9" i="20"/>
  <c r="V8" i="20"/>
  <c r="V7" i="20"/>
  <c r="V6" i="20"/>
  <c r="V5" i="20"/>
  <c r="G5" i="20"/>
  <c r="G6" i="20" s="1"/>
  <c r="G7" i="20" s="1"/>
  <c r="G8" i="20" s="1"/>
  <c r="G9" i="20" s="1"/>
  <c r="G10" i="20" s="1"/>
  <c r="G11" i="20" s="1"/>
  <c r="G12" i="20" s="1"/>
  <c r="G13" i="20" s="1"/>
  <c r="G14" i="20" s="1"/>
  <c r="G15" i="20" s="1"/>
  <c r="G16" i="20" s="1"/>
  <c r="G17" i="20" s="1"/>
  <c r="G18" i="20" s="1"/>
  <c r="G19" i="20" s="1"/>
  <c r="G20" i="20" s="1"/>
  <c r="G21" i="20" s="1"/>
  <c r="G22" i="20" s="1"/>
  <c r="G23" i="20" s="1"/>
  <c r="G24" i="20" s="1"/>
  <c r="G25" i="20" s="1"/>
  <c r="G26" i="20" s="1"/>
  <c r="G27" i="20" s="1"/>
  <c r="G28" i="20" s="1"/>
  <c r="G29" i="20" s="1"/>
  <c r="G30" i="20" s="1"/>
  <c r="G31" i="20" s="1"/>
  <c r="G32" i="20" s="1"/>
  <c r="G33" i="20" s="1"/>
  <c r="G34" i="20" s="1"/>
  <c r="G35" i="20" s="1"/>
  <c r="G36" i="20" s="1"/>
  <c r="G37" i="20" s="1"/>
  <c r="G38" i="20" s="1"/>
  <c r="G39" i="20" s="1"/>
  <c r="G40" i="20" s="1"/>
  <c r="G41" i="20" s="1"/>
  <c r="G42" i="20" s="1"/>
  <c r="G43" i="20" s="1"/>
  <c r="G44" i="20" s="1"/>
  <c r="G45" i="20" s="1"/>
  <c r="G46" i="20" s="1"/>
  <c r="G47" i="20" s="1"/>
  <c r="G48" i="20" s="1"/>
  <c r="G49" i="20" s="1"/>
  <c r="G50" i="20" s="1"/>
  <c r="G51" i="20" s="1"/>
  <c r="G52" i="20" s="1"/>
  <c r="G53" i="20" s="1"/>
  <c r="G54" i="20" s="1"/>
  <c r="G55" i="20" s="1"/>
  <c r="G56" i="20" s="1"/>
  <c r="G57" i="20" s="1"/>
  <c r="G58" i="20" s="1"/>
  <c r="G59" i="20" s="1"/>
  <c r="G60" i="20" s="1"/>
  <c r="G61" i="20" s="1"/>
  <c r="G62" i="20" s="1"/>
  <c r="G63" i="20" s="1"/>
  <c r="G64" i="20" s="1"/>
  <c r="G65" i="20" s="1"/>
  <c r="G66" i="20" s="1"/>
  <c r="G67" i="20" s="1"/>
  <c r="G68" i="20" s="1"/>
  <c r="G69" i="20" s="1"/>
  <c r="G70" i="20" s="1"/>
  <c r="G71" i="20" s="1"/>
  <c r="G72" i="20" s="1"/>
  <c r="G73" i="20" s="1"/>
  <c r="G74" i="20" s="1"/>
  <c r="G75" i="20" s="1"/>
  <c r="G76" i="20" s="1"/>
  <c r="G77" i="20" s="1"/>
  <c r="G78" i="20" s="1"/>
  <c r="G79" i="20" s="1"/>
  <c r="G80" i="20" s="1"/>
  <c r="G81" i="20" s="1"/>
  <c r="G82" i="20" s="1"/>
  <c r="G83" i="20" s="1"/>
  <c r="G84" i="20" s="1"/>
  <c r="G85" i="20" s="1"/>
  <c r="G86" i="20" s="1"/>
  <c r="G87" i="20" s="1"/>
  <c r="G88" i="20" s="1"/>
  <c r="G89" i="20" s="1"/>
  <c r="G90" i="20" s="1"/>
  <c r="G91" i="20" s="1"/>
  <c r="G92" i="20" s="1"/>
  <c r="G93" i="20" s="1"/>
  <c r="G94" i="20" s="1"/>
  <c r="G95" i="20" s="1"/>
  <c r="G96" i="20" s="1"/>
  <c r="G97" i="20" s="1"/>
  <c r="G98" i="20" s="1"/>
  <c r="G99" i="20" s="1"/>
  <c r="G100" i="20" s="1"/>
  <c r="G101" i="20" s="1"/>
  <c r="G102" i="20" s="1"/>
  <c r="G103" i="20" s="1"/>
  <c r="G104" i="20" s="1"/>
  <c r="G105" i="20" s="1"/>
  <c r="G106" i="20" s="1"/>
  <c r="G107" i="20" s="1"/>
  <c r="G108" i="20" s="1"/>
  <c r="G109" i="20" s="1"/>
  <c r="G110" i="20" s="1"/>
  <c r="G111" i="20" s="1"/>
  <c r="G112" i="20" s="1"/>
  <c r="G113" i="20" s="1"/>
  <c r="G114" i="20" s="1"/>
  <c r="G115" i="20" s="1"/>
  <c r="G116" i="20" s="1"/>
  <c r="G117" i="20" s="1"/>
  <c r="G118" i="20" s="1"/>
  <c r="G119" i="20" s="1"/>
  <c r="G120" i="20" s="1"/>
  <c r="G121" i="20" s="1"/>
  <c r="G122" i="20" s="1"/>
  <c r="G123" i="20" s="1"/>
  <c r="G124" i="20" s="1"/>
  <c r="G125" i="20" s="1"/>
  <c r="G126" i="20" s="1"/>
  <c r="G127" i="20" s="1"/>
  <c r="G128" i="20" s="1"/>
  <c r="G129" i="20" s="1"/>
  <c r="G130" i="20" s="1"/>
  <c r="G131" i="20" s="1"/>
  <c r="G132" i="20" s="1"/>
  <c r="G133" i="20" s="1"/>
  <c r="G134" i="20" s="1"/>
  <c r="G135" i="20" s="1"/>
  <c r="F5" i="20"/>
  <c r="F6" i="20" s="1"/>
  <c r="F7" i="20" s="1"/>
  <c r="F8" i="20" s="1"/>
  <c r="F9" i="20" s="1"/>
  <c r="F10" i="20" s="1"/>
  <c r="F11" i="20" s="1"/>
  <c r="F12" i="20" s="1"/>
  <c r="F13" i="20" s="1"/>
  <c r="F14" i="20" s="1"/>
  <c r="F15" i="20" s="1"/>
  <c r="F16" i="20" s="1"/>
  <c r="F17" i="20" s="1"/>
  <c r="F18" i="20" s="1"/>
  <c r="F19" i="20" s="1"/>
  <c r="F20" i="20" s="1"/>
  <c r="F21" i="20" s="1"/>
  <c r="F22" i="20" s="1"/>
  <c r="F23" i="20" s="1"/>
  <c r="F24" i="20" s="1"/>
  <c r="F25" i="20" s="1"/>
  <c r="F26" i="20" s="1"/>
  <c r="F27" i="20" s="1"/>
  <c r="F28" i="20" s="1"/>
  <c r="F29" i="20" s="1"/>
  <c r="F30" i="20" s="1"/>
  <c r="F31" i="20" s="1"/>
  <c r="F32" i="20" s="1"/>
  <c r="F33" i="20" s="1"/>
  <c r="F34" i="20" s="1"/>
  <c r="F35" i="20" s="1"/>
  <c r="F36" i="20" s="1"/>
  <c r="F37" i="20" s="1"/>
  <c r="F38" i="20" s="1"/>
  <c r="F39" i="20" s="1"/>
  <c r="F40" i="20" s="1"/>
  <c r="F41" i="20" s="1"/>
  <c r="F42" i="20" s="1"/>
  <c r="F43" i="20" s="1"/>
  <c r="F44" i="20" s="1"/>
  <c r="F45" i="20" s="1"/>
  <c r="F46" i="20" s="1"/>
  <c r="F47" i="20" s="1"/>
  <c r="F48" i="20" s="1"/>
  <c r="F49" i="20" s="1"/>
  <c r="F50" i="20" s="1"/>
  <c r="F51" i="20" s="1"/>
  <c r="F52" i="20" s="1"/>
  <c r="F53" i="20" s="1"/>
  <c r="F54" i="20" s="1"/>
  <c r="F55" i="20" s="1"/>
  <c r="F56" i="20" s="1"/>
  <c r="F57" i="20" s="1"/>
  <c r="F58" i="20" s="1"/>
  <c r="F59" i="20" s="1"/>
  <c r="F60" i="20" s="1"/>
  <c r="F61" i="20" s="1"/>
  <c r="F62" i="20" s="1"/>
  <c r="F63" i="20" s="1"/>
  <c r="F64" i="20" s="1"/>
  <c r="F65" i="20" s="1"/>
  <c r="F66" i="20" s="1"/>
  <c r="F67" i="20" s="1"/>
  <c r="F68" i="20" s="1"/>
  <c r="F69" i="20" s="1"/>
  <c r="F70" i="20" s="1"/>
  <c r="F71" i="20" s="1"/>
  <c r="F72" i="20" s="1"/>
  <c r="F73" i="20" s="1"/>
  <c r="F74" i="20" s="1"/>
  <c r="F75" i="20" s="1"/>
  <c r="F76" i="20" s="1"/>
  <c r="F77" i="20" s="1"/>
  <c r="F78" i="20" s="1"/>
  <c r="F79" i="20" s="1"/>
  <c r="F80" i="20" s="1"/>
  <c r="F81" i="20" s="1"/>
  <c r="F82" i="20" s="1"/>
  <c r="F83" i="20" s="1"/>
  <c r="F84" i="20" s="1"/>
  <c r="F85" i="20" s="1"/>
  <c r="F86" i="20" s="1"/>
  <c r="F87" i="20" s="1"/>
  <c r="F88" i="20" s="1"/>
  <c r="F89" i="20" s="1"/>
  <c r="F90" i="20" s="1"/>
  <c r="F91" i="20" s="1"/>
  <c r="F92" i="20" s="1"/>
  <c r="F93" i="20" s="1"/>
  <c r="F94" i="20" s="1"/>
  <c r="F95" i="20" s="1"/>
  <c r="F96" i="20" s="1"/>
  <c r="F97" i="20" s="1"/>
  <c r="F98" i="20" s="1"/>
  <c r="F99" i="20" s="1"/>
  <c r="F100" i="20" s="1"/>
  <c r="F101" i="20" s="1"/>
  <c r="F102" i="20" s="1"/>
  <c r="F103" i="20" s="1"/>
  <c r="F104" i="20" s="1"/>
  <c r="F105" i="20" s="1"/>
  <c r="F106" i="20" s="1"/>
  <c r="F107" i="20" s="1"/>
  <c r="F108" i="20" s="1"/>
  <c r="F109" i="20" s="1"/>
  <c r="F110" i="20" s="1"/>
  <c r="F111" i="20" s="1"/>
  <c r="F112" i="20" s="1"/>
  <c r="F113" i="20" s="1"/>
  <c r="F114" i="20" s="1"/>
  <c r="F115" i="20" s="1"/>
  <c r="F116" i="20" s="1"/>
  <c r="F117" i="20" s="1"/>
  <c r="F118" i="20" s="1"/>
  <c r="F119" i="20" s="1"/>
  <c r="F120" i="20" s="1"/>
  <c r="F121" i="20" s="1"/>
  <c r="F122" i="20" s="1"/>
  <c r="F123" i="20" s="1"/>
  <c r="F124" i="20" s="1"/>
  <c r="F125" i="20" s="1"/>
  <c r="F126" i="20" s="1"/>
  <c r="F127" i="20" s="1"/>
  <c r="F128" i="20" s="1"/>
  <c r="F129" i="20" s="1"/>
  <c r="F130" i="20" s="1"/>
  <c r="F131" i="20" s="1"/>
  <c r="F132" i="20" s="1"/>
  <c r="F133" i="20" s="1"/>
  <c r="F134" i="20" s="1"/>
  <c r="F135" i="20" s="1"/>
  <c r="E5" i="20"/>
  <c r="E6" i="20" s="1"/>
  <c r="E7" i="20" s="1"/>
  <c r="E8" i="20" s="1"/>
  <c r="E9" i="20" s="1"/>
  <c r="E10" i="20" s="1"/>
  <c r="E11" i="20" s="1"/>
  <c r="E12" i="20" s="1"/>
  <c r="E13" i="20" s="1"/>
  <c r="E14" i="20" s="1"/>
  <c r="E15" i="20" s="1"/>
  <c r="E16" i="20" s="1"/>
  <c r="E17" i="20" s="1"/>
  <c r="E18" i="20" s="1"/>
  <c r="E19" i="20" s="1"/>
  <c r="E20" i="20" s="1"/>
  <c r="E21" i="20" s="1"/>
  <c r="E22" i="20" s="1"/>
  <c r="E23" i="20" s="1"/>
  <c r="E24" i="20" s="1"/>
  <c r="E25" i="20" s="1"/>
  <c r="E26" i="20" s="1"/>
  <c r="E27" i="20" s="1"/>
  <c r="E28" i="20" s="1"/>
  <c r="E29" i="20" s="1"/>
  <c r="E30" i="20" s="1"/>
  <c r="E31" i="20" s="1"/>
  <c r="E32" i="20" s="1"/>
  <c r="E33" i="20" s="1"/>
  <c r="B5" i="20"/>
  <c r="B6" i="20" s="1"/>
  <c r="B7" i="20" s="1"/>
  <c r="B8" i="20" s="1"/>
  <c r="B9" i="20" s="1"/>
  <c r="B10" i="20" s="1"/>
  <c r="B11" i="20" s="1"/>
  <c r="B12" i="20" s="1"/>
  <c r="B13" i="20" s="1"/>
  <c r="B14" i="20" s="1"/>
  <c r="B15" i="20" s="1"/>
  <c r="B16" i="20" s="1"/>
  <c r="B17" i="20" s="1"/>
  <c r="B18" i="20" s="1"/>
  <c r="B19" i="20" s="1"/>
  <c r="B20" i="20" s="1"/>
  <c r="B21" i="20" s="1"/>
  <c r="B22" i="20" s="1"/>
  <c r="B23" i="20" s="1"/>
  <c r="B24" i="20" s="1"/>
  <c r="B25" i="20" s="1"/>
  <c r="B26" i="20" s="1"/>
  <c r="B27" i="20" s="1"/>
  <c r="B28" i="20" s="1"/>
  <c r="B29" i="20" s="1"/>
  <c r="B30" i="20" s="1"/>
  <c r="B31" i="20" s="1"/>
  <c r="B32" i="20" s="1"/>
  <c r="B33" i="20" s="1"/>
  <c r="B34" i="20" s="1"/>
  <c r="B35" i="20" s="1"/>
  <c r="B36" i="20" s="1"/>
  <c r="B37" i="20" s="1"/>
  <c r="B38" i="20" s="1"/>
  <c r="B39" i="20" s="1"/>
  <c r="B40" i="20" s="1"/>
  <c r="B41" i="20" s="1"/>
  <c r="B42" i="20" s="1"/>
  <c r="B43" i="20" s="1"/>
  <c r="B44" i="20" s="1"/>
  <c r="B45" i="20" s="1"/>
  <c r="B46" i="20" s="1"/>
  <c r="B47" i="20" s="1"/>
  <c r="B48" i="20" s="1"/>
  <c r="B49" i="20" s="1"/>
  <c r="B50" i="20" s="1"/>
  <c r="B51" i="20" s="1"/>
  <c r="B52" i="20" s="1"/>
  <c r="B53" i="20" s="1"/>
  <c r="B54" i="20" s="1"/>
  <c r="B55" i="20" s="1"/>
  <c r="B56" i="20" s="1"/>
  <c r="B57" i="20" s="1"/>
  <c r="B58" i="20" s="1"/>
  <c r="B59" i="20" s="1"/>
  <c r="B60" i="20" s="1"/>
  <c r="B61" i="20" s="1"/>
  <c r="B62" i="20" s="1"/>
  <c r="B63" i="20" s="1"/>
  <c r="B64" i="20" s="1"/>
  <c r="B65" i="20" s="1"/>
  <c r="B66" i="20" s="1"/>
  <c r="B67" i="20" s="1"/>
  <c r="B68" i="20" s="1"/>
  <c r="B69" i="20" s="1"/>
  <c r="B70" i="20" s="1"/>
  <c r="B71" i="20" s="1"/>
  <c r="B72" i="20" s="1"/>
  <c r="B73" i="20" s="1"/>
  <c r="B74" i="20" s="1"/>
  <c r="B75" i="20" s="1"/>
  <c r="B76" i="20" s="1"/>
  <c r="B77" i="20" s="1"/>
  <c r="B78" i="20" s="1"/>
  <c r="B79" i="20" s="1"/>
  <c r="B80" i="20" s="1"/>
  <c r="B81" i="20" s="1"/>
  <c r="B82" i="20" s="1"/>
  <c r="B83" i="20" s="1"/>
  <c r="B84" i="20" s="1"/>
  <c r="B85" i="20" s="1"/>
  <c r="B86" i="20" s="1"/>
  <c r="B87" i="20" s="1"/>
  <c r="B88" i="20" s="1"/>
  <c r="B89" i="20" s="1"/>
  <c r="B90" i="20" s="1"/>
  <c r="B91" i="20" s="1"/>
  <c r="B92" i="20" s="1"/>
  <c r="B93" i="20" s="1"/>
  <c r="B94" i="20" s="1"/>
  <c r="B95" i="20" s="1"/>
  <c r="B96" i="20" s="1"/>
  <c r="B97" i="20" s="1"/>
  <c r="B98" i="20" s="1"/>
  <c r="B99" i="20" s="1"/>
  <c r="B100" i="20" s="1"/>
  <c r="B101" i="20" s="1"/>
  <c r="B102" i="20" s="1"/>
  <c r="B103" i="20" s="1"/>
  <c r="B104" i="20" s="1"/>
  <c r="B105" i="20" s="1"/>
  <c r="B106" i="20" s="1"/>
  <c r="B107" i="20" s="1"/>
  <c r="B108" i="20" s="1"/>
  <c r="B109" i="20" s="1"/>
  <c r="B110" i="20" s="1"/>
  <c r="B111" i="20" s="1"/>
  <c r="B112" i="20" s="1"/>
  <c r="B113" i="20" s="1"/>
  <c r="B114" i="20" s="1"/>
  <c r="B115" i="20" s="1"/>
  <c r="B116" i="20" s="1"/>
  <c r="B117" i="20" s="1"/>
  <c r="B118" i="20" s="1"/>
  <c r="B119" i="20" s="1"/>
  <c r="B120" i="20" s="1"/>
  <c r="B121" i="20" s="1"/>
  <c r="B122" i="20" s="1"/>
  <c r="B123" i="20" s="1"/>
  <c r="B124" i="20" s="1"/>
  <c r="B125" i="20" s="1"/>
  <c r="B126" i="20" s="1"/>
  <c r="B127" i="20" s="1"/>
  <c r="B128" i="20" s="1"/>
  <c r="B129" i="20" s="1"/>
  <c r="B130" i="20" s="1"/>
  <c r="B131" i="20" s="1"/>
  <c r="B132" i="20" s="1"/>
  <c r="B133" i="20" s="1"/>
  <c r="B134" i="20" s="1"/>
  <c r="B135" i="20" s="1"/>
  <c r="A5" i="20"/>
  <c r="A6" i="20" s="1"/>
  <c r="A7" i="20" s="1"/>
  <c r="A8" i="20" s="1"/>
  <c r="A9" i="20" s="1"/>
  <c r="A10" i="20" s="1"/>
  <c r="A11" i="20" s="1"/>
  <c r="A12" i="20" s="1"/>
  <c r="A13" i="20" s="1"/>
  <c r="A14" i="20" s="1"/>
  <c r="A15" i="20" s="1"/>
  <c r="A16" i="20" s="1"/>
  <c r="A17" i="20" s="1"/>
  <c r="A18" i="20" s="1"/>
  <c r="A19" i="20" s="1"/>
  <c r="A20" i="20" s="1"/>
  <c r="A21" i="20" s="1"/>
  <c r="A22" i="20" s="1"/>
  <c r="A23" i="20" s="1"/>
  <c r="A24" i="20" s="1"/>
  <c r="A25" i="20" s="1"/>
  <c r="A26" i="20" s="1"/>
  <c r="A27" i="20" s="1"/>
  <c r="A28" i="20" s="1"/>
  <c r="A29" i="20" s="1"/>
  <c r="A30" i="20" s="1"/>
  <c r="A31" i="20" s="1"/>
  <c r="A32" i="20" s="1"/>
  <c r="A33" i="20" s="1"/>
  <c r="A34" i="20" s="1"/>
  <c r="A35" i="20" s="1"/>
  <c r="A36" i="20" s="1"/>
  <c r="A37" i="20" s="1"/>
  <c r="A38" i="20" s="1"/>
  <c r="A39" i="20" s="1"/>
  <c r="A40" i="20" s="1"/>
  <c r="A41" i="20" s="1"/>
  <c r="A42" i="20" s="1"/>
  <c r="A43" i="20" s="1"/>
  <c r="A44" i="20" s="1"/>
  <c r="A45" i="20" s="1"/>
  <c r="A46" i="20" s="1"/>
  <c r="A47" i="20" s="1"/>
  <c r="A48" i="20" s="1"/>
  <c r="A49" i="20" s="1"/>
  <c r="A50" i="20" s="1"/>
  <c r="A51" i="20" s="1"/>
  <c r="A52" i="20" s="1"/>
  <c r="A53" i="20" s="1"/>
  <c r="A54" i="20" s="1"/>
  <c r="A55" i="20" s="1"/>
  <c r="A56" i="20" s="1"/>
  <c r="A57" i="20" s="1"/>
  <c r="A58" i="20" s="1"/>
  <c r="A59" i="20" s="1"/>
  <c r="A60" i="20" s="1"/>
  <c r="A61" i="20" s="1"/>
  <c r="A62" i="20" s="1"/>
  <c r="A63" i="20" s="1"/>
  <c r="A64" i="20" s="1"/>
  <c r="A65" i="20" s="1"/>
  <c r="A66" i="20" s="1"/>
  <c r="A67" i="20" s="1"/>
  <c r="A68" i="20" s="1"/>
  <c r="A69" i="20" s="1"/>
  <c r="A70" i="20" s="1"/>
  <c r="A71" i="20" s="1"/>
  <c r="A72" i="20" s="1"/>
  <c r="A73" i="20" s="1"/>
  <c r="A74" i="20" s="1"/>
  <c r="A75" i="20" s="1"/>
  <c r="A76" i="20" s="1"/>
  <c r="A77" i="20" s="1"/>
  <c r="A78" i="20" s="1"/>
  <c r="A79" i="20" s="1"/>
  <c r="A80" i="20" s="1"/>
  <c r="A81" i="20" s="1"/>
  <c r="A82" i="20" s="1"/>
  <c r="A83" i="20" s="1"/>
  <c r="A84" i="20" s="1"/>
  <c r="A85" i="20" s="1"/>
  <c r="A86" i="20" s="1"/>
  <c r="A87" i="20" s="1"/>
  <c r="A88" i="20" s="1"/>
  <c r="A89" i="20" s="1"/>
  <c r="A90" i="20" s="1"/>
  <c r="A91" i="20" s="1"/>
  <c r="A92" i="20" s="1"/>
  <c r="A93" i="20" s="1"/>
  <c r="A94" i="20" s="1"/>
  <c r="A95" i="20" s="1"/>
  <c r="A96" i="20" s="1"/>
  <c r="A97" i="20" s="1"/>
  <c r="A98" i="20" s="1"/>
  <c r="A99" i="20" s="1"/>
  <c r="A100" i="20" s="1"/>
  <c r="A101" i="20" s="1"/>
  <c r="A102" i="20" s="1"/>
  <c r="A103" i="20" s="1"/>
  <c r="A104" i="20" s="1"/>
  <c r="A105" i="20" s="1"/>
  <c r="A106" i="20" s="1"/>
  <c r="A107" i="20" s="1"/>
  <c r="A108" i="20" s="1"/>
  <c r="A109" i="20" s="1"/>
  <c r="A110" i="20" s="1"/>
  <c r="A111" i="20" s="1"/>
  <c r="A112" i="20" s="1"/>
  <c r="A113" i="20" s="1"/>
  <c r="A114" i="20" s="1"/>
  <c r="A115" i="20" s="1"/>
  <c r="A116" i="20" s="1"/>
  <c r="A117" i="20" s="1"/>
  <c r="A118" i="20" s="1"/>
  <c r="A119" i="20" s="1"/>
  <c r="A120" i="20" s="1"/>
  <c r="A121" i="20" s="1"/>
  <c r="A122" i="20" s="1"/>
  <c r="A123" i="20" s="1"/>
  <c r="A124" i="20" s="1"/>
  <c r="A125" i="20" s="1"/>
  <c r="A126" i="20" s="1"/>
  <c r="A127" i="20" s="1"/>
  <c r="A128" i="20" s="1"/>
  <c r="A129" i="20" s="1"/>
  <c r="A130" i="20" s="1"/>
  <c r="A131" i="20" s="1"/>
  <c r="A132" i="20" s="1"/>
  <c r="A133" i="20" s="1"/>
  <c r="A134" i="20" s="1"/>
  <c r="A135" i="20" s="1"/>
  <c r="V4" i="20"/>
  <c r="D4" i="20"/>
  <c r="D5" i="20" s="1"/>
  <c r="D6" i="20" s="1"/>
  <c r="D7" i="20" s="1"/>
  <c r="D8" i="20" s="1"/>
  <c r="D9" i="20" s="1"/>
  <c r="D10" i="20" s="1"/>
  <c r="D11" i="20" s="1"/>
  <c r="D12" i="20" s="1"/>
  <c r="D13" i="20" s="1"/>
  <c r="D14" i="20" s="1"/>
  <c r="D15" i="20" s="1"/>
  <c r="D16" i="20" s="1"/>
  <c r="D17" i="20" s="1"/>
  <c r="D18" i="20" s="1"/>
  <c r="D19" i="20" s="1"/>
  <c r="D20" i="20" s="1"/>
  <c r="D21" i="20" s="1"/>
  <c r="D22" i="20" s="1"/>
  <c r="D23" i="20" s="1"/>
  <c r="D24" i="20" s="1"/>
  <c r="D25" i="20" s="1"/>
  <c r="D26" i="20" s="1"/>
  <c r="D27" i="20" s="1"/>
  <c r="D28" i="20" s="1"/>
  <c r="D29" i="20" s="1"/>
  <c r="D30" i="20" s="1"/>
  <c r="D31" i="20" s="1"/>
  <c r="D32" i="20" s="1"/>
  <c r="D33" i="20" s="1"/>
  <c r="D34" i="20" s="1"/>
  <c r="D35" i="20" s="1"/>
  <c r="D36" i="20" s="1"/>
  <c r="D37" i="20" s="1"/>
  <c r="D38" i="20" s="1"/>
  <c r="D39" i="20" s="1"/>
  <c r="D40" i="20" s="1"/>
  <c r="D41" i="20" s="1"/>
  <c r="D42" i="20" s="1"/>
  <c r="D43" i="20" s="1"/>
  <c r="D44" i="20" s="1"/>
  <c r="D45" i="20" s="1"/>
  <c r="D46" i="20" s="1"/>
  <c r="D47" i="20" s="1"/>
  <c r="D48" i="20" s="1"/>
  <c r="D49" i="20" s="1"/>
  <c r="D50" i="20" s="1"/>
  <c r="D51" i="20" s="1"/>
  <c r="D52" i="20" s="1"/>
  <c r="D53" i="20" s="1"/>
  <c r="D54" i="20" s="1"/>
  <c r="D55" i="20" s="1"/>
  <c r="D56" i="20" s="1"/>
  <c r="D57" i="20" s="1"/>
  <c r="D58" i="20" s="1"/>
  <c r="D59" i="20" s="1"/>
  <c r="D60" i="20" s="1"/>
  <c r="D61" i="20" s="1"/>
  <c r="D62" i="20" s="1"/>
  <c r="D63" i="20" s="1"/>
  <c r="D64" i="20" s="1"/>
  <c r="D65" i="20" s="1"/>
  <c r="D66" i="20" s="1"/>
  <c r="D67" i="20" s="1"/>
  <c r="D68" i="20" s="1"/>
  <c r="D69" i="20" s="1"/>
  <c r="D70" i="20" s="1"/>
  <c r="D71" i="20" s="1"/>
  <c r="D72" i="20" s="1"/>
  <c r="D73" i="20" s="1"/>
  <c r="D74" i="20" s="1"/>
  <c r="D75" i="20" s="1"/>
  <c r="D76" i="20" s="1"/>
  <c r="D77" i="20" s="1"/>
  <c r="D78" i="20" s="1"/>
  <c r="D79" i="20" s="1"/>
  <c r="D80" i="20" s="1"/>
  <c r="D81" i="20" s="1"/>
  <c r="D82" i="20" s="1"/>
  <c r="D83" i="20" s="1"/>
  <c r="D84" i="20" s="1"/>
  <c r="D85" i="20" s="1"/>
  <c r="D86" i="20" s="1"/>
  <c r="D87" i="20" s="1"/>
  <c r="D88" i="20" s="1"/>
  <c r="D89" i="20" s="1"/>
  <c r="D90" i="20" s="1"/>
  <c r="D91" i="20" s="1"/>
  <c r="D92" i="20" s="1"/>
  <c r="D93" i="20" s="1"/>
  <c r="D94" i="20" s="1"/>
  <c r="D95" i="20" s="1"/>
  <c r="D96" i="20" s="1"/>
  <c r="D97" i="20" s="1"/>
  <c r="D98" i="20" s="1"/>
  <c r="D99" i="20" s="1"/>
  <c r="D100" i="20" s="1"/>
  <c r="D101" i="20" s="1"/>
  <c r="D102" i="20" s="1"/>
  <c r="D103" i="20" s="1"/>
  <c r="D104" i="20" s="1"/>
  <c r="D105" i="20" s="1"/>
  <c r="D106" i="20" s="1"/>
  <c r="D107" i="20" s="1"/>
  <c r="D108" i="20" s="1"/>
  <c r="D109" i="20" s="1"/>
  <c r="D110" i="20" s="1"/>
  <c r="D111" i="20" s="1"/>
  <c r="D112" i="20" s="1"/>
  <c r="D113" i="20" s="1"/>
  <c r="D114" i="20" s="1"/>
  <c r="D115" i="20" s="1"/>
  <c r="D116" i="20" s="1"/>
  <c r="D117" i="20" s="1"/>
  <c r="D118" i="20" s="1"/>
  <c r="D119" i="20" s="1"/>
  <c r="D120" i="20" s="1"/>
  <c r="D121" i="20" s="1"/>
  <c r="D122" i="20" s="1"/>
  <c r="D123" i="20" s="1"/>
  <c r="D124" i="20" s="1"/>
  <c r="D125" i="20" s="1"/>
  <c r="D126" i="20" s="1"/>
  <c r="D127" i="20" s="1"/>
  <c r="D128" i="20" s="1"/>
  <c r="D129" i="20" s="1"/>
  <c r="D130" i="20" s="1"/>
  <c r="D131" i="20" s="1"/>
  <c r="D132" i="20" s="1"/>
  <c r="D133" i="20" s="1"/>
  <c r="D134" i="20" s="1"/>
  <c r="D135" i="20" s="1"/>
  <c r="C4" i="20"/>
  <c r="C5" i="20" s="1"/>
  <c r="C6" i="20" s="1"/>
  <c r="C7" i="20" s="1"/>
  <c r="C8" i="20" s="1"/>
  <c r="C9" i="20" s="1"/>
  <c r="C10" i="20" s="1"/>
  <c r="C11" i="20" s="1"/>
  <c r="C12" i="20" s="1"/>
  <c r="C13" i="20" s="1"/>
  <c r="C14" i="20" s="1"/>
  <c r="C15" i="20" s="1"/>
  <c r="C16" i="20" s="1"/>
  <c r="C17" i="20" s="1"/>
  <c r="C18" i="20" s="1"/>
  <c r="C19" i="20" s="1"/>
  <c r="C20" i="20" s="1"/>
  <c r="C21" i="20" s="1"/>
  <c r="C22" i="20" s="1"/>
  <c r="C23" i="20" s="1"/>
  <c r="C24" i="20" s="1"/>
  <c r="C25" i="20" s="1"/>
  <c r="C26" i="20" s="1"/>
  <c r="C27" i="20" s="1"/>
  <c r="C28" i="20" s="1"/>
  <c r="C29" i="20" s="1"/>
  <c r="C30" i="20" s="1"/>
  <c r="C31" i="20" s="1"/>
  <c r="C32" i="20" s="1"/>
  <c r="C33" i="20" s="1"/>
  <c r="C34" i="20" s="1"/>
  <c r="C35" i="20" s="1"/>
  <c r="C36" i="20" s="1"/>
  <c r="C37" i="20" s="1"/>
  <c r="C38" i="20" s="1"/>
  <c r="C39" i="20" s="1"/>
  <c r="C40" i="20" s="1"/>
  <c r="C41" i="20" s="1"/>
  <c r="C42" i="20" s="1"/>
  <c r="C43" i="20" s="1"/>
  <c r="C44" i="20" s="1"/>
  <c r="C45" i="20" s="1"/>
  <c r="C46" i="20" s="1"/>
  <c r="C47" i="20" s="1"/>
  <c r="C48" i="20" s="1"/>
  <c r="C49" i="20" s="1"/>
  <c r="C50" i="20" s="1"/>
  <c r="C51" i="20" s="1"/>
  <c r="C52" i="20" s="1"/>
  <c r="C53" i="20" s="1"/>
  <c r="C54" i="20" s="1"/>
  <c r="C55" i="20" s="1"/>
  <c r="C56" i="20" s="1"/>
  <c r="C57" i="20" s="1"/>
  <c r="C58" i="20" s="1"/>
  <c r="C59" i="20" s="1"/>
  <c r="C60" i="20" s="1"/>
  <c r="C61" i="20" s="1"/>
  <c r="C62" i="20" s="1"/>
  <c r="C63" i="20" s="1"/>
  <c r="C64" i="20" s="1"/>
  <c r="C65" i="20" s="1"/>
  <c r="C66" i="20" s="1"/>
  <c r="C67" i="20" s="1"/>
  <c r="C68" i="20" s="1"/>
  <c r="C69" i="20" s="1"/>
  <c r="C70" i="20" s="1"/>
  <c r="C71" i="20" s="1"/>
  <c r="C72" i="20" s="1"/>
  <c r="C73" i="20" s="1"/>
  <c r="C74" i="20" s="1"/>
  <c r="C75" i="20" s="1"/>
  <c r="C76" i="20" s="1"/>
  <c r="C77" i="20" s="1"/>
  <c r="C78" i="20" s="1"/>
  <c r="C79" i="20" s="1"/>
  <c r="C80" i="20" s="1"/>
  <c r="C81" i="20" s="1"/>
  <c r="C82" i="20" s="1"/>
  <c r="C83" i="20" s="1"/>
  <c r="C84" i="20" s="1"/>
  <c r="C85" i="20" s="1"/>
  <c r="C86" i="20" s="1"/>
  <c r="C87" i="20" s="1"/>
  <c r="C88" i="20" s="1"/>
  <c r="C89" i="20" s="1"/>
  <c r="C90" i="20" s="1"/>
  <c r="C91" i="20" s="1"/>
  <c r="C92" i="20" s="1"/>
  <c r="C93" i="20" s="1"/>
  <c r="C94" i="20" s="1"/>
  <c r="C95" i="20" s="1"/>
  <c r="C96" i="20" s="1"/>
  <c r="C97" i="20" s="1"/>
  <c r="C98" i="20" s="1"/>
  <c r="C99" i="20" s="1"/>
  <c r="C100" i="20" s="1"/>
  <c r="C101" i="20" s="1"/>
  <c r="C102" i="20" s="1"/>
  <c r="C103" i="20" s="1"/>
  <c r="C104" i="20" s="1"/>
  <c r="C105" i="20" s="1"/>
  <c r="C106" i="20" s="1"/>
  <c r="C107" i="20" s="1"/>
  <c r="C108" i="20" s="1"/>
  <c r="C109" i="20" s="1"/>
  <c r="C110" i="20" s="1"/>
  <c r="C111" i="20" s="1"/>
  <c r="C112" i="20" s="1"/>
  <c r="C113" i="20" s="1"/>
  <c r="C114" i="20" s="1"/>
  <c r="C115" i="20" s="1"/>
  <c r="C116" i="20" s="1"/>
  <c r="C117" i="20" s="1"/>
  <c r="C118" i="20" s="1"/>
  <c r="C119" i="20" s="1"/>
  <c r="C120" i="20" s="1"/>
  <c r="C121" i="20" s="1"/>
  <c r="C122" i="20" s="1"/>
  <c r="C123" i="20" s="1"/>
  <c r="C124" i="20" s="1"/>
  <c r="C125" i="20" s="1"/>
  <c r="C126" i="20" s="1"/>
  <c r="C127" i="20" s="1"/>
  <c r="C128" i="20" s="1"/>
  <c r="C129" i="20" s="1"/>
  <c r="C130" i="20" s="1"/>
  <c r="C131" i="20" s="1"/>
  <c r="C132" i="20" s="1"/>
  <c r="C133" i="20" s="1"/>
  <c r="C134" i="20" s="1"/>
  <c r="C135" i="20" s="1"/>
  <c r="V51" i="19" l="1"/>
  <c r="V50" i="19"/>
  <c r="V49" i="19"/>
  <c r="V48" i="19"/>
  <c r="V47" i="19"/>
  <c r="V46" i="19"/>
  <c r="V45" i="19"/>
  <c r="V44" i="19"/>
  <c r="V43" i="19"/>
  <c r="V42" i="19"/>
  <c r="V41" i="19"/>
  <c r="V40" i="19"/>
  <c r="V39" i="19"/>
  <c r="V38" i="19"/>
  <c r="V37" i="19"/>
  <c r="V36" i="19"/>
  <c r="V35" i="19"/>
  <c r="V34" i="19"/>
  <c r="V33" i="19"/>
  <c r="V32" i="19"/>
  <c r="V31" i="19"/>
  <c r="V30" i="19"/>
  <c r="V29" i="19"/>
  <c r="E29" i="19"/>
  <c r="E30" i="19" s="1"/>
  <c r="E31" i="19" s="1"/>
  <c r="E32" i="19" s="1"/>
  <c r="E33" i="19" s="1"/>
  <c r="E34" i="19" s="1"/>
  <c r="E35" i="19" s="1"/>
  <c r="E36" i="19" s="1"/>
  <c r="E37" i="19" s="1"/>
  <c r="E38" i="19" s="1"/>
  <c r="E39" i="19" s="1"/>
  <c r="E40" i="19" s="1"/>
  <c r="E41" i="19" s="1"/>
  <c r="E42" i="19" s="1"/>
  <c r="E43" i="19" s="1"/>
  <c r="E44" i="19" s="1"/>
  <c r="E45" i="19" s="1"/>
  <c r="E46" i="19" s="1"/>
  <c r="E47" i="19" s="1"/>
  <c r="E48" i="19" s="1"/>
  <c r="E49" i="19" s="1"/>
  <c r="E50" i="19" s="1"/>
  <c r="E51" i="19" s="1"/>
  <c r="V28" i="19"/>
  <c r="V27" i="19"/>
  <c r="V26" i="19"/>
  <c r="V25" i="19"/>
  <c r="V24" i="19"/>
  <c r="V23" i="19"/>
  <c r="V22" i="19"/>
  <c r="V21" i="19"/>
  <c r="V20" i="19"/>
  <c r="V19" i="19"/>
  <c r="V18" i="19"/>
  <c r="V17" i="19"/>
  <c r="V16" i="19"/>
  <c r="V15" i="19"/>
  <c r="V14" i="19"/>
  <c r="V13" i="19"/>
  <c r="V12" i="19"/>
  <c r="V11" i="19"/>
  <c r="V10" i="19"/>
  <c r="V9" i="19"/>
  <c r="V8" i="19"/>
  <c r="V7" i="19"/>
  <c r="V6" i="19"/>
  <c r="G6" i="19"/>
  <c r="G7" i="19" s="1"/>
  <c r="G8" i="19" s="1"/>
  <c r="G9" i="19" s="1"/>
  <c r="G10" i="19" s="1"/>
  <c r="G11" i="19" s="1"/>
  <c r="G12" i="19" s="1"/>
  <c r="G13" i="19" s="1"/>
  <c r="G14" i="19" s="1"/>
  <c r="G15" i="19" s="1"/>
  <c r="G16" i="19" s="1"/>
  <c r="G17" i="19" s="1"/>
  <c r="G18" i="19" s="1"/>
  <c r="G19" i="19" s="1"/>
  <c r="G20" i="19" s="1"/>
  <c r="G21" i="19" s="1"/>
  <c r="G22" i="19" s="1"/>
  <c r="G23" i="19" s="1"/>
  <c r="G24" i="19" s="1"/>
  <c r="G25" i="19" s="1"/>
  <c r="G26" i="19" s="1"/>
  <c r="G27" i="19" s="1"/>
  <c r="G28" i="19" s="1"/>
  <c r="G29" i="19" s="1"/>
  <c r="G30" i="19" s="1"/>
  <c r="G31" i="19" s="1"/>
  <c r="G32" i="19" s="1"/>
  <c r="G33" i="19" s="1"/>
  <c r="G34" i="19" s="1"/>
  <c r="G35" i="19" s="1"/>
  <c r="G36" i="19" s="1"/>
  <c r="G37" i="19" s="1"/>
  <c r="G38" i="19" s="1"/>
  <c r="G39" i="19" s="1"/>
  <c r="G40" i="19" s="1"/>
  <c r="G41" i="19" s="1"/>
  <c r="G42" i="19" s="1"/>
  <c r="G43" i="19" s="1"/>
  <c r="G44" i="19" s="1"/>
  <c r="G45" i="19" s="1"/>
  <c r="G46" i="19" s="1"/>
  <c r="G47" i="19" s="1"/>
  <c r="G48" i="19" s="1"/>
  <c r="G49" i="19" s="1"/>
  <c r="G50" i="19" s="1"/>
  <c r="G51" i="19" s="1"/>
  <c r="V5" i="19"/>
  <c r="G5" i="19"/>
  <c r="F5" i="19"/>
  <c r="F6" i="19" s="1"/>
  <c r="F7" i="19" s="1"/>
  <c r="F8" i="19" s="1"/>
  <c r="F9" i="19" s="1"/>
  <c r="F10" i="19" s="1"/>
  <c r="F11" i="19" s="1"/>
  <c r="F12" i="19" s="1"/>
  <c r="F13" i="19" s="1"/>
  <c r="F14" i="19" s="1"/>
  <c r="F15" i="19" s="1"/>
  <c r="F16" i="19" s="1"/>
  <c r="F17" i="19" s="1"/>
  <c r="F18" i="19" s="1"/>
  <c r="F19" i="19" s="1"/>
  <c r="F20" i="19" s="1"/>
  <c r="F21" i="19" s="1"/>
  <c r="F22" i="19" s="1"/>
  <c r="F23" i="19" s="1"/>
  <c r="F24" i="19" s="1"/>
  <c r="F25" i="19" s="1"/>
  <c r="F26" i="19" s="1"/>
  <c r="F27" i="19" s="1"/>
  <c r="F28" i="19" s="1"/>
  <c r="F29" i="19" s="1"/>
  <c r="F30" i="19" s="1"/>
  <c r="F31" i="19" s="1"/>
  <c r="F32" i="19" s="1"/>
  <c r="F33" i="19" s="1"/>
  <c r="F34" i="19" s="1"/>
  <c r="F35" i="19" s="1"/>
  <c r="F36" i="19" s="1"/>
  <c r="F37" i="19" s="1"/>
  <c r="F38" i="19" s="1"/>
  <c r="F39" i="19" s="1"/>
  <c r="F40" i="19" s="1"/>
  <c r="F41" i="19" s="1"/>
  <c r="F42" i="19" s="1"/>
  <c r="F43" i="19" s="1"/>
  <c r="F44" i="19" s="1"/>
  <c r="F45" i="19" s="1"/>
  <c r="F46" i="19" s="1"/>
  <c r="F47" i="19" s="1"/>
  <c r="F48" i="19" s="1"/>
  <c r="F49" i="19" s="1"/>
  <c r="F50" i="19" s="1"/>
  <c r="F51" i="19" s="1"/>
  <c r="E5" i="19"/>
  <c r="E6" i="19" s="1"/>
  <c r="E7" i="19" s="1"/>
  <c r="E8" i="19" s="1"/>
  <c r="E9" i="19" s="1"/>
  <c r="E10" i="19" s="1"/>
  <c r="E11" i="19" s="1"/>
  <c r="E12" i="19" s="1"/>
  <c r="E13" i="19" s="1"/>
  <c r="E14" i="19" s="1"/>
  <c r="E15" i="19" s="1"/>
  <c r="E16" i="19" s="1"/>
  <c r="E17" i="19" s="1"/>
  <c r="E18" i="19" s="1"/>
  <c r="E19" i="19" s="1"/>
  <c r="E20" i="19" s="1"/>
  <c r="E21" i="19" s="1"/>
  <c r="E22" i="19" s="1"/>
  <c r="E23" i="19" s="1"/>
  <c r="E24" i="19" s="1"/>
  <c r="E25" i="19" s="1"/>
  <c r="E26" i="19" s="1"/>
  <c r="B5" i="19"/>
  <c r="B6" i="19" s="1"/>
  <c r="B7" i="19" s="1"/>
  <c r="B8" i="19" s="1"/>
  <c r="B9" i="19" s="1"/>
  <c r="B10" i="19" s="1"/>
  <c r="B11" i="19" s="1"/>
  <c r="B12" i="19" s="1"/>
  <c r="B13" i="19" s="1"/>
  <c r="B14" i="19" s="1"/>
  <c r="B15" i="19" s="1"/>
  <c r="B16" i="19" s="1"/>
  <c r="B17" i="19" s="1"/>
  <c r="B18" i="19" s="1"/>
  <c r="B19" i="19" s="1"/>
  <c r="B20" i="19" s="1"/>
  <c r="B21" i="19" s="1"/>
  <c r="B22" i="19" s="1"/>
  <c r="B23" i="19" s="1"/>
  <c r="B24" i="19" s="1"/>
  <c r="B25" i="19" s="1"/>
  <c r="B26" i="19" s="1"/>
  <c r="B27" i="19" s="1"/>
  <c r="B28" i="19" s="1"/>
  <c r="B29" i="19" s="1"/>
  <c r="B30" i="19" s="1"/>
  <c r="B31" i="19" s="1"/>
  <c r="B32" i="19" s="1"/>
  <c r="B33" i="19" s="1"/>
  <c r="B34" i="19" s="1"/>
  <c r="B35" i="19" s="1"/>
  <c r="B36" i="19" s="1"/>
  <c r="B37" i="19" s="1"/>
  <c r="B38" i="19" s="1"/>
  <c r="B39" i="19" s="1"/>
  <c r="B40" i="19" s="1"/>
  <c r="B41" i="19" s="1"/>
  <c r="B42" i="19" s="1"/>
  <c r="B43" i="19" s="1"/>
  <c r="B44" i="19" s="1"/>
  <c r="B45" i="19" s="1"/>
  <c r="B46" i="19" s="1"/>
  <c r="B47" i="19" s="1"/>
  <c r="B48" i="19" s="1"/>
  <c r="B49" i="19" s="1"/>
  <c r="B50" i="19" s="1"/>
  <c r="B51" i="19" s="1"/>
  <c r="A5" i="19"/>
  <c r="A6" i="19" s="1"/>
  <c r="A7" i="19" s="1"/>
  <c r="A8" i="19" s="1"/>
  <c r="A9" i="19" s="1"/>
  <c r="A10" i="19" s="1"/>
  <c r="A11" i="19" s="1"/>
  <c r="A12" i="19" s="1"/>
  <c r="A13" i="19" s="1"/>
  <c r="A14" i="19" s="1"/>
  <c r="A15" i="19" s="1"/>
  <c r="A16" i="19" s="1"/>
  <c r="A17" i="19" s="1"/>
  <c r="A18" i="19" s="1"/>
  <c r="A19" i="19" s="1"/>
  <c r="A20" i="19" s="1"/>
  <c r="A21" i="19" s="1"/>
  <c r="A22" i="19" s="1"/>
  <c r="A23" i="19" s="1"/>
  <c r="A24" i="19" s="1"/>
  <c r="A25" i="19" s="1"/>
  <c r="A26" i="19" s="1"/>
  <c r="A27" i="19" s="1"/>
  <c r="A28" i="19" s="1"/>
  <c r="A29" i="19" s="1"/>
  <c r="A30" i="19" s="1"/>
  <c r="A31" i="19" s="1"/>
  <c r="A32" i="19" s="1"/>
  <c r="A33" i="19" s="1"/>
  <c r="A34" i="19" s="1"/>
  <c r="A35" i="19" s="1"/>
  <c r="A36" i="19" s="1"/>
  <c r="A37" i="19" s="1"/>
  <c r="A38" i="19" s="1"/>
  <c r="A39" i="19" s="1"/>
  <c r="A40" i="19" s="1"/>
  <c r="A41" i="19" s="1"/>
  <c r="A42" i="19" s="1"/>
  <c r="A43" i="19" s="1"/>
  <c r="A44" i="19" s="1"/>
  <c r="A45" i="19" s="1"/>
  <c r="A46" i="19" s="1"/>
  <c r="A47" i="19" s="1"/>
  <c r="A48" i="19" s="1"/>
  <c r="A49" i="19" s="1"/>
  <c r="A50" i="19" s="1"/>
  <c r="A51" i="19" s="1"/>
  <c r="D4" i="19"/>
  <c r="D5" i="19" s="1"/>
  <c r="D6" i="19" s="1"/>
  <c r="D7" i="19" s="1"/>
  <c r="D8" i="19" s="1"/>
  <c r="D9" i="19" s="1"/>
  <c r="D10" i="19" s="1"/>
  <c r="D11" i="19" s="1"/>
  <c r="D12" i="19" s="1"/>
  <c r="D13" i="19" s="1"/>
  <c r="D14" i="19" s="1"/>
  <c r="D15" i="19" s="1"/>
  <c r="D16" i="19" s="1"/>
  <c r="D17" i="19" s="1"/>
  <c r="D18" i="19" s="1"/>
  <c r="D19" i="19" s="1"/>
  <c r="D20" i="19" s="1"/>
  <c r="D21" i="19" s="1"/>
  <c r="D22" i="19" s="1"/>
  <c r="D23" i="19" s="1"/>
  <c r="D24" i="19" s="1"/>
  <c r="D25" i="19" s="1"/>
  <c r="D26" i="19" s="1"/>
  <c r="D27" i="19" s="1"/>
  <c r="D28" i="19" s="1"/>
  <c r="D29" i="19" s="1"/>
  <c r="D30" i="19" s="1"/>
  <c r="D31" i="19" s="1"/>
  <c r="D32" i="19" s="1"/>
  <c r="D33" i="19" s="1"/>
  <c r="D34" i="19" s="1"/>
  <c r="D35" i="19" s="1"/>
  <c r="D36" i="19" s="1"/>
  <c r="D37" i="19" s="1"/>
  <c r="D38" i="19" s="1"/>
  <c r="D39" i="19" s="1"/>
  <c r="D40" i="19" s="1"/>
  <c r="D41" i="19" s="1"/>
  <c r="D42" i="19" s="1"/>
  <c r="D43" i="19" s="1"/>
  <c r="D44" i="19" s="1"/>
  <c r="D45" i="19" s="1"/>
  <c r="D46" i="19" s="1"/>
  <c r="D47" i="19" s="1"/>
  <c r="D48" i="19" s="1"/>
  <c r="D49" i="19" s="1"/>
  <c r="D50" i="19" s="1"/>
  <c r="D51" i="19" s="1"/>
  <c r="C4" i="19"/>
  <c r="C5" i="19" s="1"/>
  <c r="C6" i="19" s="1"/>
  <c r="C7" i="19" s="1"/>
  <c r="C8" i="19" s="1"/>
  <c r="C9" i="19" s="1"/>
  <c r="C10" i="19" s="1"/>
  <c r="C11" i="19" s="1"/>
  <c r="C12" i="19" s="1"/>
  <c r="C13" i="19" s="1"/>
  <c r="C14" i="19" s="1"/>
  <c r="C15" i="19" s="1"/>
  <c r="C16" i="19" s="1"/>
  <c r="C17" i="19" s="1"/>
  <c r="C18" i="19" s="1"/>
  <c r="C19" i="19" s="1"/>
  <c r="C20" i="19" s="1"/>
  <c r="C21" i="19" s="1"/>
  <c r="C22" i="19" s="1"/>
  <c r="C23" i="19" s="1"/>
  <c r="C24" i="19" s="1"/>
  <c r="C25" i="19" s="1"/>
  <c r="C26" i="19" s="1"/>
  <c r="C27" i="19" s="1"/>
  <c r="C28" i="19" s="1"/>
  <c r="C29" i="19" s="1"/>
  <c r="C30" i="19" s="1"/>
  <c r="C31" i="19" s="1"/>
  <c r="C32" i="19" s="1"/>
  <c r="C33" i="19" s="1"/>
  <c r="C34" i="19" s="1"/>
  <c r="C35" i="19" s="1"/>
  <c r="C36" i="19" s="1"/>
  <c r="C37" i="19" s="1"/>
  <c r="C38" i="19" s="1"/>
  <c r="C39" i="19" s="1"/>
  <c r="C40" i="19" s="1"/>
  <c r="C41" i="19" s="1"/>
  <c r="C42" i="19" s="1"/>
  <c r="C43" i="19" s="1"/>
  <c r="C44" i="19" s="1"/>
  <c r="C45" i="19" s="1"/>
  <c r="C46" i="19" s="1"/>
  <c r="C47" i="19" s="1"/>
  <c r="C48" i="19" s="1"/>
  <c r="C49" i="19" s="1"/>
  <c r="C50" i="19" s="1"/>
  <c r="C51" i="19" s="1"/>
  <c r="V74" i="18" l="1"/>
  <c r="V73" i="18"/>
  <c r="V72" i="18"/>
  <c r="V71" i="18"/>
  <c r="V70" i="18"/>
  <c r="V69" i="18"/>
  <c r="V68" i="18"/>
  <c r="V67" i="18"/>
  <c r="V66" i="18"/>
  <c r="V65" i="18"/>
  <c r="V64" i="18"/>
  <c r="V63" i="18"/>
  <c r="V62" i="18"/>
  <c r="V61" i="18"/>
  <c r="V60" i="18"/>
  <c r="V59" i="18"/>
  <c r="V58" i="18"/>
  <c r="V57" i="18"/>
  <c r="V56" i="18"/>
  <c r="V55" i="18"/>
  <c r="V54" i="18"/>
  <c r="V53" i="18"/>
  <c r="V52" i="18"/>
  <c r="V51" i="18"/>
  <c r="V50" i="18"/>
  <c r="V49" i="18"/>
  <c r="V48" i="18"/>
  <c r="V47" i="18"/>
  <c r="V46" i="18"/>
  <c r="V45" i="18"/>
  <c r="V44" i="18"/>
  <c r="V43" i="18"/>
  <c r="V42" i="18"/>
  <c r="V41" i="18"/>
  <c r="V40" i="18"/>
  <c r="V39" i="18"/>
  <c r="V38" i="18"/>
  <c r="V37" i="18"/>
  <c r="V36" i="18"/>
  <c r="V35" i="18"/>
  <c r="V34" i="18"/>
  <c r="V33" i="18"/>
  <c r="V32" i="18"/>
  <c r="V31" i="18"/>
  <c r="V30" i="18"/>
  <c r="V29" i="18"/>
  <c r="V28" i="18"/>
  <c r="V27" i="18"/>
  <c r="V26" i="18"/>
  <c r="V25" i="18"/>
  <c r="V24" i="18"/>
  <c r="V23" i="18"/>
  <c r="V22" i="18"/>
  <c r="V21" i="18"/>
  <c r="V20" i="18"/>
  <c r="V19" i="18"/>
  <c r="V18" i="18"/>
  <c r="V17" i="18"/>
  <c r="V16" i="18"/>
  <c r="V15" i="18"/>
  <c r="V14" i="18"/>
  <c r="V13" i="18"/>
  <c r="V12" i="18"/>
  <c r="V11" i="18"/>
  <c r="V10" i="18"/>
  <c r="V9" i="18"/>
  <c r="V8" i="18"/>
  <c r="V7" i="18"/>
  <c r="V6" i="18"/>
  <c r="E6" i="18"/>
  <c r="E7" i="18" s="1"/>
  <c r="E8" i="18" s="1"/>
  <c r="E9" i="18" s="1"/>
  <c r="E10" i="18" s="1"/>
  <c r="E11" i="18" s="1"/>
  <c r="E12" i="18" s="1"/>
  <c r="E13" i="18" s="1"/>
  <c r="E14" i="18" s="1"/>
  <c r="E15" i="18" s="1"/>
  <c r="E16" i="18" s="1"/>
  <c r="E17" i="18" s="1"/>
  <c r="E18" i="18" s="1"/>
  <c r="E19" i="18" s="1"/>
  <c r="E20" i="18" s="1"/>
  <c r="E21" i="18" s="1"/>
  <c r="E22" i="18" s="1"/>
  <c r="E23" i="18" s="1"/>
  <c r="E24" i="18" s="1"/>
  <c r="E25" i="18" s="1"/>
  <c r="E26" i="18" s="1"/>
  <c r="E27" i="18" s="1"/>
  <c r="E28" i="18" s="1"/>
  <c r="E29" i="18" s="1"/>
  <c r="E30" i="18" s="1"/>
  <c r="E31" i="18" s="1"/>
  <c r="E32" i="18" s="1"/>
  <c r="E33" i="18" s="1"/>
  <c r="E34" i="18" s="1"/>
  <c r="E35" i="18" s="1"/>
  <c r="E36" i="18" s="1"/>
  <c r="E37" i="18" s="1"/>
  <c r="E38" i="18" s="1"/>
  <c r="E39" i="18" s="1"/>
  <c r="E40" i="18" s="1"/>
  <c r="E41" i="18" s="1"/>
  <c r="E42" i="18" s="1"/>
  <c r="E43" i="18" s="1"/>
  <c r="E44" i="18" s="1"/>
  <c r="E45" i="18" s="1"/>
  <c r="E46" i="18" s="1"/>
  <c r="E47" i="18" s="1"/>
  <c r="E48" i="18" s="1"/>
  <c r="E49" i="18" s="1"/>
  <c r="E50" i="18" s="1"/>
  <c r="E51" i="18" s="1"/>
  <c r="E52" i="18" s="1"/>
  <c r="E53" i="18" s="1"/>
  <c r="E54" i="18" s="1"/>
  <c r="E55" i="18" s="1"/>
  <c r="E56" i="18" s="1"/>
  <c r="E57" i="18" s="1"/>
  <c r="E58" i="18" s="1"/>
  <c r="E59" i="18" s="1"/>
  <c r="E60" i="18" s="1"/>
  <c r="E61" i="18" s="1"/>
  <c r="E62" i="18" s="1"/>
  <c r="E63" i="18" s="1"/>
  <c r="E64" i="18" s="1"/>
  <c r="E65" i="18" s="1"/>
  <c r="E66" i="18" s="1"/>
  <c r="E67" i="18" s="1"/>
  <c r="E68" i="18" s="1"/>
  <c r="E69" i="18" s="1"/>
  <c r="E70" i="18" s="1"/>
  <c r="E71" i="18" s="1"/>
  <c r="E72" i="18" s="1"/>
  <c r="E73" i="18" s="1"/>
  <c r="E74" i="18" s="1"/>
  <c r="V5" i="18"/>
  <c r="G5" i="18"/>
  <c r="G6" i="18" s="1"/>
  <c r="G7" i="18" s="1"/>
  <c r="G8" i="18" s="1"/>
  <c r="G9" i="18" s="1"/>
  <c r="G10" i="18" s="1"/>
  <c r="G11" i="18" s="1"/>
  <c r="G12" i="18" s="1"/>
  <c r="G13" i="18" s="1"/>
  <c r="G14" i="18" s="1"/>
  <c r="G15" i="18" s="1"/>
  <c r="G16" i="18" s="1"/>
  <c r="G17" i="18" s="1"/>
  <c r="G18" i="18" s="1"/>
  <c r="G19" i="18" s="1"/>
  <c r="G20" i="18" s="1"/>
  <c r="G21" i="18" s="1"/>
  <c r="G22" i="18" s="1"/>
  <c r="G23" i="18" s="1"/>
  <c r="G24" i="18" s="1"/>
  <c r="G25" i="18" s="1"/>
  <c r="G26" i="18" s="1"/>
  <c r="G27" i="18" s="1"/>
  <c r="G28" i="18" s="1"/>
  <c r="G29" i="18" s="1"/>
  <c r="G30" i="18" s="1"/>
  <c r="G31" i="18" s="1"/>
  <c r="G32" i="18" s="1"/>
  <c r="G33" i="18" s="1"/>
  <c r="G34" i="18" s="1"/>
  <c r="G35" i="18" s="1"/>
  <c r="G36" i="18" s="1"/>
  <c r="G37" i="18" s="1"/>
  <c r="G38" i="18" s="1"/>
  <c r="G39" i="18" s="1"/>
  <c r="G40" i="18" s="1"/>
  <c r="G41" i="18" s="1"/>
  <c r="G42" i="18" s="1"/>
  <c r="G43" i="18" s="1"/>
  <c r="G44" i="18" s="1"/>
  <c r="G45" i="18" s="1"/>
  <c r="G46" i="18" s="1"/>
  <c r="G47" i="18" s="1"/>
  <c r="G48" i="18" s="1"/>
  <c r="G49" i="18" s="1"/>
  <c r="G50" i="18" s="1"/>
  <c r="G51" i="18" s="1"/>
  <c r="G52" i="18" s="1"/>
  <c r="G53" i="18" s="1"/>
  <c r="G54" i="18" s="1"/>
  <c r="G55" i="18" s="1"/>
  <c r="G56" i="18" s="1"/>
  <c r="G57" i="18" s="1"/>
  <c r="G58" i="18" s="1"/>
  <c r="G59" i="18" s="1"/>
  <c r="G60" i="18" s="1"/>
  <c r="G61" i="18" s="1"/>
  <c r="G62" i="18" s="1"/>
  <c r="G63" i="18" s="1"/>
  <c r="G64" i="18" s="1"/>
  <c r="G65" i="18" s="1"/>
  <c r="G66" i="18" s="1"/>
  <c r="G67" i="18" s="1"/>
  <c r="G68" i="18" s="1"/>
  <c r="G69" i="18" s="1"/>
  <c r="G70" i="18" s="1"/>
  <c r="G71" i="18" s="1"/>
  <c r="G72" i="18" s="1"/>
  <c r="G73" i="18" s="1"/>
  <c r="G74" i="18" s="1"/>
  <c r="F5" i="18"/>
  <c r="F6" i="18" s="1"/>
  <c r="F7" i="18" s="1"/>
  <c r="F8" i="18" s="1"/>
  <c r="F9" i="18" s="1"/>
  <c r="F10" i="18" s="1"/>
  <c r="F11" i="18" s="1"/>
  <c r="F12" i="18" s="1"/>
  <c r="F13" i="18" s="1"/>
  <c r="F14" i="18" s="1"/>
  <c r="F15" i="18" s="1"/>
  <c r="F16" i="18" s="1"/>
  <c r="F17" i="18" s="1"/>
  <c r="F18" i="18" s="1"/>
  <c r="F19" i="18" s="1"/>
  <c r="F20" i="18" s="1"/>
  <c r="F21" i="18" s="1"/>
  <c r="F22" i="18" s="1"/>
  <c r="F23" i="18" s="1"/>
  <c r="F24" i="18" s="1"/>
  <c r="F25" i="18" s="1"/>
  <c r="F26" i="18" s="1"/>
  <c r="F27" i="18" s="1"/>
  <c r="F28" i="18" s="1"/>
  <c r="F29" i="18" s="1"/>
  <c r="F30" i="18" s="1"/>
  <c r="F31" i="18" s="1"/>
  <c r="F32" i="18" s="1"/>
  <c r="F33" i="18" s="1"/>
  <c r="F34" i="18" s="1"/>
  <c r="F35" i="18" s="1"/>
  <c r="F36" i="18" s="1"/>
  <c r="F37" i="18" s="1"/>
  <c r="F38" i="18" s="1"/>
  <c r="F39" i="18" s="1"/>
  <c r="F40" i="18" s="1"/>
  <c r="F41" i="18" s="1"/>
  <c r="F42" i="18" s="1"/>
  <c r="F43" i="18" s="1"/>
  <c r="F44" i="18" s="1"/>
  <c r="F45" i="18" s="1"/>
  <c r="F46" i="18" s="1"/>
  <c r="F47" i="18" s="1"/>
  <c r="F48" i="18" s="1"/>
  <c r="F49" i="18" s="1"/>
  <c r="F50" i="18" s="1"/>
  <c r="F51" i="18" s="1"/>
  <c r="F52" i="18" s="1"/>
  <c r="F53" i="18" s="1"/>
  <c r="F54" i="18" s="1"/>
  <c r="F55" i="18" s="1"/>
  <c r="F56" i="18" s="1"/>
  <c r="F57" i="18" s="1"/>
  <c r="F58" i="18" s="1"/>
  <c r="F59" i="18" s="1"/>
  <c r="F60" i="18" s="1"/>
  <c r="F61" i="18" s="1"/>
  <c r="F62" i="18" s="1"/>
  <c r="F63" i="18" s="1"/>
  <c r="F64" i="18" s="1"/>
  <c r="F65" i="18" s="1"/>
  <c r="F66" i="18" s="1"/>
  <c r="F67" i="18" s="1"/>
  <c r="F68" i="18" s="1"/>
  <c r="F69" i="18" s="1"/>
  <c r="F70" i="18" s="1"/>
  <c r="F71" i="18" s="1"/>
  <c r="F72" i="18" s="1"/>
  <c r="F73" i="18" s="1"/>
  <c r="F74" i="18" s="1"/>
  <c r="E5" i="18"/>
  <c r="B5" i="18"/>
  <c r="B6" i="18" s="1"/>
  <c r="B7" i="18" s="1"/>
  <c r="B8" i="18" s="1"/>
  <c r="B9" i="18" s="1"/>
  <c r="B10" i="18" s="1"/>
  <c r="B11" i="18" s="1"/>
  <c r="B12" i="18" s="1"/>
  <c r="B13" i="18" s="1"/>
  <c r="B14" i="18" s="1"/>
  <c r="B15" i="18" s="1"/>
  <c r="B16" i="18" s="1"/>
  <c r="B17" i="18" s="1"/>
  <c r="B18" i="18" s="1"/>
  <c r="B19" i="18" s="1"/>
  <c r="B20" i="18" s="1"/>
  <c r="B21" i="18" s="1"/>
  <c r="B22" i="18" s="1"/>
  <c r="B23" i="18" s="1"/>
  <c r="B24" i="18" s="1"/>
  <c r="B25" i="18" s="1"/>
  <c r="B26" i="18" s="1"/>
  <c r="B27" i="18" s="1"/>
  <c r="B28" i="18" s="1"/>
  <c r="B29" i="18" s="1"/>
  <c r="B30" i="18" s="1"/>
  <c r="B31" i="18" s="1"/>
  <c r="B32" i="18" s="1"/>
  <c r="B33" i="18" s="1"/>
  <c r="B34" i="18" s="1"/>
  <c r="B35" i="18" s="1"/>
  <c r="B36" i="18" s="1"/>
  <c r="B37" i="18" s="1"/>
  <c r="B38" i="18" s="1"/>
  <c r="B39" i="18" s="1"/>
  <c r="B40" i="18" s="1"/>
  <c r="B41" i="18" s="1"/>
  <c r="B42" i="18" s="1"/>
  <c r="B43" i="18" s="1"/>
  <c r="B44" i="18" s="1"/>
  <c r="B45" i="18" s="1"/>
  <c r="B46" i="18" s="1"/>
  <c r="B47" i="18" s="1"/>
  <c r="B48" i="18" s="1"/>
  <c r="B49" i="18" s="1"/>
  <c r="B50" i="18" s="1"/>
  <c r="B51" i="18" s="1"/>
  <c r="B52" i="18" s="1"/>
  <c r="B53" i="18" s="1"/>
  <c r="B54" i="18" s="1"/>
  <c r="B55" i="18" s="1"/>
  <c r="B56" i="18" s="1"/>
  <c r="B57" i="18" s="1"/>
  <c r="B58" i="18" s="1"/>
  <c r="B59" i="18" s="1"/>
  <c r="B60" i="18" s="1"/>
  <c r="B61" i="18" s="1"/>
  <c r="B62" i="18" s="1"/>
  <c r="B63" i="18" s="1"/>
  <c r="B64" i="18" s="1"/>
  <c r="B65" i="18" s="1"/>
  <c r="B66" i="18" s="1"/>
  <c r="B67" i="18" s="1"/>
  <c r="B68" i="18" s="1"/>
  <c r="B69" i="18" s="1"/>
  <c r="B70" i="18" s="1"/>
  <c r="B71" i="18" s="1"/>
  <c r="B72" i="18" s="1"/>
  <c r="B73" i="18" s="1"/>
  <c r="B74" i="18" s="1"/>
  <c r="A5" i="18"/>
  <c r="A6" i="18" s="1"/>
  <c r="A7" i="18" s="1"/>
  <c r="A8" i="18" s="1"/>
  <c r="A9" i="18" s="1"/>
  <c r="A10" i="18" s="1"/>
  <c r="A11" i="18" s="1"/>
  <c r="A12" i="18" s="1"/>
  <c r="A13" i="18" s="1"/>
  <c r="A14" i="18" s="1"/>
  <c r="A15" i="18" s="1"/>
  <c r="A16" i="18" s="1"/>
  <c r="A17" i="18" s="1"/>
  <c r="A18" i="18" s="1"/>
  <c r="A19" i="18" s="1"/>
  <c r="A20" i="18" s="1"/>
  <c r="A21" i="18" s="1"/>
  <c r="A22" i="18" s="1"/>
  <c r="A23" i="18" s="1"/>
  <c r="A24" i="18" s="1"/>
  <c r="A25" i="18" s="1"/>
  <c r="A26" i="18" s="1"/>
  <c r="A27" i="18" s="1"/>
  <c r="A28" i="18" s="1"/>
  <c r="A29" i="18" s="1"/>
  <c r="A30" i="18" s="1"/>
  <c r="A31" i="18" s="1"/>
  <c r="A32" i="18" s="1"/>
  <c r="A33" i="18" s="1"/>
  <c r="A34" i="18" s="1"/>
  <c r="A35" i="18" s="1"/>
  <c r="A36" i="18" s="1"/>
  <c r="A37" i="18" s="1"/>
  <c r="A38" i="18" s="1"/>
  <c r="A39" i="18" s="1"/>
  <c r="A40" i="18" s="1"/>
  <c r="A41" i="18" s="1"/>
  <c r="A42" i="18" s="1"/>
  <c r="A43" i="18" s="1"/>
  <c r="A44" i="18" s="1"/>
  <c r="A45" i="18" s="1"/>
  <c r="A46" i="18" s="1"/>
  <c r="A47" i="18" s="1"/>
  <c r="A48" i="18" s="1"/>
  <c r="A49" i="18" s="1"/>
  <c r="A50" i="18" s="1"/>
  <c r="A51" i="18" s="1"/>
  <c r="A52" i="18" s="1"/>
  <c r="A53" i="18" s="1"/>
  <c r="A54" i="18" s="1"/>
  <c r="A55" i="18" s="1"/>
  <c r="A56" i="18" s="1"/>
  <c r="A57" i="18" s="1"/>
  <c r="A58" i="18" s="1"/>
  <c r="A59" i="18" s="1"/>
  <c r="A60" i="18" s="1"/>
  <c r="A61" i="18" s="1"/>
  <c r="A62" i="18" s="1"/>
  <c r="A63" i="18" s="1"/>
  <c r="A64" i="18" s="1"/>
  <c r="A65" i="18" s="1"/>
  <c r="A66" i="18" s="1"/>
  <c r="A67" i="18" s="1"/>
  <c r="A68" i="18" s="1"/>
  <c r="A69" i="18" s="1"/>
  <c r="A70" i="18" s="1"/>
  <c r="A71" i="18" s="1"/>
  <c r="A72" i="18" s="1"/>
  <c r="A73" i="18" s="1"/>
  <c r="A74" i="18" s="1"/>
  <c r="V4" i="18"/>
  <c r="D4" i="18"/>
  <c r="D5" i="18" s="1"/>
  <c r="D6" i="18" s="1"/>
  <c r="D7" i="18" s="1"/>
  <c r="D8" i="18" s="1"/>
  <c r="D9" i="18" s="1"/>
  <c r="D10" i="18" s="1"/>
  <c r="D11" i="18" s="1"/>
  <c r="D12" i="18" s="1"/>
  <c r="D13" i="18" s="1"/>
  <c r="D14" i="18" s="1"/>
  <c r="D15" i="18" s="1"/>
  <c r="D16" i="18" s="1"/>
  <c r="D17" i="18" s="1"/>
  <c r="D18" i="18" s="1"/>
  <c r="D19" i="18" s="1"/>
  <c r="D20" i="18" s="1"/>
  <c r="D21" i="18" s="1"/>
  <c r="D22" i="18" s="1"/>
  <c r="D23" i="18" s="1"/>
  <c r="D24" i="18" s="1"/>
  <c r="D25" i="18" s="1"/>
  <c r="D26" i="18" s="1"/>
  <c r="D27" i="18" s="1"/>
  <c r="D28" i="18" s="1"/>
  <c r="D29" i="18" s="1"/>
  <c r="D30" i="18" s="1"/>
  <c r="D31" i="18" s="1"/>
  <c r="D32" i="18" s="1"/>
  <c r="D33" i="18" s="1"/>
  <c r="D34" i="18" s="1"/>
  <c r="D35" i="18" s="1"/>
  <c r="D36" i="18" s="1"/>
  <c r="D37" i="18" s="1"/>
  <c r="D38" i="18" s="1"/>
  <c r="D39" i="18" s="1"/>
  <c r="D40" i="18" s="1"/>
  <c r="D41" i="18" s="1"/>
  <c r="D42" i="18" s="1"/>
  <c r="D43" i="18" s="1"/>
  <c r="D44" i="18" s="1"/>
  <c r="D45" i="18" s="1"/>
  <c r="D46" i="18" s="1"/>
  <c r="D47" i="18" s="1"/>
  <c r="D48" i="18" s="1"/>
  <c r="D49" i="18" s="1"/>
  <c r="D50" i="18" s="1"/>
  <c r="D51" i="18" s="1"/>
  <c r="D52" i="18" s="1"/>
  <c r="D53" i="18" s="1"/>
  <c r="D54" i="18" s="1"/>
  <c r="D55" i="18" s="1"/>
  <c r="D56" i="18" s="1"/>
  <c r="D57" i="18" s="1"/>
  <c r="D58" i="18" s="1"/>
  <c r="D59" i="18" s="1"/>
  <c r="D60" i="18" s="1"/>
  <c r="D61" i="18" s="1"/>
  <c r="D62" i="18" s="1"/>
  <c r="D63" i="18" s="1"/>
  <c r="D64" i="18" s="1"/>
  <c r="D65" i="18" s="1"/>
  <c r="D66" i="18" s="1"/>
  <c r="D67" i="18" s="1"/>
  <c r="D68" i="18" s="1"/>
  <c r="D69" i="18" s="1"/>
  <c r="D70" i="18" s="1"/>
  <c r="D71" i="18" s="1"/>
  <c r="D72" i="18" s="1"/>
  <c r="D73" i="18" s="1"/>
  <c r="D74" i="18" s="1"/>
  <c r="C4" i="18"/>
  <c r="C5" i="18" s="1"/>
  <c r="C6" i="18" s="1"/>
  <c r="C7" i="18" s="1"/>
  <c r="C8" i="18" s="1"/>
  <c r="C9" i="18" s="1"/>
  <c r="C10" i="18" s="1"/>
  <c r="C11" i="18" s="1"/>
  <c r="C12" i="18" s="1"/>
  <c r="C13" i="18" s="1"/>
  <c r="C14" i="18" s="1"/>
  <c r="C15" i="18" s="1"/>
  <c r="C16" i="18" s="1"/>
  <c r="C17" i="18" s="1"/>
  <c r="C18" i="18" s="1"/>
  <c r="C19" i="18" s="1"/>
  <c r="C20" i="18" s="1"/>
  <c r="C21" i="18" s="1"/>
  <c r="C22" i="18" s="1"/>
  <c r="C23" i="18" s="1"/>
  <c r="C24" i="18" s="1"/>
  <c r="C25" i="18" s="1"/>
  <c r="C26" i="18" s="1"/>
  <c r="C27" i="18" s="1"/>
  <c r="C28" i="18" s="1"/>
  <c r="C29" i="18" s="1"/>
  <c r="C30" i="18" s="1"/>
  <c r="C31" i="18" s="1"/>
  <c r="C32" i="18" s="1"/>
  <c r="C33" i="18" s="1"/>
  <c r="C34" i="18" s="1"/>
  <c r="C35" i="18" s="1"/>
  <c r="C36" i="18" s="1"/>
  <c r="C37" i="18" s="1"/>
  <c r="C38" i="18" s="1"/>
  <c r="C39" i="18" s="1"/>
  <c r="C40" i="18" s="1"/>
  <c r="C41" i="18" s="1"/>
  <c r="C42" i="18" s="1"/>
  <c r="C43" i="18" s="1"/>
  <c r="C44" i="18" s="1"/>
  <c r="C45" i="18" s="1"/>
  <c r="C46" i="18" s="1"/>
  <c r="C47" i="18" s="1"/>
  <c r="C48" i="18" s="1"/>
  <c r="C49" i="18" s="1"/>
  <c r="C50" i="18" s="1"/>
  <c r="C51" i="18" s="1"/>
  <c r="C52" i="18" s="1"/>
  <c r="C53" i="18" s="1"/>
  <c r="C54" i="18" s="1"/>
  <c r="C55" i="18" s="1"/>
  <c r="C56" i="18" s="1"/>
  <c r="C57" i="18" s="1"/>
  <c r="C58" i="18" s="1"/>
  <c r="C59" i="18" s="1"/>
  <c r="C60" i="18" s="1"/>
  <c r="C61" i="18" s="1"/>
  <c r="C62" i="18" s="1"/>
  <c r="C63" i="18" s="1"/>
  <c r="C64" i="18" s="1"/>
  <c r="C65" i="18" s="1"/>
  <c r="C66" i="18" s="1"/>
  <c r="C67" i="18" s="1"/>
  <c r="C68" i="18" s="1"/>
  <c r="C69" i="18" s="1"/>
  <c r="C70" i="18" s="1"/>
  <c r="C71" i="18" s="1"/>
  <c r="C72" i="18" s="1"/>
  <c r="C73" i="18" s="1"/>
  <c r="C74" i="18" s="1"/>
  <c r="V75" i="18" l="1"/>
  <c r="V123" i="17"/>
  <c r="V122" i="17"/>
  <c r="V121" i="17"/>
  <c r="V120" i="17"/>
  <c r="V119" i="17"/>
  <c r="V118" i="17"/>
  <c r="V117" i="17"/>
  <c r="V116" i="17"/>
  <c r="V115" i="17"/>
  <c r="V114" i="17"/>
  <c r="V113" i="17"/>
  <c r="V112" i="17"/>
  <c r="V111" i="17"/>
  <c r="V110" i="17"/>
  <c r="V109" i="17"/>
  <c r="V108" i="17"/>
  <c r="V107" i="17"/>
  <c r="V106" i="17"/>
  <c r="V105" i="17"/>
  <c r="V104" i="17"/>
  <c r="V103" i="17"/>
  <c r="V102" i="17"/>
  <c r="V101" i="17"/>
  <c r="V100" i="17"/>
  <c r="V99" i="17"/>
  <c r="V98" i="17"/>
  <c r="V97" i="17"/>
  <c r="V96" i="17"/>
  <c r="V95" i="17"/>
  <c r="V94" i="17"/>
  <c r="V93" i="17"/>
  <c r="V92" i="17"/>
  <c r="V91" i="17"/>
  <c r="V90" i="17"/>
  <c r="V89" i="17"/>
  <c r="V88" i="17"/>
  <c r="V87" i="17"/>
  <c r="V86" i="17"/>
  <c r="V85" i="17"/>
  <c r="V84" i="17"/>
  <c r="V83" i="17"/>
  <c r="V82" i="17"/>
  <c r="V81" i="17"/>
  <c r="V80" i="17"/>
  <c r="V79" i="17"/>
  <c r="V78" i="17"/>
  <c r="V77" i="17"/>
  <c r="V76" i="17"/>
  <c r="V75" i="17"/>
  <c r="V74" i="17"/>
  <c r="V73" i="17"/>
  <c r="V72" i="17"/>
  <c r="V71" i="17"/>
  <c r="V70" i="17"/>
  <c r="V69" i="17"/>
  <c r="V68" i="17"/>
  <c r="V67" i="17"/>
  <c r="V66" i="17"/>
  <c r="V65" i="17"/>
  <c r="V64" i="17"/>
  <c r="V63" i="17"/>
  <c r="V62" i="17"/>
  <c r="V61" i="17"/>
  <c r="V60" i="17"/>
  <c r="V59" i="17"/>
  <c r="V58" i="17"/>
  <c r="V57" i="17"/>
  <c r="V56" i="17"/>
  <c r="V55" i="17"/>
  <c r="V54" i="17"/>
  <c r="V53" i="17"/>
  <c r="V52" i="17"/>
  <c r="V51" i="17"/>
  <c r="V50" i="17"/>
  <c r="V49" i="17"/>
  <c r="V48" i="17"/>
  <c r="V47" i="17"/>
  <c r="V46" i="17"/>
  <c r="V45" i="17"/>
  <c r="V44" i="17"/>
  <c r="V43" i="17"/>
  <c r="V42" i="17"/>
  <c r="V41" i="17"/>
  <c r="V40" i="17"/>
  <c r="V39" i="17"/>
  <c r="V38" i="17"/>
  <c r="V37" i="17"/>
  <c r="V36" i="17"/>
  <c r="V35" i="17"/>
  <c r="V34" i="17"/>
  <c r="G34" i="17"/>
  <c r="G35" i="17" s="1"/>
  <c r="G36" i="17" s="1"/>
  <c r="G37" i="17" s="1"/>
  <c r="G38" i="17" s="1"/>
  <c r="G39" i="17" s="1"/>
  <c r="G40" i="17" s="1"/>
  <c r="G41" i="17" s="1"/>
  <c r="G42" i="17" s="1"/>
  <c r="G43" i="17" s="1"/>
  <c r="G44" i="17" s="1"/>
  <c r="G45" i="17" s="1"/>
  <c r="G46" i="17" s="1"/>
  <c r="G47" i="17" s="1"/>
  <c r="G48" i="17" s="1"/>
  <c r="G49" i="17" s="1"/>
  <c r="G50" i="17" s="1"/>
  <c r="G51" i="17" s="1"/>
  <c r="G52" i="17" s="1"/>
  <c r="G53" i="17" s="1"/>
  <c r="G54" i="17" s="1"/>
  <c r="G55" i="17" s="1"/>
  <c r="G56" i="17" s="1"/>
  <c r="G57" i="17" s="1"/>
  <c r="G58" i="17" s="1"/>
  <c r="G59" i="17" s="1"/>
  <c r="G60" i="17" s="1"/>
  <c r="G61" i="17" s="1"/>
  <c r="G62" i="17" s="1"/>
  <c r="G63" i="17" s="1"/>
  <c r="G64" i="17" s="1"/>
  <c r="G65" i="17" s="1"/>
  <c r="G66" i="17" s="1"/>
  <c r="G67" i="17" s="1"/>
  <c r="G68" i="17" s="1"/>
  <c r="G69" i="17" s="1"/>
  <c r="G70" i="17" s="1"/>
  <c r="G71" i="17" s="1"/>
  <c r="G72" i="17" s="1"/>
  <c r="G73" i="17" s="1"/>
  <c r="G74" i="17" s="1"/>
  <c r="G75" i="17" s="1"/>
  <c r="G76" i="17" s="1"/>
  <c r="G77" i="17" s="1"/>
  <c r="G78" i="17" s="1"/>
  <c r="G79" i="17" s="1"/>
  <c r="G80" i="17" s="1"/>
  <c r="G81" i="17" s="1"/>
  <c r="G82" i="17" s="1"/>
  <c r="G83" i="17" s="1"/>
  <c r="G84" i="17" s="1"/>
  <c r="G85" i="17" s="1"/>
  <c r="G86" i="17" s="1"/>
  <c r="G87" i="17" s="1"/>
  <c r="G88" i="17" s="1"/>
  <c r="G89" i="17" s="1"/>
  <c r="G90" i="17" s="1"/>
  <c r="G91" i="17" s="1"/>
  <c r="G92" i="17" s="1"/>
  <c r="G93" i="17" s="1"/>
  <c r="G94" i="17" s="1"/>
  <c r="G95" i="17" s="1"/>
  <c r="G96" i="17" s="1"/>
  <c r="G97" i="17" s="1"/>
  <c r="G98" i="17" s="1"/>
  <c r="G99" i="17" s="1"/>
  <c r="G100" i="17" s="1"/>
  <c r="G101" i="17" s="1"/>
  <c r="G102" i="17" s="1"/>
  <c r="G103" i="17" s="1"/>
  <c r="G104" i="17" s="1"/>
  <c r="G105" i="17" s="1"/>
  <c r="G106" i="17" s="1"/>
  <c r="G107" i="17" s="1"/>
  <c r="G108" i="17" s="1"/>
  <c r="G109" i="17" s="1"/>
  <c r="G110" i="17" s="1"/>
  <c r="G111" i="17" s="1"/>
  <c r="G112" i="17" s="1"/>
  <c r="G113" i="17" s="1"/>
  <c r="G114" i="17" s="1"/>
  <c r="G115" i="17" s="1"/>
  <c r="G116" i="17" s="1"/>
  <c r="G117" i="17" s="1"/>
  <c r="G118" i="17" s="1"/>
  <c r="G119" i="17" s="1"/>
  <c r="G120" i="17" s="1"/>
  <c r="G121" i="17" s="1"/>
  <c r="G122" i="17" s="1"/>
  <c r="G123" i="17" s="1"/>
  <c r="F34" i="17"/>
  <c r="F35" i="17" s="1"/>
  <c r="F36" i="17" s="1"/>
  <c r="F37" i="17" s="1"/>
  <c r="F38" i="17" s="1"/>
  <c r="F39" i="17" s="1"/>
  <c r="F40" i="17" s="1"/>
  <c r="F41" i="17" s="1"/>
  <c r="F42" i="17" s="1"/>
  <c r="F43" i="17" s="1"/>
  <c r="F44" i="17" s="1"/>
  <c r="F45" i="17" s="1"/>
  <c r="F46" i="17" s="1"/>
  <c r="F47" i="17" s="1"/>
  <c r="F48" i="17" s="1"/>
  <c r="F49" i="17" s="1"/>
  <c r="F50" i="17" s="1"/>
  <c r="F51" i="17" s="1"/>
  <c r="F52" i="17" s="1"/>
  <c r="F53" i="17" s="1"/>
  <c r="F54" i="17" s="1"/>
  <c r="F55" i="17" s="1"/>
  <c r="F56" i="17" s="1"/>
  <c r="F57" i="17" s="1"/>
  <c r="F58" i="17" s="1"/>
  <c r="F59" i="17" s="1"/>
  <c r="F60" i="17" s="1"/>
  <c r="F61" i="17" s="1"/>
  <c r="F62" i="17" s="1"/>
  <c r="F63" i="17" s="1"/>
  <c r="F64" i="17" s="1"/>
  <c r="F65" i="17" s="1"/>
  <c r="F66" i="17" s="1"/>
  <c r="F67" i="17" s="1"/>
  <c r="F68" i="17" s="1"/>
  <c r="F69" i="17" s="1"/>
  <c r="F70" i="17" s="1"/>
  <c r="F71" i="17" s="1"/>
  <c r="F72" i="17" s="1"/>
  <c r="F73" i="17" s="1"/>
  <c r="F74" i="17" s="1"/>
  <c r="F75" i="17" s="1"/>
  <c r="F76" i="17" s="1"/>
  <c r="F77" i="17" s="1"/>
  <c r="F78" i="17" s="1"/>
  <c r="F79" i="17" s="1"/>
  <c r="F80" i="17" s="1"/>
  <c r="F81" i="17" s="1"/>
  <c r="F82" i="17" s="1"/>
  <c r="F83" i="17" s="1"/>
  <c r="F84" i="17" s="1"/>
  <c r="F85" i="17" s="1"/>
  <c r="F86" i="17" s="1"/>
  <c r="F87" i="17" s="1"/>
  <c r="F88" i="17" s="1"/>
  <c r="F89" i="17" s="1"/>
  <c r="F90" i="17" s="1"/>
  <c r="F91" i="17" s="1"/>
  <c r="F92" i="17" s="1"/>
  <c r="F93" i="17" s="1"/>
  <c r="F94" i="17" s="1"/>
  <c r="F95" i="17" s="1"/>
  <c r="F96" i="17" s="1"/>
  <c r="F97" i="17" s="1"/>
  <c r="F98" i="17" s="1"/>
  <c r="F99" i="17" s="1"/>
  <c r="F100" i="17" s="1"/>
  <c r="F101" i="17" s="1"/>
  <c r="F102" i="17" s="1"/>
  <c r="F103" i="17" s="1"/>
  <c r="F104" i="17" s="1"/>
  <c r="F105" i="17" s="1"/>
  <c r="F106" i="17" s="1"/>
  <c r="F107" i="17" s="1"/>
  <c r="F108" i="17" s="1"/>
  <c r="F109" i="17" s="1"/>
  <c r="F110" i="17" s="1"/>
  <c r="F111" i="17" s="1"/>
  <c r="F112" i="17" s="1"/>
  <c r="F113" i="17" s="1"/>
  <c r="F114" i="17" s="1"/>
  <c r="F115" i="17" s="1"/>
  <c r="F116" i="17" s="1"/>
  <c r="F117" i="17" s="1"/>
  <c r="F118" i="17" s="1"/>
  <c r="F119" i="17" s="1"/>
  <c r="F120" i="17" s="1"/>
  <c r="F121" i="17" s="1"/>
  <c r="F122" i="17" s="1"/>
  <c r="F123" i="17" s="1"/>
  <c r="E34" i="17"/>
  <c r="E35" i="17" s="1"/>
  <c r="E36" i="17" s="1"/>
  <c r="E37" i="17" s="1"/>
  <c r="E38" i="17" s="1"/>
  <c r="E39" i="17" s="1"/>
  <c r="E40" i="17" s="1"/>
  <c r="E41" i="17" s="1"/>
  <c r="E42" i="17" s="1"/>
  <c r="E43" i="17" s="1"/>
  <c r="E44" i="17" s="1"/>
  <c r="E45" i="17" s="1"/>
  <c r="E46" i="17" s="1"/>
  <c r="E47" i="17" s="1"/>
  <c r="E48" i="17" s="1"/>
  <c r="E49" i="17" s="1"/>
  <c r="E50" i="17" s="1"/>
  <c r="E51" i="17" s="1"/>
  <c r="E52" i="17" s="1"/>
  <c r="E53" i="17" s="1"/>
  <c r="E54" i="17" s="1"/>
  <c r="E55" i="17" s="1"/>
  <c r="E56" i="17" s="1"/>
  <c r="E57" i="17" s="1"/>
  <c r="E58" i="17" s="1"/>
  <c r="E59" i="17" s="1"/>
  <c r="E60" i="17" s="1"/>
  <c r="E61" i="17" s="1"/>
  <c r="E62" i="17" s="1"/>
  <c r="E63" i="17" s="1"/>
  <c r="E64" i="17" s="1"/>
  <c r="E65" i="17" s="1"/>
  <c r="E66" i="17" s="1"/>
  <c r="E67" i="17" s="1"/>
  <c r="E68" i="17" s="1"/>
  <c r="E69" i="17" s="1"/>
  <c r="E70" i="17" s="1"/>
  <c r="E71" i="17" s="1"/>
  <c r="E72" i="17" s="1"/>
  <c r="E73" i="17" s="1"/>
  <c r="E74" i="17" s="1"/>
  <c r="E75" i="17" s="1"/>
  <c r="E76" i="17" s="1"/>
  <c r="E77" i="17" s="1"/>
  <c r="E78" i="17" s="1"/>
  <c r="E79" i="17" s="1"/>
  <c r="E80" i="17" s="1"/>
  <c r="E81" i="17" s="1"/>
  <c r="E82" i="17" s="1"/>
  <c r="E83" i="17" s="1"/>
  <c r="E84" i="17" s="1"/>
  <c r="E85" i="17" s="1"/>
  <c r="E86" i="17" s="1"/>
  <c r="E87" i="17" s="1"/>
  <c r="E88" i="17" s="1"/>
  <c r="E89" i="17" s="1"/>
  <c r="E90" i="17" s="1"/>
  <c r="E91" i="17" s="1"/>
  <c r="E92" i="17" s="1"/>
  <c r="E93" i="17" s="1"/>
  <c r="E94" i="17" s="1"/>
  <c r="E95" i="17" s="1"/>
  <c r="E96" i="17" s="1"/>
  <c r="E97" i="17" s="1"/>
  <c r="E98" i="17" s="1"/>
  <c r="E99" i="17" s="1"/>
  <c r="E100" i="17" s="1"/>
  <c r="E101" i="17" s="1"/>
  <c r="E102" i="17" s="1"/>
  <c r="E103" i="17" s="1"/>
  <c r="E104" i="17" s="1"/>
  <c r="E105" i="17" s="1"/>
  <c r="E106" i="17" s="1"/>
  <c r="E107" i="17" s="1"/>
  <c r="E108" i="17" s="1"/>
  <c r="E109" i="17" s="1"/>
  <c r="E110" i="17" s="1"/>
  <c r="E111" i="17" s="1"/>
  <c r="E112" i="17" s="1"/>
  <c r="E113" i="17" s="1"/>
  <c r="E114" i="17" s="1"/>
  <c r="E115" i="17" s="1"/>
  <c r="E116" i="17" s="1"/>
  <c r="E117" i="17" s="1"/>
  <c r="E118" i="17" s="1"/>
  <c r="E119" i="17" s="1"/>
  <c r="E120" i="17" s="1"/>
  <c r="E121" i="17" s="1"/>
  <c r="E122" i="17" s="1"/>
  <c r="E123" i="17" s="1"/>
  <c r="V33" i="17"/>
  <c r="V32" i="17"/>
  <c r="V31" i="17"/>
  <c r="V30" i="17"/>
  <c r="V29" i="17"/>
  <c r="V28" i="17"/>
  <c r="V27" i="17"/>
  <c r="V26" i="17"/>
  <c r="V25" i="17"/>
  <c r="V24" i="17"/>
  <c r="V23" i="17"/>
  <c r="V22" i="17"/>
  <c r="V21" i="17"/>
  <c r="V20" i="17"/>
  <c r="V19" i="17"/>
  <c r="V18" i="17"/>
  <c r="V17" i="17"/>
  <c r="V16" i="17"/>
  <c r="V15" i="17"/>
  <c r="V14" i="17"/>
  <c r="V13" i="17"/>
  <c r="V12" i="17"/>
  <c r="V11" i="17"/>
  <c r="V10" i="17"/>
  <c r="V9" i="17"/>
  <c r="V8" i="17"/>
  <c r="V7" i="17"/>
  <c r="V6" i="17"/>
  <c r="V5" i="17"/>
  <c r="G5" i="17"/>
  <c r="G6" i="17" s="1"/>
  <c r="G7" i="17" s="1"/>
  <c r="G8" i="17" s="1"/>
  <c r="G9" i="17" s="1"/>
  <c r="G10" i="17" s="1"/>
  <c r="G11" i="17" s="1"/>
  <c r="G12" i="17" s="1"/>
  <c r="G13" i="17" s="1"/>
  <c r="G14" i="17" s="1"/>
  <c r="G15" i="17" s="1"/>
  <c r="G16" i="17" s="1"/>
  <c r="G17" i="17" s="1"/>
  <c r="G18" i="17" s="1"/>
  <c r="G19" i="17" s="1"/>
  <c r="G20" i="17" s="1"/>
  <c r="G21" i="17" s="1"/>
  <c r="G22" i="17" s="1"/>
  <c r="G23" i="17" s="1"/>
  <c r="G24" i="17" s="1"/>
  <c r="G25" i="17" s="1"/>
  <c r="G26" i="17" s="1"/>
  <c r="G27" i="17" s="1"/>
  <c r="G28" i="17" s="1"/>
  <c r="G29" i="17" s="1"/>
  <c r="G30" i="17" s="1"/>
  <c r="G31" i="17" s="1"/>
  <c r="G32" i="17" s="1"/>
  <c r="F5" i="17"/>
  <c r="F6" i="17" s="1"/>
  <c r="F7" i="17" s="1"/>
  <c r="F8" i="17" s="1"/>
  <c r="F9" i="17" s="1"/>
  <c r="F10" i="17" s="1"/>
  <c r="F11" i="17" s="1"/>
  <c r="F12" i="17" s="1"/>
  <c r="F13" i="17" s="1"/>
  <c r="F14" i="17" s="1"/>
  <c r="F15" i="17" s="1"/>
  <c r="F16" i="17" s="1"/>
  <c r="F17" i="17" s="1"/>
  <c r="F18" i="17" s="1"/>
  <c r="F19" i="17" s="1"/>
  <c r="F20" i="17" s="1"/>
  <c r="F21" i="17" s="1"/>
  <c r="F22" i="17" s="1"/>
  <c r="F23" i="17" s="1"/>
  <c r="F24" i="17" s="1"/>
  <c r="F25" i="17" s="1"/>
  <c r="F26" i="17" s="1"/>
  <c r="F27" i="17" s="1"/>
  <c r="F28" i="17" s="1"/>
  <c r="F29" i="17" s="1"/>
  <c r="F30" i="17" s="1"/>
  <c r="F31" i="17" s="1"/>
  <c r="F32" i="17" s="1"/>
  <c r="E5" i="17"/>
  <c r="E6" i="17" s="1"/>
  <c r="E7" i="17" s="1"/>
  <c r="E8" i="17" s="1"/>
  <c r="E9" i="17" s="1"/>
  <c r="E10" i="17" s="1"/>
  <c r="E11" i="17" s="1"/>
  <c r="E12" i="17" s="1"/>
  <c r="E13" i="17" s="1"/>
  <c r="E14" i="17" s="1"/>
  <c r="E15" i="17" s="1"/>
  <c r="E16" i="17" s="1"/>
  <c r="E17" i="17" s="1"/>
  <c r="E18" i="17" s="1"/>
  <c r="E19" i="17" s="1"/>
  <c r="E20" i="17" s="1"/>
  <c r="E21" i="17" s="1"/>
  <c r="E22" i="17" s="1"/>
  <c r="E23" i="17" s="1"/>
  <c r="E24" i="17" s="1"/>
  <c r="E25" i="17" s="1"/>
  <c r="E26" i="17" s="1"/>
  <c r="E27" i="17" s="1"/>
  <c r="E28" i="17" s="1"/>
  <c r="E29" i="17" s="1"/>
  <c r="E30" i="17" s="1"/>
  <c r="E31" i="17" s="1"/>
  <c r="E32" i="17" s="1"/>
  <c r="B5" i="17"/>
  <c r="B6" i="17" s="1"/>
  <c r="B7" i="17" s="1"/>
  <c r="B8" i="17" s="1"/>
  <c r="B9" i="17" s="1"/>
  <c r="B10" i="17" s="1"/>
  <c r="B11" i="17" s="1"/>
  <c r="B12" i="17" s="1"/>
  <c r="B13" i="17" s="1"/>
  <c r="B14" i="17" s="1"/>
  <c r="B15" i="17" s="1"/>
  <c r="B16" i="17" s="1"/>
  <c r="B17" i="17" s="1"/>
  <c r="B18" i="17" s="1"/>
  <c r="B19" i="17" s="1"/>
  <c r="B20" i="17" s="1"/>
  <c r="B21" i="17" s="1"/>
  <c r="B22" i="17" s="1"/>
  <c r="B23" i="17" s="1"/>
  <c r="B24" i="17" s="1"/>
  <c r="B25" i="17" s="1"/>
  <c r="B26" i="17" s="1"/>
  <c r="B27" i="17" s="1"/>
  <c r="B28" i="17" s="1"/>
  <c r="B29" i="17" s="1"/>
  <c r="B30" i="17" s="1"/>
  <c r="B31" i="17" s="1"/>
  <c r="B32" i="17" s="1"/>
  <c r="B33" i="17" s="1"/>
  <c r="B34" i="17" s="1"/>
  <c r="B35" i="17" s="1"/>
  <c r="B36" i="17" s="1"/>
  <c r="B37" i="17" s="1"/>
  <c r="B38" i="17" s="1"/>
  <c r="B39" i="17" s="1"/>
  <c r="B40" i="17" s="1"/>
  <c r="B41" i="17" s="1"/>
  <c r="B42" i="17" s="1"/>
  <c r="B43" i="17" s="1"/>
  <c r="B44" i="17" s="1"/>
  <c r="B45" i="17" s="1"/>
  <c r="B46" i="17" s="1"/>
  <c r="B47" i="17" s="1"/>
  <c r="B48" i="17" s="1"/>
  <c r="B49" i="17" s="1"/>
  <c r="B50" i="17" s="1"/>
  <c r="B51" i="17" s="1"/>
  <c r="B52" i="17" s="1"/>
  <c r="B53" i="17" s="1"/>
  <c r="B54" i="17" s="1"/>
  <c r="B55" i="17" s="1"/>
  <c r="B56" i="17" s="1"/>
  <c r="B57" i="17" s="1"/>
  <c r="B58" i="17" s="1"/>
  <c r="B59" i="17" s="1"/>
  <c r="B60" i="17" s="1"/>
  <c r="B61" i="17" s="1"/>
  <c r="B62" i="17" s="1"/>
  <c r="B63" i="17" s="1"/>
  <c r="B64" i="17" s="1"/>
  <c r="B65" i="17" s="1"/>
  <c r="B66" i="17" s="1"/>
  <c r="B67" i="17" s="1"/>
  <c r="B68" i="17" s="1"/>
  <c r="B69" i="17" s="1"/>
  <c r="B70" i="17" s="1"/>
  <c r="B71" i="17" s="1"/>
  <c r="B72" i="17" s="1"/>
  <c r="B73" i="17" s="1"/>
  <c r="B74" i="17" s="1"/>
  <c r="B75" i="17" s="1"/>
  <c r="B76" i="17" s="1"/>
  <c r="B77" i="17" s="1"/>
  <c r="B78" i="17" s="1"/>
  <c r="B79" i="17" s="1"/>
  <c r="B80" i="17" s="1"/>
  <c r="B81" i="17" s="1"/>
  <c r="B82" i="17" s="1"/>
  <c r="B83" i="17" s="1"/>
  <c r="B84" i="17" s="1"/>
  <c r="B85" i="17" s="1"/>
  <c r="B86" i="17" s="1"/>
  <c r="B87" i="17" s="1"/>
  <c r="B88" i="17" s="1"/>
  <c r="B89" i="17" s="1"/>
  <c r="B90" i="17" s="1"/>
  <c r="B91" i="17" s="1"/>
  <c r="B92" i="17" s="1"/>
  <c r="B93" i="17" s="1"/>
  <c r="B94" i="17" s="1"/>
  <c r="B95" i="17" s="1"/>
  <c r="B96" i="17" s="1"/>
  <c r="B97" i="17" s="1"/>
  <c r="B98" i="17" s="1"/>
  <c r="B99" i="17" s="1"/>
  <c r="B100" i="17" s="1"/>
  <c r="B101" i="17" s="1"/>
  <c r="B102" i="17" s="1"/>
  <c r="B103" i="17" s="1"/>
  <c r="B104" i="17" s="1"/>
  <c r="B105" i="17" s="1"/>
  <c r="B106" i="17" s="1"/>
  <c r="B107" i="17" s="1"/>
  <c r="B108" i="17" s="1"/>
  <c r="B109" i="17" s="1"/>
  <c r="B110" i="17" s="1"/>
  <c r="B111" i="17" s="1"/>
  <c r="B112" i="17" s="1"/>
  <c r="B113" i="17" s="1"/>
  <c r="B114" i="17" s="1"/>
  <c r="B115" i="17" s="1"/>
  <c r="B116" i="17" s="1"/>
  <c r="B117" i="17" s="1"/>
  <c r="B118" i="17" s="1"/>
  <c r="B119" i="17" s="1"/>
  <c r="B120" i="17" s="1"/>
  <c r="B121" i="17" s="1"/>
  <c r="B122" i="17" s="1"/>
  <c r="B123" i="17" s="1"/>
  <c r="A5" i="17"/>
  <c r="A6" i="17" s="1"/>
  <c r="A7" i="17" s="1"/>
  <c r="A8" i="17" s="1"/>
  <c r="A9" i="17" s="1"/>
  <c r="A10" i="17" s="1"/>
  <c r="A11" i="17" s="1"/>
  <c r="A12" i="17" s="1"/>
  <c r="A13" i="17" s="1"/>
  <c r="A14" i="17" s="1"/>
  <c r="A15" i="17" s="1"/>
  <c r="A16" i="17" s="1"/>
  <c r="A17" i="17" s="1"/>
  <c r="A18" i="17" s="1"/>
  <c r="A19" i="17" s="1"/>
  <c r="A20" i="17" s="1"/>
  <c r="A21" i="17" s="1"/>
  <c r="A22" i="17" s="1"/>
  <c r="A23" i="17" s="1"/>
  <c r="A24" i="17" s="1"/>
  <c r="A25" i="17" s="1"/>
  <c r="A26" i="17" s="1"/>
  <c r="A27" i="17" s="1"/>
  <c r="A28" i="17" s="1"/>
  <c r="A29" i="17" s="1"/>
  <c r="A30" i="17" s="1"/>
  <c r="A31" i="17" s="1"/>
  <c r="A32" i="17" s="1"/>
  <c r="A33" i="17" s="1"/>
  <c r="A34" i="17" s="1"/>
  <c r="A35" i="17" s="1"/>
  <c r="A36" i="17" s="1"/>
  <c r="A37" i="17" s="1"/>
  <c r="A38" i="17" s="1"/>
  <c r="A39" i="17" s="1"/>
  <c r="A40" i="17" s="1"/>
  <c r="A41" i="17" s="1"/>
  <c r="A42" i="17" s="1"/>
  <c r="A43" i="17" s="1"/>
  <c r="A44" i="17" s="1"/>
  <c r="A45" i="17" s="1"/>
  <c r="A46" i="17" s="1"/>
  <c r="A47" i="17" s="1"/>
  <c r="A48" i="17" s="1"/>
  <c r="A49" i="17" s="1"/>
  <c r="A50" i="17" s="1"/>
  <c r="A51" i="17" s="1"/>
  <c r="A52" i="17" s="1"/>
  <c r="A53" i="17" s="1"/>
  <c r="A54" i="17" s="1"/>
  <c r="A55" i="17" s="1"/>
  <c r="A56" i="17" s="1"/>
  <c r="A57" i="17" s="1"/>
  <c r="A58" i="17" s="1"/>
  <c r="A59" i="17" s="1"/>
  <c r="A60" i="17" s="1"/>
  <c r="A61" i="17" s="1"/>
  <c r="A62" i="17" s="1"/>
  <c r="A63" i="17" s="1"/>
  <c r="A64" i="17" s="1"/>
  <c r="A65" i="17" s="1"/>
  <c r="A66" i="17" s="1"/>
  <c r="A67" i="17" s="1"/>
  <c r="A68" i="17" s="1"/>
  <c r="A69" i="17" s="1"/>
  <c r="A70" i="17" s="1"/>
  <c r="A71" i="17" s="1"/>
  <c r="A72" i="17" s="1"/>
  <c r="A73" i="17" s="1"/>
  <c r="A74" i="17" s="1"/>
  <c r="A75" i="17" s="1"/>
  <c r="A76" i="17" s="1"/>
  <c r="A77" i="17" s="1"/>
  <c r="A78" i="17" s="1"/>
  <c r="A79" i="17" s="1"/>
  <c r="A80" i="17" s="1"/>
  <c r="A81" i="17" s="1"/>
  <c r="A82" i="17" s="1"/>
  <c r="A83" i="17" s="1"/>
  <c r="A84" i="17" s="1"/>
  <c r="A85" i="17" s="1"/>
  <c r="A86" i="17" s="1"/>
  <c r="A87" i="17" s="1"/>
  <c r="A88" i="17" s="1"/>
  <c r="A89" i="17" s="1"/>
  <c r="A90" i="17" s="1"/>
  <c r="A91" i="17" s="1"/>
  <c r="A92" i="17" s="1"/>
  <c r="A93" i="17" s="1"/>
  <c r="A94" i="17" s="1"/>
  <c r="A95" i="17" s="1"/>
  <c r="A96" i="17" s="1"/>
  <c r="A97" i="17" s="1"/>
  <c r="A98" i="17" s="1"/>
  <c r="A99" i="17" s="1"/>
  <c r="A100" i="17" s="1"/>
  <c r="A101" i="17" s="1"/>
  <c r="A102" i="17" s="1"/>
  <c r="A103" i="17" s="1"/>
  <c r="A104" i="17" s="1"/>
  <c r="A105" i="17" s="1"/>
  <c r="A106" i="17" s="1"/>
  <c r="A107" i="17" s="1"/>
  <c r="A108" i="17" s="1"/>
  <c r="A109" i="17" s="1"/>
  <c r="A110" i="17" s="1"/>
  <c r="A111" i="17" s="1"/>
  <c r="A112" i="17" s="1"/>
  <c r="A113" i="17" s="1"/>
  <c r="A114" i="17" s="1"/>
  <c r="A115" i="17" s="1"/>
  <c r="A116" i="17" s="1"/>
  <c r="A117" i="17" s="1"/>
  <c r="A118" i="17" s="1"/>
  <c r="A119" i="17" s="1"/>
  <c r="A120" i="17" s="1"/>
  <c r="A121" i="17" s="1"/>
  <c r="A122" i="17" s="1"/>
  <c r="A123" i="17" s="1"/>
  <c r="V4" i="17"/>
  <c r="D4" i="17"/>
  <c r="D5" i="17" s="1"/>
  <c r="D6" i="17" s="1"/>
  <c r="D7" i="17" s="1"/>
  <c r="D8" i="17" s="1"/>
  <c r="D9" i="17" s="1"/>
  <c r="D10" i="17" s="1"/>
  <c r="D11" i="17" s="1"/>
  <c r="D12" i="17" s="1"/>
  <c r="D13" i="17" s="1"/>
  <c r="D14" i="17" s="1"/>
  <c r="D15" i="17" s="1"/>
  <c r="D16" i="17" s="1"/>
  <c r="D17" i="17" s="1"/>
  <c r="D18" i="17" s="1"/>
  <c r="D19" i="17" s="1"/>
  <c r="D20" i="17" s="1"/>
  <c r="D21" i="17" s="1"/>
  <c r="D22" i="17" s="1"/>
  <c r="D23" i="17" s="1"/>
  <c r="D24" i="17" s="1"/>
  <c r="D25" i="17" s="1"/>
  <c r="D26" i="17" s="1"/>
  <c r="D27" i="17" s="1"/>
  <c r="D28" i="17" s="1"/>
  <c r="D29" i="17" s="1"/>
  <c r="D30" i="17" s="1"/>
  <c r="D31" i="17" s="1"/>
  <c r="D32" i="17" s="1"/>
  <c r="D33" i="17" s="1"/>
  <c r="D34" i="17" s="1"/>
  <c r="D35" i="17" s="1"/>
  <c r="D36" i="17" s="1"/>
  <c r="D37" i="17" s="1"/>
  <c r="D38" i="17" s="1"/>
  <c r="D39" i="17" s="1"/>
  <c r="D40" i="17" s="1"/>
  <c r="D41" i="17" s="1"/>
  <c r="D42" i="17" s="1"/>
  <c r="D43" i="17" s="1"/>
  <c r="D44" i="17" s="1"/>
  <c r="D45" i="17" s="1"/>
  <c r="D46" i="17" s="1"/>
  <c r="D47" i="17" s="1"/>
  <c r="D48" i="17" s="1"/>
  <c r="D49" i="17" s="1"/>
  <c r="D50" i="17" s="1"/>
  <c r="D51" i="17" s="1"/>
  <c r="D52" i="17" s="1"/>
  <c r="D53" i="17" s="1"/>
  <c r="D54" i="17" s="1"/>
  <c r="D55" i="17" s="1"/>
  <c r="D56" i="17" s="1"/>
  <c r="D57" i="17" s="1"/>
  <c r="D58" i="17" s="1"/>
  <c r="D59" i="17" s="1"/>
  <c r="D60" i="17" s="1"/>
  <c r="D61" i="17" s="1"/>
  <c r="D62" i="17" s="1"/>
  <c r="D63" i="17" s="1"/>
  <c r="D64" i="17" s="1"/>
  <c r="D65" i="17" s="1"/>
  <c r="D66" i="17" s="1"/>
  <c r="D67" i="17" s="1"/>
  <c r="D68" i="17" s="1"/>
  <c r="D69" i="17" s="1"/>
  <c r="D70" i="17" s="1"/>
  <c r="D71" i="17" s="1"/>
  <c r="D72" i="17" s="1"/>
  <c r="D73" i="17" s="1"/>
  <c r="D74" i="17" s="1"/>
  <c r="D75" i="17" s="1"/>
  <c r="D76" i="17" s="1"/>
  <c r="D77" i="17" s="1"/>
  <c r="D78" i="17" s="1"/>
  <c r="D79" i="17" s="1"/>
  <c r="D80" i="17" s="1"/>
  <c r="D81" i="17" s="1"/>
  <c r="D82" i="17" s="1"/>
  <c r="D83" i="17" s="1"/>
  <c r="D84" i="17" s="1"/>
  <c r="D85" i="17" s="1"/>
  <c r="D86" i="17" s="1"/>
  <c r="D87" i="17" s="1"/>
  <c r="D88" i="17" s="1"/>
  <c r="D89" i="17" s="1"/>
  <c r="D90" i="17" s="1"/>
  <c r="D91" i="17" s="1"/>
  <c r="D92" i="17" s="1"/>
  <c r="D93" i="17" s="1"/>
  <c r="D94" i="17" s="1"/>
  <c r="D95" i="17" s="1"/>
  <c r="D96" i="17" s="1"/>
  <c r="D97" i="17" s="1"/>
  <c r="D98" i="17" s="1"/>
  <c r="D99" i="17" s="1"/>
  <c r="D100" i="17" s="1"/>
  <c r="D101" i="17" s="1"/>
  <c r="D102" i="17" s="1"/>
  <c r="D103" i="17" s="1"/>
  <c r="D104" i="17" s="1"/>
  <c r="D105" i="17" s="1"/>
  <c r="D106" i="17" s="1"/>
  <c r="D107" i="17" s="1"/>
  <c r="D108" i="17" s="1"/>
  <c r="D109" i="17" s="1"/>
  <c r="D110" i="17" s="1"/>
  <c r="D111" i="17" s="1"/>
  <c r="D112" i="17" s="1"/>
  <c r="D113" i="17" s="1"/>
  <c r="D114" i="17" s="1"/>
  <c r="D115" i="17" s="1"/>
  <c r="D116" i="17" s="1"/>
  <c r="D117" i="17" s="1"/>
  <c r="D118" i="17" s="1"/>
  <c r="D119" i="17" s="1"/>
  <c r="D120" i="17" s="1"/>
  <c r="D121" i="17" s="1"/>
  <c r="D122" i="17" s="1"/>
  <c r="D123" i="17" s="1"/>
  <c r="C4" i="17"/>
  <c r="C5" i="17" s="1"/>
  <c r="C6" i="17" s="1"/>
  <c r="C7" i="17" s="1"/>
  <c r="C8" i="17" s="1"/>
  <c r="C9" i="17" s="1"/>
  <c r="C10" i="17" s="1"/>
  <c r="C11" i="17" s="1"/>
  <c r="C12" i="17" s="1"/>
  <c r="C13" i="17" s="1"/>
  <c r="C14" i="17" s="1"/>
  <c r="C15" i="17" s="1"/>
  <c r="C16" i="17" s="1"/>
  <c r="C17" i="17" s="1"/>
  <c r="C18" i="17" s="1"/>
  <c r="C19" i="17" s="1"/>
  <c r="C20" i="17" s="1"/>
  <c r="C21" i="17" s="1"/>
  <c r="C22" i="17" s="1"/>
  <c r="C23" i="17" s="1"/>
  <c r="C24" i="17" s="1"/>
  <c r="C25" i="17" s="1"/>
  <c r="C26" i="17" s="1"/>
  <c r="C27" i="17" s="1"/>
  <c r="C28" i="17" s="1"/>
  <c r="C29" i="17" s="1"/>
  <c r="C30" i="17" s="1"/>
  <c r="C31" i="17" s="1"/>
  <c r="C32" i="17" s="1"/>
  <c r="C33" i="17" s="1"/>
  <c r="C34" i="17" s="1"/>
  <c r="C35" i="17" s="1"/>
  <c r="C36" i="17" s="1"/>
  <c r="C37" i="17" s="1"/>
  <c r="C38" i="17" s="1"/>
  <c r="C39" i="17" s="1"/>
  <c r="C40" i="17" s="1"/>
  <c r="C41" i="17" s="1"/>
  <c r="C42" i="17" s="1"/>
  <c r="C43" i="17" s="1"/>
  <c r="C44" i="17" s="1"/>
  <c r="C45" i="17" s="1"/>
  <c r="C46" i="17" s="1"/>
  <c r="C47" i="17" s="1"/>
  <c r="C48" i="17" s="1"/>
  <c r="C49" i="17" s="1"/>
  <c r="C50" i="17" s="1"/>
  <c r="C51" i="17" s="1"/>
  <c r="C52" i="17" s="1"/>
  <c r="C53" i="17" s="1"/>
  <c r="C54" i="17" s="1"/>
  <c r="C55" i="17" s="1"/>
  <c r="C56" i="17" s="1"/>
  <c r="C57" i="17" s="1"/>
  <c r="C58" i="17" s="1"/>
  <c r="C59" i="17" s="1"/>
  <c r="C60" i="17" s="1"/>
  <c r="C61" i="17" s="1"/>
  <c r="C62" i="17" s="1"/>
  <c r="C63" i="17" s="1"/>
  <c r="C64" i="17" s="1"/>
  <c r="C65" i="17" s="1"/>
  <c r="C66" i="17" s="1"/>
  <c r="C67" i="17" s="1"/>
  <c r="C68" i="17" s="1"/>
  <c r="C69" i="17" s="1"/>
  <c r="C70" i="17" s="1"/>
  <c r="C71" i="17" s="1"/>
  <c r="C72" i="17" s="1"/>
  <c r="C73" i="17" s="1"/>
  <c r="C74" i="17" s="1"/>
  <c r="C75" i="17" s="1"/>
  <c r="C76" i="17" s="1"/>
  <c r="C77" i="17" s="1"/>
  <c r="C78" i="17" s="1"/>
  <c r="C79" i="17" s="1"/>
  <c r="C80" i="17" s="1"/>
  <c r="C81" i="17" s="1"/>
  <c r="C82" i="17" s="1"/>
  <c r="C83" i="17" s="1"/>
  <c r="C84" i="17" s="1"/>
  <c r="C85" i="17" s="1"/>
  <c r="C86" i="17" s="1"/>
  <c r="C87" i="17" s="1"/>
  <c r="C88" i="17" s="1"/>
  <c r="C89" i="17" s="1"/>
  <c r="C90" i="17" s="1"/>
  <c r="C91" i="17" s="1"/>
  <c r="C92" i="17" s="1"/>
  <c r="C93" i="17" s="1"/>
  <c r="C94" i="17" s="1"/>
  <c r="C95" i="17" s="1"/>
  <c r="C96" i="17" s="1"/>
  <c r="C97" i="17" s="1"/>
  <c r="C98" i="17" s="1"/>
  <c r="C99" i="17" s="1"/>
  <c r="C100" i="17" s="1"/>
  <c r="C101" i="17" s="1"/>
  <c r="C102" i="17" s="1"/>
  <c r="C103" i="17" s="1"/>
  <c r="C104" i="17" s="1"/>
  <c r="C105" i="17" s="1"/>
  <c r="C106" i="17" s="1"/>
  <c r="C107" i="17" s="1"/>
  <c r="C108" i="17" s="1"/>
  <c r="C109" i="17" s="1"/>
  <c r="C110" i="17" s="1"/>
  <c r="C111" i="17" s="1"/>
  <c r="C112" i="17" s="1"/>
  <c r="C113" i="17" s="1"/>
  <c r="C114" i="17" s="1"/>
  <c r="C115" i="17" s="1"/>
  <c r="C116" i="17" s="1"/>
  <c r="C117" i="17" s="1"/>
  <c r="C118" i="17" s="1"/>
  <c r="C119" i="17" s="1"/>
  <c r="C120" i="17" s="1"/>
  <c r="C121" i="17" s="1"/>
  <c r="C122" i="17" s="1"/>
  <c r="C123" i="17" s="1"/>
  <c r="V60" i="16" l="1"/>
  <c r="V59" i="16"/>
  <c r="V58" i="16"/>
  <c r="V57" i="16"/>
  <c r="V56" i="16"/>
  <c r="V55" i="16"/>
  <c r="V54" i="16"/>
  <c r="V53" i="16"/>
  <c r="V52" i="16"/>
  <c r="V51" i="16"/>
  <c r="V50" i="16"/>
  <c r="V49" i="16"/>
  <c r="V48" i="16"/>
  <c r="V47" i="16"/>
  <c r="V46" i="16"/>
  <c r="V45" i="16"/>
  <c r="V44" i="16"/>
  <c r="V43" i="16"/>
  <c r="V42" i="16"/>
  <c r="V41" i="16"/>
  <c r="V40" i="16"/>
  <c r="V39" i="16"/>
  <c r="V38" i="16"/>
  <c r="V37" i="16"/>
  <c r="V36" i="16"/>
  <c r="V35" i="16"/>
  <c r="V34" i="16"/>
  <c r="E34" i="16"/>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V33" i="16"/>
  <c r="V32" i="16"/>
  <c r="V31" i="16"/>
  <c r="V30" i="16"/>
  <c r="V29" i="16"/>
  <c r="V28" i="16"/>
  <c r="V27" i="16"/>
  <c r="V26" i="16"/>
  <c r="V25" i="16"/>
  <c r="V24" i="16"/>
  <c r="V23" i="16"/>
  <c r="V22" i="16"/>
  <c r="V21" i="16"/>
  <c r="V20" i="16"/>
  <c r="V19" i="16"/>
  <c r="V18" i="16"/>
  <c r="V17" i="16"/>
  <c r="V16" i="16"/>
  <c r="V15" i="16"/>
  <c r="V14" i="16"/>
  <c r="V13" i="16"/>
  <c r="V12" i="16"/>
  <c r="V11" i="16"/>
  <c r="V10" i="16"/>
  <c r="V9" i="16"/>
  <c r="V8" i="16"/>
  <c r="V7" i="16"/>
  <c r="V6" i="16"/>
  <c r="V5" i="16"/>
  <c r="G5" i="16"/>
  <c r="G6" i="16" s="1"/>
  <c r="G7" i="16" s="1"/>
  <c r="G8" i="16" s="1"/>
  <c r="G9" i="16" s="1"/>
  <c r="G10" i="16" s="1"/>
  <c r="G11" i="16" s="1"/>
  <c r="G12" i="16" s="1"/>
  <c r="G13" i="16" s="1"/>
  <c r="G14" i="16" s="1"/>
  <c r="G15" i="16" s="1"/>
  <c r="G16" i="16" s="1"/>
  <c r="G17" i="16" s="1"/>
  <c r="G18" i="16" s="1"/>
  <c r="G19" i="16" s="1"/>
  <c r="G20" i="16" s="1"/>
  <c r="G21" i="16" s="1"/>
  <c r="G22" i="16" s="1"/>
  <c r="G23" i="16" s="1"/>
  <c r="G24" i="16" s="1"/>
  <c r="G25" i="16" s="1"/>
  <c r="G26" i="16" s="1"/>
  <c r="G27" i="16" s="1"/>
  <c r="G28" i="16" s="1"/>
  <c r="G29" i="16" s="1"/>
  <c r="G30" i="16" s="1"/>
  <c r="G31" i="16" s="1"/>
  <c r="G32" i="16" s="1"/>
  <c r="G33" i="16" s="1"/>
  <c r="G34" i="16" s="1"/>
  <c r="G35" i="16" s="1"/>
  <c r="G36" i="16" s="1"/>
  <c r="G37" i="16" s="1"/>
  <c r="G38" i="16" s="1"/>
  <c r="G39" i="16" s="1"/>
  <c r="G40" i="16" s="1"/>
  <c r="G41" i="16" s="1"/>
  <c r="G42" i="16" s="1"/>
  <c r="G43" i="16" s="1"/>
  <c r="G44" i="16" s="1"/>
  <c r="G45" i="16" s="1"/>
  <c r="G46" i="16" s="1"/>
  <c r="G47" i="16" s="1"/>
  <c r="G48" i="16" s="1"/>
  <c r="G49" i="16" s="1"/>
  <c r="G50" i="16" s="1"/>
  <c r="G51" i="16" s="1"/>
  <c r="G52" i="16" s="1"/>
  <c r="G53" i="16" s="1"/>
  <c r="G54" i="16" s="1"/>
  <c r="G55" i="16" s="1"/>
  <c r="G56" i="16" s="1"/>
  <c r="G57" i="16" s="1"/>
  <c r="G58" i="16" s="1"/>
  <c r="G59" i="16" s="1"/>
  <c r="G60" i="16" s="1"/>
  <c r="G61" i="16" s="1"/>
  <c r="F5" i="16"/>
  <c r="F6" i="16" s="1"/>
  <c r="F7" i="16" s="1"/>
  <c r="F8" i="16" s="1"/>
  <c r="F9" i="16" s="1"/>
  <c r="F10" i="16" s="1"/>
  <c r="F11" i="16" s="1"/>
  <c r="F12" i="16" s="1"/>
  <c r="F13" i="16" s="1"/>
  <c r="F14" i="16" s="1"/>
  <c r="F15" i="16" s="1"/>
  <c r="F16" i="16" s="1"/>
  <c r="F17" i="16" s="1"/>
  <c r="F18" i="16" s="1"/>
  <c r="F19" i="16" s="1"/>
  <c r="F20" i="16" s="1"/>
  <c r="F21" i="16" s="1"/>
  <c r="F22" i="16" s="1"/>
  <c r="F23" i="16" s="1"/>
  <c r="F24" i="16" s="1"/>
  <c r="F25" i="16" s="1"/>
  <c r="F26" i="16" s="1"/>
  <c r="F27" i="16" s="1"/>
  <c r="F28" i="16" s="1"/>
  <c r="F29" i="16" s="1"/>
  <c r="F30" i="16" s="1"/>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9" i="16" s="1"/>
  <c r="F60" i="16" s="1"/>
  <c r="F61" i="16" s="1"/>
  <c r="E5" i="16"/>
  <c r="E6" i="16" s="1"/>
  <c r="E7" i="16" s="1"/>
  <c r="E8" i="16" s="1"/>
  <c r="E9" i="16" s="1"/>
  <c r="E10" i="16" s="1"/>
  <c r="E11" i="16" s="1"/>
  <c r="E12" i="16" s="1"/>
  <c r="E13" i="16" s="1"/>
  <c r="E14" i="16" s="1"/>
  <c r="E15" i="16" s="1"/>
  <c r="E16" i="16" s="1"/>
  <c r="E17" i="16" s="1"/>
  <c r="E18" i="16" s="1"/>
  <c r="E19" i="16" s="1"/>
  <c r="E20" i="16" s="1"/>
  <c r="E21" i="16" s="1"/>
  <c r="E22" i="16" s="1"/>
  <c r="E23" i="16" s="1"/>
  <c r="E24" i="16" s="1"/>
  <c r="E25" i="16" s="1"/>
  <c r="E26" i="16" s="1"/>
  <c r="E27" i="16" s="1"/>
  <c r="E28" i="16" s="1"/>
  <c r="E29" i="16" s="1"/>
  <c r="E30" i="16" s="1"/>
  <c r="E31" i="16" s="1"/>
  <c r="E32" i="16" s="1"/>
  <c r="B5" i="16"/>
  <c r="B6" i="16" s="1"/>
  <c r="B7" i="16" s="1"/>
  <c r="B8" i="16" s="1"/>
  <c r="B9" i="16" s="1"/>
  <c r="B10" i="16" s="1"/>
  <c r="B11" i="16" s="1"/>
  <c r="B12" i="16" s="1"/>
  <c r="B13" i="16" s="1"/>
  <c r="B14" i="16" s="1"/>
  <c r="B15" i="16" s="1"/>
  <c r="B16" i="16" s="1"/>
  <c r="B17" i="16" s="1"/>
  <c r="B18" i="16" s="1"/>
  <c r="B19" i="16" s="1"/>
  <c r="B20" i="16" s="1"/>
  <c r="B21" i="16" s="1"/>
  <c r="B22" i="16" s="1"/>
  <c r="B23" i="16" s="1"/>
  <c r="B24" i="16" s="1"/>
  <c r="B25" i="16" s="1"/>
  <c r="B26" i="16" s="1"/>
  <c r="B27" i="16" s="1"/>
  <c r="B28" i="16" s="1"/>
  <c r="B29" i="16" s="1"/>
  <c r="B30" i="16" s="1"/>
  <c r="B31" i="16" s="1"/>
  <c r="B32" i="16" s="1"/>
  <c r="B33" i="16" s="1"/>
  <c r="B34" i="16" s="1"/>
  <c r="B35" i="16" s="1"/>
  <c r="B36" i="16" s="1"/>
  <c r="B37" i="16" s="1"/>
  <c r="B38" i="16" s="1"/>
  <c r="B39" i="16" s="1"/>
  <c r="B40" i="16" s="1"/>
  <c r="B41" i="16" s="1"/>
  <c r="B42" i="16" s="1"/>
  <c r="B43" i="16" s="1"/>
  <c r="B44" i="16" s="1"/>
  <c r="B45" i="16" s="1"/>
  <c r="B46" i="16" s="1"/>
  <c r="B47" i="16" s="1"/>
  <c r="B48" i="16" s="1"/>
  <c r="B49" i="16" s="1"/>
  <c r="B50" i="16" s="1"/>
  <c r="B51" i="16" s="1"/>
  <c r="B52" i="16" s="1"/>
  <c r="B53" i="16" s="1"/>
  <c r="B54" i="16" s="1"/>
  <c r="B55" i="16" s="1"/>
  <c r="B56" i="16" s="1"/>
  <c r="B57" i="16" s="1"/>
  <c r="B58" i="16" s="1"/>
  <c r="B59" i="16" s="1"/>
  <c r="B60" i="16" s="1"/>
  <c r="B61" i="16" s="1"/>
  <c r="A5" i="16"/>
  <c r="A6" i="16" s="1"/>
  <c r="A7" i="16" s="1"/>
  <c r="A8" i="16" s="1"/>
  <c r="A9" i="16" s="1"/>
  <c r="A10" i="16" s="1"/>
  <c r="A11" i="16" s="1"/>
  <c r="A12" i="16" s="1"/>
  <c r="A13" i="16" s="1"/>
  <c r="A14" i="16" s="1"/>
  <c r="A15" i="16" s="1"/>
  <c r="A16" i="16" s="1"/>
  <c r="A17" i="16" s="1"/>
  <c r="A18" i="16" s="1"/>
  <c r="A19" i="16" s="1"/>
  <c r="A20" i="16" s="1"/>
  <c r="A21" i="16" s="1"/>
  <c r="A22" i="16" s="1"/>
  <c r="A23" i="16" s="1"/>
  <c r="A24" i="16" s="1"/>
  <c r="A25" i="16" s="1"/>
  <c r="A26" i="16" s="1"/>
  <c r="A27" i="16" s="1"/>
  <c r="A28" i="16" s="1"/>
  <c r="A29" i="16" s="1"/>
  <c r="A30" i="16" s="1"/>
  <c r="A31" i="16" s="1"/>
  <c r="A32" i="16" s="1"/>
  <c r="A33" i="16" s="1"/>
  <c r="A34" i="16" s="1"/>
  <c r="A35" i="16" s="1"/>
  <c r="A36" i="16" s="1"/>
  <c r="A37" i="16" s="1"/>
  <c r="A38" i="16" s="1"/>
  <c r="A39" i="16" s="1"/>
  <c r="A40" i="16" s="1"/>
  <c r="A41" i="16" s="1"/>
  <c r="A42" i="16" s="1"/>
  <c r="A43" i="16" s="1"/>
  <c r="A44" i="16" s="1"/>
  <c r="A45" i="16" s="1"/>
  <c r="A46" i="16" s="1"/>
  <c r="A47" i="16" s="1"/>
  <c r="A48" i="16" s="1"/>
  <c r="A49" i="16" s="1"/>
  <c r="A50" i="16" s="1"/>
  <c r="A51" i="16" s="1"/>
  <c r="A52" i="16" s="1"/>
  <c r="A53" i="16" s="1"/>
  <c r="A54" i="16" s="1"/>
  <c r="A55" i="16" s="1"/>
  <c r="A56" i="16" s="1"/>
  <c r="A57" i="16" s="1"/>
  <c r="A58" i="16" s="1"/>
  <c r="A59" i="16" s="1"/>
  <c r="A60" i="16" s="1"/>
  <c r="A61" i="16" s="1"/>
  <c r="V4" i="16"/>
  <c r="D4" i="16"/>
  <c r="D5" i="16" s="1"/>
  <c r="D6" i="16" s="1"/>
  <c r="D7" i="16" s="1"/>
  <c r="D8" i="16" s="1"/>
  <c r="D9" i="16" s="1"/>
  <c r="D10" i="16" s="1"/>
  <c r="D11" i="16" s="1"/>
  <c r="D12" i="16" s="1"/>
  <c r="D13" i="16" s="1"/>
  <c r="D14" i="16" s="1"/>
  <c r="D15" i="16" s="1"/>
  <c r="D16" i="16" s="1"/>
  <c r="D17" i="16" s="1"/>
  <c r="D18" i="16" s="1"/>
  <c r="D19" i="16" s="1"/>
  <c r="D20" i="16" s="1"/>
  <c r="D21" i="16" s="1"/>
  <c r="D22" i="16" s="1"/>
  <c r="D23" i="16" s="1"/>
  <c r="D24" i="16" s="1"/>
  <c r="D25" i="16" s="1"/>
  <c r="D26" i="16" s="1"/>
  <c r="D27" i="16" s="1"/>
  <c r="D28" i="16" s="1"/>
  <c r="D29" i="16" s="1"/>
  <c r="D30" i="16" s="1"/>
  <c r="D31" i="16" s="1"/>
  <c r="D32" i="16" s="1"/>
  <c r="D33" i="16" s="1"/>
  <c r="D34" i="16" s="1"/>
  <c r="D35" i="16" s="1"/>
  <c r="D36" i="16" s="1"/>
  <c r="D37" i="16" s="1"/>
  <c r="D38" i="16" s="1"/>
  <c r="D39" i="16" s="1"/>
  <c r="D40" i="16" s="1"/>
  <c r="D41" i="16" s="1"/>
  <c r="D42" i="16" s="1"/>
  <c r="D43" i="16" s="1"/>
  <c r="D44" i="16" s="1"/>
  <c r="D45" i="16" s="1"/>
  <c r="D46" i="16" s="1"/>
  <c r="D47" i="16" s="1"/>
  <c r="D48" i="16" s="1"/>
  <c r="D49" i="16" s="1"/>
  <c r="D50" i="16" s="1"/>
  <c r="D51" i="16" s="1"/>
  <c r="D52" i="16" s="1"/>
  <c r="D53" i="16" s="1"/>
  <c r="D54" i="16" s="1"/>
  <c r="D55" i="16" s="1"/>
  <c r="D56" i="16" s="1"/>
  <c r="D57" i="16" s="1"/>
  <c r="D58" i="16" s="1"/>
  <c r="D59" i="16" s="1"/>
  <c r="D60" i="16" s="1"/>
  <c r="D61" i="16" s="1"/>
  <c r="C4" i="16"/>
  <c r="C5" i="16" s="1"/>
  <c r="C6" i="16" s="1"/>
  <c r="C7" i="16" s="1"/>
  <c r="C8" i="16" s="1"/>
  <c r="C9" i="16" s="1"/>
  <c r="C10" i="16" s="1"/>
  <c r="C11" i="16" s="1"/>
  <c r="C12" i="16" s="1"/>
  <c r="C13" i="16" s="1"/>
  <c r="C14" i="16" s="1"/>
  <c r="C15" i="16" s="1"/>
  <c r="C16" i="16" s="1"/>
  <c r="C17" i="16" s="1"/>
  <c r="C18" i="16" s="1"/>
  <c r="C19" i="16" s="1"/>
  <c r="C20" i="16" s="1"/>
  <c r="C21" i="16" s="1"/>
  <c r="C22" i="16" s="1"/>
  <c r="C23" i="16" s="1"/>
  <c r="C24" i="16" s="1"/>
  <c r="C25" i="16" s="1"/>
  <c r="C26" i="16" s="1"/>
  <c r="C27" i="16" s="1"/>
  <c r="C28" i="16" s="1"/>
  <c r="C29" i="16" s="1"/>
  <c r="C30" i="16" s="1"/>
  <c r="C31" i="16" s="1"/>
  <c r="C32" i="16" s="1"/>
  <c r="C33" i="16" s="1"/>
  <c r="C34" i="16" s="1"/>
  <c r="C35" i="16" s="1"/>
  <c r="C36" i="16" s="1"/>
  <c r="C37" i="16" s="1"/>
  <c r="C38" i="16" s="1"/>
  <c r="C39" i="16" s="1"/>
  <c r="C40" i="16" s="1"/>
  <c r="C41" i="16" s="1"/>
  <c r="C42" i="16" s="1"/>
  <c r="C43" i="16" s="1"/>
  <c r="C44" i="16" s="1"/>
  <c r="C45" i="16" s="1"/>
  <c r="C46" i="16" s="1"/>
  <c r="C47" i="16" s="1"/>
  <c r="C48" i="16" s="1"/>
  <c r="C49" i="16" s="1"/>
  <c r="C50" i="16" s="1"/>
  <c r="C51" i="16" s="1"/>
  <c r="C52" i="16" s="1"/>
  <c r="C53" i="16" s="1"/>
  <c r="C54" i="16" s="1"/>
  <c r="C55" i="16" s="1"/>
  <c r="C56" i="16" s="1"/>
  <c r="C57" i="16" s="1"/>
  <c r="C58" i="16" s="1"/>
  <c r="C59" i="16" s="1"/>
  <c r="C60" i="16" s="1"/>
  <c r="C61" i="16" s="1"/>
  <c r="V60" i="15"/>
  <c r="V59" i="15"/>
  <c r="V58" i="15"/>
  <c r="V57" i="15"/>
  <c r="V56" i="15"/>
  <c r="V55" i="15"/>
  <c r="V54" i="15"/>
  <c r="V53" i="15"/>
  <c r="V52" i="15"/>
  <c r="V51" i="15"/>
  <c r="V50" i="15"/>
  <c r="V49" i="15"/>
  <c r="V48" i="15"/>
  <c r="V47" i="15"/>
  <c r="V46" i="15"/>
  <c r="V45" i="15"/>
  <c r="V44" i="15"/>
  <c r="V43" i="15"/>
  <c r="V42" i="15"/>
  <c r="V41" i="15"/>
  <c r="V40" i="15"/>
  <c r="V39" i="15"/>
  <c r="V38" i="15"/>
  <c r="V37" i="15"/>
  <c r="V36" i="15"/>
  <c r="V35" i="15"/>
  <c r="V34" i="15"/>
  <c r="V33" i="15"/>
  <c r="E33" i="15"/>
  <c r="E34" i="15" s="1"/>
  <c r="E35" i="15" s="1"/>
  <c r="E36" i="15" s="1"/>
  <c r="E37" i="15" s="1"/>
  <c r="E38" i="15" s="1"/>
  <c r="E39" i="15" s="1"/>
  <c r="E40" i="15" s="1"/>
  <c r="E41" i="15" s="1"/>
  <c r="E42" i="15" s="1"/>
  <c r="E43" i="15" s="1"/>
  <c r="E44" i="15" s="1"/>
  <c r="E45" i="15" s="1"/>
  <c r="E46" i="15" s="1"/>
  <c r="E47" i="15" s="1"/>
  <c r="E48" i="15" s="1"/>
  <c r="E49" i="15" s="1"/>
  <c r="E50" i="15" s="1"/>
  <c r="E51" i="15" s="1"/>
  <c r="E52" i="15" s="1"/>
  <c r="E53" i="15" s="1"/>
  <c r="E54" i="15" s="1"/>
  <c r="E55" i="15" s="1"/>
  <c r="E56" i="15" s="1"/>
  <c r="E57" i="15" s="1"/>
  <c r="E58" i="15" s="1"/>
  <c r="E59" i="15" s="1"/>
  <c r="E60" i="15" s="1"/>
  <c r="E61" i="15" s="1"/>
  <c r="V32" i="15"/>
  <c r="V31" i="15"/>
  <c r="V30" i="15"/>
  <c r="V29" i="15"/>
  <c r="V28" i="15"/>
  <c r="V27" i="15"/>
  <c r="V26" i="15"/>
  <c r="V25" i="15"/>
  <c r="V24" i="15"/>
  <c r="V23" i="15"/>
  <c r="V22" i="15"/>
  <c r="V21" i="15"/>
  <c r="V20" i="15"/>
  <c r="V19" i="15"/>
  <c r="V18" i="15"/>
  <c r="V17" i="15"/>
  <c r="V16" i="15"/>
  <c r="V15" i="15"/>
  <c r="V14" i="15"/>
  <c r="V13" i="15"/>
  <c r="V12" i="15"/>
  <c r="V11" i="15"/>
  <c r="V10" i="15"/>
  <c r="V9" i="15"/>
  <c r="V8" i="15"/>
  <c r="V7" i="15"/>
  <c r="V6" i="15"/>
  <c r="V5" i="15"/>
  <c r="G5" i="15"/>
  <c r="G6" i="15" s="1"/>
  <c r="G7" i="15" s="1"/>
  <c r="G8" i="15" s="1"/>
  <c r="G9" i="15" s="1"/>
  <c r="G10" i="15" s="1"/>
  <c r="G11" i="15" s="1"/>
  <c r="G12" i="15" s="1"/>
  <c r="G13" i="15" s="1"/>
  <c r="G14" i="15" s="1"/>
  <c r="G15" i="15" s="1"/>
  <c r="G16" i="15" s="1"/>
  <c r="G17" i="15" s="1"/>
  <c r="G18" i="15" s="1"/>
  <c r="G19" i="15" s="1"/>
  <c r="G20" i="15" s="1"/>
  <c r="G21" i="15" s="1"/>
  <c r="G22" i="15" s="1"/>
  <c r="G23" i="15" s="1"/>
  <c r="G24" i="15" s="1"/>
  <c r="G25" i="15" s="1"/>
  <c r="G26" i="15" s="1"/>
  <c r="G27" i="15" s="1"/>
  <c r="G28" i="15" s="1"/>
  <c r="G29" i="15" s="1"/>
  <c r="G30" i="15" s="1"/>
  <c r="G31" i="15" s="1"/>
  <c r="G32" i="15" s="1"/>
  <c r="G33" i="15" s="1"/>
  <c r="G34" i="15" s="1"/>
  <c r="G35" i="15" s="1"/>
  <c r="G36" i="15" s="1"/>
  <c r="G37" i="15" s="1"/>
  <c r="G38" i="15" s="1"/>
  <c r="G39" i="15" s="1"/>
  <c r="G40" i="15" s="1"/>
  <c r="G41" i="15" s="1"/>
  <c r="G42" i="15" s="1"/>
  <c r="G43" i="15" s="1"/>
  <c r="G44" i="15" s="1"/>
  <c r="G45" i="15" s="1"/>
  <c r="G46" i="15" s="1"/>
  <c r="G47" i="15" s="1"/>
  <c r="G48" i="15" s="1"/>
  <c r="G49" i="15" s="1"/>
  <c r="G50" i="15" s="1"/>
  <c r="G51" i="15" s="1"/>
  <c r="G52" i="15" s="1"/>
  <c r="G53" i="15" s="1"/>
  <c r="G54" i="15" s="1"/>
  <c r="G55" i="15" s="1"/>
  <c r="G56" i="15" s="1"/>
  <c r="G57" i="15" s="1"/>
  <c r="G58" i="15" s="1"/>
  <c r="G59" i="15" s="1"/>
  <c r="G60" i="15" s="1"/>
  <c r="G61" i="15" s="1"/>
  <c r="F5" i="15"/>
  <c r="F6" i="15" s="1"/>
  <c r="F7" i="15" s="1"/>
  <c r="F8" i="15" s="1"/>
  <c r="F9" i="15" s="1"/>
  <c r="F10" i="15" s="1"/>
  <c r="F11" i="15" s="1"/>
  <c r="F12" i="15" s="1"/>
  <c r="F13" i="15" s="1"/>
  <c r="F14" i="15" s="1"/>
  <c r="F15" i="15" s="1"/>
  <c r="F16" i="15" s="1"/>
  <c r="F17" i="15" s="1"/>
  <c r="F18" i="15" s="1"/>
  <c r="F19" i="15" s="1"/>
  <c r="F20" i="15" s="1"/>
  <c r="F21" i="15" s="1"/>
  <c r="F22" i="15" s="1"/>
  <c r="F23" i="15" s="1"/>
  <c r="F24" i="15" s="1"/>
  <c r="F25" i="15" s="1"/>
  <c r="F26" i="15" s="1"/>
  <c r="F27" i="15" s="1"/>
  <c r="F28" i="15" s="1"/>
  <c r="F29" i="15" s="1"/>
  <c r="F30" i="15" s="1"/>
  <c r="F31" i="15" s="1"/>
  <c r="F32" i="15" s="1"/>
  <c r="F33" i="15" s="1"/>
  <c r="F34" i="15" s="1"/>
  <c r="F35" i="15" s="1"/>
  <c r="F36" i="15" s="1"/>
  <c r="F37" i="15" s="1"/>
  <c r="F38" i="15" s="1"/>
  <c r="F39" i="15" s="1"/>
  <c r="F40" i="15" s="1"/>
  <c r="F41" i="15" s="1"/>
  <c r="F42" i="15" s="1"/>
  <c r="F43" i="15" s="1"/>
  <c r="F44" i="15" s="1"/>
  <c r="F45" i="15" s="1"/>
  <c r="F46" i="15" s="1"/>
  <c r="F47" i="15" s="1"/>
  <c r="F48" i="15" s="1"/>
  <c r="F49" i="15" s="1"/>
  <c r="F50" i="15" s="1"/>
  <c r="F51" i="15" s="1"/>
  <c r="F52" i="15" s="1"/>
  <c r="F53" i="15" s="1"/>
  <c r="F54" i="15" s="1"/>
  <c r="F55" i="15" s="1"/>
  <c r="F56" i="15" s="1"/>
  <c r="F57" i="15" s="1"/>
  <c r="F58" i="15" s="1"/>
  <c r="F59" i="15" s="1"/>
  <c r="F60" i="15" s="1"/>
  <c r="F61" i="15" s="1"/>
  <c r="E5" i="15"/>
  <c r="E6" i="15" s="1"/>
  <c r="E7" i="15" s="1"/>
  <c r="E8" i="15" s="1"/>
  <c r="E9" i="15" s="1"/>
  <c r="E10" i="15" s="1"/>
  <c r="E11" i="15" s="1"/>
  <c r="E12" i="15" s="1"/>
  <c r="E13" i="15" s="1"/>
  <c r="E14" i="15" s="1"/>
  <c r="E15" i="15" s="1"/>
  <c r="E16" i="15" s="1"/>
  <c r="E17" i="15" s="1"/>
  <c r="E18" i="15" s="1"/>
  <c r="E19" i="15" s="1"/>
  <c r="E20" i="15" s="1"/>
  <c r="E21" i="15" s="1"/>
  <c r="E22" i="15" s="1"/>
  <c r="E23" i="15" s="1"/>
  <c r="E24" i="15" s="1"/>
  <c r="E25" i="15" s="1"/>
  <c r="E26" i="15" s="1"/>
  <c r="E27" i="15" s="1"/>
  <c r="E28" i="15" s="1"/>
  <c r="E29" i="15" s="1"/>
  <c r="E30" i="15" s="1"/>
  <c r="E31" i="15" s="1"/>
  <c r="B5" i="15"/>
  <c r="B6" i="15" s="1"/>
  <c r="B7" i="15" s="1"/>
  <c r="B8" i="15" s="1"/>
  <c r="B9" i="15" s="1"/>
  <c r="B10" i="15" s="1"/>
  <c r="B11" i="15" s="1"/>
  <c r="B12" i="15" s="1"/>
  <c r="B13" i="15" s="1"/>
  <c r="B14" i="15" s="1"/>
  <c r="B15" i="15" s="1"/>
  <c r="B16" i="15" s="1"/>
  <c r="B17" i="15" s="1"/>
  <c r="B18" i="15" s="1"/>
  <c r="B19" i="15" s="1"/>
  <c r="B20" i="15" s="1"/>
  <c r="B21" i="15" s="1"/>
  <c r="B22" i="15" s="1"/>
  <c r="B23" i="15" s="1"/>
  <c r="B24" i="15" s="1"/>
  <c r="B25" i="15" s="1"/>
  <c r="B26" i="15" s="1"/>
  <c r="B27" i="15" s="1"/>
  <c r="B28" i="15" s="1"/>
  <c r="B29" i="15" s="1"/>
  <c r="B30" i="15" s="1"/>
  <c r="B31" i="15" s="1"/>
  <c r="B32" i="15" s="1"/>
  <c r="B33" i="15" s="1"/>
  <c r="B34" i="15" s="1"/>
  <c r="B35" i="15" s="1"/>
  <c r="B36" i="15" s="1"/>
  <c r="B37" i="15" s="1"/>
  <c r="B38" i="15" s="1"/>
  <c r="B39" i="15" s="1"/>
  <c r="B40" i="15" s="1"/>
  <c r="B41" i="15" s="1"/>
  <c r="B42" i="15" s="1"/>
  <c r="B43" i="15" s="1"/>
  <c r="B44" i="15" s="1"/>
  <c r="B45" i="15" s="1"/>
  <c r="B46" i="15" s="1"/>
  <c r="B47" i="15" s="1"/>
  <c r="B48" i="15" s="1"/>
  <c r="B49" i="15" s="1"/>
  <c r="B50" i="15" s="1"/>
  <c r="B51" i="15" s="1"/>
  <c r="B52" i="15" s="1"/>
  <c r="B53" i="15" s="1"/>
  <c r="B54" i="15" s="1"/>
  <c r="B55" i="15" s="1"/>
  <c r="B56" i="15" s="1"/>
  <c r="B57" i="15" s="1"/>
  <c r="B58" i="15" s="1"/>
  <c r="B59" i="15" s="1"/>
  <c r="B60" i="15" s="1"/>
  <c r="B61" i="15" s="1"/>
  <c r="A5" i="15"/>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V4" i="15"/>
  <c r="D4" i="15"/>
  <c r="D5" i="15" s="1"/>
  <c r="D6" i="15" s="1"/>
  <c r="D7" i="15" s="1"/>
  <c r="D8" i="15" s="1"/>
  <c r="D9" i="15" s="1"/>
  <c r="D10" i="15" s="1"/>
  <c r="D11" i="15" s="1"/>
  <c r="D12" i="15" s="1"/>
  <c r="D13" i="15" s="1"/>
  <c r="D14" i="15" s="1"/>
  <c r="D15" i="15" s="1"/>
  <c r="D16" i="15" s="1"/>
  <c r="D17" i="15" s="1"/>
  <c r="D18" i="15" s="1"/>
  <c r="D19" i="15" s="1"/>
  <c r="D20" i="15" s="1"/>
  <c r="D21" i="15" s="1"/>
  <c r="D22" i="15" s="1"/>
  <c r="D23" i="15" s="1"/>
  <c r="D24" i="15" s="1"/>
  <c r="D25" i="15" s="1"/>
  <c r="D26" i="15" s="1"/>
  <c r="D27" i="15" s="1"/>
  <c r="D28" i="15" s="1"/>
  <c r="D29" i="15" s="1"/>
  <c r="D30" i="15" s="1"/>
  <c r="D31" i="15" s="1"/>
  <c r="D32" i="15" s="1"/>
  <c r="D33" i="15" s="1"/>
  <c r="D34" i="15" s="1"/>
  <c r="D35" i="15" s="1"/>
  <c r="D36" i="15" s="1"/>
  <c r="D37" i="15" s="1"/>
  <c r="D38" i="15" s="1"/>
  <c r="D39" i="15" s="1"/>
  <c r="D40" i="15" s="1"/>
  <c r="D41" i="15" s="1"/>
  <c r="D42" i="15" s="1"/>
  <c r="D43" i="15" s="1"/>
  <c r="D44" i="15" s="1"/>
  <c r="D45" i="15" s="1"/>
  <c r="D46" i="15" s="1"/>
  <c r="D47" i="15" s="1"/>
  <c r="D48" i="15" s="1"/>
  <c r="D49" i="15" s="1"/>
  <c r="D50" i="15" s="1"/>
  <c r="D51" i="15" s="1"/>
  <c r="D52" i="15" s="1"/>
  <c r="D53" i="15" s="1"/>
  <c r="D54" i="15" s="1"/>
  <c r="D55" i="15" s="1"/>
  <c r="D56" i="15" s="1"/>
  <c r="D57" i="15" s="1"/>
  <c r="D58" i="15" s="1"/>
  <c r="D59" i="15" s="1"/>
  <c r="D60" i="15" s="1"/>
  <c r="D61" i="15" s="1"/>
  <c r="C4" i="15"/>
  <c r="C5" i="15" s="1"/>
  <c r="C6" i="15" s="1"/>
  <c r="C7" i="15" s="1"/>
  <c r="C8" i="15" s="1"/>
  <c r="C9" i="15" s="1"/>
  <c r="C10" i="15" s="1"/>
  <c r="C11" i="15" s="1"/>
  <c r="C12" i="15" s="1"/>
  <c r="C13" i="15" s="1"/>
  <c r="C14" i="15" s="1"/>
  <c r="C15" i="15" s="1"/>
  <c r="C16" i="15" s="1"/>
  <c r="C17" i="15" s="1"/>
  <c r="C18" i="15" s="1"/>
  <c r="C19" i="15" s="1"/>
  <c r="C20" i="15" s="1"/>
  <c r="C21" i="15" s="1"/>
  <c r="C22" i="15" s="1"/>
  <c r="C23" i="15" s="1"/>
  <c r="C24" i="15" s="1"/>
  <c r="C25" i="15" s="1"/>
  <c r="C26" i="15" s="1"/>
  <c r="C27" i="15" s="1"/>
  <c r="C28" i="15" s="1"/>
  <c r="C29" i="15" s="1"/>
  <c r="C30" i="15" s="1"/>
  <c r="C31" i="15" s="1"/>
  <c r="C32" i="15" s="1"/>
  <c r="C33" i="15" s="1"/>
  <c r="C34" i="15" s="1"/>
  <c r="C35" i="15" s="1"/>
  <c r="C36" i="15" s="1"/>
  <c r="C37" i="15" s="1"/>
  <c r="C38" i="15" s="1"/>
  <c r="C39" i="15" s="1"/>
  <c r="C40" i="15" s="1"/>
  <c r="C41" i="15" s="1"/>
  <c r="C42" i="15" s="1"/>
  <c r="C43" i="15" s="1"/>
  <c r="C44" i="15" s="1"/>
  <c r="C45" i="15" s="1"/>
  <c r="C46" i="15" s="1"/>
  <c r="C47" i="15" s="1"/>
  <c r="C48" i="15" s="1"/>
  <c r="C49" i="15" s="1"/>
  <c r="C50" i="15" s="1"/>
  <c r="C51" i="15" s="1"/>
  <c r="C52" i="15" s="1"/>
  <c r="C53" i="15" s="1"/>
  <c r="C54" i="15" s="1"/>
  <c r="C55" i="15" s="1"/>
  <c r="C56" i="15" s="1"/>
  <c r="C57" i="15" s="1"/>
  <c r="C58" i="15" s="1"/>
  <c r="C59" i="15" s="1"/>
  <c r="C60" i="15" s="1"/>
  <c r="C61" i="15" s="1"/>
  <c r="V61" i="16" l="1"/>
  <c r="V61" i="15"/>
  <c r="V141" i="14"/>
  <c r="V140" i="14"/>
  <c r="V139" i="14"/>
  <c r="V138" i="14"/>
  <c r="V137" i="14"/>
  <c r="V136" i="14"/>
  <c r="V135" i="14"/>
  <c r="V134" i="14"/>
  <c r="V133" i="14"/>
  <c r="V132" i="14"/>
  <c r="V131" i="14"/>
  <c r="V130" i="14"/>
  <c r="V129" i="14"/>
  <c r="V128" i="14"/>
  <c r="V127" i="14"/>
  <c r="V126" i="14"/>
  <c r="V125" i="14"/>
  <c r="V124" i="14"/>
  <c r="V123" i="14"/>
  <c r="V122" i="14"/>
  <c r="V120" i="14"/>
  <c r="V119" i="14"/>
  <c r="V118" i="14"/>
  <c r="V117" i="14"/>
  <c r="V116" i="14"/>
  <c r="E116" i="14"/>
  <c r="E117" i="14" s="1"/>
  <c r="E118" i="14" s="1"/>
  <c r="E119" i="14" s="1"/>
  <c r="E120" i="14" s="1"/>
  <c r="E121" i="14" s="1"/>
  <c r="E122" i="14" s="1"/>
  <c r="E123" i="14" s="1"/>
  <c r="E124" i="14" s="1"/>
  <c r="E125" i="14" s="1"/>
  <c r="E126" i="14" s="1"/>
  <c r="E127" i="14" s="1"/>
  <c r="E128" i="14" s="1"/>
  <c r="E129" i="14" s="1"/>
  <c r="E130" i="14" s="1"/>
  <c r="E131" i="14" s="1"/>
  <c r="E132" i="14" s="1"/>
  <c r="E133" i="14" s="1"/>
  <c r="E134" i="14" s="1"/>
  <c r="E135" i="14" s="1"/>
  <c r="E136" i="14" s="1"/>
  <c r="E137" i="14" s="1"/>
  <c r="E138" i="14" s="1"/>
  <c r="E139" i="14" s="1"/>
  <c r="E140" i="14" s="1"/>
  <c r="E141" i="14" s="1"/>
  <c r="V115" i="14"/>
  <c r="V114" i="14"/>
  <c r="V113" i="14"/>
  <c r="V112" i="14"/>
  <c r="V111" i="14"/>
  <c r="V110" i="14"/>
  <c r="V109" i="14"/>
  <c r="V108" i="14"/>
  <c r="V107" i="14"/>
  <c r="V106" i="14"/>
  <c r="V105" i="14"/>
  <c r="V104" i="14"/>
  <c r="V103" i="14"/>
  <c r="V102" i="14"/>
  <c r="V101" i="14"/>
  <c r="V100" i="14"/>
  <c r="V99" i="14"/>
  <c r="V98" i="14"/>
  <c r="V97" i="14"/>
  <c r="V96" i="14"/>
  <c r="V95" i="14"/>
  <c r="V94" i="14"/>
  <c r="V93" i="14"/>
  <c r="V92" i="14"/>
  <c r="V91" i="14"/>
  <c r="V90" i="14"/>
  <c r="V89" i="14"/>
  <c r="V88" i="14"/>
  <c r="V87" i="14"/>
  <c r="V86" i="14"/>
  <c r="E86" i="14"/>
  <c r="E87" i="14" s="1"/>
  <c r="E88" i="14" s="1"/>
  <c r="E89" i="14" s="1"/>
  <c r="E90" i="14" s="1"/>
  <c r="E91" i="14" s="1"/>
  <c r="E92" i="14" s="1"/>
  <c r="E93" i="14" s="1"/>
  <c r="E94" i="14" s="1"/>
  <c r="E95" i="14" s="1"/>
  <c r="E96" i="14" s="1"/>
  <c r="E97" i="14" s="1"/>
  <c r="E98" i="14" s="1"/>
  <c r="E99" i="14" s="1"/>
  <c r="E100" i="14" s="1"/>
  <c r="E101" i="14" s="1"/>
  <c r="E102" i="14" s="1"/>
  <c r="E103" i="14" s="1"/>
  <c r="E104" i="14" s="1"/>
  <c r="E105" i="14" s="1"/>
  <c r="E106" i="14" s="1"/>
  <c r="E107" i="14" s="1"/>
  <c r="E108" i="14" s="1"/>
  <c r="E109" i="14" s="1"/>
  <c r="E110" i="14" s="1"/>
  <c r="E111" i="14" s="1"/>
  <c r="E112" i="14" s="1"/>
  <c r="E113" i="14" s="1"/>
  <c r="E114" i="14" s="1"/>
  <c r="V85" i="14"/>
  <c r="V84" i="14"/>
  <c r="V83" i="14"/>
  <c r="V82" i="14"/>
  <c r="V81" i="14"/>
  <c r="V80" i="14"/>
  <c r="V79" i="14"/>
  <c r="V78" i="14"/>
  <c r="V77" i="14"/>
  <c r="V76" i="14"/>
  <c r="V75" i="14"/>
  <c r="V74" i="14"/>
  <c r="V73" i="14"/>
  <c r="V72" i="14"/>
  <c r="V71" i="14"/>
  <c r="V70" i="14"/>
  <c r="V69" i="14"/>
  <c r="V68" i="14"/>
  <c r="V67" i="14"/>
  <c r="V66" i="14"/>
  <c r="V65" i="14"/>
  <c r="V64" i="14"/>
  <c r="V63" i="14"/>
  <c r="V62" i="14"/>
  <c r="V61" i="14"/>
  <c r="V60" i="14"/>
  <c r="V59" i="14"/>
  <c r="V58" i="14"/>
  <c r="V57" i="14"/>
  <c r="V56" i="14"/>
  <c r="V55" i="14"/>
  <c r="E55" i="14"/>
  <c r="E56" i="14" s="1"/>
  <c r="E57" i="14" s="1"/>
  <c r="E58" i="14" s="1"/>
  <c r="E59" i="14" s="1"/>
  <c r="E60" i="14" s="1"/>
  <c r="E61" i="14" s="1"/>
  <c r="E62" i="14" s="1"/>
  <c r="E63" i="14" s="1"/>
  <c r="E64" i="14" s="1"/>
  <c r="E65" i="14" s="1"/>
  <c r="E66" i="14" s="1"/>
  <c r="E67" i="14" s="1"/>
  <c r="E68" i="14" s="1"/>
  <c r="E69" i="14" s="1"/>
  <c r="E70" i="14" s="1"/>
  <c r="E71" i="14" s="1"/>
  <c r="E72" i="14" s="1"/>
  <c r="E73" i="14" s="1"/>
  <c r="E74" i="14" s="1"/>
  <c r="E75" i="14" s="1"/>
  <c r="E76" i="14" s="1"/>
  <c r="E77" i="14" s="1"/>
  <c r="E78" i="14" s="1"/>
  <c r="E79" i="14" s="1"/>
  <c r="E80" i="14" s="1"/>
  <c r="E81" i="14" s="1"/>
  <c r="E82" i="14" s="1"/>
  <c r="E83" i="14" s="1"/>
  <c r="E84" i="14" s="1"/>
  <c r="V54" i="14"/>
  <c r="V53" i="14"/>
  <c r="V52" i="14"/>
  <c r="V51" i="14"/>
  <c r="V50" i="14"/>
  <c r="V49" i="14"/>
  <c r="V48" i="14"/>
  <c r="V47" i="14"/>
  <c r="V46" i="14"/>
  <c r="V45" i="14"/>
  <c r="V44" i="14"/>
  <c r="V43" i="14"/>
  <c r="V42" i="14"/>
  <c r="V41" i="14"/>
  <c r="V40" i="14"/>
  <c r="V39" i="14"/>
  <c r="V38" i="14"/>
  <c r="V37" i="14"/>
  <c r="V36" i="14"/>
  <c r="V35" i="14"/>
  <c r="E35" i="14"/>
  <c r="E36" i="14" s="1"/>
  <c r="E37" i="14" s="1"/>
  <c r="E38" i="14" s="1"/>
  <c r="E39" i="14" s="1"/>
  <c r="E40" i="14" s="1"/>
  <c r="E41" i="14" s="1"/>
  <c r="E42" i="14" s="1"/>
  <c r="E43" i="14" s="1"/>
  <c r="E44" i="14" s="1"/>
  <c r="E45" i="14" s="1"/>
  <c r="E46" i="14" s="1"/>
  <c r="E47" i="14" s="1"/>
  <c r="E48" i="14" s="1"/>
  <c r="E49" i="14" s="1"/>
  <c r="E50" i="14" s="1"/>
  <c r="E51" i="14" s="1"/>
  <c r="E52" i="14" s="1"/>
  <c r="E53" i="14" s="1"/>
  <c r="V34" i="14"/>
  <c r="V33" i="14"/>
  <c r="V32" i="14"/>
  <c r="V31" i="14"/>
  <c r="V30" i="14"/>
  <c r="V29" i="14"/>
  <c r="V28" i="14"/>
  <c r="V27" i="14"/>
  <c r="V26" i="14"/>
  <c r="V25" i="14"/>
  <c r="V24" i="14"/>
  <c r="V23" i="14"/>
  <c r="V22" i="14"/>
  <c r="V21" i="14"/>
  <c r="V20" i="14"/>
  <c r="V19" i="14"/>
  <c r="V18" i="14"/>
  <c r="V17" i="14"/>
  <c r="V16" i="14"/>
  <c r="V15" i="14"/>
  <c r="V14" i="14"/>
  <c r="V13" i="14"/>
  <c r="V12" i="14"/>
  <c r="V11" i="14"/>
  <c r="V10" i="14"/>
  <c r="V9" i="14"/>
  <c r="V8" i="14"/>
  <c r="V7" i="14"/>
  <c r="V6" i="14"/>
  <c r="V5" i="14"/>
  <c r="G5" i="14"/>
  <c r="G6" i="14" s="1"/>
  <c r="G7" i="14" s="1"/>
  <c r="G8" i="14" s="1"/>
  <c r="G9" i="14" s="1"/>
  <c r="G10" i="14" s="1"/>
  <c r="G11" i="14" s="1"/>
  <c r="G12" i="14" s="1"/>
  <c r="G13" i="14" s="1"/>
  <c r="G14" i="14" s="1"/>
  <c r="G15" i="14" s="1"/>
  <c r="G16" i="14" s="1"/>
  <c r="G17" i="14" s="1"/>
  <c r="G18" i="14" s="1"/>
  <c r="G19" i="14" s="1"/>
  <c r="G20" i="14" s="1"/>
  <c r="G21" i="14" s="1"/>
  <c r="G22" i="14" s="1"/>
  <c r="G23" i="14" s="1"/>
  <c r="G24" i="14" s="1"/>
  <c r="G25" i="14" s="1"/>
  <c r="G26" i="14" s="1"/>
  <c r="G27" i="14" s="1"/>
  <c r="G28" i="14" s="1"/>
  <c r="G29" i="14" s="1"/>
  <c r="G30" i="14" s="1"/>
  <c r="G31" i="14" s="1"/>
  <c r="G32" i="14" s="1"/>
  <c r="G33" i="14" s="1"/>
  <c r="G34" i="14" s="1"/>
  <c r="G35" i="14" s="1"/>
  <c r="G36" i="14" s="1"/>
  <c r="G37" i="14" s="1"/>
  <c r="G38" i="14" s="1"/>
  <c r="G39" i="14" s="1"/>
  <c r="G40" i="14" s="1"/>
  <c r="G41" i="14" s="1"/>
  <c r="G42" i="14" s="1"/>
  <c r="G43" i="14" s="1"/>
  <c r="G44" i="14" s="1"/>
  <c r="G45" i="14" s="1"/>
  <c r="G46" i="14" s="1"/>
  <c r="G47" i="14" s="1"/>
  <c r="G48" i="14" s="1"/>
  <c r="G49" i="14" s="1"/>
  <c r="G50" i="14" s="1"/>
  <c r="G51" i="14" s="1"/>
  <c r="G52" i="14" s="1"/>
  <c r="G53" i="14" s="1"/>
  <c r="G54" i="14" s="1"/>
  <c r="G55" i="14" s="1"/>
  <c r="G56" i="14" s="1"/>
  <c r="G57" i="14" s="1"/>
  <c r="G58" i="14" s="1"/>
  <c r="G59" i="14" s="1"/>
  <c r="G60" i="14" s="1"/>
  <c r="G61" i="14" s="1"/>
  <c r="G62" i="14" s="1"/>
  <c r="G63" i="14" s="1"/>
  <c r="G64" i="14" s="1"/>
  <c r="G65" i="14" s="1"/>
  <c r="G66" i="14" s="1"/>
  <c r="G67" i="14" s="1"/>
  <c r="G68" i="14" s="1"/>
  <c r="G69" i="14" s="1"/>
  <c r="G70" i="14" s="1"/>
  <c r="G71" i="14" s="1"/>
  <c r="G72" i="14" s="1"/>
  <c r="G73" i="14" s="1"/>
  <c r="G74" i="14" s="1"/>
  <c r="G75" i="14" s="1"/>
  <c r="G76" i="14" s="1"/>
  <c r="G77" i="14" s="1"/>
  <c r="G78" i="14" s="1"/>
  <c r="G79" i="14" s="1"/>
  <c r="G80" i="14" s="1"/>
  <c r="G81" i="14" s="1"/>
  <c r="G82" i="14" s="1"/>
  <c r="G83" i="14" s="1"/>
  <c r="G84" i="14" s="1"/>
  <c r="G85" i="14" s="1"/>
  <c r="G86" i="14" s="1"/>
  <c r="G87" i="14" s="1"/>
  <c r="G88" i="14" s="1"/>
  <c r="G89" i="14" s="1"/>
  <c r="G90" i="14" s="1"/>
  <c r="G91" i="14" s="1"/>
  <c r="G92" i="14" s="1"/>
  <c r="G93" i="14" s="1"/>
  <c r="G94" i="14" s="1"/>
  <c r="G95" i="14" s="1"/>
  <c r="G96" i="14" s="1"/>
  <c r="G97" i="14" s="1"/>
  <c r="G98" i="14" s="1"/>
  <c r="G99" i="14" s="1"/>
  <c r="G100" i="14" s="1"/>
  <c r="G101" i="14" s="1"/>
  <c r="G102" i="14" s="1"/>
  <c r="G103" i="14" s="1"/>
  <c r="G104" i="14" s="1"/>
  <c r="G105" i="14" s="1"/>
  <c r="G106" i="14" s="1"/>
  <c r="G107" i="14" s="1"/>
  <c r="G108" i="14" s="1"/>
  <c r="G109" i="14" s="1"/>
  <c r="G110" i="14" s="1"/>
  <c r="G111" i="14" s="1"/>
  <c r="G112" i="14" s="1"/>
  <c r="G113" i="14" s="1"/>
  <c r="G114" i="14" s="1"/>
  <c r="G115" i="14" s="1"/>
  <c r="G116" i="14" s="1"/>
  <c r="G117" i="14" s="1"/>
  <c r="G118" i="14" s="1"/>
  <c r="G119" i="14" s="1"/>
  <c r="G120" i="14" s="1"/>
  <c r="G121" i="14" s="1"/>
  <c r="G122" i="14" s="1"/>
  <c r="G123" i="14" s="1"/>
  <c r="G124" i="14" s="1"/>
  <c r="G125" i="14" s="1"/>
  <c r="G126" i="14" s="1"/>
  <c r="G127" i="14" s="1"/>
  <c r="G128" i="14" s="1"/>
  <c r="G129" i="14" s="1"/>
  <c r="G130" i="14" s="1"/>
  <c r="G131" i="14" s="1"/>
  <c r="G132" i="14" s="1"/>
  <c r="G133" i="14" s="1"/>
  <c r="G134" i="14" s="1"/>
  <c r="G135" i="14" s="1"/>
  <c r="G136" i="14" s="1"/>
  <c r="G137" i="14" s="1"/>
  <c r="G138" i="14" s="1"/>
  <c r="G139" i="14" s="1"/>
  <c r="G140" i="14" s="1"/>
  <c r="G141" i="14" s="1"/>
  <c r="F5" i="14"/>
  <c r="F6" i="14" s="1"/>
  <c r="F7" i="14" s="1"/>
  <c r="F8" i="14" s="1"/>
  <c r="F9" i="14" s="1"/>
  <c r="F10" i="14" s="1"/>
  <c r="F11" i="14" s="1"/>
  <c r="F12" i="14" s="1"/>
  <c r="F13" i="14" s="1"/>
  <c r="F14" i="14" s="1"/>
  <c r="F15" i="14" s="1"/>
  <c r="F16" i="14" s="1"/>
  <c r="F17" i="14" s="1"/>
  <c r="F18" i="14" s="1"/>
  <c r="F19" i="14" s="1"/>
  <c r="F20" i="14" s="1"/>
  <c r="F21" i="14" s="1"/>
  <c r="F22" i="14" s="1"/>
  <c r="F23" i="14" s="1"/>
  <c r="F24" i="14" s="1"/>
  <c r="F25" i="14" s="1"/>
  <c r="F26" i="14" s="1"/>
  <c r="F27" i="14" s="1"/>
  <c r="F28" i="14" s="1"/>
  <c r="F29" i="14" s="1"/>
  <c r="F30" i="14" s="1"/>
  <c r="F31" i="14" s="1"/>
  <c r="F32" i="14" s="1"/>
  <c r="F33" i="14" s="1"/>
  <c r="F34" i="14" s="1"/>
  <c r="F35" i="14" s="1"/>
  <c r="F36" i="14" s="1"/>
  <c r="F37" i="14" s="1"/>
  <c r="F38" i="14" s="1"/>
  <c r="F39" i="14" s="1"/>
  <c r="F40" i="14" s="1"/>
  <c r="F41" i="14" s="1"/>
  <c r="F42" i="14" s="1"/>
  <c r="F43" i="14" s="1"/>
  <c r="F44" i="14" s="1"/>
  <c r="F45" i="14" s="1"/>
  <c r="F46" i="14" s="1"/>
  <c r="F47" i="14" s="1"/>
  <c r="F48" i="14" s="1"/>
  <c r="F49" i="14" s="1"/>
  <c r="F50" i="14" s="1"/>
  <c r="F51" i="14" s="1"/>
  <c r="F52" i="14" s="1"/>
  <c r="F53" i="14" s="1"/>
  <c r="F54" i="14" s="1"/>
  <c r="F55" i="14" s="1"/>
  <c r="F56" i="14" s="1"/>
  <c r="F57" i="14" s="1"/>
  <c r="F58" i="14" s="1"/>
  <c r="F59" i="14" s="1"/>
  <c r="F60" i="14" s="1"/>
  <c r="F61" i="14" s="1"/>
  <c r="F62" i="14" s="1"/>
  <c r="F63" i="14" s="1"/>
  <c r="F64" i="14" s="1"/>
  <c r="F65" i="14" s="1"/>
  <c r="F66" i="14" s="1"/>
  <c r="F67" i="14" s="1"/>
  <c r="F68" i="14" s="1"/>
  <c r="F69" i="14" s="1"/>
  <c r="F70" i="14" s="1"/>
  <c r="F71" i="14" s="1"/>
  <c r="F72" i="14" s="1"/>
  <c r="F73" i="14" s="1"/>
  <c r="F74" i="14" s="1"/>
  <c r="F75" i="14" s="1"/>
  <c r="F76" i="14" s="1"/>
  <c r="F77" i="14" s="1"/>
  <c r="F78" i="14" s="1"/>
  <c r="F79" i="14" s="1"/>
  <c r="F80" i="14" s="1"/>
  <c r="F81" i="14" s="1"/>
  <c r="F82" i="14" s="1"/>
  <c r="F83" i="14" s="1"/>
  <c r="F84" i="14" s="1"/>
  <c r="F85" i="14" s="1"/>
  <c r="F86" i="14" s="1"/>
  <c r="F87" i="14" s="1"/>
  <c r="F88" i="14" s="1"/>
  <c r="F89" i="14" s="1"/>
  <c r="F90" i="14" s="1"/>
  <c r="F91" i="14" s="1"/>
  <c r="F92" i="14" s="1"/>
  <c r="F93" i="14" s="1"/>
  <c r="F94" i="14" s="1"/>
  <c r="F95" i="14" s="1"/>
  <c r="F96" i="14" s="1"/>
  <c r="F97" i="14" s="1"/>
  <c r="F98" i="14" s="1"/>
  <c r="F99" i="14" s="1"/>
  <c r="F100" i="14" s="1"/>
  <c r="F101" i="14" s="1"/>
  <c r="F102" i="14" s="1"/>
  <c r="F103" i="14" s="1"/>
  <c r="F104" i="14" s="1"/>
  <c r="F105" i="14" s="1"/>
  <c r="F106" i="14" s="1"/>
  <c r="F107" i="14" s="1"/>
  <c r="F108" i="14" s="1"/>
  <c r="F109" i="14" s="1"/>
  <c r="F110" i="14" s="1"/>
  <c r="F111" i="14" s="1"/>
  <c r="F112" i="14" s="1"/>
  <c r="F113" i="14" s="1"/>
  <c r="F114" i="14" s="1"/>
  <c r="F115" i="14" s="1"/>
  <c r="F116" i="14" s="1"/>
  <c r="F117" i="14" s="1"/>
  <c r="F118" i="14" s="1"/>
  <c r="F119" i="14" s="1"/>
  <c r="F120" i="14" s="1"/>
  <c r="F121" i="14" s="1"/>
  <c r="F122" i="14" s="1"/>
  <c r="F123" i="14" s="1"/>
  <c r="F124" i="14" s="1"/>
  <c r="F125" i="14" s="1"/>
  <c r="F126" i="14" s="1"/>
  <c r="F127" i="14" s="1"/>
  <c r="F128" i="14" s="1"/>
  <c r="F129" i="14" s="1"/>
  <c r="F130" i="14" s="1"/>
  <c r="F131" i="14" s="1"/>
  <c r="F132" i="14" s="1"/>
  <c r="F133" i="14" s="1"/>
  <c r="F134" i="14" s="1"/>
  <c r="F135" i="14" s="1"/>
  <c r="F136" i="14" s="1"/>
  <c r="F137" i="14" s="1"/>
  <c r="F138" i="14" s="1"/>
  <c r="F139" i="14" s="1"/>
  <c r="F140" i="14" s="1"/>
  <c r="F141" i="14" s="1"/>
  <c r="E5" i="14"/>
  <c r="E6" i="14" s="1"/>
  <c r="E7" i="14" s="1"/>
  <c r="E8" i="14" s="1"/>
  <c r="E9" i="14" s="1"/>
  <c r="E10" i="14" s="1"/>
  <c r="E11" i="14" s="1"/>
  <c r="E12" i="14" s="1"/>
  <c r="E13" i="14" s="1"/>
  <c r="E14" i="14" s="1"/>
  <c r="E15" i="14" s="1"/>
  <c r="E16" i="14" s="1"/>
  <c r="E17" i="14" s="1"/>
  <c r="E18" i="14" s="1"/>
  <c r="E19" i="14" s="1"/>
  <c r="E20" i="14" s="1"/>
  <c r="E21" i="14" s="1"/>
  <c r="E22" i="14" s="1"/>
  <c r="E23" i="14" s="1"/>
  <c r="E24" i="14" s="1"/>
  <c r="E25" i="14" s="1"/>
  <c r="E26" i="14" s="1"/>
  <c r="E27" i="14" s="1"/>
  <c r="E28" i="14" s="1"/>
  <c r="E29" i="14" s="1"/>
  <c r="E30" i="14" s="1"/>
  <c r="E31" i="14" s="1"/>
  <c r="E32" i="14" s="1"/>
  <c r="E33" i="14" s="1"/>
  <c r="B5" i="14"/>
  <c r="B6" i="14" s="1"/>
  <c r="B7" i="14" s="1"/>
  <c r="B8" i="14" s="1"/>
  <c r="B9" i="14" s="1"/>
  <c r="B10" i="14" s="1"/>
  <c r="B11" i="14" s="1"/>
  <c r="B12" i="14" s="1"/>
  <c r="B13" i="14" s="1"/>
  <c r="B14" i="14" s="1"/>
  <c r="B15" i="14" s="1"/>
  <c r="B16" i="14" s="1"/>
  <c r="B17" i="14" s="1"/>
  <c r="B18" i="14" s="1"/>
  <c r="B19" i="14" s="1"/>
  <c r="B20" i="14" s="1"/>
  <c r="B21" i="14" s="1"/>
  <c r="B22" i="14" s="1"/>
  <c r="B23" i="14" s="1"/>
  <c r="B24" i="14" s="1"/>
  <c r="B25" i="14" s="1"/>
  <c r="B26" i="14" s="1"/>
  <c r="B27" i="14" s="1"/>
  <c r="B28" i="14" s="1"/>
  <c r="B29" i="14" s="1"/>
  <c r="B30" i="14" s="1"/>
  <c r="B31" i="14" s="1"/>
  <c r="B32" i="14" s="1"/>
  <c r="B33" i="14" s="1"/>
  <c r="B34" i="14" s="1"/>
  <c r="B35" i="14" s="1"/>
  <c r="B36" i="14" s="1"/>
  <c r="B37" i="14" s="1"/>
  <c r="B38" i="14" s="1"/>
  <c r="B39" i="14" s="1"/>
  <c r="B40" i="14" s="1"/>
  <c r="B41" i="14" s="1"/>
  <c r="B42" i="14" s="1"/>
  <c r="B43" i="14" s="1"/>
  <c r="B44" i="14" s="1"/>
  <c r="B45" i="14" s="1"/>
  <c r="B46" i="14" s="1"/>
  <c r="B47" i="14" s="1"/>
  <c r="B48" i="14" s="1"/>
  <c r="B49" i="14" s="1"/>
  <c r="B50" i="14" s="1"/>
  <c r="B51" i="14" s="1"/>
  <c r="B52" i="14" s="1"/>
  <c r="B53" i="14" s="1"/>
  <c r="B54" i="14" s="1"/>
  <c r="B55" i="14" s="1"/>
  <c r="B56" i="14" s="1"/>
  <c r="B57" i="14" s="1"/>
  <c r="B58" i="14" s="1"/>
  <c r="B59" i="14" s="1"/>
  <c r="B60" i="14" s="1"/>
  <c r="B61" i="14" s="1"/>
  <c r="B62" i="14" s="1"/>
  <c r="B63" i="14" s="1"/>
  <c r="B64" i="14" s="1"/>
  <c r="B65" i="14" s="1"/>
  <c r="B66" i="14" s="1"/>
  <c r="B67" i="14" s="1"/>
  <c r="B68" i="14" s="1"/>
  <c r="B69" i="14" s="1"/>
  <c r="B70" i="14" s="1"/>
  <c r="B71" i="14" s="1"/>
  <c r="B72" i="14" s="1"/>
  <c r="B73" i="14" s="1"/>
  <c r="B74" i="14" s="1"/>
  <c r="B75" i="14" s="1"/>
  <c r="B76" i="14" s="1"/>
  <c r="B77" i="14" s="1"/>
  <c r="B78" i="14" s="1"/>
  <c r="B79" i="14" s="1"/>
  <c r="B80" i="14" s="1"/>
  <c r="B81" i="14" s="1"/>
  <c r="B82" i="14" s="1"/>
  <c r="B83" i="14" s="1"/>
  <c r="B84" i="14" s="1"/>
  <c r="B85" i="14" s="1"/>
  <c r="B86" i="14" s="1"/>
  <c r="B87" i="14" s="1"/>
  <c r="B88" i="14" s="1"/>
  <c r="B89" i="14" s="1"/>
  <c r="B90" i="14" s="1"/>
  <c r="B91" i="14" s="1"/>
  <c r="B92" i="14" s="1"/>
  <c r="B93" i="14" s="1"/>
  <c r="B94" i="14" s="1"/>
  <c r="B95" i="14" s="1"/>
  <c r="B96" i="14" s="1"/>
  <c r="B97" i="14" s="1"/>
  <c r="B98" i="14" s="1"/>
  <c r="B99" i="14" s="1"/>
  <c r="B100" i="14" s="1"/>
  <c r="B101" i="14" s="1"/>
  <c r="B102" i="14" s="1"/>
  <c r="B103" i="14" s="1"/>
  <c r="B104" i="14" s="1"/>
  <c r="B105" i="14" s="1"/>
  <c r="B106" i="14" s="1"/>
  <c r="B107" i="14" s="1"/>
  <c r="B108" i="14" s="1"/>
  <c r="B109" i="14" s="1"/>
  <c r="B110" i="14" s="1"/>
  <c r="B111" i="14" s="1"/>
  <c r="B112" i="14" s="1"/>
  <c r="B113" i="14" s="1"/>
  <c r="B114" i="14" s="1"/>
  <c r="B115" i="14" s="1"/>
  <c r="B116" i="14" s="1"/>
  <c r="B117" i="14" s="1"/>
  <c r="B118" i="14" s="1"/>
  <c r="B119" i="14" s="1"/>
  <c r="B120" i="14" s="1"/>
  <c r="B121" i="14" s="1"/>
  <c r="B122" i="14" s="1"/>
  <c r="B123" i="14" s="1"/>
  <c r="B124" i="14" s="1"/>
  <c r="B125" i="14" s="1"/>
  <c r="B126" i="14" s="1"/>
  <c r="B127" i="14" s="1"/>
  <c r="B128" i="14" s="1"/>
  <c r="B129" i="14" s="1"/>
  <c r="B130" i="14" s="1"/>
  <c r="B131" i="14" s="1"/>
  <c r="B132" i="14" s="1"/>
  <c r="B133" i="14" s="1"/>
  <c r="B134" i="14" s="1"/>
  <c r="B135" i="14" s="1"/>
  <c r="B136" i="14" s="1"/>
  <c r="B137" i="14" s="1"/>
  <c r="B138" i="14" s="1"/>
  <c r="B139" i="14" s="1"/>
  <c r="B140" i="14" s="1"/>
  <c r="B141" i="14" s="1"/>
  <c r="A5" i="14"/>
  <c r="A6" i="14" s="1"/>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V4" i="14"/>
  <c r="D4" i="14"/>
  <c r="D5" i="14" s="1"/>
  <c r="D6" i="14" s="1"/>
  <c r="D7" i="14" s="1"/>
  <c r="D8" i="14" s="1"/>
  <c r="D9" i="14" s="1"/>
  <c r="D10" i="14" s="1"/>
  <c r="D11" i="14" s="1"/>
  <c r="D12" i="14" s="1"/>
  <c r="D13" i="14" s="1"/>
  <c r="D14" i="14" s="1"/>
  <c r="D15" i="14" s="1"/>
  <c r="D16" i="14" s="1"/>
  <c r="D17" i="14" s="1"/>
  <c r="D18" i="14" s="1"/>
  <c r="D19" i="14" s="1"/>
  <c r="D20" i="14" s="1"/>
  <c r="D21" i="14" s="1"/>
  <c r="D22" i="14" s="1"/>
  <c r="D23" i="14" s="1"/>
  <c r="D24" i="14" s="1"/>
  <c r="D25" i="14" s="1"/>
  <c r="D26" i="14" s="1"/>
  <c r="D27" i="14" s="1"/>
  <c r="D28" i="14" s="1"/>
  <c r="D29" i="14" s="1"/>
  <c r="D30" i="14" s="1"/>
  <c r="D31" i="14" s="1"/>
  <c r="D32" i="14" s="1"/>
  <c r="D33" i="14" s="1"/>
  <c r="D34" i="14" s="1"/>
  <c r="D35" i="14" s="1"/>
  <c r="D36" i="14" s="1"/>
  <c r="D37" i="14" s="1"/>
  <c r="D38" i="14" s="1"/>
  <c r="D39" i="14" s="1"/>
  <c r="D40" i="14" s="1"/>
  <c r="D41" i="14" s="1"/>
  <c r="D42" i="14" s="1"/>
  <c r="D43" i="14" s="1"/>
  <c r="D44" i="14" s="1"/>
  <c r="D45" i="14" s="1"/>
  <c r="D46" i="14" s="1"/>
  <c r="D47" i="14" s="1"/>
  <c r="D48" i="14" s="1"/>
  <c r="D49" i="14" s="1"/>
  <c r="D50" i="14" s="1"/>
  <c r="D51" i="14" s="1"/>
  <c r="D52" i="14" s="1"/>
  <c r="D53" i="14" s="1"/>
  <c r="D54" i="14" s="1"/>
  <c r="D55" i="14" s="1"/>
  <c r="D56" i="14" s="1"/>
  <c r="D57" i="14" s="1"/>
  <c r="D58" i="14" s="1"/>
  <c r="D59" i="14" s="1"/>
  <c r="D60" i="14" s="1"/>
  <c r="D61" i="14" s="1"/>
  <c r="D62" i="14" s="1"/>
  <c r="D63" i="14" s="1"/>
  <c r="D64" i="14" s="1"/>
  <c r="D65" i="14" s="1"/>
  <c r="D66" i="14" s="1"/>
  <c r="D67" i="14" s="1"/>
  <c r="D68" i="14" s="1"/>
  <c r="D69" i="14" s="1"/>
  <c r="D70" i="14" s="1"/>
  <c r="D71" i="14" s="1"/>
  <c r="D72" i="14" s="1"/>
  <c r="D73" i="14" s="1"/>
  <c r="D74" i="14" s="1"/>
  <c r="D75" i="14" s="1"/>
  <c r="D76" i="14" s="1"/>
  <c r="D77" i="14" s="1"/>
  <c r="D78" i="14" s="1"/>
  <c r="D79" i="14" s="1"/>
  <c r="D80" i="14" s="1"/>
  <c r="D81" i="14" s="1"/>
  <c r="D82" i="14" s="1"/>
  <c r="D83" i="14" s="1"/>
  <c r="D84" i="14" s="1"/>
  <c r="D85" i="14" s="1"/>
  <c r="D86" i="14" s="1"/>
  <c r="D87" i="14" s="1"/>
  <c r="D88" i="14" s="1"/>
  <c r="D89" i="14" s="1"/>
  <c r="D90" i="14" s="1"/>
  <c r="D91" i="14" s="1"/>
  <c r="D92" i="14" s="1"/>
  <c r="D93" i="14" s="1"/>
  <c r="D94" i="14" s="1"/>
  <c r="D95" i="14" s="1"/>
  <c r="D96" i="14" s="1"/>
  <c r="D97" i="14" s="1"/>
  <c r="D98" i="14" s="1"/>
  <c r="D99" i="14" s="1"/>
  <c r="D100" i="14" s="1"/>
  <c r="D101" i="14" s="1"/>
  <c r="D102" i="14" s="1"/>
  <c r="D103" i="14" s="1"/>
  <c r="D104" i="14" s="1"/>
  <c r="D105" i="14" s="1"/>
  <c r="D106" i="14" s="1"/>
  <c r="D107" i="14" s="1"/>
  <c r="D108" i="14" s="1"/>
  <c r="D109" i="14" s="1"/>
  <c r="D110" i="14" s="1"/>
  <c r="D111" i="14" s="1"/>
  <c r="D112" i="14" s="1"/>
  <c r="D113" i="14" s="1"/>
  <c r="D114" i="14" s="1"/>
  <c r="D115" i="14" s="1"/>
  <c r="D116" i="14" s="1"/>
  <c r="D117" i="14" s="1"/>
  <c r="D118" i="14" s="1"/>
  <c r="D119" i="14" s="1"/>
  <c r="D120" i="14" s="1"/>
  <c r="D121" i="14" s="1"/>
  <c r="D122" i="14" s="1"/>
  <c r="D123" i="14" s="1"/>
  <c r="D124" i="14" s="1"/>
  <c r="D125" i="14" s="1"/>
  <c r="D126" i="14" s="1"/>
  <c r="D127" i="14" s="1"/>
  <c r="D128" i="14" s="1"/>
  <c r="D129" i="14" s="1"/>
  <c r="D130" i="14" s="1"/>
  <c r="D131" i="14" s="1"/>
  <c r="D132" i="14" s="1"/>
  <c r="D133" i="14" s="1"/>
  <c r="D134" i="14" s="1"/>
  <c r="D135" i="14" s="1"/>
  <c r="D136" i="14" s="1"/>
  <c r="D137" i="14" s="1"/>
  <c r="D138" i="14" s="1"/>
  <c r="D139" i="14" s="1"/>
  <c r="D140" i="14" s="1"/>
  <c r="D141" i="14" s="1"/>
  <c r="C4" i="14"/>
  <c r="C5" i="14" s="1"/>
  <c r="C6" i="14" s="1"/>
  <c r="C7" i="14" s="1"/>
  <c r="C8" i="14" s="1"/>
  <c r="C9" i="14" s="1"/>
  <c r="C10" i="14" s="1"/>
  <c r="C11" i="14" s="1"/>
  <c r="C12" i="14" s="1"/>
  <c r="C13" i="14" s="1"/>
  <c r="C14" i="14" s="1"/>
  <c r="C15" i="14" s="1"/>
  <c r="C16" i="14" s="1"/>
  <c r="C17" i="14" s="1"/>
  <c r="C18" i="14" s="1"/>
  <c r="C19" i="14" s="1"/>
  <c r="C20" i="14" s="1"/>
  <c r="C21" i="14" s="1"/>
  <c r="C22" i="14" s="1"/>
  <c r="C23" i="14" s="1"/>
  <c r="C24" i="14" s="1"/>
  <c r="C25" i="14" s="1"/>
  <c r="C26" i="14" s="1"/>
  <c r="C27" i="14" s="1"/>
  <c r="C28" i="14" s="1"/>
  <c r="C29" i="14" s="1"/>
  <c r="C30" i="14" s="1"/>
  <c r="C31" i="14" s="1"/>
  <c r="C32" i="14" s="1"/>
  <c r="C33" i="14" s="1"/>
  <c r="C34" i="14" s="1"/>
  <c r="C35" i="14" s="1"/>
  <c r="C36" i="14" s="1"/>
  <c r="C37" i="14" s="1"/>
  <c r="C38" i="14" s="1"/>
  <c r="C39" i="14" s="1"/>
  <c r="C40" i="14" s="1"/>
  <c r="C41" i="14" s="1"/>
  <c r="C42" i="14" s="1"/>
  <c r="C43" i="14" s="1"/>
  <c r="C44" i="14" s="1"/>
  <c r="C45" i="14" s="1"/>
  <c r="C46" i="14" s="1"/>
  <c r="C47" i="14" s="1"/>
  <c r="C48" i="14" s="1"/>
  <c r="C49" i="14" s="1"/>
  <c r="C50" i="14" s="1"/>
  <c r="C51" i="14" s="1"/>
  <c r="C52" i="14" s="1"/>
  <c r="C53" i="14" s="1"/>
  <c r="C54" i="14" s="1"/>
  <c r="C55" i="14" s="1"/>
  <c r="C56" i="14" s="1"/>
  <c r="C57" i="14" s="1"/>
  <c r="C58" i="14" s="1"/>
  <c r="C59" i="14" s="1"/>
  <c r="C60" i="14" s="1"/>
  <c r="C61" i="14" s="1"/>
  <c r="C62" i="14" s="1"/>
  <c r="C63" i="14" s="1"/>
  <c r="C64" i="14" s="1"/>
  <c r="C65" i="14" s="1"/>
  <c r="C66" i="14" s="1"/>
  <c r="C67" i="14" s="1"/>
  <c r="C68" i="14" s="1"/>
  <c r="C69" i="14" s="1"/>
  <c r="C70" i="14" s="1"/>
  <c r="C71" i="14" s="1"/>
  <c r="C72" i="14" s="1"/>
  <c r="C73" i="14" s="1"/>
  <c r="C74" i="14" s="1"/>
  <c r="C75" i="14" s="1"/>
  <c r="C76" i="14" s="1"/>
  <c r="C77" i="14" s="1"/>
  <c r="C78" i="14" s="1"/>
  <c r="C79" i="14" s="1"/>
  <c r="C80" i="14" s="1"/>
  <c r="C81" i="14" s="1"/>
  <c r="C82" i="14" s="1"/>
  <c r="C83" i="14" s="1"/>
  <c r="C84" i="14" s="1"/>
  <c r="C85" i="14" s="1"/>
  <c r="C86" i="14" s="1"/>
  <c r="C87" i="14" s="1"/>
  <c r="C88" i="14" s="1"/>
  <c r="C89" i="14" s="1"/>
  <c r="C90" i="14" s="1"/>
  <c r="C91" i="14" s="1"/>
  <c r="C92" i="14" s="1"/>
  <c r="C93" i="14" s="1"/>
  <c r="C94" i="14" s="1"/>
  <c r="C95" i="14" s="1"/>
  <c r="C96" i="14" s="1"/>
  <c r="C97" i="14" s="1"/>
  <c r="C98" i="14" s="1"/>
  <c r="C99" i="14" s="1"/>
  <c r="C100" i="14" s="1"/>
  <c r="C101" i="14" s="1"/>
  <c r="C102" i="14" s="1"/>
  <c r="C103" i="14" s="1"/>
  <c r="C104" i="14" s="1"/>
  <c r="C105" i="14" s="1"/>
  <c r="C106" i="14" s="1"/>
  <c r="C107" i="14" s="1"/>
  <c r="C108" i="14" s="1"/>
  <c r="C109" i="14" s="1"/>
  <c r="C110" i="14" s="1"/>
  <c r="C111" i="14" s="1"/>
  <c r="C112" i="14" s="1"/>
  <c r="C113" i="14" s="1"/>
  <c r="C114" i="14" s="1"/>
  <c r="C115" i="14" s="1"/>
  <c r="C116" i="14" s="1"/>
  <c r="C117" i="14" s="1"/>
  <c r="C118" i="14" s="1"/>
  <c r="C119" i="14" s="1"/>
  <c r="C120" i="14" s="1"/>
  <c r="C121" i="14" s="1"/>
  <c r="C122" i="14" s="1"/>
  <c r="C123" i="14" s="1"/>
  <c r="C124" i="14" s="1"/>
  <c r="C125" i="14" s="1"/>
  <c r="C126" i="14" s="1"/>
  <c r="C127" i="14" s="1"/>
  <c r="C128" i="14" s="1"/>
  <c r="C129" i="14" s="1"/>
  <c r="C130" i="14" s="1"/>
  <c r="C131" i="14" s="1"/>
  <c r="C132" i="14" s="1"/>
  <c r="C133" i="14" s="1"/>
  <c r="C134" i="14" s="1"/>
  <c r="C135" i="14" s="1"/>
  <c r="C136" i="14" s="1"/>
  <c r="C137" i="14" s="1"/>
  <c r="C138" i="14" s="1"/>
  <c r="C139" i="14" s="1"/>
  <c r="C140" i="14" s="1"/>
  <c r="C141" i="14" s="1"/>
  <c r="V83" i="13" l="1"/>
  <c r="V82" i="13"/>
  <c r="V81" i="13"/>
  <c r="V80" i="13"/>
  <c r="V79" i="13"/>
  <c r="V78" i="13"/>
  <c r="V77" i="13"/>
  <c r="V76" i="13"/>
  <c r="V75" i="13"/>
  <c r="V74" i="13"/>
  <c r="V73" i="13"/>
  <c r="V72" i="13"/>
  <c r="V71" i="13"/>
  <c r="V70" i="13"/>
  <c r="V69" i="13"/>
  <c r="V68" i="13"/>
  <c r="V67" i="13"/>
  <c r="V66" i="13"/>
  <c r="V65" i="13"/>
  <c r="V64" i="13"/>
  <c r="V63" i="13"/>
  <c r="V62" i="13"/>
  <c r="V61" i="13"/>
  <c r="V60" i="13"/>
  <c r="E60" i="13"/>
  <c r="E61" i="13" s="1"/>
  <c r="E62" i="13" s="1"/>
  <c r="E63" i="13" s="1"/>
  <c r="E64" i="13" s="1"/>
  <c r="E65" i="13" s="1"/>
  <c r="E66" i="13" s="1"/>
  <c r="E67" i="13" s="1"/>
  <c r="E68" i="13" s="1"/>
  <c r="E69" i="13" s="1"/>
  <c r="E70" i="13" s="1"/>
  <c r="E71" i="13" s="1"/>
  <c r="E72" i="13" s="1"/>
  <c r="E73" i="13" s="1"/>
  <c r="E74" i="13" s="1"/>
  <c r="E75" i="13" s="1"/>
  <c r="E76" i="13" s="1"/>
  <c r="E77" i="13" s="1"/>
  <c r="E78" i="13" s="1"/>
  <c r="E79" i="13" s="1"/>
  <c r="E80" i="13" s="1"/>
  <c r="E81" i="13" s="1"/>
  <c r="E82" i="13" s="1"/>
  <c r="E83" i="13" s="1"/>
  <c r="V59" i="13"/>
  <c r="E59" i="13"/>
  <c r="V58" i="13"/>
  <c r="V57" i="13"/>
  <c r="V56" i="13"/>
  <c r="V55" i="13"/>
  <c r="V54" i="13"/>
  <c r="V53" i="13"/>
  <c r="V52" i="13"/>
  <c r="V51" i="13"/>
  <c r="V50" i="13"/>
  <c r="V49" i="13"/>
  <c r="V48" i="13"/>
  <c r="V47" i="13"/>
  <c r="V46" i="13"/>
  <c r="V45" i="13"/>
  <c r="V44" i="13"/>
  <c r="V43" i="13"/>
  <c r="V42" i="13"/>
  <c r="V41" i="13"/>
  <c r="V40" i="13"/>
  <c r="V39" i="13"/>
  <c r="V38" i="13"/>
  <c r="V37" i="13"/>
  <c r="V36" i="13"/>
  <c r="V35" i="13"/>
  <c r="V34" i="13"/>
  <c r="E34" i="13"/>
  <c r="E35" i="13" s="1"/>
  <c r="E36" i="13" s="1"/>
  <c r="E37" i="13" s="1"/>
  <c r="E38" i="13" s="1"/>
  <c r="E39" i="13" s="1"/>
  <c r="E40" i="13" s="1"/>
  <c r="E41" i="13" s="1"/>
  <c r="E42" i="13" s="1"/>
  <c r="E43" i="13" s="1"/>
  <c r="E44" i="13" s="1"/>
  <c r="E45" i="13" s="1"/>
  <c r="E46" i="13" s="1"/>
  <c r="E47" i="13" s="1"/>
  <c r="E48" i="13" s="1"/>
  <c r="E49" i="13" s="1"/>
  <c r="E50" i="13" s="1"/>
  <c r="E51" i="13" s="1"/>
  <c r="E52" i="13" s="1"/>
  <c r="E53" i="13" s="1"/>
  <c r="E54" i="13" s="1"/>
  <c r="E55" i="13" s="1"/>
  <c r="E56" i="13" s="1"/>
  <c r="E57" i="13" s="1"/>
  <c r="V33" i="13"/>
  <c r="V32" i="13"/>
  <c r="V31" i="13"/>
  <c r="V30" i="13"/>
  <c r="V29" i="13"/>
  <c r="V28" i="13"/>
  <c r="V27" i="13"/>
  <c r="V26" i="13"/>
  <c r="V25" i="13"/>
  <c r="V24" i="13"/>
  <c r="V23" i="13"/>
  <c r="V22" i="13"/>
  <c r="V21" i="13"/>
  <c r="V20" i="13"/>
  <c r="V19" i="13"/>
  <c r="V18" i="13"/>
  <c r="V17" i="13"/>
  <c r="V16" i="13"/>
  <c r="V15" i="13"/>
  <c r="V14" i="13"/>
  <c r="V13" i="13"/>
  <c r="V12" i="13"/>
  <c r="V11" i="13"/>
  <c r="V10" i="13"/>
  <c r="V9" i="13"/>
  <c r="V8" i="13"/>
  <c r="V7" i="13"/>
  <c r="V6" i="13"/>
  <c r="V5" i="13"/>
  <c r="G5" i="13"/>
  <c r="G6" i="13" s="1"/>
  <c r="G7" i="13" s="1"/>
  <c r="G8" i="13" s="1"/>
  <c r="G9" i="13" s="1"/>
  <c r="G10" i="13" s="1"/>
  <c r="G11" i="13" s="1"/>
  <c r="G12" i="13" s="1"/>
  <c r="G13" i="13" s="1"/>
  <c r="G14" i="13" s="1"/>
  <c r="G15" i="13" s="1"/>
  <c r="G16" i="13" s="1"/>
  <c r="G17" i="13" s="1"/>
  <c r="G18" i="13" s="1"/>
  <c r="G19" i="13" s="1"/>
  <c r="G20" i="13" s="1"/>
  <c r="G21" i="13" s="1"/>
  <c r="G22" i="13" s="1"/>
  <c r="G23" i="13" s="1"/>
  <c r="G24" i="13" s="1"/>
  <c r="G25" i="13" s="1"/>
  <c r="G26" i="13" s="1"/>
  <c r="G27" i="13" s="1"/>
  <c r="G28" i="13" s="1"/>
  <c r="G29" i="13" s="1"/>
  <c r="G30" i="13" s="1"/>
  <c r="G31" i="13" s="1"/>
  <c r="G32" i="13" s="1"/>
  <c r="G33" i="13" s="1"/>
  <c r="G34" i="13" s="1"/>
  <c r="G35" i="13" s="1"/>
  <c r="G36" i="13" s="1"/>
  <c r="G37" i="13" s="1"/>
  <c r="G38" i="13" s="1"/>
  <c r="G39" i="13" s="1"/>
  <c r="G40" i="13" s="1"/>
  <c r="G41" i="13" s="1"/>
  <c r="G42" i="13" s="1"/>
  <c r="G43" i="13" s="1"/>
  <c r="G44" i="13" s="1"/>
  <c r="G45" i="13" s="1"/>
  <c r="G46" i="13" s="1"/>
  <c r="G47" i="13" s="1"/>
  <c r="G48" i="13" s="1"/>
  <c r="G49" i="13" s="1"/>
  <c r="G50" i="13" s="1"/>
  <c r="G51" i="13" s="1"/>
  <c r="G52" i="13" s="1"/>
  <c r="G53" i="13" s="1"/>
  <c r="G54" i="13" s="1"/>
  <c r="G55" i="13" s="1"/>
  <c r="G56" i="13" s="1"/>
  <c r="G57" i="13" s="1"/>
  <c r="G58" i="13" s="1"/>
  <c r="G59" i="13" s="1"/>
  <c r="G60" i="13" s="1"/>
  <c r="G61" i="13" s="1"/>
  <c r="G62" i="13" s="1"/>
  <c r="G63" i="13" s="1"/>
  <c r="G64" i="13" s="1"/>
  <c r="G65" i="13" s="1"/>
  <c r="G66" i="13" s="1"/>
  <c r="G67" i="13" s="1"/>
  <c r="G68" i="13" s="1"/>
  <c r="G69" i="13" s="1"/>
  <c r="G70" i="13" s="1"/>
  <c r="G71" i="13" s="1"/>
  <c r="G72" i="13" s="1"/>
  <c r="G73" i="13" s="1"/>
  <c r="G74" i="13" s="1"/>
  <c r="G75" i="13" s="1"/>
  <c r="G76" i="13" s="1"/>
  <c r="G77" i="13" s="1"/>
  <c r="G78" i="13" s="1"/>
  <c r="G79" i="13" s="1"/>
  <c r="G80" i="13" s="1"/>
  <c r="G81" i="13" s="1"/>
  <c r="G82" i="13" s="1"/>
  <c r="G83" i="13" s="1"/>
  <c r="F5" i="13"/>
  <c r="F6" i="13" s="1"/>
  <c r="F7" i="13" s="1"/>
  <c r="F8" i="13" s="1"/>
  <c r="F9" i="13" s="1"/>
  <c r="F10" i="13" s="1"/>
  <c r="F11" i="13" s="1"/>
  <c r="F12" i="13" s="1"/>
  <c r="F13" i="13" s="1"/>
  <c r="F14" i="13" s="1"/>
  <c r="F15" i="13" s="1"/>
  <c r="F16" i="13" s="1"/>
  <c r="F17" i="13" s="1"/>
  <c r="F18" i="13" s="1"/>
  <c r="F19" i="13" s="1"/>
  <c r="F20" i="13" s="1"/>
  <c r="F21" i="13" s="1"/>
  <c r="F22" i="13" s="1"/>
  <c r="F23" i="13" s="1"/>
  <c r="F24" i="13" s="1"/>
  <c r="F25" i="13" s="1"/>
  <c r="F26" i="13" s="1"/>
  <c r="F27" i="13" s="1"/>
  <c r="F28" i="13" s="1"/>
  <c r="F29" i="13" s="1"/>
  <c r="F30" i="13" s="1"/>
  <c r="F31" i="13" s="1"/>
  <c r="F32" i="13" s="1"/>
  <c r="F33" i="13" s="1"/>
  <c r="F34" i="13" s="1"/>
  <c r="F35" i="13" s="1"/>
  <c r="F36" i="13" s="1"/>
  <c r="F37" i="13" s="1"/>
  <c r="F38" i="13" s="1"/>
  <c r="F39" i="13" s="1"/>
  <c r="F40" i="13" s="1"/>
  <c r="F41" i="13" s="1"/>
  <c r="F42" i="13" s="1"/>
  <c r="F43" i="13" s="1"/>
  <c r="F44" i="13" s="1"/>
  <c r="F45" i="13" s="1"/>
  <c r="F46" i="13" s="1"/>
  <c r="F47" i="13" s="1"/>
  <c r="F48" i="13" s="1"/>
  <c r="F49" i="13" s="1"/>
  <c r="F50" i="13" s="1"/>
  <c r="F51" i="13" s="1"/>
  <c r="F52" i="13" s="1"/>
  <c r="F53" i="13" s="1"/>
  <c r="F54" i="13" s="1"/>
  <c r="F55" i="13" s="1"/>
  <c r="F56" i="13" s="1"/>
  <c r="F57" i="13" s="1"/>
  <c r="F58" i="13" s="1"/>
  <c r="F59" i="13" s="1"/>
  <c r="F60" i="13" s="1"/>
  <c r="F61" i="13" s="1"/>
  <c r="F62" i="13" s="1"/>
  <c r="F63" i="13" s="1"/>
  <c r="F64" i="13" s="1"/>
  <c r="F65" i="13" s="1"/>
  <c r="F66" i="13" s="1"/>
  <c r="F67" i="13" s="1"/>
  <c r="F68" i="13" s="1"/>
  <c r="F69" i="13" s="1"/>
  <c r="F70" i="13" s="1"/>
  <c r="F71" i="13" s="1"/>
  <c r="F72" i="13" s="1"/>
  <c r="F73" i="13" s="1"/>
  <c r="F74" i="13" s="1"/>
  <c r="F75" i="13" s="1"/>
  <c r="F76" i="13" s="1"/>
  <c r="F77" i="13" s="1"/>
  <c r="F78" i="13" s="1"/>
  <c r="F79" i="13" s="1"/>
  <c r="F80" i="13" s="1"/>
  <c r="F81" i="13" s="1"/>
  <c r="F82" i="13" s="1"/>
  <c r="F83" i="13" s="1"/>
  <c r="E5" i="13"/>
  <c r="E6" i="13" s="1"/>
  <c r="E7" i="13" s="1"/>
  <c r="E8" i="13" s="1"/>
  <c r="E9" i="13" s="1"/>
  <c r="E10" i="13" s="1"/>
  <c r="E11" i="13" s="1"/>
  <c r="E12" i="13" s="1"/>
  <c r="E13" i="13" s="1"/>
  <c r="E14" i="13" s="1"/>
  <c r="E15" i="13" s="1"/>
  <c r="E16" i="13" s="1"/>
  <c r="E17" i="13" s="1"/>
  <c r="E18" i="13" s="1"/>
  <c r="E19" i="13" s="1"/>
  <c r="E20" i="13" s="1"/>
  <c r="E21" i="13" s="1"/>
  <c r="E22" i="13" s="1"/>
  <c r="E23" i="13" s="1"/>
  <c r="E24" i="13" s="1"/>
  <c r="E25" i="13" s="1"/>
  <c r="E26" i="13" s="1"/>
  <c r="E27" i="13" s="1"/>
  <c r="E28" i="13" s="1"/>
  <c r="E29" i="13" s="1"/>
  <c r="E30" i="13" s="1"/>
  <c r="E31" i="13" s="1"/>
  <c r="E32" i="13" s="1"/>
  <c r="B5" i="13"/>
  <c r="B6" i="13" s="1"/>
  <c r="B7" i="13" s="1"/>
  <c r="B8" i="13" s="1"/>
  <c r="B9" i="13" s="1"/>
  <c r="B10" i="13" s="1"/>
  <c r="B11" i="13" s="1"/>
  <c r="B12" i="13" s="1"/>
  <c r="B13" i="13" s="1"/>
  <c r="B14" i="13" s="1"/>
  <c r="B15" i="13" s="1"/>
  <c r="B16" i="13" s="1"/>
  <c r="B17" i="13" s="1"/>
  <c r="B18" i="13" s="1"/>
  <c r="B19" i="13" s="1"/>
  <c r="B20" i="13" s="1"/>
  <c r="B21" i="13" s="1"/>
  <c r="B22" i="13" s="1"/>
  <c r="B23" i="13" s="1"/>
  <c r="B24" i="13" s="1"/>
  <c r="B25" i="13" s="1"/>
  <c r="B26" i="13" s="1"/>
  <c r="B27" i="13" s="1"/>
  <c r="B28" i="13" s="1"/>
  <c r="B29" i="13" s="1"/>
  <c r="B30" i="13" s="1"/>
  <c r="B31" i="13" s="1"/>
  <c r="B32" i="13" s="1"/>
  <c r="B33" i="13" s="1"/>
  <c r="B34" i="13" s="1"/>
  <c r="B35" i="13" s="1"/>
  <c r="B36" i="13" s="1"/>
  <c r="B37" i="13" s="1"/>
  <c r="B38" i="13" s="1"/>
  <c r="B39" i="13" s="1"/>
  <c r="B40" i="13" s="1"/>
  <c r="B41" i="13" s="1"/>
  <c r="B42" i="13" s="1"/>
  <c r="B43" i="13" s="1"/>
  <c r="B44" i="13" s="1"/>
  <c r="B45" i="13" s="1"/>
  <c r="B46" i="13" s="1"/>
  <c r="B47" i="13" s="1"/>
  <c r="B48" i="13" s="1"/>
  <c r="B49" i="13" s="1"/>
  <c r="B50" i="13" s="1"/>
  <c r="B51" i="13" s="1"/>
  <c r="B52" i="13" s="1"/>
  <c r="B53" i="13" s="1"/>
  <c r="B54" i="13" s="1"/>
  <c r="B55" i="13" s="1"/>
  <c r="B56" i="13" s="1"/>
  <c r="B57" i="13" s="1"/>
  <c r="B58" i="13" s="1"/>
  <c r="B59" i="13" s="1"/>
  <c r="B60" i="13" s="1"/>
  <c r="B61" i="13" s="1"/>
  <c r="B62" i="13" s="1"/>
  <c r="B63" i="13" s="1"/>
  <c r="B64" i="13" s="1"/>
  <c r="B65" i="13" s="1"/>
  <c r="B66" i="13" s="1"/>
  <c r="B67" i="13" s="1"/>
  <c r="B68" i="13" s="1"/>
  <c r="B69" i="13" s="1"/>
  <c r="B70" i="13" s="1"/>
  <c r="B71" i="13" s="1"/>
  <c r="B72" i="13" s="1"/>
  <c r="B73" i="13" s="1"/>
  <c r="B74" i="13" s="1"/>
  <c r="B75" i="13" s="1"/>
  <c r="B76" i="13" s="1"/>
  <c r="B77" i="13" s="1"/>
  <c r="B78" i="13" s="1"/>
  <c r="B79" i="13" s="1"/>
  <c r="B80" i="13" s="1"/>
  <c r="B81" i="13" s="1"/>
  <c r="B82" i="13" s="1"/>
  <c r="B83" i="13" s="1"/>
  <c r="A5" i="13"/>
  <c r="A6" i="13" s="1"/>
  <c r="A7" i="13" s="1"/>
  <c r="A8" i="13" s="1"/>
  <c r="A9" i="13" s="1"/>
  <c r="A10" i="13" s="1"/>
  <c r="A11" i="13" s="1"/>
  <c r="A12" i="13" s="1"/>
  <c r="A13" i="13" s="1"/>
  <c r="A14" i="13" s="1"/>
  <c r="A15" i="13" s="1"/>
  <c r="A16" i="13" s="1"/>
  <c r="A17" i="13" s="1"/>
  <c r="A18" i="13" s="1"/>
  <c r="A19" i="13" s="1"/>
  <c r="A20" i="13" s="1"/>
  <c r="A21" i="13" s="1"/>
  <c r="A22" i="13" s="1"/>
  <c r="A23" i="13" s="1"/>
  <c r="A24" i="13" s="1"/>
  <c r="A25" i="13" s="1"/>
  <c r="A26" i="13" s="1"/>
  <c r="A27" i="13" s="1"/>
  <c r="A28" i="13" s="1"/>
  <c r="A29" i="13" s="1"/>
  <c r="A30" i="13" s="1"/>
  <c r="A31" i="13" s="1"/>
  <c r="A32" i="13" s="1"/>
  <c r="A33" i="13" s="1"/>
  <c r="A34" i="13" s="1"/>
  <c r="A35" i="13" s="1"/>
  <c r="A36" i="13" s="1"/>
  <c r="A37" i="13" s="1"/>
  <c r="A38" i="13" s="1"/>
  <c r="A39" i="13" s="1"/>
  <c r="A40" i="13" s="1"/>
  <c r="A41" i="13" s="1"/>
  <c r="A42" i="13" s="1"/>
  <c r="A43" i="13" s="1"/>
  <c r="A44" i="13" s="1"/>
  <c r="A45" i="13" s="1"/>
  <c r="A46" i="13" s="1"/>
  <c r="A47" i="13" s="1"/>
  <c r="A48" i="13" s="1"/>
  <c r="A49" i="13" s="1"/>
  <c r="A50" i="13" s="1"/>
  <c r="A51" i="13" s="1"/>
  <c r="A52" i="13" s="1"/>
  <c r="A53" i="13" s="1"/>
  <c r="A54" i="13" s="1"/>
  <c r="A55" i="13" s="1"/>
  <c r="A56" i="13" s="1"/>
  <c r="A57" i="13" s="1"/>
  <c r="A58" i="13" s="1"/>
  <c r="A59" i="13" s="1"/>
  <c r="A60" i="13" s="1"/>
  <c r="A61" i="13" s="1"/>
  <c r="A62" i="13" s="1"/>
  <c r="A63" i="13" s="1"/>
  <c r="A64" i="13" s="1"/>
  <c r="A65" i="13" s="1"/>
  <c r="A66" i="13" s="1"/>
  <c r="A67" i="13" s="1"/>
  <c r="A68" i="13" s="1"/>
  <c r="A69" i="13" s="1"/>
  <c r="A70" i="13" s="1"/>
  <c r="A71" i="13" s="1"/>
  <c r="A72" i="13" s="1"/>
  <c r="A73" i="13" s="1"/>
  <c r="A74" i="13" s="1"/>
  <c r="A75" i="13" s="1"/>
  <c r="A76" i="13" s="1"/>
  <c r="A77" i="13" s="1"/>
  <c r="A78" i="13" s="1"/>
  <c r="A79" i="13" s="1"/>
  <c r="A80" i="13" s="1"/>
  <c r="A81" i="13" s="1"/>
  <c r="A82" i="13" s="1"/>
  <c r="A83" i="13" s="1"/>
  <c r="V4" i="13"/>
  <c r="D4" i="13"/>
  <c r="D5" i="13" s="1"/>
  <c r="D6" i="13" s="1"/>
  <c r="D7" i="13" s="1"/>
  <c r="D8" i="13" s="1"/>
  <c r="D9" i="13" s="1"/>
  <c r="D10" i="13" s="1"/>
  <c r="D11" i="13" s="1"/>
  <c r="D12" i="13" s="1"/>
  <c r="D13" i="13" s="1"/>
  <c r="D14" i="13" s="1"/>
  <c r="D15" i="13" s="1"/>
  <c r="D16" i="13" s="1"/>
  <c r="D17" i="13" s="1"/>
  <c r="D18" i="13" s="1"/>
  <c r="D19" i="13" s="1"/>
  <c r="D20" i="13" s="1"/>
  <c r="D21" i="13" s="1"/>
  <c r="D22" i="13" s="1"/>
  <c r="D23" i="13" s="1"/>
  <c r="D24" i="13" s="1"/>
  <c r="D25" i="13" s="1"/>
  <c r="D26" i="13" s="1"/>
  <c r="D27" i="13" s="1"/>
  <c r="D28" i="13" s="1"/>
  <c r="D29" i="13" s="1"/>
  <c r="D30" i="13" s="1"/>
  <c r="D31" i="13" s="1"/>
  <c r="D32" i="13" s="1"/>
  <c r="D33" i="13" s="1"/>
  <c r="D34" i="13" s="1"/>
  <c r="D35" i="13" s="1"/>
  <c r="D36" i="13" s="1"/>
  <c r="D37" i="13" s="1"/>
  <c r="D38" i="13" s="1"/>
  <c r="D39" i="13" s="1"/>
  <c r="D40" i="13" s="1"/>
  <c r="D41" i="13" s="1"/>
  <c r="D42" i="13" s="1"/>
  <c r="D43" i="13" s="1"/>
  <c r="D44" i="13" s="1"/>
  <c r="D45" i="13" s="1"/>
  <c r="D46" i="13" s="1"/>
  <c r="D47" i="13" s="1"/>
  <c r="D48" i="13" s="1"/>
  <c r="D49" i="13" s="1"/>
  <c r="D50" i="13" s="1"/>
  <c r="D51" i="13" s="1"/>
  <c r="D52" i="13" s="1"/>
  <c r="D53" i="13" s="1"/>
  <c r="D54" i="13" s="1"/>
  <c r="D55" i="13" s="1"/>
  <c r="D56" i="13" s="1"/>
  <c r="D57" i="13" s="1"/>
  <c r="D58" i="13" s="1"/>
  <c r="D59" i="13" s="1"/>
  <c r="D60" i="13" s="1"/>
  <c r="D61" i="13" s="1"/>
  <c r="D62" i="13" s="1"/>
  <c r="D63" i="13" s="1"/>
  <c r="D64" i="13" s="1"/>
  <c r="D65" i="13" s="1"/>
  <c r="D66" i="13" s="1"/>
  <c r="D67" i="13" s="1"/>
  <c r="D68" i="13" s="1"/>
  <c r="D69" i="13" s="1"/>
  <c r="D70" i="13" s="1"/>
  <c r="D71" i="13" s="1"/>
  <c r="D72" i="13" s="1"/>
  <c r="D73" i="13" s="1"/>
  <c r="D74" i="13" s="1"/>
  <c r="D75" i="13" s="1"/>
  <c r="D76" i="13" s="1"/>
  <c r="D77" i="13" s="1"/>
  <c r="D78" i="13" s="1"/>
  <c r="D79" i="13" s="1"/>
  <c r="D80" i="13" s="1"/>
  <c r="D81" i="13" s="1"/>
  <c r="D82" i="13" s="1"/>
  <c r="D83" i="13" s="1"/>
  <c r="C4" i="13"/>
  <c r="C5" i="13" s="1"/>
  <c r="C6" i="13" s="1"/>
  <c r="C7" i="13" s="1"/>
  <c r="C8" i="13" s="1"/>
  <c r="C9" i="13" s="1"/>
  <c r="C10" i="13" s="1"/>
  <c r="C11" i="13" s="1"/>
  <c r="C12" i="13" s="1"/>
  <c r="C13" i="13" s="1"/>
  <c r="C14" i="13" s="1"/>
  <c r="C15" i="13" s="1"/>
  <c r="C16" i="13" s="1"/>
  <c r="C17" i="13" s="1"/>
  <c r="C18" i="13" s="1"/>
  <c r="C19" i="13" s="1"/>
  <c r="C20" i="13" s="1"/>
  <c r="C21" i="13" s="1"/>
  <c r="C22" i="13" s="1"/>
  <c r="C23" i="13" s="1"/>
  <c r="C24" i="13" s="1"/>
  <c r="C25" i="13" s="1"/>
  <c r="C26" i="13" s="1"/>
  <c r="C27" i="13" s="1"/>
  <c r="C28" i="13" s="1"/>
  <c r="C29" i="13" s="1"/>
  <c r="C30" i="13" s="1"/>
  <c r="C31" i="13" s="1"/>
  <c r="C32" i="13" s="1"/>
  <c r="C33" i="13" s="1"/>
  <c r="C34" i="13" s="1"/>
  <c r="C35" i="13" s="1"/>
  <c r="C36" i="13" s="1"/>
  <c r="C37" i="13" s="1"/>
  <c r="C38" i="13" s="1"/>
  <c r="C39" i="13" s="1"/>
  <c r="C40" i="13" s="1"/>
  <c r="C41" i="13" s="1"/>
  <c r="C42" i="13" s="1"/>
  <c r="C43" i="13" s="1"/>
  <c r="C44" i="13" s="1"/>
  <c r="C45" i="13" s="1"/>
  <c r="C46" i="13" s="1"/>
  <c r="C47" i="13" s="1"/>
  <c r="C48" i="13" s="1"/>
  <c r="C49" i="13" s="1"/>
  <c r="C50" i="13" s="1"/>
  <c r="C51" i="13" s="1"/>
  <c r="C52" i="13" s="1"/>
  <c r="C53" i="13" s="1"/>
  <c r="C54" i="13" s="1"/>
  <c r="C55" i="13" s="1"/>
  <c r="C56" i="13" s="1"/>
  <c r="C57" i="13" s="1"/>
  <c r="C58" i="13" s="1"/>
  <c r="C59" i="13" s="1"/>
  <c r="C60" i="13" s="1"/>
  <c r="C61" i="13" s="1"/>
  <c r="C62" i="13" s="1"/>
  <c r="C63" i="13" s="1"/>
  <c r="C64" i="13" s="1"/>
  <c r="C65" i="13" s="1"/>
  <c r="C66" i="13" s="1"/>
  <c r="C67" i="13" s="1"/>
  <c r="C68" i="13" s="1"/>
  <c r="C69" i="13" s="1"/>
  <c r="C70" i="13" s="1"/>
  <c r="C71" i="13" s="1"/>
  <c r="C72" i="13" s="1"/>
  <c r="C73" i="13" s="1"/>
  <c r="C74" i="13" s="1"/>
  <c r="C75" i="13" s="1"/>
  <c r="C76" i="13" s="1"/>
  <c r="C77" i="13" s="1"/>
  <c r="C78" i="13" s="1"/>
  <c r="C79" i="13" s="1"/>
  <c r="C80" i="13" s="1"/>
  <c r="C81" i="13" s="1"/>
  <c r="C82" i="13" s="1"/>
  <c r="C83" i="13" s="1"/>
  <c r="V83" i="12" l="1"/>
  <c r="V82" i="12"/>
  <c r="V81" i="12"/>
  <c r="V80" i="12"/>
  <c r="V79" i="12"/>
  <c r="V78" i="12"/>
  <c r="V77" i="12"/>
  <c r="V76" i="12"/>
  <c r="V75" i="12"/>
  <c r="V74" i="12"/>
  <c r="V73" i="12"/>
  <c r="V72" i="12"/>
  <c r="V71" i="12"/>
  <c r="V70" i="12"/>
  <c r="V69" i="12"/>
  <c r="V68" i="12"/>
  <c r="V67" i="12"/>
  <c r="V66" i="12"/>
  <c r="V65" i="12"/>
  <c r="V64" i="12"/>
  <c r="F64" i="12"/>
  <c r="F65" i="12" s="1"/>
  <c r="F66" i="12" s="1"/>
  <c r="F67" i="12" s="1"/>
  <c r="F68" i="12" s="1"/>
  <c r="F69" i="12" s="1"/>
  <c r="F70" i="12" s="1"/>
  <c r="F71" i="12" s="1"/>
  <c r="F72" i="12" s="1"/>
  <c r="F73" i="12" s="1"/>
  <c r="F74" i="12" s="1"/>
  <c r="F75" i="12" s="1"/>
  <c r="F76" i="12" s="1"/>
  <c r="F77" i="12" s="1"/>
  <c r="F78" i="12" s="1"/>
  <c r="F79" i="12" s="1"/>
  <c r="F80" i="12" s="1"/>
  <c r="F81" i="12" s="1"/>
  <c r="F82" i="12" s="1"/>
  <c r="F83" i="12" s="1"/>
  <c r="F84" i="12" s="1"/>
  <c r="F85" i="12" s="1"/>
  <c r="E64" i="12"/>
  <c r="E65" i="12" s="1"/>
  <c r="E66" i="12" s="1"/>
  <c r="E67" i="12" s="1"/>
  <c r="E68" i="12" s="1"/>
  <c r="E69" i="12" s="1"/>
  <c r="E70" i="12" s="1"/>
  <c r="E71" i="12" s="1"/>
  <c r="E72" i="12" s="1"/>
  <c r="E73" i="12" s="1"/>
  <c r="E74" i="12" s="1"/>
  <c r="E75" i="12" s="1"/>
  <c r="E76" i="12" s="1"/>
  <c r="E77" i="12" s="1"/>
  <c r="E78" i="12" s="1"/>
  <c r="E79" i="12" s="1"/>
  <c r="E80" i="12" s="1"/>
  <c r="E81" i="12" s="1"/>
  <c r="E82" i="12" s="1"/>
  <c r="E83" i="12" s="1"/>
  <c r="E84" i="12" s="1"/>
  <c r="E85" i="12" s="1"/>
  <c r="V63" i="12"/>
  <c r="G63" i="12"/>
  <c r="G64" i="12" s="1"/>
  <c r="G65" i="12" s="1"/>
  <c r="G66" i="12" s="1"/>
  <c r="G67" i="12" s="1"/>
  <c r="G68" i="12" s="1"/>
  <c r="G69" i="12" s="1"/>
  <c r="G70" i="12" s="1"/>
  <c r="G71" i="12" s="1"/>
  <c r="G72" i="12" s="1"/>
  <c r="G73" i="12" s="1"/>
  <c r="G74" i="12" s="1"/>
  <c r="G75" i="12" s="1"/>
  <c r="G76" i="12" s="1"/>
  <c r="G77" i="12" s="1"/>
  <c r="G78" i="12" s="1"/>
  <c r="G79" i="12" s="1"/>
  <c r="G80" i="12" s="1"/>
  <c r="G81" i="12" s="1"/>
  <c r="G82" i="12" s="1"/>
  <c r="G83" i="12" s="1"/>
  <c r="G84" i="12" s="1"/>
  <c r="G85" i="12" s="1"/>
  <c r="G86" i="12" s="1"/>
  <c r="G87" i="12" s="1"/>
  <c r="G88" i="12" s="1"/>
  <c r="F63" i="12"/>
  <c r="E63" i="12"/>
  <c r="V62" i="12"/>
  <c r="V61" i="12"/>
  <c r="V60" i="12"/>
  <c r="V59" i="12"/>
  <c r="V58" i="12"/>
  <c r="V57" i="12"/>
  <c r="V56" i="12"/>
  <c r="V55" i="12"/>
  <c r="V54" i="12"/>
  <c r="V53" i="12"/>
  <c r="V52" i="12"/>
  <c r="V51" i="12"/>
  <c r="V50" i="12"/>
  <c r="V49" i="12"/>
  <c r="V48" i="12"/>
  <c r="V47" i="12"/>
  <c r="V46" i="12"/>
  <c r="V45" i="12"/>
  <c r="V44" i="12"/>
  <c r="V43" i="12"/>
  <c r="V42" i="12"/>
  <c r="V41" i="12"/>
  <c r="V40" i="12"/>
  <c r="V39" i="12"/>
  <c r="V38" i="12"/>
  <c r="V37" i="12"/>
  <c r="V36" i="12"/>
  <c r="V35" i="12"/>
  <c r="V34" i="12"/>
  <c r="V32" i="12"/>
  <c r="V31" i="12"/>
  <c r="V30" i="12"/>
  <c r="V29" i="12"/>
  <c r="V28" i="12"/>
  <c r="V27" i="12"/>
  <c r="V26" i="12"/>
  <c r="V25" i="12"/>
  <c r="V24" i="12"/>
  <c r="V23" i="12"/>
  <c r="V22" i="12"/>
  <c r="V21" i="12"/>
  <c r="V20" i="12"/>
  <c r="E20" i="12"/>
  <c r="E21" i="12" s="1"/>
  <c r="E22" i="12" s="1"/>
  <c r="E23" i="12" s="1"/>
  <c r="E24" i="12" s="1"/>
  <c r="E25" i="12" s="1"/>
  <c r="E26" i="12" s="1"/>
  <c r="E27" i="12" s="1"/>
  <c r="E28" i="12" s="1"/>
  <c r="E29" i="12" s="1"/>
  <c r="E30" i="12" s="1"/>
  <c r="E31" i="12" s="1"/>
  <c r="E32" i="12" s="1"/>
  <c r="E33" i="12" s="1"/>
  <c r="E34" i="12" s="1"/>
  <c r="E35" i="12" s="1"/>
  <c r="E36" i="12" s="1"/>
  <c r="E37" i="12" s="1"/>
  <c r="E38" i="12" s="1"/>
  <c r="E39" i="12" s="1"/>
  <c r="E40" i="12" s="1"/>
  <c r="E41" i="12" s="1"/>
  <c r="E42" i="12" s="1"/>
  <c r="E43" i="12" s="1"/>
  <c r="E44" i="12" s="1"/>
  <c r="E45" i="12" s="1"/>
  <c r="E46" i="12" s="1"/>
  <c r="E47" i="12" s="1"/>
  <c r="E48" i="12" s="1"/>
  <c r="E49" i="12" s="1"/>
  <c r="E50" i="12" s="1"/>
  <c r="E51" i="12" s="1"/>
  <c r="E52" i="12" s="1"/>
  <c r="E53" i="12" s="1"/>
  <c r="E54" i="12" s="1"/>
  <c r="E55" i="12" s="1"/>
  <c r="E56" i="12" s="1"/>
  <c r="E57" i="12" s="1"/>
  <c r="E58" i="12" s="1"/>
  <c r="E59" i="12" s="1"/>
  <c r="E60" i="12" s="1"/>
  <c r="E61" i="12" s="1"/>
  <c r="V19" i="12"/>
  <c r="V18" i="12"/>
  <c r="E18" i="12"/>
  <c r="V17" i="12"/>
  <c r="V16" i="12"/>
  <c r="V15" i="12"/>
  <c r="V14" i="12"/>
  <c r="V13" i="12"/>
  <c r="V12" i="12"/>
  <c r="V11" i="12"/>
  <c r="V10" i="12"/>
  <c r="V9" i="12"/>
  <c r="V8" i="12"/>
  <c r="V7" i="12"/>
  <c r="V6" i="12"/>
  <c r="V5" i="12"/>
  <c r="G5" i="12"/>
  <c r="G6" i="12" s="1"/>
  <c r="G7" i="12" s="1"/>
  <c r="G8" i="12" s="1"/>
  <c r="G9" i="12" s="1"/>
  <c r="G10" i="12" s="1"/>
  <c r="G11" i="12" s="1"/>
  <c r="G12" i="12" s="1"/>
  <c r="G13" i="12" s="1"/>
  <c r="G14" i="12" s="1"/>
  <c r="G15" i="12" s="1"/>
  <c r="G16" i="12" s="1"/>
  <c r="G17" i="12" s="1"/>
  <c r="G18" i="12" s="1"/>
  <c r="G19" i="12" s="1"/>
  <c r="G20" i="12" s="1"/>
  <c r="G21" i="12" s="1"/>
  <c r="G22" i="12" s="1"/>
  <c r="G23" i="12" s="1"/>
  <c r="G24" i="12" s="1"/>
  <c r="G25" i="12" s="1"/>
  <c r="G26" i="12" s="1"/>
  <c r="G27" i="12" s="1"/>
  <c r="G28" i="12" s="1"/>
  <c r="G29" i="12" s="1"/>
  <c r="G30" i="12" s="1"/>
  <c r="G31" i="12" s="1"/>
  <c r="G32" i="12" s="1"/>
  <c r="G33" i="12" s="1"/>
  <c r="G34" i="12" s="1"/>
  <c r="G35" i="12" s="1"/>
  <c r="G36" i="12" s="1"/>
  <c r="G37" i="12" s="1"/>
  <c r="G38" i="12" s="1"/>
  <c r="G39" i="12" s="1"/>
  <c r="G40" i="12" s="1"/>
  <c r="G41" i="12" s="1"/>
  <c r="G42" i="12" s="1"/>
  <c r="G43" i="12" s="1"/>
  <c r="G44" i="12" s="1"/>
  <c r="G45" i="12" s="1"/>
  <c r="G46" i="12" s="1"/>
  <c r="G47" i="12" s="1"/>
  <c r="G48" i="12" s="1"/>
  <c r="G49" i="12" s="1"/>
  <c r="G50" i="12" s="1"/>
  <c r="G51" i="12" s="1"/>
  <c r="G52" i="12" s="1"/>
  <c r="G53" i="12" s="1"/>
  <c r="G54" i="12" s="1"/>
  <c r="G55" i="12" s="1"/>
  <c r="G56" i="12" s="1"/>
  <c r="G57" i="12" s="1"/>
  <c r="G58" i="12" s="1"/>
  <c r="G59" i="12" s="1"/>
  <c r="G60" i="12" s="1"/>
  <c r="G61" i="12" s="1"/>
  <c r="F5" i="12"/>
  <c r="F6" i="12" s="1"/>
  <c r="F7" i="12" s="1"/>
  <c r="F8" i="12" s="1"/>
  <c r="F9" i="12" s="1"/>
  <c r="F10" i="12" s="1"/>
  <c r="F11" i="12" s="1"/>
  <c r="F12" i="12" s="1"/>
  <c r="F13" i="12" s="1"/>
  <c r="F14" i="12" s="1"/>
  <c r="F15" i="12" s="1"/>
  <c r="F16" i="12" s="1"/>
  <c r="F17" i="12" s="1"/>
  <c r="F18" i="12" s="1"/>
  <c r="F19" i="12" s="1"/>
  <c r="F20" i="12" s="1"/>
  <c r="F21" i="12" s="1"/>
  <c r="F22" i="12" s="1"/>
  <c r="F23" i="12" s="1"/>
  <c r="F24" i="12" s="1"/>
  <c r="F25" i="12" s="1"/>
  <c r="F26" i="12" s="1"/>
  <c r="F27" i="12" s="1"/>
  <c r="F28" i="12" s="1"/>
  <c r="F29" i="12" s="1"/>
  <c r="F30" i="12" s="1"/>
  <c r="F31" i="12" s="1"/>
  <c r="F32" i="12" s="1"/>
  <c r="F33" i="12" s="1"/>
  <c r="F34" i="12" s="1"/>
  <c r="F35" i="12" s="1"/>
  <c r="F36" i="12" s="1"/>
  <c r="F37" i="12" s="1"/>
  <c r="F38" i="12" s="1"/>
  <c r="F39" i="12" s="1"/>
  <c r="F40" i="12" s="1"/>
  <c r="F41" i="12" s="1"/>
  <c r="F42" i="12" s="1"/>
  <c r="F43" i="12" s="1"/>
  <c r="F44" i="12" s="1"/>
  <c r="F45" i="12" s="1"/>
  <c r="F46" i="12" s="1"/>
  <c r="F47" i="12" s="1"/>
  <c r="F48" i="12" s="1"/>
  <c r="F49" i="12" s="1"/>
  <c r="F50" i="12" s="1"/>
  <c r="F51" i="12" s="1"/>
  <c r="F52" i="12" s="1"/>
  <c r="F53" i="12" s="1"/>
  <c r="F54" i="12" s="1"/>
  <c r="F55" i="12" s="1"/>
  <c r="F56" i="12" s="1"/>
  <c r="F57" i="12" s="1"/>
  <c r="F58" i="12" s="1"/>
  <c r="F59" i="12" s="1"/>
  <c r="F60" i="12" s="1"/>
  <c r="F61" i="12" s="1"/>
  <c r="E5" i="12"/>
  <c r="E6" i="12" s="1"/>
  <c r="E7" i="12" s="1"/>
  <c r="E8" i="12" s="1"/>
  <c r="E9" i="12" s="1"/>
  <c r="E10" i="12" s="1"/>
  <c r="E11" i="12" s="1"/>
  <c r="E12" i="12" s="1"/>
  <c r="E13" i="12" s="1"/>
  <c r="E14" i="12" s="1"/>
  <c r="E15" i="12" s="1"/>
  <c r="E16" i="12" s="1"/>
  <c r="B5" i="12"/>
  <c r="B6" i="12" s="1"/>
  <c r="B7" i="12" s="1"/>
  <c r="B8" i="12" s="1"/>
  <c r="B9" i="12" s="1"/>
  <c r="B10" i="12" s="1"/>
  <c r="B11" i="12" s="1"/>
  <c r="B12" i="12" s="1"/>
  <c r="B13" i="12" s="1"/>
  <c r="B14" i="12" s="1"/>
  <c r="B15" i="12" s="1"/>
  <c r="B16" i="12" s="1"/>
  <c r="B17" i="12" s="1"/>
  <c r="B18" i="12" s="1"/>
  <c r="B19" i="12" s="1"/>
  <c r="B20" i="12" s="1"/>
  <c r="B21" i="12" s="1"/>
  <c r="B22" i="12" s="1"/>
  <c r="B23" i="12" s="1"/>
  <c r="B24" i="12" s="1"/>
  <c r="B25" i="12" s="1"/>
  <c r="B26" i="12" s="1"/>
  <c r="B27" i="12" s="1"/>
  <c r="B28" i="12" s="1"/>
  <c r="B29" i="12" s="1"/>
  <c r="B30" i="12" s="1"/>
  <c r="B31" i="12" s="1"/>
  <c r="B32" i="12" s="1"/>
  <c r="B33" i="12" s="1"/>
  <c r="B34" i="12" s="1"/>
  <c r="B35" i="12" s="1"/>
  <c r="B36" i="12" s="1"/>
  <c r="B37" i="12" s="1"/>
  <c r="B38" i="12" s="1"/>
  <c r="B39" i="12" s="1"/>
  <c r="B40" i="12" s="1"/>
  <c r="B41" i="12" s="1"/>
  <c r="B42" i="12" s="1"/>
  <c r="B43" i="12" s="1"/>
  <c r="B44" i="12" s="1"/>
  <c r="B45" i="12" s="1"/>
  <c r="B46" i="12" s="1"/>
  <c r="B47" i="12" s="1"/>
  <c r="B48" i="12" s="1"/>
  <c r="B49" i="12" s="1"/>
  <c r="B50" i="12" s="1"/>
  <c r="B51" i="12" s="1"/>
  <c r="B52" i="12" s="1"/>
  <c r="B53" i="12" s="1"/>
  <c r="B54" i="12" s="1"/>
  <c r="B55" i="12" s="1"/>
  <c r="B56" i="12" s="1"/>
  <c r="B57" i="12" s="1"/>
  <c r="B58" i="12" s="1"/>
  <c r="B59" i="12" s="1"/>
  <c r="B60" i="12" s="1"/>
  <c r="B61" i="12" s="1"/>
  <c r="B62" i="12" s="1"/>
  <c r="B63" i="12" s="1"/>
  <c r="B64" i="12" s="1"/>
  <c r="B65" i="12" s="1"/>
  <c r="B66" i="12" s="1"/>
  <c r="B67" i="12" s="1"/>
  <c r="B68" i="12" s="1"/>
  <c r="B69" i="12" s="1"/>
  <c r="B70" i="12" s="1"/>
  <c r="B71" i="12" s="1"/>
  <c r="B72" i="12" s="1"/>
  <c r="B73" i="12" s="1"/>
  <c r="B74" i="12" s="1"/>
  <c r="B75" i="12" s="1"/>
  <c r="B76" i="12" s="1"/>
  <c r="B77" i="12" s="1"/>
  <c r="B78" i="12" s="1"/>
  <c r="B79" i="12" s="1"/>
  <c r="B80" i="12" s="1"/>
  <c r="B81" i="12" s="1"/>
  <c r="B82" i="12" s="1"/>
  <c r="B83" i="12" s="1"/>
  <c r="B84" i="12" s="1"/>
  <c r="B85" i="12" s="1"/>
  <c r="B86" i="12" s="1"/>
  <c r="B87" i="12" s="1"/>
  <c r="B88" i="12" s="1"/>
  <c r="A5" i="12"/>
  <c r="A6" i="12" s="1"/>
  <c r="A7" i="12" s="1"/>
  <c r="A8" i="12" s="1"/>
  <c r="A9" i="12" s="1"/>
  <c r="A10" i="12" s="1"/>
  <c r="A11" i="12" s="1"/>
  <c r="A12" i="12" s="1"/>
  <c r="A13" i="12" s="1"/>
  <c r="A14" i="12" s="1"/>
  <c r="A15" i="12" s="1"/>
  <c r="A16" i="12" s="1"/>
  <c r="A17" i="12" s="1"/>
  <c r="A18" i="12" s="1"/>
  <c r="A19" i="12" s="1"/>
  <c r="A20" i="12" s="1"/>
  <c r="A21" i="12" s="1"/>
  <c r="A22" i="12" s="1"/>
  <c r="A23" i="12" s="1"/>
  <c r="A24" i="12" s="1"/>
  <c r="A25" i="12" s="1"/>
  <c r="A26" i="12" s="1"/>
  <c r="A27" i="12" s="1"/>
  <c r="A28" i="12" s="1"/>
  <c r="A29" i="12" s="1"/>
  <c r="A30" i="12" s="1"/>
  <c r="A31" i="12" s="1"/>
  <c r="A32" i="12" s="1"/>
  <c r="A33" i="12" s="1"/>
  <c r="A34" i="12" s="1"/>
  <c r="A35" i="12" s="1"/>
  <c r="A36" i="12" s="1"/>
  <c r="A37" i="12" s="1"/>
  <c r="A38" i="12" s="1"/>
  <c r="A39" i="12" s="1"/>
  <c r="A40" i="12" s="1"/>
  <c r="A41" i="12" s="1"/>
  <c r="A42" i="12" s="1"/>
  <c r="A43" i="12" s="1"/>
  <c r="A44" i="12" s="1"/>
  <c r="A45" i="12" s="1"/>
  <c r="A46" i="12" s="1"/>
  <c r="A47" i="12" s="1"/>
  <c r="A48" i="12" s="1"/>
  <c r="A49" i="12" s="1"/>
  <c r="A50" i="12" s="1"/>
  <c r="A51" i="12" s="1"/>
  <c r="A52" i="12" s="1"/>
  <c r="A53" i="12" s="1"/>
  <c r="A54" i="12" s="1"/>
  <c r="A55" i="12" s="1"/>
  <c r="A56" i="12" s="1"/>
  <c r="A57" i="12" s="1"/>
  <c r="A58" i="12" s="1"/>
  <c r="A59" i="12" s="1"/>
  <c r="A60" i="12" s="1"/>
  <c r="A61" i="12" s="1"/>
  <c r="A62" i="12" s="1"/>
  <c r="A63" i="12" s="1"/>
  <c r="A64" i="12" s="1"/>
  <c r="A65" i="12" s="1"/>
  <c r="A66" i="12" s="1"/>
  <c r="A67" i="12" s="1"/>
  <c r="A68" i="12" s="1"/>
  <c r="A69" i="12" s="1"/>
  <c r="A70" i="12" s="1"/>
  <c r="A71" i="12" s="1"/>
  <c r="A72" i="12" s="1"/>
  <c r="A73" i="12" s="1"/>
  <c r="A74" i="12" s="1"/>
  <c r="A75" i="12" s="1"/>
  <c r="A76" i="12" s="1"/>
  <c r="A77" i="12" s="1"/>
  <c r="A78" i="12" s="1"/>
  <c r="A79" i="12" s="1"/>
  <c r="A80" i="12" s="1"/>
  <c r="A81" i="12" s="1"/>
  <c r="A82" i="12" s="1"/>
  <c r="A83" i="12" s="1"/>
  <c r="A84" i="12" s="1"/>
  <c r="A85" i="12" s="1"/>
  <c r="A86" i="12" s="1"/>
  <c r="A87" i="12" s="1"/>
  <c r="A88" i="12" s="1"/>
  <c r="V4" i="12"/>
  <c r="D4" i="12"/>
  <c r="D5" i="12" s="1"/>
  <c r="D6" i="12" s="1"/>
  <c r="D7" i="12" s="1"/>
  <c r="D8" i="12" s="1"/>
  <c r="D9" i="12" s="1"/>
  <c r="D10" i="12" s="1"/>
  <c r="D11" i="12" s="1"/>
  <c r="D12" i="12" s="1"/>
  <c r="D13" i="12" s="1"/>
  <c r="D14" i="12" s="1"/>
  <c r="D15" i="12" s="1"/>
  <c r="D16" i="12" s="1"/>
  <c r="D17" i="12" s="1"/>
  <c r="D18" i="12" s="1"/>
  <c r="D19" i="12" s="1"/>
  <c r="D20" i="12" s="1"/>
  <c r="D21" i="12" s="1"/>
  <c r="D22" i="12" s="1"/>
  <c r="D23" i="12" s="1"/>
  <c r="D24" i="12" s="1"/>
  <c r="D25" i="12" s="1"/>
  <c r="D26" i="12" s="1"/>
  <c r="D27" i="12" s="1"/>
  <c r="D28" i="12" s="1"/>
  <c r="D29" i="12" s="1"/>
  <c r="D30" i="12" s="1"/>
  <c r="D31" i="12" s="1"/>
  <c r="D32" i="12" s="1"/>
  <c r="D33" i="12" s="1"/>
  <c r="D34" i="12" s="1"/>
  <c r="D35" i="12" s="1"/>
  <c r="D36" i="12" s="1"/>
  <c r="D37" i="12" s="1"/>
  <c r="D38" i="12" s="1"/>
  <c r="D39" i="12" s="1"/>
  <c r="D40" i="12" s="1"/>
  <c r="D41" i="12" s="1"/>
  <c r="D42" i="12" s="1"/>
  <c r="D43" i="12" s="1"/>
  <c r="D44" i="12" s="1"/>
  <c r="D45" i="12" s="1"/>
  <c r="D46" i="12" s="1"/>
  <c r="D47" i="12" s="1"/>
  <c r="D48" i="12" s="1"/>
  <c r="D49" i="12" s="1"/>
  <c r="D50" i="12" s="1"/>
  <c r="D51" i="12" s="1"/>
  <c r="D52" i="12" s="1"/>
  <c r="D53" i="12" s="1"/>
  <c r="D54" i="12" s="1"/>
  <c r="D55" i="12" s="1"/>
  <c r="D56" i="12" s="1"/>
  <c r="D57" i="12" s="1"/>
  <c r="D58" i="12" s="1"/>
  <c r="D59" i="12" s="1"/>
  <c r="D60" i="12" s="1"/>
  <c r="D61" i="12" s="1"/>
  <c r="D62" i="12" s="1"/>
  <c r="D63" i="12" s="1"/>
  <c r="D64" i="12" s="1"/>
  <c r="D65" i="12" s="1"/>
  <c r="D66" i="12" s="1"/>
  <c r="D67" i="12" s="1"/>
  <c r="D68" i="12" s="1"/>
  <c r="D69" i="12" s="1"/>
  <c r="D70" i="12" s="1"/>
  <c r="D71" i="12" s="1"/>
  <c r="D72" i="12" s="1"/>
  <c r="D73" i="12" s="1"/>
  <c r="D74" i="12" s="1"/>
  <c r="D75" i="12" s="1"/>
  <c r="D76" i="12" s="1"/>
  <c r="D77" i="12" s="1"/>
  <c r="D78" i="12" s="1"/>
  <c r="D79" i="12" s="1"/>
  <c r="D80" i="12" s="1"/>
  <c r="D81" i="12" s="1"/>
  <c r="D82" i="12" s="1"/>
  <c r="D83" i="12" s="1"/>
  <c r="D84" i="12" s="1"/>
  <c r="D85" i="12" s="1"/>
  <c r="D86" i="12" s="1"/>
  <c r="D87" i="12" s="1"/>
  <c r="D88" i="12" s="1"/>
  <c r="C4" i="12"/>
  <c r="C5" i="12" s="1"/>
  <c r="C6" i="12" s="1"/>
  <c r="C7" i="12" s="1"/>
  <c r="C8" i="12" s="1"/>
  <c r="C9" i="12" s="1"/>
  <c r="C10" i="12" s="1"/>
  <c r="C11" i="12" s="1"/>
  <c r="C12" i="12" s="1"/>
  <c r="C13" i="12" s="1"/>
  <c r="C14" i="12" s="1"/>
  <c r="C15" i="12" s="1"/>
  <c r="C16" i="12" s="1"/>
  <c r="C17" i="12" s="1"/>
  <c r="C18" i="12" s="1"/>
  <c r="C19" i="12" s="1"/>
  <c r="C20" i="12" s="1"/>
  <c r="C21" i="12" s="1"/>
  <c r="C22" i="12" s="1"/>
  <c r="C23" i="12" s="1"/>
  <c r="C24" i="12" s="1"/>
  <c r="C25" i="12" s="1"/>
  <c r="C26" i="12" s="1"/>
  <c r="C27" i="12" s="1"/>
  <c r="C28" i="12" s="1"/>
  <c r="C29" i="12" s="1"/>
  <c r="C30" i="12" s="1"/>
  <c r="C31" i="12" s="1"/>
  <c r="C32" i="12" s="1"/>
  <c r="C33" i="12" s="1"/>
  <c r="C34" i="12" s="1"/>
  <c r="C35" i="12" s="1"/>
  <c r="C36" i="12" s="1"/>
  <c r="C37" i="12" s="1"/>
  <c r="C38" i="12" s="1"/>
  <c r="C39" i="12" s="1"/>
  <c r="C40" i="12" s="1"/>
  <c r="C41" i="12" s="1"/>
  <c r="C42" i="12" s="1"/>
  <c r="C43" i="12" s="1"/>
  <c r="C44" i="12" s="1"/>
  <c r="C45" i="12" s="1"/>
  <c r="C46" i="12" s="1"/>
  <c r="C47" i="12" s="1"/>
  <c r="C48" i="12" s="1"/>
  <c r="C49" i="12" s="1"/>
  <c r="C50" i="12" s="1"/>
  <c r="C51" i="12" s="1"/>
  <c r="C52" i="12" s="1"/>
  <c r="C53" i="12" s="1"/>
  <c r="C54" i="12" s="1"/>
  <c r="C55" i="12" s="1"/>
  <c r="C56" i="12" s="1"/>
  <c r="C57" i="12" s="1"/>
  <c r="C58" i="12" s="1"/>
  <c r="C59" i="12" s="1"/>
  <c r="C60" i="12" s="1"/>
  <c r="C61" i="12" s="1"/>
  <c r="C62" i="12" s="1"/>
  <c r="C63" i="12" s="1"/>
  <c r="C64" i="12" s="1"/>
  <c r="C65" i="12" s="1"/>
  <c r="C66" i="12" s="1"/>
  <c r="C67" i="12" s="1"/>
  <c r="C68" i="12" s="1"/>
  <c r="C69" i="12" s="1"/>
  <c r="C70" i="12" s="1"/>
  <c r="C71" i="12" s="1"/>
  <c r="C72" i="12" s="1"/>
  <c r="C73" i="12" s="1"/>
  <c r="C74" i="12" s="1"/>
  <c r="C75" i="12" s="1"/>
  <c r="C76" i="12" s="1"/>
  <c r="C77" i="12" s="1"/>
  <c r="C78" i="12" s="1"/>
  <c r="C79" i="12" s="1"/>
  <c r="C80" i="12" s="1"/>
  <c r="C81" i="12" s="1"/>
  <c r="C82" i="12" s="1"/>
  <c r="C83" i="12" s="1"/>
  <c r="C84" i="12" s="1"/>
  <c r="C85" i="12" s="1"/>
  <c r="C86" i="12" s="1"/>
  <c r="C87" i="12" s="1"/>
  <c r="C88" i="12" s="1"/>
  <c r="V82" i="11" l="1"/>
  <c r="V81" i="11"/>
  <c r="V80" i="11"/>
  <c r="V79" i="11"/>
  <c r="V78" i="11"/>
  <c r="V77" i="11"/>
  <c r="V76" i="11"/>
  <c r="V75" i="11"/>
  <c r="V74" i="11"/>
  <c r="V73" i="11"/>
  <c r="V72" i="11"/>
  <c r="V71" i="11"/>
  <c r="V70" i="11"/>
  <c r="V69" i="11"/>
  <c r="V68" i="11"/>
  <c r="V67" i="11"/>
  <c r="V66" i="11"/>
  <c r="V65" i="11"/>
  <c r="V64" i="11"/>
  <c r="V63" i="11"/>
  <c r="V62" i="11"/>
  <c r="V61" i="11"/>
  <c r="V60" i="11"/>
  <c r="V59" i="11"/>
  <c r="V58" i="11"/>
  <c r="V57" i="11"/>
  <c r="V56" i="11"/>
  <c r="E56" i="11"/>
  <c r="E57" i="11" s="1"/>
  <c r="E58" i="11" s="1"/>
  <c r="E59" i="11" s="1"/>
  <c r="E60" i="11" s="1"/>
  <c r="E61" i="11" s="1"/>
  <c r="E62" i="11" s="1"/>
  <c r="E63" i="11" s="1"/>
  <c r="E64" i="11" s="1"/>
  <c r="E65" i="11" s="1"/>
  <c r="E66" i="11" s="1"/>
  <c r="E67" i="11" s="1"/>
  <c r="E68" i="11" s="1"/>
  <c r="E69" i="11" s="1"/>
  <c r="E70" i="11" s="1"/>
  <c r="E71" i="11" s="1"/>
  <c r="E72" i="11" s="1"/>
  <c r="E73" i="11" s="1"/>
  <c r="E74" i="11" s="1"/>
  <c r="E75" i="11" s="1"/>
  <c r="E76" i="11" s="1"/>
  <c r="E77" i="11" s="1"/>
  <c r="E78" i="11" s="1"/>
  <c r="E79" i="11" s="1"/>
  <c r="E80" i="11" s="1"/>
  <c r="E81" i="11" s="1"/>
  <c r="E82" i="11" s="1"/>
  <c r="V55" i="11"/>
  <c r="V54" i="11"/>
  <c r="V53" i="11"/>
  <c r="V52" i="11"/>
  <c r="V51" i="11"/>
  <c r="V50" i="11"/>
  <c r="V49" i="11"/>
  <c r="V48" i="11"/>
  <c r="V47" i="11"/>
  <c r="V46" i="11"/>
  <c r="V45" i="11"/>
  <c r="V44" i="11"/>
  <c r="V43" i="11"/>
  <c r="V42" i="11"/>
  <c r="V41" i="11"/>
  <c r="V40" i="11"/>
  <c r="V39" i="11"/>
  <c r="V38" i="11"/>
  <c r="V37" i="11"/>
  <c r="V36" i="11"/>
  <c r="V35" i="11"/>
  <c r="V34" i="11"/>
  <c r="V33" i="11"/>
  <c r="V32" i="11"/>
  <c r="V31" i="11"/>
  <c r="E31" i="11"/>
  <c r="E32" i="11" s="1"/>
  <c r="E33" i="11" s="1"/>
  <c r="E34" i="11" s="1"/>
  <c r="E35" i="11" s="1"/>
  <c r="E36" i="11" s="1"/>
  <c r="E37" i="11" s="1"/>
  <c r="E38" i="11" s="1"/>
  <c r="E39" i="11" s="1"/>
  <c r="E40" i="11" s="1"/>
  <c r="E41" i="11" s="1"/>
  <c r="E42" i="11" s="1"/>
  <c r="E43" i="11" s="1"/>
  <c r="E44" i="11" s="1"/>
  <c r="E45" i="11" s="1"/>
  <c r="E46" i="11" s="1"/>
  <c r="E47" i="11" s="1"/>
  <c r="E48" i="11" s="1"/>
  <c r="E49" i="11" s="1"/>
  <c r="E50" i="11" s="1"/>
  <c r="E51" i="11" s="1"/>
  <c r="E52" i="11" s="1"/>
  <c r="E53" i="11" s="1"/>
  <c r="E54" i="11" s="1"/>
  <c r="V30" i="11"/>
  <c r="V29" i="11"/>
  <c r="V28" i="11"/>
  <c r="V27" i="11"/>
  <c r="V26" i="11"/>
  <c r="V25" i="11"/>
  <c r="V24" i="11"/>
  <c r="V23" i="11"/>
  <c r="V22" i="11"/>
  <c r="V21" i="11"/>
  <c r="V20" i="11"/>
  <c r="V19" i="11"/>
  <c r="V18" i="11"/>
  <c r="V17" i="11"/>
  <c r="V16" i="11"/>
  <c r="V15" i="11"/>
  <c r="V14" i="11"/>
  <c r="V13" i="11"/>
  <c r="V12" i="11"/>
  <c r="V11" i="11"/>
  <c r="V10" i="11"/>
  <c r="V9" i="11"/>
  <c r="V8" i="11"/>
  <c r="V7" i="11"/>
  <c r="V6" i="11"/>
  <c r="E6" i="11"/>
  <c r="E7" i="11" s="1"/>
  <c r="E8" i="11" s="1"/>
  <c r="E9" i="11" s="1"/>
  <c r="E10" i="11" s="1"/>
  <c r="E11" i="11" s="1"/>
  <c r="E12" i="11" s="1"/>
  <c r="E13" i="11" s="1"/>
  <c r="E14" i="11" s="1"/>
  <c r="E15" i="11" s="1"/>
  <c r="E16" i="11" s="1"/>
  <c r="E17" i="11" s="1"/>
  <c r="E18" i="11" s="1"/>
  <c r="E19" i="11" s="1"/>
  <c r="E20" i="11" s="1"/>
  <c r="E21" i="11" s="1"/>
  <c r="E22" i="11" s="1"/>
  <c r="E23" i="11" s="1"/>
  <c r="E24" i="11" s="1"/>
  <c r="E25" i="11" s="1"/>
  <c r="E26" i="11" s="1"/>
  <c r="E27" i="11" s="1"/>
  <c r="E28" i="11" s="1"/>
  <c r="E29" i="11" s="1"/>
  <c r="V5" i="11"/>
  <c r="G5" i="11"/>
  <c r="G6" i="11" s="1"/>
  <c r="G7" i="11" s="1"/>
  <c r="G8" i="11" s="1"/>
  <c r="G9" i="11" s="1"/>
  <c r="G10" i="11" s="1"/>
  <c r="G11" i="11" s="1"/>
  <c r="G12" i="11" s="1"/>
  <c r="G13" i="11" s="1"/>
  <c r="G14" i="11" s="1"/>
  <c r="G15" i="11" s="1"/>
  <c r="G16" i="11" s="1"/>
  <c r="G17" i="11" s="1"/>
  <c r="G18" i="11" s="1"/>
  <c r="G19" i="11" s="1"/>
  <c r="G20" i="11" s="1"/>
  <c r="G21" i="11" s="1"/>
  <c r="G22" i="11" s="1"/>
  <c r="G23" i="11" s="1"/>
  <c r="G24" i="11" s="1"/>
  <c r="G25" i="11" s="1"/>
  <c r="G26" i="11" s="1"/>
  <c r="G27" i="11" s="1"/>
  <c r="G28" i="11" s="1"/>
  <c r="G29" i="11" s="1"/>
  <c r="G30" i="11" s="1"/>
  <c r="G31" i="11" s="1"/>
  <c r="G32" i="11" s="1"/>
  <c r="G33" i="11" s="1"/>
  <c r="G34" i="11" s="1"/>
  <c r="G35" i="11" s="1"/>
  <c r="G36" i="11" s="1"/>
  <c r="G37" i="11" s="1"/>
  <c r="G38" i="11" s="1"/>
  <c r="G39" i="11" s="1"/>
  <c r="G40" i="11" s="1"/>
  <c r="G41" i="11" s="1"/>
  <c r="G42" i="11" s="1"/>
  <c r="G43" i="11" s="1"/>
  <c r="G44" i="11" s="1"/>
  <c r="G45" i="11" s="1"/>
  <c r="G46" i="11" s="1"/>
  <c r="G47" i="11" s="1"/>
  <c r="G48" i="11" s="1"/>
  <c r="G49" i="11" s="1"/>
  <c r="G50" i="11" s="1"/>
  <c r="G51" i="11" s="1"/>
  <c r="G52" i="11" s="1"/>
  <c r="G53" i="11" s="1"/>
  <c r="G54" i="11" s="1"/>
  <c r="G55" i="11" s="1"/>
  <c r="G56" i="11" s="1"/>
  <c r="G57" i="11" s="1"/>
  <c r="G58" i="11" s="1"/>
  <c r="G59" i="11" s="1"/>
  <c r="G60" i="11" s="1"/>
  <c r="G61" i="11" s="1"/>
  <c r="G62" i="11" s="1"/>
  <c r="G63" i="11" s="1"/>
  <c r="G64" i="11" s="1"/>
  <c r="G65" i="11" s="1"/>
  <c r="G66" i="11" s="1"/>
  <c r="G67" i="11" s="1"/>
  <c r="G68" i="11" s="1"/>
  <c r="G69" i="11" s="1"/>
  <c r="G70" i="11" s="1"/>
  <c r="G71" i="11" s="1"/>
  <c r="G72" i="11" s="1"/>
  <c r="G73" i="11" s="1"/>
  <c r="G74" i="11" s="1"/>
  <c r="G75" i="11" s="1"/>
  <c r="G76" i="11" s="1"/>
  <c r="G77" i="11" s="1"/>
  <c r="G78" i="11" s="1"/>
  <c r="G79" i="11" s="1"/>
  <c r="G80" i="11" s="1"/>
  <c r="G81" i="11" s="1"/>
  <c r="G82" i="11" s="1"/>
  <c r="F5" i="11"/>
  <c r="F6" i="11" s="1"/>
  <c r="F7" i="11" s="1"/>
  <c r="F8" i="11" s="1"/>
  <c r="F9" i="11" s="1"/>
  <c r="F10" i="11" s="1"/>
  <c r="F11" i="11" s="1"/>
  <c r="F12" i="11" s="1"/>
  <c r="F13" i="11" s="1"/>
  <c r="F14" i="11" s="1"/>
  <c r="F15" i="11" s="1"/>
  <c r="F16" i="11" s="1"/>
  <c r="F17" i="11" s="1"/>
  <c r="F18" i="11" s="1"/>
  <c r="F19" i="11" s="1"/>
  <c r="F20" i="11" s="1"/>
  <c r="F21" i="11" s="1"/>
  <c r="F22" i="11" s="1"/>
  <c r="F23" i="11" s="1"/>
  <c r="F24" i="11" s="1"/>
  <c r="F25" i="11" s="1"/>
  <c r="F26" i="11" s="1"/>
  <c r="F27" i="11" s="1"/>
  <c r="F28" i="11" s="1"/>
  <c r="F29" i="11" s="1"/>
  <c r="F30" i="11" s="1"/>
  <c r="F31" i="11" s="1"/>
  <c r="F32" i="11" s="1"/>
  <c r="F33" i="11" s="1"/>
  <c r="F34" i="11" s="1"/>
  <c r="F35" i="11" s="1"/>
  <c r="F36" i="11" s="1"/>
  <c r="F37" i="11" s="1"/>
  <c r="F38" i="11" s="1"/>
  <c r="F39" i="11" s="1"/>
  <c r="F40" i="11" s="1"/>
  <c r="F41" i="11" s="1"/>
  <c r="F42" i="11" s="1"/>
  <c r="F43" i="11" s="1"/>
  <c r="F44" i="11" s="1"/>
  <c r="F45" i="11" s="1"/>
  <c r="F46" i="11" s="1"/>
  <c r="F47" i="11" s="1"/>
  <c r="F48" i="11" s="1"/>
  <c r="F49" i="11" s="1"/>
  <c r="F50" i="11" s="1"/>
  <c r="F51" i="11" s="1"/>
  <c r="F52" i="11" s="1"/>
  <c r="F53" i="11" s="1"/>
  <c r="F54" i="11" s="1"/>
  <c r="F55" i="11" s="1"/>
  <c r="F56" i="11" s="1"/>
  <c r="F57" i="11" s="1"/>
  <c r="F58" i="11" s="1"/>
  <c r="F59" i="11" s="1"/>
  <c r="F60" i="11" s="1"/>
  <c r="F61" i="11" s="1"/>
  <c r="F62" i="11" s="1"/>
  <c r="F63" i="11" s="1"/>
  <c r="F64" i="11" s="1"/>
  <c r="F65" i="11" s="1"/>
  <c r="F66" i="11" s="1"/>
  <c r="F67" i="11" s="1"/>
  <c r="F68" i="11" s="1"/>
  <c r="F69" i="11" s="1"/>
  <c r="F70" i="11" s="1"/>
  <c r="F71" i="11" s="1"/>
  <c r="F72" i="11" s="1"/>
  <c r="F73" i="11" s="1"/>
  <c r="F74" i="11" s="1"/>
  <c r="F75" i="11" s="1"/>
  <c r="F76" i="11" s="1"/>
  <c r="F77" i="11" s="1"/>
  <c r="F78" i="11" s="1"/>
  <c r="F79" i="11" s="1"/>
  <c r="F80" i="11" s="1"/>
  <c r="F81" i="11" s="1"/>
  <c r="F82" i="11" s="1"/>
  <c r="E5" i="11"/>
  <c r="B5" i="11"/>
  <c r="B6" i="11" s="1"/>
  <c r="B7" i="11" s="1"/>
  <c r="B8" i="11" s="1"/>
  <c r="B9" i="11" s="1"/>
  <c r="B10" i="11" s="1"/>
  <c r="B11" i="11" s="1"/>
  <c r="B12" i="11" s="1"/>
  <c r="B13" i="11" s="1"/>
  <c r="B14" i="11" s="1"/>
  <c r="B15" i="11" s="1"/>
  <c r="B16" i="11" s="1"/>
  <c r="B17" i="11" s="1"/>
  <c r="B18" i="11" s="1"/>
  <c r="B19" i="11" s="1"/>
  <c r="B20" i="11" s="1"/>
  <c r="B21" i="11" s="1"/>
  <c r="B22" i="11" s="1"/>
  <c r="B23" i="11" s="1"/>
  <c r="B24" i="11" s="1"/>
  <c r="B25" i="11" s="1"/>
  <c r="B26" i="11" s="1"/>
  <c r="B27" i="11" s="1"/>
  <c r="B28" i="11" s="1"/>
  <c r="B29" i="11" s="1"/>
  <c r="B30" i="11" s="1"/>
  <c r="B31" i="11" s="1"/>
  <c r="B32" i="11" s="1"/>
  <c r="B33" i="11" s="1"/>
  <c r="B34" i="11" s="1"/>
  <c r="B35" i="11" s="1"/>
  <c r="B36" i="11" s="1"/>
  <c r="B37" i="11" s="1"/>
  <c r="B38" i="11" s="1"/>
  <c r="B39" i="11" s="1"/>
  <c r="B40" i="11" s="1"/>
  <c r="B41" i="11" s="1"/>
  <c r="B42" i="11" s="1"/>
  <c r="B43" i="11" s="1"/>
  <c r="B44" i="11" s="1"/>
  <c r="B45" i="11" s="1"/>
  <c r="B46" i="11" s="1"/>
  <c r="B47" i="11" s="1"/>
  <c r="B48" i="11" s="1"/>
  <c r="B49" i="11" s="1"/>
  <c r="B50" i="11" s="1"/>
  <c r="B51" i="11" s="1"/>
  <c r="B52" i="11" s="1"/>
  <c r="B53" i="11" s="1"/>
  <c r="B54" i="11" s="1"/>
  <c r="B55" i="11" s="1"/>
  <c r="B56" i="11" s="1"/>
  <c r="B57" i="11" s="1"/>
  <c r="B58" i="11" s="1"/>
  <c r="B59" i="11" s="1"/>
  <c r="B60" i="11" s="1"/>
  <c r="B61" i="11" s="1"/>
  <c r="B62" i="11" s="1"/>
  <c r="B63" i="11" s="1"/>
  <c r="B64" i="11" s="1"/>
  <c r="B65" i="11" s="1"/>
  <c r="B66" i="11" s="1"/>
  <c r="B67" i="11" s="1"/>
  <c r="B68" i="11" s="1"/>
  <c r="B69" i="11" s="1"/>
  <c r="B70" i="11" s="1"/>
  <c r="B71" i="11" s="1"/>
  <c r="B72" i="11" s="1"/>
  <c r="B73" i="11" s="1"/>
  <c r="B74" i="11" s="1"/>
  <c r="B75" i="11" s="1"/>
  <c r="B76" i="11" s="1"/>
  <c r="B77" i="11" s="1"/>
  <c r="B78" i="11" s="1"/>
  <c r="B79" i="11" s="1"/>
  <c r="B80" i="11" s="1"/>
  <c r="B81" i="11" s="1"/>
  <c r="B82" i="11" s="1"/>
  <c r="A5" i="11"/>
  <c r="A6" i="11" s="1"/>
  <c r="A7" i="11" s="1"/>
  <c r="A8" i="11" s="1"/>
  <c r="A9" i="11" s="1"/>
  <c r="A10" i="11" s="1"/>
  <c r="A11" i="11" s="1"/>
  <c r="A12" i="11" s="1"/>
  <c r="A13" i="11" s="1"/>
  <c r="A14" i="11" s="1"/>
  <c r="A15" i="11" s="1"/>
  <c r="A16" i="11" s="1"/>
  <c r="A17" i="11" s="1"/>
  <c r="A18" i="11" s="1"/>
  <c r="A19" i="11" s="1"/>
  <c r="A20" i="11" s="1"/>
  <c r="A21" i="11" s="1"/>
  <c r="A22" i="11" s="1"/>
  <c r="A23" i="11" s="1"/>
  <c r="A24" i="11" s="1"/>
  <c r="A25" i="11" s="1"/>
  <c r="A26" i="11" s="1"/>
  <c r="A27" i="11" s="1"/>
  <c r="A28" i="11" s="1"/>
  <c r="A29" i="11" s="1"/>
  <c r="A30" i="11" s="1"/>
  <c r="A31" i="11" s="1"/>
  <c r="A32" i="11" s="1"/>
  <c r="A33" i="11" s="1"/>
  <c r="A34" i="11" s="1"/>
  <c r="A35" i="11" s="1"/>
  <c r="A36" i="11" s="1"/>
  <c r="A37" i="11" s="1"/>
  <c r="A38" i="11" s="1"/>
  <c r="A39" i="11" s="1"/>
  <c r="A40" i="11" s="1"/>
  <c r="A41" i="11" s="1"/>
  <c r="A42" i="11" s="1"/>
  <c r="A43" i="11" s="1"/>
  <c r="A44" i="11" s="1"/>
  <c r="A45" i="11" s="1"/>
  <c r="A46" i="11" s="1"/>
  <c r="A47" i="11" s="1"/>
  <c r="A48" i="11" s="1"/>
  <c r="A49" i="11" s="1"/>
  <c r="A50" i="11" s="1"/>
  <c r="A51" i="11" s="1"/>
  <c r="A52" i="11" s="1"/>
  <c r="A53" i="11" s="1"/>
  <c r="A54" i="11" s="1"/>
  <c r="A55" i="11" s="1"/>
  <c r="A56" i="11" s="1"/>
  <c r="A57" i="11" s="1"/>
  <c r="A58" i="11" s="1"/>
  <c r="A59" i="11" s="1"/>
  <c r="A60" i="11" s="1"/>
  <c r="A61" i="11" s="1"/>
  <c r="A62" i="11" s="1"/>
  <c r="A63" i="11" s="1"/>
  <c r="A64" i="11" s="1"/>
  <c r="A65" i="11" s="1"/>
  <c r="A66" i="11" s="1"/>
  <c r="A67" i="11" s="1"/>
  <c r="A68" i="11" s="1"/>
  <c r="A69" i="11" s="1"/>
  <c r="A70" i="11" s="1"/>
  <c r="A71" i="11" s="1"/>
  <c r="A72" i="11" s="1"/>
  <c r="A73" i="11" s="1"/>
  <c r="A74" i="11" s="1"/>
  <c r="A75" i="11" s="1"/>
  <c r="A76" i="11" s="1"/>
  <c r="A77" i="11" s="1"/>
  <c r="A78" i="11" s="1"/>
  <c r="A79" i="11" s="1"/>
  <c r="A80" i="11" s="1"/>
  <c r="A81" i="11" s="1"/>
  <c r="A82" i="11" s="1"/>
  <c r="V4" i="11"/>
  <c r="D4" i="11"/>
  <c r="D5" i="11" s="1"/>
  <c r="D6" i="11" s="1"/>
  <c r="D7" i="11" s="1"/>
  <c r="D8" i="11" s="1"/>
  <c r="D9" i="11" s="1"/>
  <c r="D10" i="11" s="1"/>
  <c r="D11" i="11" s="1"/>
  <c r="D12" i="11" s="1"/>
  <c r="D13" i="11" s="1"/>
  <c r="D14" i="11" s="1"/>
  <c r="D15" i="11" s="1"/>
  <c r="D16" i="11" s="1"/>
  <c r="D17" i="11" s="1"/>
  <c r="D18" i="11" s="1"/>
  <c r="D19" i="11" s="1"/>
  <c r="D20" i="11" s="1"/>
  <c r="D21" i="11" s="1"/>
  <c r="D22" i="11" s="1"/>
  <c r="D23" i="11" s="1"/>
  <c r="D24" i="11" s="1"/>
  <c r="D25" i="11" s="1"/>
  <c r="D26" i="11" s="1"/>
  <c r="D27" i="11" s="1"/>
  <c r="D28" i="11" s="1"/>
  <c r="D29" i="11" s="1"/>
  <c r="D30" i="11" s="1"/>
  <c r="D31" i="11" s="1"/>
  <c r="D32" i="11" s="1"/>
  <c r="D33" i="11" s="1"/>
  <c r="D34" i="11" s="1"/>
  <c r="D35" i="11" s="1"/>
  <c r="D36" i="11" s="1"/>
  <c r="D37" i="11" s="1"/>
  <c r="D38" i="11" s="1"/>
  <c r="D39" i="11" s="1"/>
  <c r="D40" i="11" s="1"/>
  <c r="D41" i="11" s="1"/>
  <c r="D42" i="11" s="1"/>
  <c r="D43" i="11" s="1"/>
  <c r="D44" i="11" s="1"/>
  <c r="D45" i="11" s="1"/>
  <c r="D46" i="11" s="1"/>
  <c r="D47" i="11" s="1"/>
  <c r="D48" i="11" s="1"/>
  <c r="D49" i="11" s="1"/>
  <c r="D50" i="11" s="1"/>
  <c r="D51" i="11" s="1"/>
  <c r="D52" i="11" s="1"/>
  <c r="D53" i="11" s="1"/>
  <c r="D54" i="11" s="1"/>
  <c r="D55" i="11" s="1"/>
  <c r="D56" i="11" s="1"/>
  <c r="D57" i="11" s="1"/>
  <c r="D58" i="11" s="1"/>
  <c r="D59" i="11" s="1"/>
  <c r="D60" i="11" s="1"/>
  <c r="D61" i="11" s="1"/>
  <c r="D62" i="11" s="1"/>
  <c r="D63" i="11" s="1"/>
  <c r="D64" i="11" s="1"/>
  <c r="D65" i="11" s="1"/>
  <c r="D66" i="11" s="1"/>
  <c r="D67" i="11" s="1"/>
  <c r="D68" i="11" s="1"/>
  <c r="D69" i="11" s="1"/>
  <c r="D70" i="11" s="1"/>
  <c r="D71" i="11" s="1"/>
  <c r="D72" i="11" s="1"/>
  <c r="D73" i="11" s="1"/>
  <c r="D74" i="11" s="1"/>
  <c r="D75" i="11" s="1"/>
  <c r="D76" i="11" s="1"/>
  <c r="D77" i="11" s="1"/>
  <c r="D78" i="11" s="1"/>
  <c r="D79" i="11" s="1"/>
  <c r="D80" i="11" s="1"/>
  <c r="D81" i="11" s="1"/>
  <c r="D82" i="11" s="1"/>
  <c r="C4" i="11"/>
  <c r="C5" i="11" s="1"/>
  <c r="C6" i="11" s="1"/>
  <c r="C7" i="11" s="1"/>
  <c r="C8" i="11" s="1"/>
  <c r="C9" i="11" s="1"/>
  <c r="C10" i="11" s="1"/>
  <c r="C11" i="11" s="1"/>
  <c r="C12" i="11" s="1"/>
  <c r="C13" i="11" s="1"/>
  <c r="C14" i="11" s="1"/>
  <c r="C15" i="11" s="1"/>
  <c r="C16" i="11" s="1"/>
  <c r="C17" i="11" s="1"/>
  <c r="C18" i="11" s="1"/>
  <c r="C19" i="11" s="1"/>
  <c r="C20" i="11" s="1"/>
  <c r="C21" i="11" s="1"/>
  <c r="C22" i="11" s="1"/>
  <c r="C23" i="11" s="1"/>
  <c r="C24" i="11" s="1"/>
  <c r="C25" i="11" s="1"/>
  <c r="C26" i="11" s="1"/>
  <c r="C27" i="11" s="1"/>
  <c r="C28" i="11" s="1"/>
  <c r="C29" i="11" s="1"/>
  <c r="C30" i="11" s="1"/>
  <c r="C31" i="11" s="1"/>
  <c r="C32" i="11" s="1"/>
  <c r="C33" i="11" s="1"/>
  <c r="C34" i="11" s="1"/>
  <c r="C35" i="11" s="1"/>
  <c r="C36" i="11" s="1"/>
  <c r="C37" i="11" s="1"/>
  <c r="C38" i="11" s="1"/>
  <c r="C39" i="11" s="1"/>
  <c r="C40" i="11" s="1"/>
  <c r="C41" i="11" s="1"/>
  <c r="C42" i="11" s="1"/>
  <c r="C43" i="11" s="1"/>
  <c r="C44" i="11" s="1"/>
  <c r="C45" i="11" s="1"/>
  <c r="C46" i="11" s="1"/>
  <c r="C47" i="11" s="1"/>
  <c r="C48" i="11" s="1"/>
  <c r="C49" i="11" s="1"/>
  <c r="C50" i="11" s="1"/>
  <c r="C51" i="11" s="1"/>
  <c r="C52" i="11" s="1"/>
  <c r="C53" i="11" s="1"/>
  <c r="C54" i="11" s="1"/>
  <c r="C55" i="11" s="1"/>
  <c r="C56" i="11" s="1"/>
  <c r="C57" i="11" s="1"/>
  <c r="C58" i="11" s="1"/>
  <c r="C59" i="11" s="1"/>
  <c r="C60" i="11" s="1"/>
  <c r="C61" i="11" s="1"/>
  <c r="C62" i="11" s="1"/>
  <c r="C63" i="11" s="1"/>
  <c r="C64" i="11" s="1"/>
  <c r="C65" i="11" s="1"/>
  <c r="C66" i="11" s="1"/>
  <c r="C67" i="11" s="1"/>
  <c r="C68" i="11" s="1"/>
  <c r="C69" i="11" s="1"/>
  <c r="C70" i="11" s="1"/>
  <c r="C71" i="11" s="1"/>
  <c r="C72" i="11" s="1"/>
  <c r="C73" i="11" s="1"/>
  <c r="C74" i="11" s="1"/>
  <c r="C75" i="11" s="1"/>
  <c r="C76" i="11" s="1"/>
  <c r="C77" i="11" s="1"/>
  <c r="C78" i="11" s="1"/>
  <c r="C79" i="11" s="1"/>
  <c r="C80" i="11" s="1"/>
  <c r="C81" i="11" s="1"/>
  <c r="C82" i="11" s="1"/>
  <c r="V64" i="10" l="1"/>
  <c r="V63" i="10"/>
  <c r="V62" i="10"/>
  <c r="V61" i="10"/>
  <c r="V60" i="10"/>
  <c r="V59" i="10"/>
  <c r="V58" i="10"/>
  <c r="V57" i="10"/>
  <c r="V56" i="10"/>
  <c r="V55" i="10"/>
  <c r="V54" i="10"/>
  <c r="V53" i="10"/>
  <c r="V52" i="10"/>
  <c r="V51" i="10"/>
  <c r="V50" i="10"/>
  <c r="V49" i="10"/>
  <c r="V48" i="10"/>
  <c r="V47" i="10"/>
  <c r="V46" i="10"/>
  <c r="V45" i="10"/>
  <c r="V44" i="10"/>
  <c r="V43" i="10"/>
  <c r="V42" i="10"/>
  <c r="V41" i="10"/>
  <c r="V40" i="10"/>
  <c r="V39" i="10"/>
  <c r="V38" i="10"/>
  <c r="V37" i="10"/>
  <c r="E37" i="10"/>
  <c r="E38" i="10" s="1"/>
  <c r="E39" i="10" s="1"/>
  <c r="E40" i="10" s="1"/>
  <c r="E41" i="10" s="1"/>
  <c r="E42" i="10" s="1"/>
  <c r="E43" i="10" s="1"/>
  <c r="E44" i="10" s="1"/>
  <c r="E45" i="10" s="1"/>
  <c r="E46" i="10" s="1"/>
  <c r="E47" i="10" s="1"/>
  <c r="E48" i="10" s="1"/>
  <c r="E49" i="10" s="1"/>
  <c r="E50" i="10" s="1"/>
  <c r="E51" i="10" s="1"/>
  <c r="E52" i="10" s="1"/>
  <c r="E53" i="10" s="1"/>
  <c r="E54" i="10" s="1"/>
  <c r="E55" i="10" s="1"/>
  <c r="E56" i="10" s="1"/>
  <c r="E57" i="10" s="1"/>
  <c r="E58" i="10" s="1"/>
  <c r="E59" i="10" s="1"/>
  <c r="E60" i="10" s="1"/>
  <c r="E61" i="10" s="1"/>
  <c r="E62" i="10" s="1"/>
  <c r="E63" i="10" s="1"/>
  <c r="E64" i="10" s="1"/>
  <c r="E65" i="10" s="1"/>
  <c r="V36" i="10"/>
  <c r="V35" i="10"/>
  <c r="V34" i="10"/>
  <c r="V33" i="10"/>
  <c r="V32" i="10"/>
  <c r="V31" i="10"/>
  <c r="V30" i="10"/>
  <c r="V29" i="10"/>
  <c r="V28" i="10"/>
  <c r="V27" i="10"/>
  <c r="V26" i="10"/>
  <c r="V25" i="10"/>
  <c r="V24" i="10"/>
  <c r="V23" i="10"/>
  <c r="V22" i="10"/>
  <c r="V21" i="10"/>
  <c r="V20" i="10"/>
  <c r="V19" i="10"/>
  <c r="V18" i="10"/>
  <c r="V17" i="10"/>
  <c r="V16" i="10"/>
  <c r="V15" i="10"/>
  <c r="V14" i="10"/>
  <c r="V13" i="10"/>
  <c r="V12" i="10"/>
  <c r="V11" i="10"/>
  <c r="V10" i="10"/>
  <c r="V9" i="10"/>
  <c r="V8" i="10"/>
  <c r="V7" i="10"/>
  <c r="V6" i="10"/>
  <c r="E6" i="10"/>
  <c r="E7" i="10" s="1"/>
  <c r="E8" i="10" s="1"/>
  <c r="E9" i="10" s="1"/>
  <c r="E10" i="10" s="1"/>
  <c r="E11" i="10" s="1"/>
  <c r="E12" i="10" s="1"/>
  <c r="E13" i="10" s="1"/>
  <c r="E14" i="10" s="1"/>
  <c r="E15" i="10" s="1"/>
  <c r="E16" i="10" s="1"/>
  <c r="E17" i="10" s="1"/>
  <c r="E18" i="10" s="1"/>
  <c r="E19" i="10" s="1"/>
  <c r="E20" i="10" s="1"/>
  <c r="E21" i="10" s="1"/>
  <c r="E22" i="10" s="1"/>
  <c r="E23" i="10" s="1"/>
  <c r="E24" i="10" s="1"/>
  <c r="E25" i="10" s="1"/>
  <c r="E26" i="10" s="1"/>
  <c r="E27" i="10" s="1"/>
  <c r="E28" i="10" s="1"/>
  <c r="E29" i="10" s="1"/>
  <c r="E30" i="10" s="1"/>
  <c r="E31" i="10" s="1"/>
  <c r="E32" i="10" s="1"/>
  <c r="E33" i="10" s="1"/>
  <c r="E34" i="10" s="1"/>
  <c r="E35" i="10" s="1"/>
  <c r="V5" i="10"/>
  <c r="G5" i="10"/>
  <c r="G6" i="10" s="1"/>
  <c r="G7" i="10" s="1"/>
  <c r="G8" i="10" s="1"/>
  <c r="G9" i="10" s="1"/>
  <c r="G10" i="10" s="1"/>
  <c r="G11" i="10" s="1"/>
  <c r="G12" i="10" s="1"/>
  <c r="G13" i="10" s="1"/>
  <c r="G14" i="10" s="1"/>
  <c r="G15" i="10" s="1"/>
  <c r="G16" i="10" s="1"/>
  <c r="G17" i="10" s="1"/>
  <c r="G18" i="10" s="1"/>
  <c r="G19" i="10" s="1"/>
  <c r="G20" i="10" s="1"/>
  <c r="G21" i="10" s="1"/>
  <c r="G22" i="10" s="1"/>
  <c r="G23" i="10" s="1"/>
  <c r="G24" i="10" s="1"/>
  <c r="G25" i="10" s="1"/>
  <c r="G26" i="10" s="1"/>
  <c r="G27" i="10" s="1"/>
  <c r="G28" i="10" s="1"/>
  <c r="G29" i="10" s="1"/>
  <c r="G30" i="10" s="1"/>
  <c r="G31" i="10" s="1"/>
  <c r="G32" i="10" s="1"/>
  <c r="G33" i="10" s="1"/>
  <c r="G34" i="10" s="1"/>
  <c r="G35" i="10" s="1"/>
  <c r="G36" i="10" s="1"/>
  <c r="G37" i="10" s="1"/>
  <c r="G38" i="10" s="1"/>
  <c r="G39" i="10" s="1"/>
  <c r="G40" i="10" s="1"/>
  <c r="G41" i="10" s="1"/>
  <c r="G42" i="10" s="1"/>
  <c r="G43" i="10" s="1"/>
  <c r="G44" i="10" s="1"/>
  <c r="G45" i="10" s="1"/>
  <c r="G46" i="10" s="1"/>
  <c r="G47" i="10" s="1"/>
  <c r="G48" i="10" s="1"/>
  <c r="G49" i="10" s="1"/>
  <c r="G50" i="10" s="1"/>
  <c r="G51" i="10" s="1"/>
  <c r="G52" i="10" s="1"/>
  <c r="G53" i="10" s="1"/>
  <c r="G54" i="10" s="1"/>
  <c r="G55" i="10" s="1"/>
  <c r="G56" i="10" s="1"/>
  <c r="G57" i="10" s="1"/>
  <c r="G58" i="10" s="1"/>
  <c r="G59" i="10" s="1"/>
  <c r="G60" i="10" s="1"/>
  <c r="G61" i="10" s="1"/>
  <c r="G62" i="10" s="1"/>
  <c r="G63" i="10" s="1"/>
  <c r="G64" i="10" s="1"/>
  <c r="G65" i="10" s="1"/>
  <c r="F5" i="10"/>
  <c r="F6" i="10" s="1"/>
  <c r="F7" i="10" s="1"/>
  <c r="F8" i="10" s="1"/>
  <c r="F9" i="10" s="1"/>
  <c r="F10" i="10" s="1"/>
  <c r="F11" i="10" s="1"/>
  <c r="F12" i="10" s="1"/>
  <c r="F13" i="10" s="1"/>
  <c r="F14" i="10" s="1"/>
  <c r="F15" i="10" s="1"/>
  <c r="F16" i="10" s="1"/>
  <c r="F17" i="10" s="1"/>
  <c r="F18" i="10" s="1"/>
  <c r="F19" i="10" s="1"/>
  <c r="F20" i="10" s="1"/>
  <c r="F21" i="10" s="1"/>
  <c r="F22" i="10" s="1"/>
  <c r="F23" i="10" s="1"/>
  <c r="F24" i="10" s="1"/>
  <c r="F25" i="10" s="1"/>
  <c r="F26" i="10" s="1"/>
  <c r="F27" i="10" s="1"/>
  <c r="F28" i="10" s="1"/>
  <c r="F29" i="10" s="1"/>
  <c r="F30" i="10" s="1"/>
  <c r="F31" i="10" s="1"/>
  <c r="F32" i="10" s="1"/>
  <c r="F33" i="10" s="1"/>
  <c r="F34" i="10" s="1"/>
  <c r="F35" i="10" s="1"/>
  <c r="F36" i="10" s="1"/>
  <c r="F37" i="10" s="1"/>
  <c r="F38" i="10" s="1"/>
  <c r="F39" i="10" s="1"/>
  <c r="F40" i="10" s="1"/>
  <c r="F41" i="10" s="1"/>
  <c r="F42" i="10" s="1"/>
  <c r="F43" i="10" s="1"/>
  <c r="F44" i="10" s="1"/>
  <c r="F45" i="10" s="1"/>
  <c r="F46" i="10" s="1"/>
  <c r="F47" i="10" s="1"/>
  <c r="F48" i="10" s="1"/>
  <c r="F49" i="10" s="1"/>
  <c r="F50" i="10" s="1"/>
  <c r="F51" i="10" s="1"/>
  <c r="F52" i="10" s="1"/>
  <c r="F53" i="10" s="1"/>
  <c r="F54" i="10" s="1"/>
  <c r="F55" i="10" s="1"/>
  <c r="F56" i="10" s="1"/>
  <c r="F57" i="10" s="1"/>
  <c r="F58" i="10" s="1"/>
  <c r="F59" i="10" s="1"/>
  <c r="F60" i="10" s="1"/>
  <c r="F61" i="10" s="1"/>
  <c r="F62" i="10" s="1"/>
  <c r="F63" i="10" s="1"/>
  <c r="F64" i="10" s="1"/>
  <c r="F65" i="10" s="1"/>
  <c r="B5" i="10"/>
  <c r="B6" i="10" s="1"/>
  <c r="B7" i="10" s="1"/>
  <c r="B8" i="10" s="1"/>
  <c r="B9" i="10" s="1"/>
  <c r="B10" i="10" s="1"/>
  <c r="B11" i="10" s="1"/>
  <c r="B12" i="10" s="1"/>
  <c r="B13" i="10" s="1"/>
  <c r="B14" i="10" s="1"/>
  <c r="B15" i="10" s="1"/>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55" i="10" s="1"/>
  <c r="B56" i="10" s="1"/>
  <c r="B57" i="10" s="1"/>
  <c r="B58" i="10" s="1"/>
  <c r="B59" i="10" s="1"/>
  <c r="B60" i="10" s="1"/>
  <c r="B61" i="10" s="1"/>
  <c r="B62" i="10" s="1"/>
  <c r="B63" i="10" s="1"/>
  <c r="B64" i="10" s="1"/>
  <c r="B65" i="10" s="1"/>
  <c r="A5" i="10"/>
  <c r="A6" i="10" s="1"/>
  <c r="A7" i="10" s="1"/>
  <c r="A8" i="10" s="1"/>
  <c r="A9" i="10" s="1"/>
  <c r="A10" i="10" s="1"/>
  <c r="A11" i="10" s="1"/>
  <c r="A12" i="10" s="1"/>
  <c r="A13" i="10" s="1"/>
  <c r="A14" i="10" s="1"/>
  <c r="A15" i="10" s="1"/>
  <c r="A16" i="10" s="1"/>
  <c r="A17" i="10" s="1"/>
  <c r="A18" i="10" s="1"/>
  <c r="A19" i="10" s="1"/>
  <c r="A20" i="10" s="1"/>
  <c r="A21" i="10" s="1"/>
  <c r="A22" i="10" s="1"/>
  <c r="A23" i="10" s="1"/>
  <c r="A24" i="10" s="1"/>
  <c r="A25" i="10" s="1"/>
  <c r="A26" i="10" s="1"/>
  <c r="A27" i="10" s="1"/>
  <c r="A28" i="10" s="1"/>
  <c r="A29" i="10" s="1"/>
  <c r="A30" i="10" s="1"/>
  <c r="A31" i="10" s="1"/>
  <c r="A32" i="10" s="1"/>
  <c r="A33" i="10" s="1"/>
  <c r="A34" i="10" s="1"/>
  <c r="A35" i="10" s="1"/>
  <c r="A36" i="10" s="1"/>
  <c r="A37" i="10" s="1"/>
  <c r="A38" i="10" s="1"/>
  <c r="A39" i="10" s="1"/>
  <c r="A40" i="10" s="1"/>
  <c r="A41" i="10" s="1"/>
  <c r="A42" i="10" s="1"/>
  <c r="A43" i="10" s="1"/>
  <c r="A44" i="10" s="1"/>
  <c r="A45" i="10" s="1"/>
  <c r="A46" i="10" s="1"/>
  <c r="A47" i="10" s="1"/>
  <c r="A48" i="10" s="1"/>
  <c r="A49" i="10" s="1"/>
  <c r="A50" i="10" s="1"/>
  <c r="A51" i="10" s="1"/>
  <c r="A52" i="10" s="1"/>
  <c r="A53" i="10" s="1"/>
  <c r="A54" i="10" s="1"/>
  <c r="A55" i="10" s="1"/>
  <c r="A56" i="10" s="1"/>
  <c r="A57" i="10" s="1"/>
  <c r="A58" i="10" s="1"/>
  <c r="A59" i="10" s="1"/>
  <c r="A60" i="10" s="1"/>
  <c r="A61" i="10" s="1"/>
  <c r="A62" i="10" s="1"/>
  <c r="A63" i="10" s="1"/>
  <c r="A64" i="10" s="1"/>
  <c r="A65" i="10" s="1"/>
  <c r="V4" i="10"/>
  <c r="D4" i="10"/>
  <c r="D5" i="10" s="1"/>
  <c r="D6" i="10" s="1"/>
  <c r="D7" i="10" s="1"/>
  <c r="D8" i="10" s="1"/>
  <c r="D9" i="10" s="1"/>
  <c r="D10" i="10" s="1"/>
  <c r="D11" i="10" s="1"/>
  <c r="D12" i="10" s="1"/>
  <c r="D13" i="10" s="1"/>
  <c r="D14" i="10" s="1"/>
  <c r="D15" i="10" s="1"/>
  <c r="D16" i="10" s="1"/>
  <c r="D17" i="10" s="1"/>
  <c r="D18" i="10" s="1"/>
  <c r="D19" i="10" s="1"/>
  <c r="D20" i="10" s="1"/>
  <c r="D21" i="10" s="1"/>
  <c r="D22" i="10" s="1"/>
  <c r="D23" i="10" s="1"/>
  <c r="D24" i="10" s="1"/>
  <c r="D25" i="10" s="1"/>
  <c r="D26" i="10" s="1"/>
  <c r="D27" i="10" s="1"/>
  <c r="D28" i="10" s="1"/>
  <c r="D29" i="10" s="1"/>
  <c r="D30" i="10" s="1"/>
  <c r="D31" i="10" s="1"/>
  <c r="D32" i="10" s="1"/>
  <c r="D33" i="10" s="1"/>
  <c r="D34" i="10" s="1"/>
  <c r="D35" i="10" s="1"/>
  <c r="D36" i="10" s="1"/>
  <c r="D37" i="10" s="1"/>
  <c r="D38" i="10" s="1"/>
  <c r="D39" i="10" s="1"/>
  <c r="D40" i="10" s="1"/>
  <c r="D41" i="10" s="1"/>
  <c r="D42" i="10" s="1"/>
  <c r="D43" i="10" s="1"/>
  <c r="D44" i="10" s="1"/>
  <c r="D45" i="10" s="1"/>
  <c r="D46" i="10" s="1"/>
  <c r="D47" i="10" s="1"/>
  <c r="D48" i="10" s="1"/>
  <c r="D49" i="10" s="1"/>
  <c r="D50" i="10" s="1"/>
  <c r="D51" i="10" s="1"/>
  <c r="D52" i="10" s="1"/>
  <c r="D53" i="10" s="1"/>
  <c r="D54" i="10" s="1"/>
  <c r="D55" i="10" s="1"/>
  <c r="D56" i="10" s="1"/>
  <c r="D57" i="10" s="1"/>
  <c r="D58" i="10" s="1"/>
  <c r="D59" i="10" s="1"/>
  <c r="D60" i="10" s="1"/>
  <c r="D61" i="10" s="1"/>
  <c r="D62" i="10" s="1"/>
  <c r="D63" i="10" s="1"/>
  <c r="D64" i="10" s="1"/>
  <c r="D65" i="10" s="1"/>
  <c r="C4" i="10"/>
  <c r="C5" i="10" s="1"/>
  <c r="C6" i="10" s="1"/>
  <c r="C7" i="10" s="1"/>
  <c r="C8" i="10" s="1"/>
  <c r="C9" i="10" s="1"/>
  <c r="C10" i="10" s="1"/>
  <c r="C11" i="10" s="1"/>
  <c r="C12" i="10" s="1"/>
  <c r="C13" i="10" s="1"/>
  <c r="C14" i="10" s="1"/>
  <c r="C15" i="10" s="1"/>
  <c r="C16" i="10" s="1"/>
  <c r="C17" i="10" s="1"/>
  <c r="C18" i="10" s="1"/>
  <c r="C19" i="10" s="1"/>
  <c r="C20" i="10" s="1"/>
  <c r="C21" i="10" s="1"/>
  <c r="C22" i="10" s="1"/>
  <c r="C23" i="10" s="1"/>
  <c r="C24" i="10" s="1"/>
  <c r="C25" i="10" s="1"/>
  <c r="C26" i="10" s="1"/>
  <c r="C27" i="10" s="1"/>
  <c r="C28" i="10" s="1"/>
  <c r="C29" i="10" s="1"/>
  <c r="C30" i="10" s="1"/>
  <c r="C31" i="10" s="1"/>
  <c r="C32" i="10" s="1"/>
  <c r="C33" i="10" s="1"/>
  <c r="C34" i="10" s="1"/>
  <c r="C35" i="10" s="1"/>
  <c r="C36" i="10" s="1"/>
  <c r="C37" i="10" s="1"/>
  <c r="C38" i="10" s="1"/>
  <c r="C39" i="10" s="1"/>
  <c r="C40" i="10" s="1"/>
  <c r="C41" i="10" s="1"/>
  <c r="C42" i="10" s="1"/>
  <c r="C43" i="10" s="1"/>
  <c r="C44" i="10" s="1"/>
  <c r="C45" i="10" s="1"/>
  <c r="C46" i="10" s="1"/>
  <c r="C47" i="10" s="1"/>
  <c r="C48" i="10" s="1"/>
  <c r="C49" i="10" s="1"/>
  <c r="C50" i="10" s="1"/>
  <c r="C51" i="10" s="1"/>
  <c r="C52" i="10" s="1"/>
  <c r="C53" i="10" s="1"/>
  <c r="C54" i="10" s="1"/>
  <c r="C55" i="10" s="1"/>
  <c r="C56" i="10" s="1"/>
  <c r="C57" i="10" s="1"/>
  <c r="C58" i="10" s="1"/>
  <c r="C59" i="10" s="1"/>
  <c r="C60" i="10" s="1"/>
  <c r="C61" i="10" s="1"/>
  <c r="C62" i="10" s="1"/>
  <c r="C63" i="10" s="1"/>
  <c r="C64" i="10" s="1"/>
  <c r="C65" i="10" s="1"/>
  <c r="V65" i="10" l="1"/>
  <c r="V101" i="9"/>
  <c r="V100" i="9"/>
  <c r="V99" i="9"/>
  <c r="V98" i="9"/>
  <c r="V97" i="9"/>
  <c r="V96" i="9"/>
  <c r="V95" i="9"/>
  <c r="V94" i="9"/>
  <c r="V93" i="9"/>
  <c r="V92" i="9"/>
  <c r="V91" i="9"/>
  <c r="V90" i="9"/>
  <c r="V89" i="9"/>
  <c r="V88" i="9"/>
  <c r="V87" i="9"/>
  <c r="V86" i="9"/>
  <c r="V85" i="9"/>
  <c r="V84" i="9"/>
  <c r="V83" i="9"/>
  <c r="V82" i="9"/>
  <c r="V81" i="9"/>
  <c r="V80" i="9"/>
  <c r="V79" i="9"/>
  <c r="V78" i="9"/>
  <c r="V77" i="9"/>
  <c r="V76" i="9"/>
  <c r="V75" i="9"/>
  <c r="V74" i="9"/>
  <c r="V73" i="9"/>
  <c r="G73" i="9"/>
  <c r="G74" i="9" s="1"/>
  <c r="G75" i="9" s="1"/>
  <c r="G76" i="9" s="1"/>
  <c r="G77" i="9" s="1"/>
  <c r="G78" i="9" s="1"/>
  <c r="G79" i="9" s="1"/>
  <c r="G80" i="9" s="1"/>
  <c r="G81" i="9" s="1"/>
  <c r="G82" i="9" s="1"/>
  <c r="G83" i="9" s="1"/>
  <c r="G84" i="9" s="1"/>
  <c r="G85" i="9" s="1"/>
  <c r="G86" i="9" s="1"/>
  <c r="G87" i="9" s="1"/>
  <c r="G88" i="9" s="1"/>
  <c r="G89" i="9" s="1"/>
  <c r="G90" i="9" s="1"/>
  <c r="G91" i="9" s="1"/>
  <c r="G92" i="9" s="1"/>
  <c r="G93" i="9" s="1"/>
  <c r="G94" i="9" s="1"/>
  <c r="G95" i="9" s="1"/>
  <c r="G96" i="9" s="1"/>
  <c r="G97" i="9" s="1"/>
  <c r="G98" i="9" s="1"/>
  <c r="G99" i="9" s="1"/>
  <c r="G100" i="9" s="1"/>
  <c r="G101" i="9" s="1"/>
  <c r="E73" i="9"/>
  <c r="E74" i="9" s="1"/>
  <c r="E75" i="9" s="1"/>
  <c r="E76" i="9" s="1"/>
  <c r="E77" i="9" s="1"/>
  <c r="E78" i="9" s="1"/>
  <c r="E79" i="9" s="1"/>
  <c r="E80" i="9" s="1"/>
  <c r="E81" i="9" s="1"/>
  <c r="E82" i="9" s="1"/>
  <c r="E83" i="9" s="1"/>
  <c r="E84" i="9" s="1"/>
  <c r="E85" i="9" s="1"/>
  <c r="E86" i="9" s="1"/>
  <c r="E87" i="9" s="1"/>
  <c r="E88" i="9" s="1"/>
  <c r="E89" i="9" s="1"/>
  <c r="E90" i="9" s="1"/>
  <c r="E91" i="9" s="1"/>
  <c r="E92" i="9" s="1"/>
  <c r="E93" i="9" s="1"/>
  <c r="E94" i="9" s="1"/>
  <c r="E95" i="9" s="1"/>
  <c r="E96" i="9" s="1"/>
  <c r="E97" i="9" s="1"/>
  <c r="E98" i="9" s="1"/>
  <c r="E99" i="9" s="1"/>
  <c r="E100" i="9" s="1"/>
  <c r="E101" i="9" s="1"/>
  <c r="V72" i="9"/>
  <c r="G72" i="9"/>
  <c r="F72" i="9"/>
  <c r="F73" i="9" s="1"/>
  <c r="F74" i="9" s="1"/>
  <c r="F75" i="9" s="1"/>
  <c r="F76" i="9" s="1"/>
  <c r="F77" i="9" s="1"/>
  <c r="F78" i="9" s="1"/>
  <c r="F79" i="9" s="1"/>
  <c r="F80" i="9" s="1"/>
  <c r="F81" i="9" s="1"/>
  <c r="F82" i="9" s="1"/>
  <c r="F83" i="9" s="1"/>
  <c r="F84" i="9" s="1"/>
  <c r="F85" i="9" s="1"/>
  <c r="F86" i="9" s="1"/>
  <c r="F87" i="9" s="1"/>
  <c r="F88" i="9" s="1"/>
  <c r="F89" i="9" s="1"/>
  <c r="F90" i="9" s="1"/>
  <c r="F91" i="9" s="1"/>
  <c r="F92" i="9" s="1"/>
  <c r="F93" i="9" s="1"/>
  <c r="F94" i="9" s="1"/>
  <c r="F95" i="9" s="1"/>
  <c r="F96" i="9" s="1"/>
  <c r="F97" i="9" s="1"/>
  <c r="F98" i="9" s="1"/>
  <c r="F99" i="9" s="1"/>
  <c r="F100" i="9" s="1"/>
  <c r="F101" i="9" s="1"/>
  <c r="B72" i="9"/>
  <c r="B73" i="9" s="1"/>
  <c r="B74" i="9" s="1"/>
  <c r="B75" i="9" s="1"/>
  <c r="B76" i="9" s="1"/>
  <c r="B77" i="9" s="1"/>
  <c r="B78" i="9" s="1"/>
  <c r="B79" i="9" s="1"/>
  <c r="B80" i="9" s="1"/>
  <c r="B81" i="9" s="1"/>
  <c r="B82" i="9" s="1"/>
  <c r="B83" i="9" s="1"/>
  <c r="B84" i="9" s="1"/>
  <c r="B85" i="9" s="1"/>
  <c r="B86" i="9" s="1"/>
  <c r="B87" i="9" s="1"/>
  <c r="B88" i="9" s="1"/>
  <c r="B89" i="9" s="1"/>
  <c r="B90" i="9" s="1"/>
  <c r="B91" i="9" s="1"/>
  <c r="B92" i="9" s="1"/>
  <c r="B93" i="9" s="1"/>
  <c r="B94" i="9" s="1"/>
  <c r="B95" i="9" s="1"/>
  <c r="B96" i="9" s="1"/>
  <c r="B97" i="9" s="1"/>
  <c r="B98" i="9" s="1"/>
  <c r="B99" i="9" s="1"/>
  <c r="B100" i="9" s="1"/>
  <c r="B101" i="9" s="1"/>
  <c r="V71" i="9"/>
  <c r="D71" i="9"/>
  <c r="D72" i="9" s="1"/>
  <c r="D73" i="9" s="1"/>
  <c r="D74" i="9" s="1"/>
  <c r="D75" i="9" s="1"/>
  <c r="D76" i="9" s="1"/>
  <c r="D77" i="9" s="1"/>
  <c r="D78" i="9" s="1"/>
  <c r="D79" i="9" s="1"/>
  <c r="D80" i="9" s="1"/>
  <c r="D81" i="9" s="1"/>
  <c r="D82" i="9" s="1"/>
  <c r="D83" i="9" s="1"/>
  <c r="D84" i="9" s="1"/>
  <c r="D85" i="9" s="1"/>
  <c r="D86" i="9" s="1"/>
  <c r="D87" i="9" s="1"/>
  <c r="D88" i="9" s="1"/>
  <c r="D89" i="9" s="1"/>
  <c r="D90" i="9" s="1"/>
  <c r="D91" i="9" s="1"/>
  <c r="D92" i="9" s="1"/>
  <c r="D93" i="9" s="1"/>
  <c r="D94" i="9" s="1"/>
  <c r="D95" i="9" s="1"/>
  <c r="D96" i="9" s="1"/>
  <c r="D97" i="9" s="1"/>
  <c r="D98" i="9" s="1"/>
  <c r="D99" i="9" s="1"/>
  <c r="D100" i="9" s="1"/>
  <c r="D101" i="9" s="1"/>
  <c r="C71" i="9"/>
  <c r="C72" i="9" s="1"/>
  <c r="C73" i="9" s="1"/>
  <c r="C74" i="9" s="1"/>
  <c r="C75" i="9" s="1"/>
  <c r="C76" i="9" s="1"/>
  <c r="C77" i="9" s="1"/>
  <c r="C78" i="9" s="1"/>
  <c r="C79" i="9" s="1"/>
  <c r="C80" i="9" s="1"/>
  <c r="C81" i="9" s="1"/>
  <c r="C82" i="9" s="1"/>
  <c r="C83" i="9" s="1"/>
  <c r="C84" i="9" s="1"/>
  <c r="C85" i="9" s="1"/>
  <c r="C86" i="9" s="1"/>
  <c r="C87" i="9" s="1"/>
  <c r="C88" i="9" s="1"/>
  <c r="C89" i="9" s="1"/>
  <c r="C90" i="9" s="1"/>
  <c r="C91" i="9" s="1"/>
  <c r="C92" i="9" s="1"/>
  <c r="C93" i="9" s="1"/>
  <c r="C94" i="9" s="1"/>
  <c r="C95" i="9" s="1"/>
  <c r="C96" i="9" s="1"/>
  <c r="C97" i="9" s="1"/>
  <c r="C98" i="9" s="1"/>
  <c r="C99" i="9" s="1"/>
  <c r="C100" i="9" s="1"/>
  <c r="C101" i="9" s="1"/>
  <c r="V70" i="9"/>
  <c r="V69" i="9"/>
  <c r="V68" i="9"/>
  <c r="V67" i="9"/>
  <c r="V66" i="9"/>
  <c r="V65" i="9"/>
  <c r="V64" i="9"/>
  <c r="V63" i="9"/>
  <c r="V62" i="9"/>
  <c r="V61" i="9"/>
  <c r="V60" i="9"/>
  <c r="V59" i="9"/>
  <c r="V58" i="9"/>
  <c r="V57" i="9"/>
  <c r="V56" i="9"/>
  <c r="V55" i="9"/>
  <c r="V54" i="9"/>
  <c r="V53" i="9"/>
  <c r="V52" i="9"/>
  <c r="C52" i="9"/>
  <c r="C53" i="9" s="1"/>
  <c r="C54" i="9" s="1"/>
  <c r="C55" i="9" s="1"/>
  <c r="C56" i="9" s="1"/>
  <c r="C57" i="9" s="1"/>
  <c r="C58" i="9" s="1"/>
  <c r="C59" i="9" s="1"/>
  <c r="C60" i="9" s="1"/>
  <c r="C61" i="9" s="1"/>
  <c r="C62" i="9" s="1"/>
  <c r="C63" i="9" s="1"/>
  <c r="C64" i="9" s="1"/>
  <c r="C65" i="9" s="1"/>
  <c r="C66" i="9" s="1"/>
  <c r="C67" i="9" s="1"/>
  <c r="C68" i="9" s="1"/>
  <c r="C69" i="9" s="1"/>
  <c r="C70" i="9" s="1"/>
  <c r="V51" i="9"/>
  <c r="V50" i="9"/>
  <c r="V49" i="9"/>
  <c r="V48" i="9"/>
  <c r="V47" i="9"/>
  <c r="V46" i="9"/>
  <c r="V45" i="9"/>
  <c r="V44" i="9"/>
  <c r="V43" i="9"/>
  <c r="V42" i="9"/>
  <c r="V41" i="9"/>
  <c r="V40" i="9"/>
  <c r="V39" i="9"/>
  <c r="G39" i="9"/>
  <c r="G40" i="9" s="1"/>
  <c r="G41" i="9" s="1"/>
  <c r="G42" i="9" s="1"/>
  <c r="G43" i="9" s="1"/>
  <c r="G44" i="9" s="1"/>
  <c r="G45" i="9" s="1"/>
  <c r="G46" i="9" s="1"/>
  <c r="G47" i="9" s="1"/>
  <c r="G48" i="9" s="1"/>
  <c r="G49" i="9" s="1"/>
  <c r="G50" i="9" s="1"/>
  <c r="G51" i="9" s="1"/>
  <c r="G52" i="9" s="1"/>
  <c r="G53" i="9" s="1"/>
  <c r="G54" i="9" s="1"/>
  <c r="G55" i="9" s="1"/>
  <c r="G56" i="9" s="1"/>
  <c r="G57" i="9" s="1"/>
  <c r="G58" i="9" s="1"/>
  <c r="G59" i="9" s="1"/>
  <c r="G60" i="9" s="1"/>
  <c r="G61" i="9" s="1"/>
  <c r="G62" i="9" s="1"/>
  <c r="G63" i="9" s="1"/>
  <c r="G64" i="9" s="1"/>
  <c r="G65" i="9" s="1"/>
  <c r="G66" i="9" s="1"/>
  <c r="G67" i="9" s="1"/>
  <c r="G68" i="9" s="1"/>
  <c r="G69" i="9" s="1"/>
  <c r="G70" i="9" s="1"/>
  <c r="F39" i="9"/>
  <c r="F40" i="9" s="1"/>
  <c r="F41" i="9" s="1"/>
  <c r="F42" i="9" s="1"/>
  <c r="F43" i="9" s="1"/>
  <c r="F44" i="9" s="1"/>
  <c r="F45" i="9" s="1"/>
  <c r="F46" i="9" s="1"/>
  <c r="F47" i="9" s="1"/>
  <c r="F48" i="9" s="1"/>
  <c r="F49" i="9" s="1"/>
  <c r="F50" i="9" s="1"/>
  <c r="F51" i="9" s="1"/>
  <c r="F52" i="9" s="1"/>
  <c r="F53" i="9" s="1"/>
  <c r="F54" i="9" s="1"/>
  <c r="F55" i="9" s="1"/>
  <c r="F56" i="9" s="1"/>
  <c r="F57" i="9" s="1"/>
  <c r="F58" i="9" s="1"/>
  <c r="F59" i="9" s="1"/>
  <c r="F60" i="9" s="1"/>
  <c r="F61" i="9" s="1"/>
  <c r="F62" i="9" s="1"/>
  <c r="F63" i="9" s="1"/>
  <c r="F64" i="9" s="1"/>
  <c r="F65" i="9" s="1"/>
  <c r="F66" i="9" s="1"/>
  <c r="F67" i="9" s="1"/>
  <c r="F68" i="9" s="1"/>
  <c r="F69" i="9" s="1"/>
  <c r="F70" i="9" s="1"/>
  <c r="E39" i="9"/>
  <c r="E40" i="9" s="1"/>
  <c r="E41" i="9" s="1"/>
  <c r="E42" i="9" s="1"/>
  <c r="E43" i="9" s="1"/>
  <c r="E44" i="9" s="1"/>
  <c r="E45" i="9" s="1"/>
  <c r="E46" i="9" s="1"/>
  <c r="E47" i="9" s="1"/>
  <c r="E48" i="9" s="1"/>
  <c r="E49" i="9" s="1"/>
  <c r="E50" i="9" s="1"/>
  <c r="E51" i="9" s="1"/>
  <c r="E52" i="9" s="1"/>
  <c r="E53" i="9" s="1"/>
  <c r="E54" i="9" s="1"/>
  <c r="E55" i="9" s="1"/>
  <c r="E56" i="9" s="1"/>
  <c r="E57" i="9" s="1"/>
  <c r="E58" i="9" s="1"/>
  <c r="E59" i="9" s="1"/>
  <c r="E60" i="9" s="1"/>
  <c r="E61" i="9" s="1"/>
  <c r="E62" i="9" s="1"/>
  <c r="E63" i="9" s="1"/>
  <c r="E64" i="9" s="1"/>
  <c r="E65" i="9" s="1"/>
  <c r="E66" i="9" s="1"/>
  <c r="E67" i="9" s="1"/>
  <c r="E68" i="9" s="1"/>
  <c r="E69" i="9" s="1"/>
  <c r="E70" i="9" s="1"/>
  <c r="B39" i="9"/>
  <c r="B40" i="9" s="1"/>
  <c r="B41" i="9" s="1"/>
  <c r="B42" i="9" s="1"/>
  <c r="B43" i="9" s="1"/>
  <c r="B44" i="9" s="1"/>
  <c r="B45" i="9" s="1"/>
  <c r="B46" i="9" s="1"/>
  <c r="B47" i="9" s="1"/>
  <c r="B48" i="9" s="1"/>
  <c r="B49" i="9" s="1"/>
  <c r="B50" i="9" s="1"/>
  <c r="B51" i="9" s="1"/>
  <c r="B52" i="9" s="1"/>
  <c r="B53" i="9" s="1"/>
  <c r="B54" i="9" s="1"/>
  <c r="B55" i="9" s="1"/>
  <c r="B56" i="9" s="1"/>
  <c r="B57" i="9" s="1"/>
  <c r="B58" i="9" s="1"/>
  <c r="B59" i="9" s="1"/>
  <c r="B60" i="9" s="1"/>
  <c r="B61" i="9" s="1"/>
  <c r="B62" i="9" s="1"/>
  <c r="B63" i="9" s="1"/>
  <c r="B64" i="9" s="1"/>
  <c r="B65" i="9" s="1"/>
  <c r="B66" i="9" s="1"/>
  <c r="B67" i="9" s="1"/>
  <c r="B68" i="9" s="1"/>
  <c r="B69" i="9" s="1"/>
  <c r="B70" i="9" s="1"/>
  <c r="V38" i="9"/>
  <c r="D38" i="9"/>
  <c r="D39" i="9" s="1"/>
  <c r="D40" i="9" s="1"/>
  <c r="D41" i="9" s="1"/>
  <c r="D42" i="9" s="1"/>
  <c r="D43" i="9" s="1"/>
  <c r="D44" i="9" s="1"/>
  <c r="D45" i="9" s="1"/>
  <c r="D46" i="9" s="1"/>
  <c r="D47" i="9" s="1"/>
  <c r="D48" i="9" s="1"/>
  <c r="D49" i="9" s="1"/>
  <c r="D50" i="9" s="1"/>
  <c r="D51" i="9" s="1"/>
  <c r="D52" i="9" s="1"/>
  <c r="D53" i="9" s="1"/>
  <c r="D54" i="9" s="1"/>
  <c r="D55" i="9" s="1"/>
  <c r="D56" i="9" s="1"/>
  <c r="D57" i="9" s="1"/>
  <c r="D58" i="9" s="1"/>
  <c r="D59" i="9" s="1"/>
  <c r="D60" i="9" s="1"/>
  <c r="D61" i="9" s="1"/>
  <c r="D62" i="9" s="1"/>
  <c r="D63" i="9" s="1"/>
  <c r="D64" i="9" s="1"/>
  <c r="D65" i="9" s="1"/>
  <c r="D66" i="9" s="1"/>
  <c r="D67" i="9" s="1"/>
  <c r="D68" i="9" s="1"/>
  <c r="D69" i="9" s="1"/>
  <c r="D70" i="9" s="1"/>
  <c r="C38" i="9"/>
  <c r="C39" i="9" s="1"/>
  <c r="C40" i="9" s="1"/>
  <c r="C41" i="9" s="1"/>
  <c r="C42" i="9" s="1"/>
  <c r="C43" i="9" s="1"/>
  <c r="C44" i="9" s="1"/>
  <c r="C45" i="9" s="1"/>
  <c r="C46" i="9" s="1"/>
  <c r="C47" i="9" s="1"/>
  <c r="C48" i="9" s="1"/>
  <c r="C49" i="9" s="1"/>
  <c r="C50" i="9" s="1"/>
  <c r="C51" i="9" s="1"/>
  <c r="V37" i="9"/>
  <c r="V36" i="9"/>
  <c r="V35" i="9"/>
  <c r="V34" i="9"/>
  <c r="V33" i="9"/>
  <c r="V32" i="9"/>
  <c r="V31" i="9"/>
  <c r="V30" i="9"/>
  <c r="V29" i="9"/>
  <c r="V28" i="9"/>
  <c r="V27" i="9"/>
  <c r="V26" i="9"/>
  <c r="V25" i="9"/>
  <c r="V24" i="9"/>
  <c r="V23" i="9"/>
  <c r="V22" i="9"/>
  <c r="V21" i="9"/>
  <c r="V20" i="9"/>
  <c r="V19" i="9"/>
  <c r="V18" i="9"/>
  <c r="V17" i="9"/>
  <c r="V16" i="9"/>
  <c r="V15" i="9"/>
  <c r="V14" i="9"/>
  <c r="V13" i="9"/>
  <c r="V12" i="9"/>
  <c r="V11" i="9"/>
  <c r="V10" i="9"/>
  <c r="V9" i="9"/>
  <c r="V8" i="9"/>
  <c r="V7" i="9"/>
  <c r="A7" i="9"/>
  <c r="A8" i="9" s="1"/>
  <c r="A9" i="9" s="1"/>
  <c r="A10" i="9" s="1"/>
  <c r="A11" i="9" s="1"/>
  <c r="A12" i="9" s="1"/>
  <c r="A13" i="9" s="1"/>
  <c r="A14" i="9" s="1"/>
  <c r="A15" i="9" s="1"/>
  <c r="A16" i="9" s="1"/>
  <c r="A17" i="9" s="1"/>
  <c r="A18" i="9" s="1"/>
  <c r="A19" i="9" s="1"/>
  <c r="A20" i="9" s="1"/>
  <c r="A21" i="9" s="1"/>
  <c r="A22" i="9" s="1"/>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A48" i="9" s="1"/>
  <c r="A49" i="9" s="1"/>
  <c r="A50" i="9" s="1"/>
  <c r="A51" i="9" s="1"/>
  <c r="A52" i="9" s="1"/>
  <c r="A53" i="9" s="1"/>
  <c r="A54" i="9" s="1"/>
  <c r="A55" i="9" s="1"/>
  <c r="A56" i="9" s="1"/>
  <c r="A57" i="9" s="1"/>
  <c r="A58" i="9" s="1"/>
  <c r="A59" i="9" s="1"/>
  <c r="A60" i="9" s="1"/>
  <c r="A61" i="9" s="1"/>
  <c r="A62" i="9" s="1"/>
  <c r="A63" i="9" s="1"/>
  <c r="A64" i="9" s="1"/>
  <c r="A65" i="9" s="1"/>
  <c r="A66" i="9" s="1"/>
  <c r="A67" i="9" s="1"/>
  <c r="A68" i="9" s="1"/>
  <c r="A69" i="9" s="1"/>
  <c r="A70" i="9" s="1"/>
  <c r="A71" i="9" s="1"/>
  <c r="A72" i="9" s="1"/>
  <c r="A73" i="9" s="1"/>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V6" i="9"/>
  <c r="A6" i="9"/>
  <c r="V5" i="9"/>
  <c r="G5" i="9"/>
  <c r="G6" i="9" s="1"/>
  <c r="G7" i="9" s="1"/>
  <c r="G8" i="9" s="1"/>
  <c r="G9" i="9" s="1"/>
  <c r="G10" i="9" s="1"/>
  <c r="G11" i="9" s="1"/>
  <c r="G12" i="9" s="1"/>
  <c r="G13" i="9" s="1"/>
  <c r="G14" i="9" s="1"/>
  <c r="G15" i="9" s="1"/>
  <c r="G16" i="9" s="1"/>
  <c r="G17" i="9" s="1"/>
  <c r="G18" i="9" s="1"/>
  <c r="G19" i="9" s="1"/>
  <c r="G20" i="9" s="1"/>
  <c r="G21" i="9" s="1"/>
  <c r="G22" i="9" s="1"/>
  <c r="G23" i="9" s="1"/>
  <c r="G24" i="9" s="1"/>
  <c r="G25" i="9" s="1"/>
  <c r="G26" i="9" s="1"/>
  <c r="G27" i="9" s="1"/>
  <c r="G28" i="9" s="1"/>
  <c r="G29" i="9" s="1"/>
  <c r="G30" i="9" s="1"/>
  <c r="G31" i="9" s="1"/>
  <c r="G32" i="9" s="1"/>
  <c r="G33" i="9" s="1"/>
  <c r="G34" i="9" s="1"/>
  <c r="G35" i="9" s="1"/>
  <c r="G36" i="9" s="1"/>
  <c r="G37" i="9" s="1"/>
  <c r="F5" i="9"/>
  <c r="F6" i="9" s="1"/>
  <c r="F7" i="9" s="1"/>
  <c r="F8" i="9" s="1"/>
  <c r="F9" i="9" s="1"/>
  <c r="F10" i="9" s="1"/>
  <c r="F11" i="9" s="1"/>
  <c r="F12" i="9" s="1"/>
  <c r="F13" i="9" s="1"/>
  <c r="F14" i="9" s="1"/>
  <c r="F15" i="9" s="1"/>
  <c r="F16" i="9" s="1"/>
  <c r="F17" i="9" s="1"/>
  <c r="F18" i="9" s="1"/>
  <c r="F19" i="9" s="1"/>
  <c r="F20" i="9" s="1"/>
  <c r="F21" i="9" s="1"/>
  <c r="F22" i="9" s="1"/>
  <c r="F23" i="9" s="1"/>
  <c r="F24" i="9" s="1"/>
  <c r="F25" i="9" s="1"/>
  <c r="F26" i="9" s="1"/>
  <c r="F27" i="9" s="1"/>
  <c r="F28" i="9" s="1"/>
  <c r="F29" i="9" s="1"/>
  <c r="F30" i="9" s="1"/>
  <c r="F31" i="9" s="1"/>
  <c r="F32" i="9" s="1"/>
  <c r="F33" i="9" s="1"/>
  <c r="F34" i="9" s="1"/>
  <c r="F35" i="9" s="1"/>
  <c r="F36" i="9" s="1"/>
  <c r="F37" i="9" s="1"/>
  <c r="E5" i="9"/>
  <c r="E6" i="9" s="1"/>
  <c r="E7" i="9" s="1"/>
  <c r="E8" i="9" s="1"/>
  <c r="E9" i="9" s="1"/>
  <c r="E10" i="9" s="1"/>
  <c r="E11" i="9" s="1"/>
  <c r="E12" i="9" s="1"/>
  <c r="E13" i="9" s="1"/>
  <c r="E14" i="9" s="1"/>
  <c r="E15" i="9" s="1"/>
  <c r="E16" i="9" s="1"/>
  <c r="E17" i="9" s="1"/>
  <c r="E18" i="9" s="1"/>
  <c r="E19" i="9" s="1"/>
  <c r="E20" i="9" s="1"/>
  <c r="E21" i="9" s="1"/>
  <c r="E22" i="9" s="1"/>
  <c r="E23" i="9" s="1"/>
  <c r="E24" i="9" s="1"/>
  <c r="E25" i="9" s="1"/>
  <c r="E26" i="9" s="1"/>
  <c r="E27" i="9" s="1"/>
  <c r="E28" i="9" s="1"/>
  <c r="E29" i="9" s="1"/>
  <c r="E30" i="9" s="1"/>
  <c r="E31" i="9" s="1"/>
  <c r="E32" i="9" s="1"/>
  <c r="E33" i="9" s="1"/>
  <c r="E34" i="9" s="1"/>
  <c r="E35" i="9" s="1"/>
  <c r="E36" i="9" s="1"/>
  <c r="E37" i="9" s="1"/>
  <c r="B5" i="9"/>
  <c r="B6" i="9" s="1"/>
  <c r="B7" i="9" s="1"/>
  <c r="B8" i="9" s="1"/>
  <c r="B9" i="9" s="1"/>
  <c r="B10" i="9" s="1"/>
  <c r="B11" i="9" s="1"/>
  <c r="B12" i="9" s="1"/>
  <c r="B13" i="9" s="1"/>
  <c r="B14" i="9" s="1"/>
  <c r="B15" i="9" s="1"/>
  <c r="B16" i="9" s="1"/>
  <c r="B17" i="9" s="1"/>
  <c r="B18" i="9" s="1"/>
  <c r="B19" i="9" s="1"/>
  <c r="B20" i="9" s="1"/>
  <c r="B21" i="9" s="1"/>
  <c r="B22" i="9" s="1"/>
  <c r="B23" i="9" s="1"/>
  <c r="B24" i="9" s="1"/>
  <c r="B25" i="9" s="1"/>
  <c r="B26" i="9" s="1"/>
  <c r="B27" i="9" s="1"/>
  <c r="B28" i="9" s="1"/>
  <c r="B29" i="9" s="1"/>
  <c r="B30" i="9" s="1"/>
  <c r="B31" i="9" s="1"/>
  <c r="B32" i="9" s="1"/>
  <c r="B33" i="9" s="1"/>
  <c r="B34" i="9" s="1"/>
  <c r="B35" i="9" s="1"/>
  <c r="B36" i="9" s="1"/>
  <c r="B37" i="9" s="1"/>
  <c r="A5" i="9"/>
  <c r="V4" i="9"/>
  <c r="D4" i="9"/>
  <c r="D5" i="9" s="1"/>
  <c r="D6" i="9" s="1"/>
  <c r="D7" i="9" s="1"/>
  <c r="D8" i="9" s="1"/>
  <c r="D9" i="9" s="1"/>
  <c r="D10" i="9" s="1"/>
  <c r="D11" i="9" s="1"/>
  <c r="D12" i="9" s="1"/>
  <c r="D13" i="9" s="1"/>
  <c r="D14" i="9" s="1"/>
  <c r="D15" i="9" s="1"/>
  <c r="D16" i="9" s="1"/>
  <c r="D17" i="9" s="1"/>
  <c r="D18" i="9" s="1"/>
  <c r="D19" i="9" s="1"/>
  <c r="D20" i="9" s="1"/>
  <c r="D21" i="9" s="1"/>
  <c r="D22" i="9" s="1"/>
  <c r="D23" i="9" s="1"/>
  <c r="D24" i="9" s="1"/>
  <c r="D25" i="9" s="1"/>
  <c r="D26" i="9" s="1"/>
  <c r="D27" i="9" s="1"/>
  <c r="D28" i="9" s="1"/>
  <c r="D29" i="9" s="1"/>
  <c r="D30" i="9" s="1"/>
  <c r="D31" i="9" s="1"/>
  <c r="D32" i="9" s="1"/>
  <c r="D33" i="9" s="1"/>
  <c r="D34" i="9" s="1"/>
  <c r="D35" i="9" s="1"/>
  <c r="D36" i="9" s="1"/>
  <c r="D37" i="9" s="1"/>
  <c r="C4" i="9"/>
  <c r="C5" i="9" s="1"/>
  <c r="C6" i="9" s="1"/>
  <c r="C7" i="9" s="1"/>
  <c r="C8" i="9" s="1"/>
  <c r="C9" i="9" s="1"/>
  <c r="C10" i="9" s="1"/>
  <c r="C11" i="9" s="1"/>
  <c r="C12" i="9" s="1"/>
  <c r="C13" i="9" s="1"/>
  <c r="C14" i="9" s="1"/>
  <c r="C15" i="9" s="1"/>
  <c r="C16" i="9" s="1"/>
  <c r="C17" i="9" s="1"/>
  <c r="C18" i="9" s="1"/>
  <c r="C19" i="9" s="1"/>
  <c r="C20" i="9" s="1"/>
  <c r="C21" i="9" s="1"/>
  <c r="C22" i="9" s="1"/>
  <c r="C23" i="9" s="1"/>
  <c r="C24" i="9" s="1"/>
  <c r="C25" i="9" s="1"/>
  <c r="C26" i="9" s="1"/>
  <c r="C27" i="9" s="1"/>
  <c r="C28" i="9" s="1"/>
  <c r="C29" i="9" s="1"/>
  <c r="C30" i="9" s="1"/>
  <c r="C31" i="9" s="1"/>
  <c r="C32" i="9" s="1"/>
  <c r="C33" i="9" s="1"/>
  <c r="C34" i="9" s="1"/>
  <c r="C35" i="9" s="1"/>
  <c r="C36" i="9" s="1"/>
  <c r="C37" i="9" s="1"/>
  <c r="V123" i="8" l="1"/>
  <c r="V122" i="8"/>
  <c r="V121" i="8"/>
  <c r="V120" i="8"/>
  <c r="V119" i="8"/>
  <c r="V118" i="8"/>
  <c r="V117" i="8"/>
  <c r="V116" i="8"/>
  <c r="V115" i="8"/>
  <c r="V114" i="8"/>
  <c r="V113" i="8"/>
  <c r="V112" i="8"/>
  <c r="V111" i="8"/>
  <c r="V110" i="8"/>
  <c r="V109" i="8"/>
  <c r="V108" i="8"/>
  <c r="V107" i="8"/>
  <c r="V106" i="8"/>
  <c r="V105" i="8"/>
  <c r="V104" i="8"/>
  <c r="V103" i="8"/>
  <c r="V102" i="8"/>
  <c r="V101" i="8"/>
  <c r="V100" i="8"/>
  <c r="V99" i="8"/>
  <c r="V98" i="8"/>
  <c r="V97" i="8"/>
  <c r="V96" i="8"/>
  <c r="E96" i="8"/>
  <c r="E97" i="8" s="1"/>
  <c r="E98" i="8" s="1"/>
  <c r="E99" i="8" s="1"/>
  <c r="E100" i="8" s="1"/>
  <c r="E101" i="8" s="1"/>
  <c r="E102" i="8" s="1"/>
  <c r="E103" i="8" s="1"/>
  <c r="E104" i="8" s="1"/>
  <c r="E105" i="8" s="1"/>
  <c r="E106" i="8" s="1"/>
  <c r="E107" i="8" s="1"/>
  <c r="E108" i="8" s="1"/>
  <c r="E109" i="8" s="1"/>
  <c r="E110" i="8" s="1"/>
  <c r="E111" i="8" s="1"/>
  <c r="E112" i="8" s="1"/>
  <c r="E113" i="8" s="1"/>
  <c r="E114" i="8" s="1"/>
  <c r="E115" i="8" s="1"/>
  <c r="E116" i="8" s="1"/>
  <c r="E117" i="8" s="1"/>
  <c r="E118" i="8" s="1"/>
  <c r="E119" i="8" s="1"/>
  <c r="E120" i="8" s="1"/>
  <c r="E121" i="8" s="1"/>
  <c r="E122" i="8" s="1"/>
  <c r="E123" i="8" s="1"/>
  <c r="V95" i="8"/>
  <c r="V94" i="8"/>
  <c r="V93" i="8"/>
  <c r="V92" i="8"/>
  <c r="V91" i="8"/>
  <c r="V90" i="8"/>
  <c r="V89" i="8"/>
  <c r="V88" i="8"/>
  <c r="V87" i="8"/>
  <c r="V86" i="8"/>
  <c r="V85" i="8"/>
  <c r="V84" i="8"/>
  <c r="V83" i="8"/>
  <c r="V82" i="8"/>
  <c r="V81" i="8"/>
  <c r="V80" i="8"/>
  <c r="V79" i="8"/>
  <c r="V78" i="8"/>
  <c r="V77" i="8"/>
  <c r="V76" i="8"/>
  <c r="V75" i="8"/>
  <c r="V74" i="8"/>
  <c r="V73" i="8"/>
  <c r="V72" i="8"/>
  <c r="V71" i="8"/>
  <c r="V70" i="8"/>
  <c r="V69" i="8"/>
  <c r="V68" i="8"/>
  <c r="V67" i="8"/>
  <c r="E67" i="8"/>
  <c r="E68" i="8" s="1"/>
  <c r="E69" i="8" s="1"/>
  <c r="E70" i="8" s="1"/>
  <c r="E71" i="8" s="1"/>
  <c r="E72" i="8" s="1"/>
  <c r="E73" i="8" s="1"/>
  <c r="E74" i="8" s="1"/>
  <c r="E75" i="8" s="1"/>
  <c r="E76" i="8" s="1"/>
  <c r="E77" i="8" s="1"/>
  <c r="E78" i="8" s="1"/>
  <c r="E79" i="8" s="1"/>
  <c r="E80" i="8" s="1"/>
  <c r="E81" i="8" s="1"/>
  <c r="E82" i="8" s="1"/>
  <c r="E83" i="8" s="1"/>
  <c r="E84" i="8" s="1"/>
  <c r="E85" i="8" s="1"/>
  <c r="E86" i="8" s="1"/>
  <c r="E87" i="8" s="1"/>
  <c r="E88" i="8" s="1"/>
  <c r="E89" i="8" s="1"/>
  <c r="E90" i="8" s="1"/>
  <c r="E91" i="8" s="1"/>
  <c r="E92" i="8" s="1"/>
  <c r="E93" i="8" s="1"/>
  <c r="E94" i="8" s="1"/>
  <c r="V66" i="8"/>
  <c r="V65" i="8"/>
  <c r="V64" i="8"/>
  <c r="V63" i="8"/>
  <c r="V62" i="8"/>
  <c r="V61" i="8"/>
  <c r="V60" i="8"/>
  <c r="V59" i="8"/>
  <c r="V58" i="8"/>
  <c r="V57" i="8"/>
  <c r="V56" i="8"/>
  <c r="V55" i="8"/>
  <c r="V54" i="8"/>
  <c r="V53" i="8"/>
  <c r="V52" i="8"/>
  <c r="V51" i="8"/>
  <c r="V50" i="8"/>
  <c r="V49" i="8"/>
  <c r="V48" i="8"/>
  <c r="V47" i="8"/>
  <c r="V46" i="8"/>
  <c r="V45" i="8"/>
  <c r="V44" i="8"/>
  <c r="V43" i="8"/>
  <c r="V42" i="8"/>
  <c r="V41" i="8"/>
  <c r="V40" i="8"/>
  <c r="V39" i="8"/>
  <c r="V38" i="8"/>
  <c r="V37" i="8"/>
  <c r="V36" i="8"/>
  <c r="V35" i="8"/>
  <c r="E35" i="8"/>
  <c r="E36" i="8" s="1"/>
  <c r="E37" i="8" s="1"/>
  <c r="E38" i="8" s="1"/>
  <c r="E39" i="8" s="1"/>
  <c r="E40" i="8" s="1"/>
  <c r="E41" i="8" s="1"/>
  <c r="E42" i="8" s="1"/>
  <c r="E43" i="8" s="1"/>
  <c r="E44" i="8" s="1"/>
  <c r="E45" i="8" s="1"/>
  <c r="E46" i="8" s="1"/>
  <c r="E47" i="8" s="1"/>
  <c r="E48" i="8" s="1"/>
  <c r="E49" i="8" s="1"/>
  <c r="E50" i="8" s="1"/>
  <c r="E51" i="8" s="1"/>
  <c r="E52" i="8" s="1"/>
  <c r="E53" i="8" s="1"/>
  <c r="E54" i="8" s="1"/>
  <c r="E55" i="8" s="1"/>
  <c r="E56" i="8" s="1"/>
  <c r="E57" i="8" s="1"/>
  <c r="E58" i="8" s="1"/>
  <c r="E59" i="8" s="1"/>
  <c r="E60" i="8" s="1"/>
  <c r="E61" i="8" s="1"/>
  <c r="E62" i="8" s="1"/>
  <c r="E63" i="8" s="1"/>
  <c r="E64" i="8" s="1"/>
  <c r="E65" i="8" s="1"/>
  <c r="V34" i="8"/>
  <c r="V33" i="8"/>
  <c r="V32" i="8"/>
  <c r="V31" i="8"/>
  <c r="V30" i="8"/>
  <c r="V29" i="8"/>
  <c r="V28" i="8"/>
  <c r="V27" i="8"/>
  <c r="V26" i="8"/>
  <c r="V25" i="8"/>
  <c r="V24" i="8"/>
  <c r="V23" i="8"/>
  <c r="V22" i="8"/>
  <c r="V21" i="8"/>
  <c r="V20" i="8"/>
  <c r="V19" i="8"/>
  <c r="V18" i="8"/>
  <c r="V17" i="8"/>
  <c r="V16" i="8"/>
  <c r="V15" i="8"/>
  <c r="V14" i="8"/>
  <c r="V13" i="8"/>
  <c r="V12" i="8"/>
  <c r="V11" i="8"/>
  <c r="V10" i="8"/>
  <c r="V9" i="8"/>
  <c r="V8" i="8"/>
  <c r="V7" i="8"/>
  <c r="E7" i="8"/>
  <c r="E8" i="8" s="1"/>
  <c r="E9" i="8" s="1"/>
  <c r="E10" i="8" s="1"/>
  <c r="E11" i="8" s="1"/>
  <c r="E12" i="8" s="1"/>
  <c r="E13" i="8" s="1"/>
  <c r="E14" i="8" s="1"/>
  <c r="E15" i="8" s="1"/>
  <c r="E16" i="8" s="1"/>
  <c r="E17" i="8" s="1"/>
  <c r="E18" i="8" s="1"/>
  <c r="E19" i="8" s="1"/>
  <c r="E20" i="8" s="1"/>
  <c r="E21" i="8" s="1"/>
  <c r="E22" i="8" s="1"/>
  <c r="E23" i="8" s="1"/>
  <c r="E24" i="8" s="1"/>
  <c r="E25" i="8" s="1"/>
  <c r="E26" i="8" s="1"/>
  <c r="E27" i="8" s="1"/>
  <c r="E28" i="8" s="1"/>
  <c r="E29" i="8" s="1"/>
  <c r="E30" i="8" s="1"/>
  <c r="E31" i="8" s="1"/>
  <c r="E32" i="8" s="1"/>
  <c r="E33" i="8" s="1"/>
  <c r="V6" i="8"/>
  <c r="G6" i="8"/>
  <c r="G7" i="8" s="1"/>
  <c r="G8" i="8" s="1"/>
  <c r="G9" i="8" s="1"/>
  <c r="G10" i="8" s="1"/>
  <c r="G11" i="8" s="1"/>
  <c r="G12" i="8" s="1"/>
  <c r="G13" i="8" s="1"/>
  <c r="G14" i="8" s="1"/>
  <c r="G15" i="8" s="1"/>
  <c r="G16" i="8" s="1"/>
  <c r="G17" i="8" s="1"/>
  <c r="G18" i="8" s="1"/>
  <c r="G19" i="8" s="1"/>
  <c r="G20" i="8" s="1"/>
  <c r="G21" i="8" s="1"/>
  <c r="G22" i="8" s="1"/>
  <c r="G23" i="8" s="1"/>
  <c r="G24" i="8" s="1"/>
  <c r="G25" i="8" s="1"/>
  <c r="G26" i="8" s="1"/>
  <c r="G27" i="8" s="1"/>
  <c r="G28" i="8" s="1"/>
  <c r="G29" i="8" s="1"/>
  <c r="G30" i="8" s="1"/>
  <c r="G31" i="8" s="1"/>
  <c r="G32" i="8" s="1"/>
  <c r="G33" i="8" s="1"/>
  <c r="G34" i="8" s="1"/>
  <c r="G35" i="8" s="1"/>
  <c r="G36" i="8" s="1"/>
  <c r="G37" i="8" s="1"/>
  <c r="G38" i="8" s="1"/>
  <c r="G39" i="8" s="1"/>
  <c r="G40" i="8" s="1"/>
  <c r="G41" i="8" s="1"/>
  <c r="G42" i="8" s="1"/>
  <c r="G43" i="8" s="1"/>
  <c r="G44" i="8" s="1"/>
  <c r="G45" i="8" s="1"/>
  <c r="G46" i="8" s="1"/>
  <c r="G47" i="8" s="1"/>
  <c r="G48" i="8" s="1"/>
  <c r="G49" i="8" s="1"/>
  <c r="G50" i="8" s="1"/>
  <c r="G51" i="8" s="1"/>
  <c r="G52" i="8" s="1"/>
  <c r="G53" i="8" s="1"/>
  <c r="G54" i="8" s="1"/>
  <c r="G55" i="8" s="1"/>
  <c r="G56" i="8" s="1"/>
  <c r="G57" i="8" s="1"/>
  <c r="G58" i="8" s="1"/>
  <c r="G59" i="8" s="1"/>
  <c r="G60" i="8" s="1"/>
  <c r="G61" i="8" s="1"/>
  <c r="G62" i="8" s="1"/>
  <c r="G63" i="8" s="1"/>
  <c r="G64" i="8" s="1"/>
  <c r="G65" i="8" s="1"/>
  <c r="G66" i="8" s="1"/>
  <c r="G67" i="8" s="1"/>
  <c r="G68" i="8" s="1"/>
  <c r="G69" i="8" s="1"/>
  <c r="G70" i="8" s="1"/>
  <c r="G71" i="8" s="1"/>
  <c r="G72" i="8" s="1"/>
  <c r="G73" i="8" s="1"/>
  <c r="G74" i="8" s="1"/>
  <c r="G75" i="8" s="1"/>
  <c r="G76" i="8" s="1"/>
  <c r="G77" i="8" s="1"/>
  <c r="G78" i="8" s="1"/>
  <c r="G79" i="8" s="1"/>
  <c r="G80" i="8" s="1"/>
  <c r="G81" i="8" s="1"/>
  <c r="G82" i="8" s="1"/>
  <c r="G83" i="8" s="1"/>
  <c r="G84" i="8" s="1"/>
  <c r="G85" i="8" s="1"/>
  <c r="G86" i="8" s="1"/>
  <c r="G87" i="8" s="1"/>
  <c r="G88" i="8" s="1"/>
  <c r="G89" i="8" s="1"/>
  <c r="G90" i="8" s="1"/>
  <c r="G91" i="8" s="1"/>
  <c r="G92" i="8" s="1"/>
  <c r="G93" i="8" s="1"/>
  <c r="G94" i="8" s="1"/>
  <c r="G95" i="8" s="1"/>
  <c r="G96" i="8" s="1"/>
  <c r="G97" i="8" s="1"/>
  <c r="G98" i="8" s="1"/>
  <c r="G99" i="8" s="1"/>
  <c r="G100" i="8" s="1"/>
  <c r="G101" i="8" s="1"/>
  <c r="G102" i="8" s="1"/>
  <c r="G103" i="8" s="1"/>
  <c r="G104" i="8" s="1"/>
  <c r="G105" i="8" s="1"/>
  <c r="G106" i="8" s="1"/>
  <c r="G107" i="8" s="1"/>
  <c r="G108" i="8" s="1"/>
  <c r="G109" i="8" s="1"/>
  <c r="G110" i="8" s="1"/>
  <c r="G111" i="8" s="1"/>
  <c r="G112" i="8" s="1"/>
  <c r="G113" i="8" s="1"/>
  <c r="G114" i="8" s="1"/>
  <c r="G115" i="8" s="1"/>
  <c r="G116" i="8" s="1"/>
  <c r="G117" i="8" s="1"/>
  <c r="G118" i="8" s="1"/>
  <c r="G119" i="8" s="1"/>
  <c r="G120" i="8" s="1"/>
  <c r="G121" i="8" s="1"/>
  <c r="G122" i="8" s="1"/>
  <c r="G123" i="8" s="1"/>
  <c r="F6" i="8"/>
  <c r="F7" i="8" s="1"/>
  <c r="F8" i="8" s="1"/>
  <c r="F9" i="8" s="1"/>
  <c r="F10" i="8" s="1"/>
  <c r="F11" i="8" s="1"/>
  <c r="F12" i="8" s="1"/>
  <c r="F13" i="8" s="1"/>
  <c r="F14" i="8" s="1"/>
  <c r="F15" i="8" s="1"/>
  <c r="F16" i="8" s="1"/>
  <c r="F17" i="8" s="1"/>
  <c r="F18" i="8" s="1"/>
  <c r="F19" i="8" s="1"/>
  <c r="F20" i="8" s="1"/>
  <c r="F21" i="8" s="1"/>
  <c r="F22" i="8" s="1"/>
  <c r="F23" i="8" s="1"/>
  <c r="F24" i="8" s="1"/>
  <c r="F25" i="8" s="1"/>
  <c r="F26" i="8" s="1"/>
  <c r="F27" i="8" s="1"/>
  <c r="F28" i="8" s="1"/>
  <c r="F29" i="8" s="1"/>
  <c r="F30" i="8" s="1"/>
  <c r="F31" i="8" s="1"/>
  <c r="F32" i="8" s="1"/>
  <c r="F33" i="8" s="1"/>
  <c r="F34" i="8" s="1"/>
  <c r="F35" i="8" s="1"/>
  <c r="F36" i="8" s="1"/>
  <c r="F37" i="8" s="1"/>
  <c r="F38" i="8" s="1"/>
  <c r="F39" i="8" s="1"/>
  <c r="F40" i="8" s="1"/>
  <c r="F41" i="8" s="1"/>
  <c r="F42" i="8" s="1"/>
  <c r="F43" i="8" s="1"/>
  <c r="F44" i="8" s="1"/>
  <c r="F45" i="8" s="1"/>
  <c r="F46" i="8" s="1"/>
  <c r="F47" i="8" s="1"/>
  <c r="F48" i="8" s="1"/>
  <c r="F49" i="8" s="1"/>
  <c r="F50" i="8" s="1"/>
  <c r="F51" i="8" s="1"/>
  <c r="F52" i="8" s="1"/>
  <c r="F53" i="8" s="1"/>
  <c r="F54" i="8" s="1"/>
  <c r="F55" i="8" s="1"/>
  <c r="F56" i="8" s="1"/>
  <c r="F57" i="8" s="1"/>
  <c r="F58" i="8" s="1"/>
  <c r="F59" i="8" s="1"/>
  <c r="F60" i="8" s="1"/>
  <c r="F61" i="8" s="1"/>
  <c r="F62" i="8" s="1"/>
  <c r="F63" i="8" s="1"/>
  <c r="F64" i="8" s="1"/>
  <c r="F65" i="8" s="1"/>
  <c r="F66" i="8" s="1"/>
  <c r="F67" i="8" s="1"/>
  <c r="F68" i="8" s="1"/>
  <c r="F69" i="8" s="1"/>
  <c r="F70" i="8" s="1"/>
  <c r="F71" i="8" s="1"/>
  <c r="F72" i="8" s="1"/>
  <c r="F73" i="8" s="1"/>
  <c r="F74" i="8" s="1"/>
  <c r="F75" i="8" s="1"/>
  <c r="F76" i="8" s="1"/>
  <c r="F77" i="8" s="1"/>
  <c r="F78" i="8" s="1"/>
  <c r="F79" i="8" s="1"/>
  <c r="F80" i="8" s="1"/>
  <c r="F81" i="8" s="1"/>
  <c r="F82" i="8" s="1"/>
  <c r="F83" i="8" s="1"/>
  <c r="F84" i="8" s="1"/>
  <c r="F85" i="8" s="1"/>
  <c r="F86" i="8" s="1"/>
  <c r="F87" i="8" s="1"/>
  <c r="F88" i="8" s="1"/>
  <c r="F89" i="8" s="1"/>
  <c r="F90" i="8" s="1"/>
  <c r="F91" i="8" s="1"/>
  <c r="F92" i="8" s="1"/>
  <c r="F93" i="8" s="1"/>
  <c r="F94" i="8" s="1"/>
  <c r="F95" i="8" s="1"/>
  <c r="F96" i="8" s="1"/>
  <c r="F97" i="8" s="1"/>
  <c r="F98" i="8" s="1"/>
  <c r="F99" i="8" s="1"/>
  <c r="F100" i="8" s="1"/>
  <c r="F101" i="8" s="1"/>
  <c r="F102" i="8" s="1"/>
  <c r="F103" i="8" s="1"/>
  <c r="F104" i="8" s="1"/>
  <c r="F105" i="8" s="1"/>
  <c r="F106" i="8" s="1"/>
  <c r="F107" i="8" s="1"/>
  <c r="F108" i="8" s="1"/>
  <c r="F109" i="8" s="1"/>
  <c r="F110" i="8" s="1"/>
  <c r="F111" i="8" s="1"/>
  <c r="F112" i="8" s="1"/>
  <c r="F113" i="8" s="1"/>
  <c r="F114" i="8" s="1"/>
  <c r="F115" i="8" s="1"/>
  <c r="F116" i="8" s="1"/>
  <c r="F117" i="8" s="1"/>
  <c r="F118" i="8" s="1"/>
  <c r="F119" i="8" s="1"/>
  <c r="F120" i="8" s="1"/>
  <c r="F121" i="8" s="1"/>
  <c r="F122" i="8" s="1"/>
  <c r="F123" i="8" s="1"/>
  <c r="E6" i="8"/>
  <c r="C6" i="8"/>
  <c r="C7" i="8" s="1"/>
  <c r="C8" i="8" s="1"/>
  <c r="C9" i="8" s="1"/>
  <c r="C10" i="8" s="1"/>
  <c r="C11" i="8" s="1"/>
  <c r="C12" i="8" s="1"/>
  <c r="C13" i="8" s="1"/>
  <c r="C14" i="8" s="1"/>
  <c r="C15" i="8" s="1"/>
  <c r="C16" i="8" s="1"/>
  <c r="C17" i="8" s="1"/>
  <c r="C18" i="8" s="1"/>
  <c r="C19" i="8" s="1"/>
  <c r="C20" i="8" s="1"/>
  <c r="C21" i="8" s="1"/>
  <c r="C22" i="8" s="1"/>
  <c r="C23" i="8" s="1"/>
  <c r="C24" i="8" s="1"/>
  <c r="C25" i="8" s="1"/>
  <c r="C26" i="8" s="1"/>
  <c r="C27" i="8" s="1"/>
  <c r="C28" i="8" s="1"/>
  <c r="C29" i="8" s="1"/>
  <c r="C30" i="8" s="1"/>
  <c r="C31" i="8" s="1"/>
  <c r="C32" i="8" s="1"/>
  <c r="C33" i="8" s="1"/>
  <c r="C34" i="8" s="1"/>
  <c r="C35" i="8" s="1"/>
  <c r="C36" i="8" s="1"/>
  <c r="C37" i="8" s="1"/>
  <c r="C38" i="8" s="1"/>
  <c r="C39" i="8" s="1"/>
  <c r="C40" i="8" s="1"/>
  <c r="C41" i="8" s="1"/>
  <c r="C42" i="8" s="1"/>
  <c r="C43" i="8" s="1"/>
  <c r="C44" i="8" s="1"/>
  <c r="C45" i="8" s="1"/>
  <c r="C46" i="8" s="1"/>
  <c r="C47" i="8" s="1"/>
  <c r="C48" i="8" s="1"/>
  <c r="C49" i="8" s="1"/>
  <c r="C50" i="8" s="1"/>
  <c r="C51" i="8" s="1"/>
  <c r="C52" i="8" s="1"/>
  <c r="C53" i="8" s="1"/>
  <c r="C54" i="8" s="1"/>
  <c r="C55" i="8" s="1"/>
  <c r="C56" i="8" s="1"/>
  <c r="C57" i="8" s="1"/>
  <c r="C58" i="8" s="1"/>
  <c r="C59" i="8" s="1"/>
  <c r="C60" i="8" s="1"/>
  <c r="C61" i="8" s="1"/>
  <c r="C62" i="8" s="1"/>
  <c r="C63" i="8" s="1"/>
  <c r="C64" i="8" s="1"/>
  <c r="C65" i="8" s="1"/>
  <c r="C66" i="8" s="1"/>
  <c r="C67" i="8" s="1"/>
  <c r="C68" i="8" s="1"/>
  <c r="C69" i="8" s="1"/>
  <c r="C70" i="8" s="1"/>
  <c r="C71" i="8" s="1"/>
  <c r="C72" i="8" s="1"/>
  <c r="C73" i="8" s="1"/>
  <c r="C74" i="8" s="1"/>
  <c r="C75" i="8" s="1"/>
  <c r="C76" i="8" s="1"/>
  <c r="C77" i="8" s="1"/>
  <c r="C78" i="8" s="1"/>
  <c r="C79" i="8" s="1"/>
  <c r="C80" i="8" s="1"/>
  <c r="C81" i="8" s="1"/>
  <c r="C82" i="8" s="1"/>
  <c r="C83" i="8" s="1"/>
  <c r="C84" i="8" s="1"/>
  <c r="C85" i="8" s="1"/>
  <c r="C86" i="8" s="1"/>
  <c r="C87" i="8" s="1"/>
  <c r="C88" i="8" s="1"/>
  <c r="C89" i="8" s="1"/>
  <c r="C90" i="8" s="1"/>
  <c r="C91" i="8" s="1"/>
  <c r="C92" i="8" s="1"/>
  <c r="C93" i="8" s="1"/>
  <c r="C94" i="8" s="1"/>
  <c r="C95" i="8" s="1"/>
  <c r="C96" i="8" s="1"/>
  <c r="C97" i="8" s="1"/>
  <c r="C98" i="8" s="1"/>
  <c r="C99" i="8" s="1"/>
  <c r="C100" i="8" s="1"/>
  <c r="C101" i="8" s="1"/>
  <c r="C102" i="8" s="1"/>
  <c r="C103" i="8" s="1"/>
  <c r="C104" i="8" s="1"/>
  <c r="C105" i="8" s="1"/>
  <c r="C106" i="8" s="1"/>
  <c r="C107" i="8" s="1"/>
  <c r="C108" i="8" s="1"/>
  <c r="C109" i="8" s="1"/>
  <c r="C110" i="8" s="1"/>
  <c r="C111" i="8" s="1"/>
  <c r="C112" i="8" s="1"/>
  <c r="C113" i="8" s="1"/>
  <c r="C114" i="8" s="1"/>
  <c r="C115" i="8" s="1"/>
  <c r="C116" i="8" s="1"/>
  <c r="C117" i="8" s="1"/>
  <c r="C118" i="8" s="1"/>
  <c r="C119" i="8" s="1"/>
  <c r="C120" i="8" s="1"/>
  <c r="C121" i="8" s="1"/>
  <c r="C122" i="8" s="1"/>
  <c r="C123" i="8" s="1"/>
  <c r="B6" i="8"/>
  <c r="B7" i="8" s="1"/>
  <c r="B8" i="8" s="1"/>
  <c r="B9" i="8" s="1"/>
  <c r="B10" i="8" s="1"/>
  <c r="B11" i="8" s="1"/>
  <c r="B12" i="8" s="1"/>
  <c r="B13" i="8" s="1"/>
  <c r="B14" i="8" s="1"/>
  <c r="B15" i="8" s="1"/>
  <c r="B16" i="8" s="1"/>
  <c r="B17" i="8" s="1"/>
  <c r="B18" i="8" s="1"/>
  <c r="B19" i="8" s="1"/>
  <c r="B20" i="8" s="1"/>
  <c r="B21" i="8" s="1"/>
  <c r="B22" i="8" s="1"/>
  <c r="B23" i="8" s="1"/>
  <c r="B24" i="8" s="1"/>
  <c r="B25" i="8" s="1"/>
  <c r="B26" i="8" s="1"/>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B64" i="8" s="1"/>
  <c r="B65" i="8" s="1"/>
  <c r="B66" i="8" s="1"/>
  <c r="B67" i="8" s="1"/>
  <c r="B68" i="8" s="1"/>
  <c r="B69" i="8" s="1"/>
  <c r="B70" i="8" s="1"/>
  <c r="B71" i="8" s="1"/>
  <c r="B72" i="8" s="1"/>
  <c r="B73" i="8" s="1"/>
  <c r="B74" i="8" s="1"/>
  <c r="B75" i="8" s="1"/>
  <c r="B76" i="8" s="1"/>
  <c r="B77" i="8" s="1"/>
  <c r="B78" i="8" s="1"/>
  <c r="B79" i="8" s="1"/>
  <c r="B80" i="8" s="1"/>
  <c r="B81" i="8" s="1"/>
  <c r="B82" i="8" s="1"/>
  <c r="B83" i="8" s="1"/>
  <c r="B84" i="8" s="1"/>
  <c r="B85" i="8" s="1"/>
  <c r="B86" i="8" s="1"/>
  <c r="B87" i="8" s="1"/>
  <c r="B88" i="8" s="1"/>
  <c r="B89" i="8" s="1"/>
  <c r="B90" i="8" s="1"/>
  <c r="B91" i="8" s="1"/>
  <c r="B92" i="8" s="1"/>
  <c r="B93" i="8" s="1"/>
  <c r="B94" i="8" s="1"/>
  <c r="B95" i="8" s="1"/>
  <c r="B96" i="8" s="1"/>
  <c r="B97" i="8" s="1"/>
  <c r="B98" i="8" s="1"/>
  <c r="B99" i="8" s="1"/>
  <c r="B100" i="8" s="1"/>
  <c r="B101" i="8" s="1"/>
  <c r="B102" i="8" s="1"/>
  <c r="B103" i="8" s="1"/>
  <c r="B104" i="8" s="1"/>
  <c r="B105" i="8" s="1"/>
  <c r="B106" i="8" s="1"/>
  <c r="B107" i="8" s="1"/>
  <c r="B108" i="8" s="1"/>
  <c r="B109" i="8" s="1"/>
  <c r="B110" i="8" s="1"/>
  <c r="B111" i="8" s="1"/>
  <c r="B112" i="8" s="1"/>
  <c r="B113" i="8" s="1"/>
  <c r="B114" i="8" s="1"/>
  <c r="B115" i="8" s="1"/>
  <c r="B116" i="8" s="1"/>
  <c r="B117" i="8" s="1"/>
  <c r="B118" i="8" s="1"/>
  <c r="B119" i="8" s="1"/>
  <c r="B120" i="8" s="1"/>
  <c r="B121" i="8" s="1"/>
  <c r="B122" i="8" s="1"/>
  <c r="B123" i="8" s="1"/>
  <c r="A6" i="8"/>
  <c r="A7" i="8" s="1"/>
  <c r="A8" i="8" s="1"/>
  <c r="A9" i="8" s="1"/>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A89" i="8" s="1"/>
  <c r="A90" i="8" s="1"/>
  <c r="A91" i="8" s="1"/>
  <c r="A92" i="8" s="1"/>
  <c r="A93" i="8" s="1"/>
  <c r="A94" i="8" s="1"/>
  <c r="A95" i="8" s="1"/>
  <c r="A96" i="8" s="1"/>
  <c r="A97" i="8" s="1"/>
  <c r="A98" i="8" s="1"/>
  <c r="A99" i="8" s="1"/>
  <c r="A100" i="8" s="1"/>
  <c r="A101" i="8" s="1"/>
  <c r="A102" i="8" s="1"/>
  <c r="A103" i="8" s="1"/>
  <c r="A104" i="8" s="1"/>
  <c r="A105" i="8" s="1"/>
  <c r="A106" i="8" s="1"/>
  <c r="A107" i="8" s="1"/>
  <c r="A108" i="8" s="1"/>
  <c r="A109" i="8" s="1"/>
  <c r="A110" i="8" s="1"/>
  <c r="A111" i="8" s="1"/>
  <c r="A112" i="8" s="1"/>
  <c r="A113" i="8" s="1"/>
  <c r="A114" i="8" s="1"/>
  <c r="A115" i="8" s="1"/>
  <c r="A116" i="8" s="1"/>
  <c r="A117" i="8" s="1"/>
  <c r="A118" i="8" s="1"/>
  <c r="A119" i="8" s="1"/>
  <c r="A120" i="8" s="1"/>
  <c r="A121" i="8" s="1"/>
  <c r="A122" i="8" s="1"/>
  <c r="A123" i="8" s="1"/>
  <c r="V5" i="8"/>
  <c r="D5" i="8"/>
  <c r="D6" i="8" s="1"/>
  <c r="D7" i="8" s="1"/>
  <c r="D8" i="8" s="1"/>
  <c r="D9" i="8" s="1"/>
  <c r="D10" i="8" s="1"/>
  <c r="D11" i="8" s="1"/>
  <c r="D12" i="8" s="1"/>
  <c r="D13" i="8" s="1"/>
  <c r="D14" i="8" s="1"/>
  <c r="D15" i="8" s="1"/>
  <c r="D16" i="8" s="1"/>
  <c r="D17" i="8" s="1"/>
  <c r="D18" i="8" s="1"/>
  <c r="D19" i="8" s="1"/>
  <c r="D20" i="8" s="1"/>
  <c r="D21" i="8" s="1"/>
  <c r="D22" i="8" s="1"/>
  <c r="D23" i="8" s="1"/>
  <c r="D24" i="8" s="1"/>
  <c r="D25" i="8" s="1"/>
  <c r="D26" i="8" s="1"/>
  <c r="D27" i="8" s="1"/>
  <c r="D28" i="8" s="1"/>
  <c r="D29" i="8" s="1"/>
  <c r="D30" i="8" s="1"/>
  <c r="D31" i="8" s="1"/>
  <c r="D32" i="8" s="1"/>
  <c r="D33" i="8" s="1"/>
  <c r="D34" i="8" s="1"/>
  <c r="D35" i="8" s="1"/>
  <c r="D36" i="8" s="1"/>
  <c r="D37" i="8" s="1"/>
  <c r="D38" i="8" s="1"/>
  <c r="D39" i="8" s="1"/>
  <c r="D40" i="8" s="1"/>
  <c r="D41" i="8" s="1"/>
  <c r="D42" i="8" s="1"/>
  <c r="D43" i="8" s="1"/>
  <c r="D44" i="8" s="1"/>
  <c r="D45" i="8" s="1"/>
  <c r="D46" i="8" s="1"/>
  <c r="D47" i="8" s="1"/>
  <c r="D48" i="8" s="1"/>
  <c r="D49" i="8" s="1"/>
  <c r="D50" i="8" s="1"/>
  <c r="D51" i="8" s="1"/>
  <c r="D52" i="8" s="1"/>
  <c r="D53" i="8" s="1"/>
  <c r="D54" i="8" s="1"/>
  <c r="D55" i="8" s="1"/>
  <c r="D56" i="8" s="1"/>
  <c r="D57" i="8" s="1"/>
  <c r="D58" i="8" s="1"/>
  <c r="D59" i="8" s="1"/>
  <c r="D60" i="8" s="1"/>
  <c r="D61" i="8" s="1"/>
  <c r="D62" i="8" s="1"/>
  <c r="D63" i="8" s="1"/>
  <c r="D64" i="8" s="1"/>
  <c r="D65" i="8" s="1"/>
  <c r="D66" i="8" s="1"/>
  <c r="D67" i="8" s="1"/>
  <c r="D68" i="8" s="1"/>
  <c r="D69" i="8" s="1"/>
  <c r="D70" i="8" s="1"/>
  <c r="D71" i="8" s="1"/>
  <c r="D72" i="8" s="1"/>
  <c r="D73" i="8" s="1"/>
  <c r="D74" i="8" s="1"/>
  <c r="D75" i="8" s="1"/>
  <c r="D76" i="8" s="1"/>
  <c r="D77" i="8" s="1"/>
  <c r="D78" i="8" s="1"/>
  <c r="D79" i="8" s="1"/>
  <c r="D80" i="8" s="1"/>
  <c r="D81" i="8" s="1"/>
  <c r="D82" i="8" s="1"/>
  <c r="D83" i="8" s="1"/>
  <c r="D84" i="8" s="1"/>
  <c r="D85" i="8" s="1"/>
  <c r="D86" i="8" s="1"/>
  <c r="D87" i="8" s="1"/>
  <c r="D88" i="8" s="1"/>
  <c r="D89" i="8" s="1"/>
  <c r="D90" i="8" s="1"/>
  <c r="D91" i="8" s="1"/>
  <c r="D92" i="8" s="1"/>
  <c r="D93" i="8" s="1"/>
  <c r="D94" i="8" s="1"/>
  <c r="D95" i="8" s="1"/>
  <c r="D96" i="8" s="1"/>
  <c r="D97" i="8" s="1"/>
  <c r="D98" i="8" s="1"/>
  <c r="D99" i="8" s="1"/>
  <c r="D100" i="8" s="1"/>
  <c r="D101" i="8" s="1"/>
  <c r="D102" i="8" s="1"/>
  <c r="D103" i="8" s="1"/>
  <c r="D104" i="8" s="1"/>
  <c r="D105" i="8" s="1"/>
  <c r="D106" i="8" s="1"/>
  <c r="D107" i="8" s="1"/>
  <c r="D108" i="8" s="1"/>
  <c r="D109" i="8" s="1"/>
  <c r="D110" i="8" s="1"/>
  <c r="D111" i="8" s="1"/>
  <c r="D112" i="8" s="1"/>
  <c r="D113" i="8" s="1"/>
  <c r="D114" i="8" s="1"/>
  <c r="D115" i="8" s="1"/>
  <c r="D116" i="8" s="1"/>
  <c r="D117" i="8" s="1"/>
  <c r="D118" i="8" s="1"/>
  <c r="D119" i="8" s="1"/>
  <c r="D120" i="8" s="1"/>
  <c r="D121" i="8" s="1"/>
  <c r="D122" i="8" s="1"/>
  <c r="D123" i="8" s="1"/>
  <c r="C5" i="8"/>
  <c r="V4" i="8"/>
  <c r="D4" i="8"/>
  <c r="C4" i="8"/>
  <c r="V103" i="7" l="1"/>
  <c r="V102" i="7"/>
  <c r="V101" i="7"/>
  <c r="V100" i="7"/>
  <c r="V99" i="7"/>
  <c r="V98" i="7"/>
  <c r="V97" i="7"/>
  <c r="V96" i="7"/>
  <c r="V95" i="7"/>
  <c r="V94" i="7"/>
  <c r="V93" i="7"/>
  <c r="V92" i="7"/>
  <c r="V91" i="7"/>
  <c r="V90" i="7"/>
  <c r="V89" i="7"/>
  <c r="V88" i="7"/>
  <c r="V87" i="7"/>
  <c r="V86" i="7"/>
  <c r="V85" i="7"/>
  <c r="V84" i="7"/>
  <c r="V83" i="7"/>
  <c r="V82" i="7"/>
  <c r="V81" i="7"/>
  <c r="V80" i="7"/>
  <c r="V79" i="7"/>
  <c r="V78" i="7"/>
  <c r="V77" i="7"/>
  <c r="V76" i="7"/>
  <c r="V75" i="7"/>
  <c r="V74" i="7"/>
  <c r="V73" i="7"/>
  <c r="V72" i="7"/>
  <c r="V71" i="7"/>
  <c r="E71" i="7"/>
  <c r="E72" i="7" s="1"/>
  <c r="E73" i="7" s="1"/>
  <c r="E74" i="7" s="1"/>
  <c r="E75" i="7" s="1"/>
  <c r="E76" i="7" s="1"/>
  <c r="E77" i="7" s="1"/>
  <c r="E78" i="7" s="1"/>
  <c r="E79" i="7" s="1"/>
  <c r="E80" i="7" s="1"/>
  <c r="E81" i="7" s="1"/>
  <c r="E82" i="7" s="1"/>
  <c r="E83" i="7" s="1"/>
  <c r="E84" i="7" s="1"/>
  <c r="E85" i="7" s="1"/>
  <c r="E86" i="7" s="1"/>
  <c r="E87" i="7" s="1"/>
  <c r="E88" i="7" s="1"/>
  <c r="E89" i="7" s="1"/>
  <c r="E90" i="7" s="1"/>
  <c r="E91" i="7" s="1"/>
  <c r="E92" i="7" s="1"/>
  <c r="E93" i="7" s="1"/>
  <c r="E94" i="7" s="1"/>
  <c r="E95" i="7" s="1"/>
  <c r="E96" i="7" s="1"/>
  <c r="E97" i="7" s="1"/>
  <c r="E98" i="7" s="1"/>
  <c r="E99" i="7" s="1"/>
  <c r="E100" i="7" s="1"/>
  <c r="E101" i="7" s="1"/>
  <c r="E102" i="7" s="1"/>
  <c r="E103" i="7" s="1"/>
  <c r="V70" i="7"/>
  <c r="V69" i="7"/>
  <c r="V68" i="7"/>
  <c r="V67" i="7"/>
  <c r="V66" i="7"/>
  <c r="V65" i="7"/>
  <c r="V64" i="7"/>
  <c r="V63" i="7"/>
  <c r="V62" i="7"/>
  <c r="V61" i="7"/>
  <c r="V60" i="7"/>
  <c r="V59" i="7"/>
  <c r="V58" i="7"/>
  <c r="V57" i="7"/>
  <c r="V56" i="7"/>
  <c r="V55" i="7"/>
  <c r="V54" i="7"/>
  <c r="V53" i="7"/>
  <c r="V52" i="7"/>
  <c r="V51" i="7"/>
  <c r="V50" i="7"/>
  <c r="V49" i="7"/>
  <c r="V48" i="7"/>
  <c r="V47" i="7"/>
  <c r="V46" i="7"/>
  <c r="V45" i="7"/>
  <c r="V44" i="7"/>
  <c r="V43" i="7"/>
  <c r="V42" i="7"/>
  <c r="V41" i="7"/>
  <c r="V40" i="7"/>
  <c r="E40" i="7"/>
  <c r="E41" i="7" s="1"/>
  <c r="E42" i="7" s="1"/>
  <c r="E43" i="7" s="1"/>
  <c r="E44" i="7" s="1"/>
  <c r="E45" i="7" s="1"/>
  <c r="E46" i="7" s="1"/>
  <c r="E47" i="7" s="1"/>
  <c r="E48" i="7" s="1"/>
  <c r="E49" i="7" s="1"/>
  <c r="E50" i="7" s="1"/>
  <c r="E51" i="7" s="1"/>
  <c r="E52" i="7" s="1"/>
  <c r="E53" i="7" s="1"/>
  <c r="E54" i="7" s="1"/>
  <c r="E55" i="7" s="1"/>
  <c r="E56" i="7" s="1"/>
  <c r="E57" i="7" s="1"/>
  <c r="E58" i="7" s="1"/>
  <c r="E59" i="7" s="1"/>
  <c r="E60" i="7" s="1"/>
  <c r="E61" i="7" s="1"/>
  <c r="E62" i="7" s="1"/>
  <c r="E63" i="7" s="1"/>
  <c r="E64" i="7" s="1"/>
  <c r="E65" i="7" s="1"/>
  <c r="E66" i="7" s="1"/>
  <c r="E67" i="7" s="1"/>
  <c r="E68" i="7" s="1"/>
  <c r="E69" i="7" s="1"/>
  <c r="V39" i="7"/>
  <c r="E39" i="7"/>
  <c r="V38" i="7"/>
  <c r="V37" i="7"/>
  <c r="V36" i="7"/>
  <c r="V35" i="7"/>
  <c r="V34" i="7"/>
  <c r="V33" i="7"/>
  <c r="V32" i="7"/>
  <c r="V31" i="7"/>
  <c r="V30" i="7"/>
  <c r="V29" i="7"/>
  <c r="V28" i="7"/>
  <c r="V27" i="7"/>
  <c r="V26" i="7"/>
  <c r="V25" i="7"/>
  <c r="V24" i="7"/>
  <c r="V23" i="7"/>
  <c r="V22" i="7"/>
  <c r="V21" i="7"/>
  <c r="V20" i="7"/>
  <c r="V19" i="7"/>
  <c r="V18" i="7"/>
  <c r="V17" i="7"/>
  <c r="V16" i="7"/>
  <c r="V15" i="7"/>
  <c r="V14" i="7"/>
  <c r="V13" i="7"/>
  <c r="V12" i="7"/>
  <c r="V11" i="7"/>
  <c r="V10" i="7"/>
  <c r="V9" i="7"/>
  <c r="V8" i="7"/>
  <c r="V7" i="7"/>
  <c r="V6" i="7"/>
  <c r="V5" i="7"/>
  <c r="G5" i="7"/>
  <c r="G6" i="7" s="1"/>
  <c r="G7" i="7" s="1"/>
  <c r="G8" i="7" s="1"/>
  <c r="G9" i="7" s="1"/>
  <c r="G10" i="7" s="1"/>
  <c r="G11" i="7" s="1"/>
  <c r="G12" i="7" s="1"/>
  <c r="G13" i="7" s="1"/>
  <c r="G14" i="7" s="1"/>
  <c r="G15" i="7" s="1"/>
  <c r="G16" i="7" s="1"/>
  <c r="G17" i="7" s="1"/>
  <c r="G18" i="7" s="1"/>
  <c r="G19" i="7" s="1"/>
  <c r="G20" i="7" s="1"/>
  <c r="G21" i="7" s="1"/>
  <c r="G22" i="7" s="1"/>
  <c r="G23" i="7" s="1"/>
  <c r="G24" i="7" s="1"/>
  <c r="G25" i="7" s="1"/>
  <c r="G26" i="7" s="1"/>
  <c r="G27" i="7" s="1"/>
  <c r="G28" i="7" s="1"/>
  <c r="G29" i="7" s="1"/>
  <c r="G30" i="7" s="1"/>
  <c r="G31" i="7" s="1"/>
  <c r="G32" i="7" s="1"/>
  <c r="G33" i="7" s="1"/>
  <c r="G34" i="7" s="1"/>
  <c r="G35" i="7" s="1"/>
  <c r="G36" i="7" s="1"/>
  <c r="G37" i="7" s="1"/>
  <c r="G38" i="7" s="1"/>
  <c r="G39" i="7" s="1"/>
  <c r="G40" i="7" s="1"/>
  <c r="G41" i="7" s="1"/>
  <c r="G42" i="7" s="1"/>
  <c r="G43" i="7" s="1"/>
  <c r="G44" i="7" s="1"/>
  <c r="G45" i="7" s="1"/>
  <c r="G46" i="7" s="1"/>
  <c r="G47" i="7" s="1"/>
  <c r="G48" i="7" s="1"/>
  <c r="G49" i="7" s="1"/>
  <c r="G50" i="7" s="1"/>
  <c r="G51" i="7" s="1"/>
  <c r="G52" i="7" s="1"/>
  <c r="G53" i="7" s="1"/>
  <c r="G54" i="7" s="1"/>
  <c r="G55" i="7" s="1"/>
  <c r="G56" i="7" s="1"/>
  <c r="G57" i="7" s="1"/>
  <c r="G58" i="7" s="1"/>
  <c r="G59" i="7" s="1"/>
  <c r="G60" i="7" s="1"/>
  <c r="G61" i="7" s="1"/>
  <c r="G62" i="7" s="1"/>
  <c r="G63" i="7" s="1"/>
  <c r="G64" i="7" s="1"/>
  <c r="G65" i="7" s="1"/>
  <c r="G66" i="7" s="1"/>
  <c r="G67" i="7" s="1"/>
  <c r="G68" i="7" s="1"/>
  <c r="G69" i="7" s="1"/>
  <c r="G70" i="7" s="1"/>
  <c r="G71" i="7" s="1"/>
  <c r="G72" i="7" s="1"/>
  <c r="G73" i="7" s="1"/>
  <c r="G74" i="7" s="1"/>
  <c r="G75" i="7" s="1"/>
  <c r="G76" i="7" s="1"/>
  <c r="G77" i="7" s="1"/>
  <c r="G78" i="7" s="1"/>
  <c r="G79" i="7" s="1"/>
  <c r="G80" i="7" s="1"/>
  <c r="G81" i="7" s="1"/>
  <c r="G82" i="7" s="1"/>
  <c r="G83" i="7" s="1"/>
  <c r="G84" i="7" s="1"/>
  <c r="G85" i="7" s="1"/>
  <c r="G86" i="7" s="1"/>
  <c r="G87" i="7" s="1"/>
  <c r="G88" i="7" s="1"/>
  <c r="G89" i="7" s="1"/>
  <c r="G90" i="7" s="1"/>
  <c r="G91" i="7" s="1"/>
  <c r="G92" i="7" s="1"/>
  <c r="G93" i="7" s="1"/>
  <c r="G94" i="7" s="1"/>
  <c r="G95" i="7" s="1"/>
  <c r="G96" i="7" s="1"/>
  <c r="G97" i="7" s="1"/>
  <c r="G98" i="7" s="1"/>
  <c r="G99" i="7" s="1"/>
  <c r="G100" i="7" s="1"/>
  <c r="G101" i="7" s="1"/>
  <c r="G102" i="7" s="1"/>
  <c r="G103" i="7" s="1"/>
  <c r="F5" i="7"/>
  <c r="F6" i="7" s="1"/>
  <c r="F7" i="7" s="1"/>
  <c r="F8" i="7" s="1"/>
  <c r="F9" i="7" s="1"/>
  <c r="F10" i="7" s="1"/>
  <c r="F11" i="7" s="1"/>
  <c r="F12" i="7" s="1"/>
  <c r="F13" i="7" s="1"/>
  <c r="F14" i="7" s="1"/>
  <c r="F15" i="7" s="1"/>
  <c r="F16" i="7" s="1"/>
  <c r="F17" i="7" s="1"/>
  <c r="F18" i="7" s="1"/>
  <c r="F19" i="7" s="1"/>
  <c r="F20" i="7" s="1"/>
  <c r="F21" i="7" s="1"/>
  <c r="F22" i="7" s="1"/>
  <c r="F23" i="7" s="1"/>
  <c r="F24" i="7" s="1"/>
  <c r="F25" i="7" s="1"/>
  <c r="F26" i="7" s="1"/>
  <c r="F27" i="7" s="1"/>
  <c r="F28" i="7" s="1"/>
  <c r="F29" i="7" s="1"/>
  <c r="F30" i="7" s="1"/>
  <c r="F31" i="7" s="1"/>
  <c r="F32" i="7" s="1"/>
  <c r="F33" i="7" s="1"/>
  <c r="F34" i="7" s="1"/>
  <c r="F35" i="7" s="1"/>
  <c r="F36" i="7" s="1"/>
  <c r="F37" i="7" s="1"/>
  <c r="F38" i="7" s="1"/>
  <c r="F39" i="7" s="1"/>
  <c r="F40" i="7" s="1"/>
  <c r="F41" i="7" s="1"/>
  <c r="F42" i="7" s="1"/>
  <c r="F43" i="7" s="1"/>
  <c r="F44" i="7" s="1"/>
  <c r="F45" i="7" s="1"/>
  <c r="F46" i="7" s="1"/>
  <c r="F47" i="7" s="1"/>
  <c r="F48" i="7" s="1"/>
  <c r="F49" i="7" s="1"/>
  <c r="F50" i="7" s="1"/>
  <c r="F51" i="7" s="1"/>
  <c r="F52" i="7" s="1"/>
  <c r="F53" i="7" s="1"/>
  <c r="F54" i="7" s="1"/>
  <c r="F55" i="7" s="1"/>
  <c r="F56" i="7" s="1"/>
  <c r="F57" i="7" s="1"/>
  <c r="F58" i="7" s="1"/>
  <c r="F59" i="7" s="1"/>
  <c r="F60" i="7" s="1"/>
  <c r="F61" i="7" s="1"/>
  <c r="F62" i="7" s="1"/>
  <c r="F63" i="7" s="1"/>
  <c r="F64" i="7" s="1"/>
  <c r="F65" i="7" s="1"/>
  <c r="F66" i="7" s="1"/>
  <c r="F67" i="7" s="1"/>
  <c r="F68" i="7" s="1"/>
  <c r="F69" i="7" s="1"/>
  <c r="F70" i="7" s="1"/>
  <c r="F71" i="7" s="1"/>
  <c r="F72" i="7" s="1"/>
  <c r="F73" i="7" s="1"/>
  <c r="F74" i="7" s="1"/>
  <c r="F75" i="7" s="1"/>
  <c r="F76" i="7" s="1"/>
  <c r="F77" i="7" s="1"/>
  <c r="F78" i="7" s="1"/>
  <c r="F79" i="7" s="1"/>
  <c r="F80" i="7" s="1"/>
  <c r="F81" i="7" s="1"/>
  <c r="F82" i="7" s="1"/>
  <c r="F83" i="7" s="1"/>
  <c r="F84" i="7" s="1"/>
  <c r="F85" i="7" s="1"/>
  <c r="F86" i="7" s="1"/>
  <c r="F87" i="7" s="1"/>
  <c r="F88" i="7" s="1"/>
  <c r="F89" i="7" s="1"/>
  <c r="F90" i="7" s="1"/>
  <c r="F91" i="7" s="1"/>
  <c r="F92" i="7" s="1"/>
  <c r="F93" i="7" s="1"/>
  <c r="F94" i="7" s="1"/>
  <c r="F95" i="7" s="1"/>
  <c r="F96" i="7" s="1"/>
  <c r="F97" i="7" s="1"/>
  <c r="F98" i="7" s="1"/>
  <c r="F99" i="7" s="1"/>
  <c r="F100" i="7" s="1"/>
  <c r="F101" i="7" s="1"/>
  <c r="F102" i="7" s="1"/>
  <c r="F103" i="7" s="1"/>
  <c r="E5" i="7"/>
  <c r="E6" i="7" s="1"/>
  <c r="E7" i="7" s="1"/>
  <c r="E8" i="7" s="1"/>
  <c r="E9" i="7" s="1"/>
  <c r="E10" i="7" s="1"/>
  <c r="E11" i="7" s="1"/>
  <c r="E12" i="7" s="1"/>
  <c r="E13" i="7" s="1"/>
  <c r="E14" i="7" s="1"/>
  <c r="E15" i="7" s="1"/>
  <c r="E16" i="7" s="1"/>
  <c r="E17" i="7" s="1"/>
  <c r="E18" i="7" s="1"/>
  <c r="E19" i="7" s="1"/>
  <c r="E20" i="7" s="1"/>
  <c r="E21" i="7" s="1"/>
  <c r="E22" i="7" s="1"/>
  <c r="E23" i="7" s="1"/>
  <c r="E24" i="7" s="1"/>
  <c r="E25" i="7" s="1"/>
  <c r="E26" i="7" s="1"/>
  <c r="E27" i="7" s="1"/>
  <c r="E28" i="7" s="1"/>
  <c r="E29" i="7" s="1"/>
  <c r="E30" i="7" s="1"/>
  <c r="E31" i="7" s="1"/>
  <c r="E32" i="7" s="1"/>
  <c r="E33" i="7" s="1"/>
  <c r="E34" i="7" s="1"/>
  <c r="E35" i="7" s="1"/>
  <c r="E36" i="7" s="1"/>
  <c r="E37" i="7" s="1"/>
  <c r="B5" i="7"/>
  <c r="B6" i="7" s="1"/>
  <c r="B7" i="7" s="1"/>
  <c r="B8" i="7" s="1"/>
  <c r="B9" i="7" s="1"/>
  <c r="B10" i="7" s="1"/>
  <c r="B11" i="7" s="1"/>
  <c r="B12" i="7" s="1"/>
  <c r="B13" i="7" s="1"/>
  <c r="B14" i="7" s="1"/>
  <c r="B15" i="7" s="1"/>
  <c r="B16" i="7" s="1"/>
  <c r="B17" i="7" s="1"/>
  <c r="B18" i="7" s="1"/>
  <c r="B19" i="7" s="1"/>
  <c r="B20" i="7" s="1"/>
  <c r="B21" i="7" s="1"/>
  <c r="B22" i="7" s="1"/>
  <c r="B23" i="7" s="1"/>
  <c r="B24" i="7" s="1"/>
  <c r="B25" i="7" s="1"/>
  <c r="B26" i="7" s="1"/>
  <c r="B27" i="7" s="1"/>
  <c r="B28" i="7" s="1"/>
  <c r="B29" i="7" s="1"/>
  <c r="B30" i="7" s="1"/>
  <c r="B31" i="7" s="1"/>
  <c r="B32" i="7" s="1"/>
  <c r="B33" i="7" s="1"/>
  <c r="B34" i="7" s="1"/>
  <c r="B35" i="7" s="1"/>
  <c r="B36" i="7" s="1"/>
  <c r="B37" i="7" s="1"/>
  <c r="B38" i="7" s="1"/>
  <c r="B39" i="7" s="1"/>
  <c r="B40" i="7" s="1"/>
  <c r="B41" i="7" s="1"/>
  <c r="B42" i="7" s="1"/>
  <c r="B43" i="7" s="1"/>
  <c r="B44" i="7" s="1"/>
  <c r="B45" i="7" s="1"/>
  <c r="B46" i="7" s="1"/>
  <c r="B47" i="7" s="1"/>
  <c r="B48" i="7" s="1"/>
  <c r="B49" i="7" s="1"/>
  <c r="B50" i="7" s="1"/>
  <c r="B51" i="7" s="1"/>
  <c r="B52" i="7" s="1"/>
  <c r="B53" i="7" s="1"/>
  <c r="B54" i="7" s="1"/>
  <c r="B55" i="7" s="1"/>
  <c r="B56" i="7" s="1"/>
  <c r="B57" i="7" s="1"/>
  <c r="B58" i="7" s="1"/>
  <c r="B59" i="7" s="1"/>
  <c r="B60" i="7" s="1"/>
  <c r="B61" i="7" s="1"/>
  <c r="B62" i="7" s="1"/>
  <c r="B63" i="7" s="1"/>
  <c r="B64" i="7" s="1"/>
  <c r="B65" i="7" s="1"/>
  <c r="B66" i="7" s="1"/>
  <c r="B67" i="7" s="1"/>
  <c r="B68" i="7" s="1"/>
  <c r="B69" i="7" s="1"/>
  <c r="B70" i="7" s="1"/>
  <c r="B71" i="7" s="1"/>
  <c r="B72" i="7" s="1"/>
  <c r="B73" i="7" s="1"/>
  <c r="B74" i="7" s="1"/>
  <c r="B75" i="7" s="1"/>
  <c r="B76" i="7" s="1"/>
  <c r="B77" i="7" s="1"/>
  <c r="B78" i="7" s="1"/>
  <c r="B79" i="7" s="1"/>
  <c r="B80" i="7" s="1"/>
  <c r="B81" i="7" s="1"/>
  <c r="B82" i="7" s="1"/>
  <c r="B83" i="7" s="1"/>
  <c r="B84" i="7" s="1"/>
  <c r="B85" i="7" s="1"/>
  <c r="B86" i="7" s="1"/>
  <c r="B87" i="7" s="1"/>
  <c r="B88" i="7" s="1"/>
  <c r="B89" i="7" s="1"/>
  <c r="B90" i="7" s="1"/>
  <c r="B91" i="7" s="1"/>
  <c r="B92" i="7" s="1"/>
  <c r="B93" i="7" s="1"/>
  <c r="B94" i="7" s="1"/>
  <c r="B95" i="7" s="1"/>
  <c r="B96" i="7" s="1"/>
  <c r="B97" i="7" s="1"/>
  <c r="B98" i="7" s="1"/>
  <c r="B99" i="7" s="1"/>
  <c r="B100" i="7" s="1"/>
  <c r="B101" i="7" s="1"/>
  <c r="B102" i="7" s="1"/>
  <c r="B103" i="7" s="1"/>
  <c r="A5" i="7"/>
  <c r="A6" i="7" s="1"/>
  <c r="A7" i="7" s="1"/>
  <c r="A8" i="7" s="1"/>
  <c r="A9" i="7" s="1"/>
  <c r="A10" i="7" s="1"/>
  <c r="A11" i="7" s="1"/>
  <c r="A12" i="7" s="1"/>
  <c r="A13" i="7" s="1"/>
  <c r="A14" i="7" s="1"/>
  <c r="A15" i="7" s="1"/>
  <c r="A16" i="7" s="1"/>
  <c r="A17" i="7" s="1"/>
  <c r="A18" i="7" s="1"/>
  <c r="A19" i="7" s="1"/>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V4" i="7"/>
  <c r="D4" i="7"/>
  <c r="D5" i="7" s="1"/>
  <c r="D6" i="7" s="1"/>
  <c r="D7" i="7" s="1"/>
  <c r="D8" i="7" s="1"/>
  <c r="D9" i="7" s="1"/>
  <c r="D10" i="7" s="1"/>
  <c r="D11" i="7" s="1"/>
  <c r="D12" i="7" s="1"/>
  <c r="D13" i="7" s="1"/>
  <c r="D14" i="7" s="1"/>
  <c r="D15" i="7" s="1"/>
  <c r="D16" i="7" s="1"/>
  <c r="D17" i="7" s="1"/>
  <c r="D18" i="7" s="1"/>
  <c r="D19" i="7" s="1"/>
  <c r="D20" i="7" s="1"/>
  <c r="D21" i="7" s="1"/>
  <c r="D22" i="7" s="1"/>
  <c r="D23" i="7" s="1"/>
  <c r="D24" i="7" s="1"/>
  <c r="D25" i="7" s="1"/>
  <c r="D26" i="7" s="1"/>
  <c r="D27" i="7" s="1"/>
  <c r="D28" i="7" s="1"/>
  <c r="D29" i="7" s="1"/>
  <c r="D30" i="7" s="1"/>
  <c r="D31" i="7" s="1"/>
  <c r="D32" i="7" s="1"/>
  <c r="D33" i="7" s="1"/>
  <c r="D34" i="7" s="1"/>
  <c r="D35" i="7" s="1"/>
  <c r="D36" i="7" s="1"/>
  <c r="D37" i="7" s="1"/>
  <c r="D38" i="7" s="1"/>
  <c r="D39" i="7" s="1"/>
  <c r="D40" i="7" s="1"/>
  <c r="D41" i="7" s="1"/>
  <c r="D42" i="7" s="1"/>
  <c r="D43" i="7" s="1"/>
  <c r="D44" i="7" s="1"/>
  <c r="D45" i="7" s="1"/>
  <c r="D46" i="7" s="1"/>
  <c r="D47" i="7" s="1"/>
  <c r="D48" i="7" s="1"/>
  <c r="D49" i="7" s="1"/>
  <c r="D50" i="7" s="1"/>
  <c r="D51" i="7" s="1"/>
  <c r="D52" i="7" s="1"/>
  <c r="D53" i="7" s="1"/>
  <c r="D54" i="7" s="1"/>
  <c r="D55" i="7" s="1"/>
  <c r="D56" i="7" s="1"/>
  <c r="D57" i="7" s="1"/>
  <c r="D58" i="7" s="1"/>
  <c r="D59" i="7" s="1"/>
  <c r="D60" i="7" s="1"/>
  <c r="D61" i="7" s="1"/>
  <c r="D62" i="7" s="1"/>
  <c r="D63" i="7" s="1"/>
  <c r="D64" i="7" s="1"/>
  <c r="D65" i="7" s="1"/>
  <c r="D66" i="7" s="1"/>
  <c r="D67" i="7" s="1"/>
  <c r="D68" i="7" s="1"/>
  <c r="D69" i="7" s="1"/>
  <c r="D70" i="7" s="1"/>
  <c r="D71" i="7" s="1"/>
  <c r="D72" i="7" s="1"/>
  <c r="D73" i="7" s="1"/>
  <c r="D74" i="7" s="1"/>
  <c r="D75" i="7" s="1"/>
  <c r="D76" i="7" s="1"/>
  <c r="D77" i="7" s="1"/>
  <c r="D78" i="7" s="1"/>
  <c r="D79" i="7" s="1"/>
  <c r="D80" i="7" s="1"/>
  <c r="D81" i="7" s="1"/>
  <c r="D82" i="7" s="1"/>
  <c r="D83" i="7" s="1"/>
  <c r="D84" i="7" s="1"/>
  <c r="D85" i="7" s="1"/>
  <c r="D86" i="7" s="1"/>
  <c r="D87" i="7" s="1"/>
  <c r="D88" i="7" s="1"/>
  <c r="D89" i="7" s="1"/>
  <c r="D90" i="7" s="1"/>
  <c r="D91" i="7" s="1"/>
  <c r="D92" i="7" s="1"/>
  <c r="D93" i="7" s="1"/>
  <c r="D94" i="7" s="1"/>
  <c r="D95" i="7" s="1"/>
  <c r="D96" i="7" s="1"/>
  <c r="D97" i="7" s="1"/>
  <c r="D98" i="7" s="1"/>
  <c r="D99" i="7" s="1"/>
  <c r="D100" i="7" s="1"/>
  <c r="D101" i="7" s="1"/>
  <c r="D102" i="7" s="1"/>
  <c r="D103" i="7" s="1"/>
  <c r="C4" i="7"/>
  <c r="C5" i="7" s="1"/>
  <c r="C6" i="7" s="1"/>
  <c r="C7" i="7" s="1"/>
  <c r="C8" i="7" s="1"/>
  <c r="C9" i="7" s="1"/>
  <c r="C10" i="7" s="1"/>
  <c r="C11" i="7" s="1"/>
  <c r="C12" i="7" s="1"/>
  <c r="C13" i="7" s="1"/>
  <c r="C14" i="7" s="1"/>
  <c r="C15" i="7" s="1"/>
  <c r="C16" i="7" s="1"/>
  <c r="C17" i="7" s="1"/>
  <c r="C18" i="7" s="1"/>
  <c r="C19" i="7" s="1"/>
  <c r="C20" i="7" s="1"/>
  <c r="C21" i="7" s="1"/>
  <c r="C22" i="7" s="1"/>
  <c r="C23" i="7" s="1"/>
  <c r="C24" i="7" s="1"/>
  <c r="C25" i="7" s="1"/>
  <c r="C26" i="7" s="1"/>
  <c r="C27" i="7" s="1"/>
  <c r="C28" i="7" s="1"/>
  <c r="C29" i="7" s="1"/>
  <c r="C30" i="7" s="1"/>
  <c r="C31" i="7" s="1"/>
  <c r="C32" i="7" s="1"/>
  <c r="C33" i="7" s="1"/>
  <c r="C34" i="7" s="1"/>
  <c r="C35" i="7" s="1"/>
  <c r="C36" i="7" s="1"/>
  <c r="C37" i="7" s="1"/>
  <c r="C38" i="7" s="1"/>
  <c r="C39" i="7" s="1"/>
  <c r="C40" i="7" s="1"/>
  <c r="C41" i="7" s="1"/>
  <c r="C42" i="7" s="1"/>
  <c r="C43" i="7" s="1"/>
  <c r="C44" i="7" s="1"/>
  <c r="C45" i="7" s="1"/>
  <c r="C46" i="7" s="1"/>
  <c r="C47" i="7" s="1"/>
  <c r="C48" i="7" s="1"/>
  <c r="C49" i="7" s="1"/>
  <c r="C50" i="7" s="1"/>
  <c r="C51" i="7" s="1"/>
  <c r="C52" i="7" s="1"/>
  <c r="C53" i="7" s="1"/>
  <c r="C54" i="7" s="1"/>
  <c r="C55" i="7" s="1"/>
  <c r="C56" i="7" s="1"/>
  <c r="C57" i="7" s="1"/>
  <c r="C58" i="7" s="1"/>
  <c r="C59" i="7" s="1"/>
  <c r="C60" i="7" s="1"/>
  <c r="C61" i="7" s="1"/>
  <c r="C62" i="7" s="1"/>
  <c r="C63" i="7" s="1"/>
  <c r="C64" i="7" s="1"/>
  <c r="C65" i="7" s="1"/>
  <c r="C66" i="7" s="1"/>
  <c r="C67" i="7" s="1"/>
  <c r="C68" i="7" s="1"/>
  <c r="C69" i="7" s="1"/>
  <c r="C70" i="7" s="1"/>
  <c r="C71" i="7" s="1"/>
  <c r="C72" i="7" s="1"/>
  <c r="C73" i="7" s="1"/>
  <c r="C74" i="7" s="1"/>
  <c r="C75" i="7" s="1"/>
  <c r="C76" i="7" s="1"/>
  <c r="C77" i="7" s="1"/>
  <c r="C78" i="7" s="1"/>
  <c r="C79" i="7" s="1"/>
  <c r="C80" i="7" s="1"/>
  <c r="C81" i="7" s="1"/>
  <c r="C82" i="7" s="1"/>
  <c r="C83" i="7" s="1"/>
  <c r="C84" i="7" s="1"/>
  <c r="C85" i="7" s="1"/>
  <c r="C86" i="7" s="1"/>
  <c r="C87" i="7" s="1"/>
  <c r="C88" i="7" s="1"/>
  <c r="C89" i="7" s="1"/>
  <c r="C90" i="7" s="1"/>
  <c r="C91" i="7" s="1"/>
  <c r="C92" i="7" s="1"/>
  <c r="C93" i="7" s="1"/>
  <c r="C94" i="7" s="1"/>
  <c r="C95" i="7" s="1"/>
  <c r="C96" i="7" s="1"/>
  <c r="C97" i="7" s="1"/>
  <c r="C98" i="7" s="1"/>
  <c r="C99" i="7" s="1"/>
  <c r="C100" i="7" s="1"/>
  <c r="C101" i="7" s="1"/>
  <c r="C102" i="7" s="1"/>
  <c r="C103" i="7" s="1"/>
  <c r="V57" i="6" l="1"/>
  <c r="V56" i="6"/>
  <c r="V55" i="6"/>
  <c r="V54" i="6"/>
  <c r="V53" i="6"/>
  <c r="V52" i="6"/>
  <c r="V51" i="6"/>
  <c r="V50" i="6"/>
  <c r="V49" i="6"/>
  <c r="V48" i="6"/>
  <c r="V47" i="6"/>
  <c r="V46" i="6"/>
  <c r="V45" i="6"/>
  <c r="V44" i="6"/>
  <c r="V43" i="6"/>
  <c r="V42" i="6"/>
  <c r="V41" i="6"/>
  <c r="V40" i="6"/>
  <c r="V39" i="6"/>
  <c r="V38" i="6"/>
  <c r="V37" i="6"/>
  <c r="V36" i="6"/>
  <c r="V35" i="6"/>
  <c r="V34" i="6"/>
  <c r="V33" i="6"/>
  <c r="G33" i="6"/>
  <c r="G34" i="6" s="1"/>
  <c r="G35" i="6" s="1"/>
  <c r="G36" i="6" s="1"/>
  <c r="G37" i="6" s="1"/>
  <c r="G38" i="6" s="1"/>
  <c r="G39" i="6" s="1"/>
  <c r="G40" i="6" s="1"/>
  <c r="G41" i="6" s="1"/>
  <c r="G42" i="6" s="1"/>
  <c r="G43" i="6" s="1"/>
  <c r="G44" i="6" s="1"/>
  <c r="G45" i="6" s="1"/>
  <c r="G46" i="6" s="1"/>
  <c r="G47" i="6" s="1"/>
  <c r="G48" i="6" s="1"/>
  <c r="G49" i="6" s="1"/>
  <c r="G50" i="6" s="1"/>
  <c r="G51" i="6" s="1"/>
  <c r="G52" i="6" s="1"/>
  <c r="G53" i="6" s="1"/>
  <c r="G54" i="6" s="1"/>
  <c r="G55" i="6" s="1"/>
  <c r="G56" i="6" s="1"/>
  <c r="G57" i="6" s="1"/>
  <c r="E33" i="6"/>
  <c r="E34" i="6" s="1"/>
  <c r="E35" i="6" s="1"/>
  <c r="E36" i="6" s="1"/>
  <c r="E37" i="6" s="1"/>
  <c r="E38" i="6" s="1"/>
  <c r="E39" i="6" s="1"/>
  <c r="E40" i="6" s="1"/>
  <c r="E41" i="6" s="1"/>
  <c r="E42" i="6" s="1"/>
  <c r="E43" i="6" s="1"/>
  <c r="E44" i="6" s="1"/>
  <c r="E45" i="6" s="1"/>
  <c r="E46" i="6" s="1"/>
  <c r="E47" i="6" s="1"/>
  <c r="E48" i="6" s="1"/>
  <c r="E49" i="6" s="1"/>
  <c r="E50" i="6" s="1"/>
  <c r="E51" i="6" s="1"/>
  <c r="E52" i="6" s="1"/>
  <c r="E53" i="6" s="1"/>
  <c r="E54" i="6" s="1"/>
  <c r="E55" i="6" s="1"/>
  <c r="E56" i="6" s="1"/>
  <c r="E57" i="6" s="1"/>
  <c r="V32" i="6"/>
  <c r="V31" i="6"/>
  <c r="V30" i="6"/>
  <c r="V29" i="6"/>
  <c r="V28" i="6"/>
  <c r="V27" i="6"/>
  <c r="V26" i="6"/>
  <c r="V25" i="6"/>
  <c r="V24" i="6"/>
  <c r="V23" i="6"/>
  <c r="V22" i="6"/>
  <c r="V21" i="6"/>
  <c r="V20" i="6"/>
  <c r="V19" i="6"/>
  <c r="V18" i="6"/>
  <c r="V17" i="6"/>
  <c r="V16" i="6"/>
  <c r="V15" i="6"/>
  <c r="V14" i="6"/>
  <c r="V13" i="6"/>
  <c r="V12" i="6"/>
  <c r="V11" i="6"/>
  <c r="V10" i="6"/>
  <c r="V9" i="6"/>
  <c r="V8" i="6"/>
  <c r="V7" i="6"/>
  <c r="V6" i="6"/>
  <c r="V5" i="6"/>
  <c r="G5" i="6"/>
  <c r="G6" i="6" s="1"/>
  <c r="G7" i="6" s="1"/>
  <c r="G8" i="6" s="1"/>
  <c r="G9" i="6" s="1"/>
  <c r="G10" i="6" s="1"/>
  <c r="G11" i="6" s="1"/>
  <c r="G12" i="6" s="1"/>
  <c r="G13" i="6" s="1"/>
  <c r="G14" i="6" s="1"/>
  <c r="G15" i="6" s="1"/>
  <c r="G16" i="6" s="1"/>
  <c r="G17" i="6" s="1"/>
  <c r="G18" i="6" s="1"/>
  <c r="G19" i="6" s="1"/>
  <c r="G20" i="6" s="1"/>
  <c r="G21" i="6" s="1"/>
  <c r="G22" i="6" s="1"/>
  <c r="G23" i="6" s="1"/>
  <c r="G24" i="6" s="1"/>
  <c r="G25" i="6" s="1"/>
  <c r="G26" i="6" s="1"/>
  <c r="G27" i="6" s="1"/>
  <c r="G28" i="6" s="1"/>
  <c r="G29" i="6" s="1"/>
  <c r="G30" i="6" s="1"/>
  <c r="G31" i="6" s="1"/>
  <c r="F5" i="6"/>
  <c r="F6" i="6" s="1"/>
  <c r="F7" i="6" s="1"/>
  <c r="F8" i="6" s="1"/>
  <c r="F9" i="6" s="1"/>
  <c r="F10" i="6" s="1"/>
  <c r="F11" i="6" s="1"/>
  <c r="F12" i="6" s="1"/>
  <c r="F13" i="6" s="1"/>
  <c r="F14" i="6" s="1"/>
  <c r="F15" i="6" s="1"/>
  <c r="F16" i="6" s="1"/>
  <c r="F17" i="6" s="1"/>
  <c r="F18" i="6" s="1"/>
  <c r="F19" i="6" s="1"/>
  <c r="F20" i="6" s="1"/>
  <c r="F21" i="6" s="1"/>
  <c r="F22" i="6" s="1"/>
  <c r="F23" i="6" s="1"/>
  <c r="F24" i="6" s="1"/>
  <c r="F25" i="6" s="1"/>
  <c r="F26" i="6" s="1"/>
  <c r="F27" i="6" s="1"/>
  <c r="F28" i="6" s="1"/>
  <c r="F29" i="6" s="1"/>
  <c r="F30" i="6" s="1"/>
  <c r="F31" i="6" s="1"/>
  <c r="F32" i="6" s="1"/>
  <c r="F33" i="6" s="1"/>
  <c r="F34" i="6" s="1"/>
  <c r="F35" i="6" s="1"/>
  <c r="F36" i="6" s="1"/>
  <c r="F37" i="6" s="1"/>
  <c r="F38" i="6" s="1"/>
  <c r="F39" i="6" s="1"/>
  <c r="F40" i="6" s="1"/>
  <c r="F41" i="6" s="1"/>
  <c r="F42" i="6" s="1"/>
  <c r="F43" i="6" s="1"/>
  <c r="F44" i="6" s="1"/>
  <c r="F45" i="6" s="1"/>
  <c r="F46" i="6" s="1"/>
  <c r="F47" i="6" s="1"/>
  <c r="F48" i="6" s="1"/>
  <c r="F49" i="6" s="1"/>
  <c r="F50" i="6" s="1"/>
  <c r="F51" i="6" s="1"/>
  <c r="F52" i="6" s="1"/>
  <c r="F53" i="6" s="1"/>
  <c r="F54" i="6" s="1"/>
  <c r="F55" i="6" s="1"/>
  <c r="F56" i="6" s="1"/>
  <c r="F57" i="6" s="1"/>
  <c r="E5" i="6"/>
  <c r="E6" i="6" s="1"/>
  <c r="E7" i="6" s="1"/>
  <c r="E8" i="6" s="1"/>
  <c r="E9" i="6" s="1"/>
  <c r="E10" i="6" s="1"/>
  <c r="E11" i="6" s="1"/>
  <c r="E12" i="6" s="1"/>
  <c r="E13" i="6" s="1"/>
  <c r="E14" i="6" s="1"/>
  <c r="E15" i="6" s="1"/>
  <c r="E16" i="6" s="1"/>
  <c r="E17" i="6" s="1"/>
  <c r="E18" i="6" s="1"/>
  <c r="E19" i="6" s="1"/>
  <c r="E20" i="6" s="1"/>
  <c r="E21" i="6" s="1"/>
  <c r="E22" i="6" s="1"/>
  <c r="E23" i="6" s="1"/>
  <c r="E24" i="6" s="1"/>
  <c r="E25" i="6" s="1"/>
  <c r="E26" i="6" s="1"/>
  <c r="E27" i="6" s="1"/>
  <c r="E28" i="6" s="1"/>
  <c r="E29" i="6" s="1"/>
  <c r="E30" i="6" s="1"/>
  <c r="E31" i="6" s="1"/>
  <c r="B5" i="6"/>
  <c r="B6" i="6" s="1"/>
  <c r="B7" i="6" s="1"/>
  <c r="B8" i="6" s="1"/>
  <c r="B9" i="6" s="1"/>
  <c r="B10" i="6" s="1"/>
  <c r="B11" i="6" s="1"/>
  <c r="B12" i="6" s="1"/>
  <c r="B13" i="6" s="1"/>
  <c r="B14" i="6" s="1"/>
  <c r="B15" i="6" s="1"/>
  <c r="B16" i="6" s="1"/>
  <c r="B17" i="6" s="1"/>
  <c r="B18" i="6" s="1"/>
  <c r="B19" i="6" s="1"/>
  <c r="B20" i="6" s="1"/>
  <c r="B21" i="6" s="1"/>
  <c r="B22" i="6" s="1"/>
  <c r="B23" i="6" s="1"/>
  <c r="B24" i="6" s="1"/>
  <c r="B25" i="6" s="1"/>
  <c r="B26" i="6" s="1"/>
  <c r="B27" i="6" s="1"/>
  <c r="B28" i="6" s="1"/>
  <c r="B29" i="6" s="1"/>
  <c r="B30" i="6" s="1"/>
  <c r="B31" i="6" s="1"/>
  <c r="B32" i="6" s="1"/>
  <c r="B33" i="6" s="1"/>
  <c r="B34" i="6" s="1"/>
  <c r="B35" i="6" s="1"/>
  <c r="B36" i="6" s="1"/>
  <c r="B37" i="6" s="1"/>
  <c r="B38" i="6" s="1"/>
  <c r="B39" i="6" s="1"/>
  <c r="B40" i="6" s="1"/>
  <c r="B41" i="6" s="1"/>
  <c r="B42" i="6" s="1"/>
  <c r="B43" i="6" s="1"/>
  <c r="B44" i="6" s="1"/>
  <c r="B45" i="6" s="1"/>
  <c r="B46" i="6" s="1"/>
  <c r="B47" i="6" s="1"/>
  <c r="B48" i="6" s="1"/>
  <c r="B49" i="6" s="1"/>
  <c r="B50" i="6" s="1"/>
  <c r="B51" i="6" s="1"/>
  <c r="B52" i="6" s="1"/>
  <c r="B53" i="6" s="1"/>
  <c r="B54" i="6" s="1"/>
  <c r="B55" i="6" s="1"/>
  <c r="B56" i="6" s="1"/>
  <c r="B57" i="6" s="1"/>
  <c r="A5" i="6"/>
  <c r="A6" i="6" s="1"/>
  <c r="A7" i="6" s="1"/>
  <c r="A8" i="6" s="1"/>
  <c r="A9" i="6" s="1"/>
  <c r="A10" i="6" s="1"/>
  <c r="A11" i="6" s="1"/>
  <c r="A12" i="6" s="1"/>
  <c r="A13" i="6" s="1"/>
  <c r="A14" i="6" s="1"/>
  <c r="A15" i="6" s="1"/>
  <c r="A16" i="6" s="1"/>
  <c r="A17" i="6" s="1"/>
  <c r="A18" i="6" s="1"/>
  <c r="A19" i="6" s="1"/>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V4" i="6"/>
  <c r="D4" i="6"/>
  <c r="D5" i="6" s="1"/>
  <c r="D6" i="6" s="1"/>
  <c r="D7" i="6" s="1"/>
  <c r="D8" i="6" s="1"/>
  <c r="D9" i="6" s="1"/>
  <c r="D10" i="6" s="1"/>
  <c r="D11" i="6" s="1"/>
  <c r="D12" i="6" s="1"/>
  <c r="D13" i="6" s="1"/>
  <c r="D14" i="6" s="1"/>
  <c r="D15" i="6" s="1"/>
  <c r="D16" i="6" s="1"/>
  <c r="D17" i="6" s="1"/>
  <c r="D18" i="6" s="1"/>
  <c r="D19" i="6" s="1"/>
  <c r="D20" i="6" s="1"/>
  <c r="D21" i="6" s="1"/>
  <c r="D22" i="6" s="1"/>
  <c r="D23" i="6" s="1"/>
  <c r="D24" i="6" s="1"/>
  <c r="D25" i="6" s="1"/>
  <c r="D26" i="6" s="1"/>
  <c r="D27" i="6" s="1"/>
  <c r="D28" i="6" s="1"/>
  <c r="D29" i="6" s="1"/>
  <c r="D30" i="6" s="1"/>
  <c r="D31" i="6" s="1"/>
  <c r="D32" i="6" s="1"/>
  <c r="D33" i="6" s="1"/>
  <c r="D34" i="6" s="1"/>
  <c r="D35" i="6" s="1"/>
  <c r="D36" i="6" s="1"/>
  <c r="D37" i="6" s="1"/>
  <c r="D38" i="6" s="1"/>
  <c r="D39" i="6" s="1"/>
  <c r="D40" i="6" s="1"/>
  <c r="D41" i="6" s="1"/>
  <c r="D42" i="6" s="1"/>
  <c r="D43" i="6" s="1"/>
  <c r="D44" i="6" s="1"/>
  <c r="D45" i="6" s="1"/>
  <c r="D46" i="6" s="1"/>
  <c r="D47" i="6" s="1"/>
  <c r="D48" i="6" s="1"/>
  <c r="D49" i="6" s="1"/>
  <c r="D50" i="6" s="1"/>
  <c r="D51" i="6" s="1"/>
  <c r="D52" i="6" s="1"/>
  <c r="D53" i="6" s="1"/>
  <c r="D54" i="6" s="1"/>
  <c r="D55" i="6" s="1"/>
  <c r="D56" i="6" s="1"/>
  <c r="D57" i="6" s="1"/>
  <c r="C4" i="6"/>
  <c r="C5" i="6" s="1"/>
  <c r="C6" i="6" s="1"/>
  <c r="C7" i="6" s="1"/>
  <c r="C8" i="6" s="1"/>
  <c r="C9" i="6" s="1"/>
  <c r="C10" i="6" s="1"/>
  <c r="C11" i="6" s="1"/>
  <c r="C12" i="6" s="1"/>
  <c r="C13" i="6" s="1"/>
  <c r="C14" i="6" s="1"/>
  <c r="C15" i="6" s="1"/>
  <c r="C16" i="6" s="1"/>
  <c r="C17" i="6" s="1"/>
  <c r="C18" i="6" s="1"/>
  <c r="C19" i="6" s="1"/>
  <c r="C20" i="6" s="1"/>
  <c r="C21" i="6" s="1"/>
  <c r="C22" i="6" s="1"/>
  <c r="C23" i="6" s="1"/>
  <c r="C24" i="6" s="1"/>
  <c r="C25" i="6" s="1"/>
  <c r="C26" i="6" s="1"/>
  <c r="C27" i="6" s="1"/>
  <c r="C28" i="6" s="1"/>
  <c r="C29" i="6" s="1"/>
  <c r="C30" i="6" s="1"/>
  <c r="C31" i="6" s="1"/>
  <c r="C32" i="6" s="1"/>
  <c r="C33" i="6" s="1"/>
  <c r="C34" i="6" s="1"/>
  <c r="C35" i="6" s="1"/>
  <c r="C36" i="6" s="1"/>
  <c r="C37" i="6" s="1"/>
  <c r="C38" i="6" s="1"/>
  <c r="C39" i="6" s="1"/>
  <c r="C40" i="6" s="1"/>
  <c r="C41" i="6" s="1"/>
  <c r="C42" i="6" s="1"/>
  <c r="C43" i="6" s="1"/>
  <c r="C44" i="6" s="1"/>
  <c r="C45" i="6" s="1"/>
  <c r="C46" i="6" s="1"/>
  <c r="C47" i="6" s="1"/>
  <c r="C48" i="6" s="1"/>
  <c r="C49" i="6" s="1"/>
  <c r="C50" i="6" s="1"/>
  <c r="C51" i="6" s="1"/>
  <c r="C52" i="6" s="1"/>
  <c r="C53" i="6" s="1"/>
  <c r="C54" i="6" s="1"/>
  <c r="C55" i="6" s="1"/>
  <c r="C56" i="6" s="1"/>
  <c r="C57" i="6" s="1"/>
  <c r="V77" i="5" l="1"/>
  <c r="V76" i="5"/>
  <c r="V75" i="5"/>
  <c r="V74" i="5"/>
  <c r="V73" i="5"/>
  <c r="V72" i="5"/>
  <c r="V71" i="5"/>
  <c r="V70" i="5"/>
  <c r="V69" i="5"/>
  <c r="V68" i="5"/>
  <c r="V67" i="5"/>
  <c r="V66" i="5"/>
  <c r="V65" i="5"/>
  <c r="V64" i="5"/>
  <c r="V63" i="5"/>
  <c r="V62" i="5"/>
  <c r="V61" i="5"/>
  <c r="V60" i="5"/>
  <c r="V59" i="5"/>
  <c r="V58" i="5"/>
  <c r="V57" i="5"/>
  <c r="V56" i="5"/>
  <c r="V55" i="5"/>
  <c r="V54" i="5"/>
  <c r="V53" i="5"/>
  <c r="V52" i="5"/>
  <c r="F52" i="5"/>
  <c r="F53" i="5" s="1"/>
  <c r="F54" i="5" s="1"/>
  <c r="F55" i="5" s="1"/>
  <c r="F56" i="5" s="1"/>
  <c r="F57" i="5" s="1"/>
  <c r="F58" i="5" s="1"/>
  <c r="F59" i="5" s="1"/>
  <c r="F60" i="5" s="1"/>
  <c r="F61" i="5" s="1"/>
  <c r="F62" i="5" s="1"/>
  <c r="F63" i="5" s="1"/>
  <c r="F64" i="5" s="1"/>
  <c r="F65" i="5" s="1"/>
  <c r="F66" i="5" s="1"/>
  <c r="F67" i="5" s="1"/>
  <c r="F68" i="5" s="1"/>
  <c r="F69" i="5" s="1"/>
  <c r="F70" i="5" s="1"/>
  <c r="F71" i="5" s="1"/>
  <c r="F72" i="5" s="1"/>
  <c r="F73" i="5" s="1"/>
  <c r="F74" i="5" s="1"/>
  <c r="F75" i="5" s="1"/>
  <c r="F76" i="5" s="1"/>
  <c r="F77" i="5" s="1"/>
  <c r="E52" i="5"/>
  <c r="E53" i="5" s="1"/>
  <c r="E54" i="5" s="1"/>
  <c r="E55" i="5" s="1"/>
  <c r="E56" i="5" s="1"/>
  <c r="E57" i="5" s="1"/>
  <c r="E58" i="5" s="1"/>
  <c r="E59" i="5" s="1"/>
  <c r="E60" i="5" s="1"/>
  <c r="E61" i="5" s="1"/>
  <c r="E62" i="5" s="1"/>
  <c r="E63" i="5" s="1"/>
  <c r="E64" i="5" s="1"/>
  <c r="E65" i="5" s="1"/>
  <c r="E66" i="5" s="1"/>
  <c r="E67" i="5" s="1"/>
  <c r="E68" i="5" s="1"/>
  <c r="E69" i="5" s="1"/>
  <c r="E70" i="5" s="1"/>
  <c r="E71" i="5" s="1"/>
  <c r="E72" i="5" s="1"/>
  <c r="E73" i="5" s="1"/>
  <c r="E74" i="5" s="1"/>
  <c r="E75" i="5" s="1"/>
  <c r="E76" i="5" s="1"/>
  <c r="E77" i="5" s="1"/>
  <c r="V51" i="5"/>
  <c r="V50" i="5"/>
  <c r="V49" i="5"/>
  <c r="V48" i="5"/>
  <c r="V47" i="5"/>
  <c r="V46" i="5"/>
  <c r="V45" i="5"/>
  <c r="V44" i="5"/>
  <c r="V43" i="5"/>
  <c r="V42" i="5"/>
  <c r="V41" i="5"/>
  <c r="V40" i="5"/>
  <c r="V39" i="5"/>
  <c r="V38" i="5"/>
  <c r="V37" i="5"/>
  <c r="V36" i="5"/>
  <c r="V35" i="5"/>
  <c r="V34" i="5"/>
  <c r="V33" i="5"/>
  <c r="F33" i="5"/>
  <c r="F34" i="5" s="1"/>
  <c r="F35" i="5" s="1"/>
  <c r="F36" i="5" s="1"/>
  <c r="F37" i="5" s="1"/>
  <c r="F38" i="5" s="1"/>
  <c r="F39" i="5" s="1"/>
  <c r="F40" i="5" s="1"/>
  <c r="F41" i="5" s="1"/>
  <c r="F42" i="5" s="1"/>
  <c r="F43" i="5" s="1"/>
  <c r="F44" i="5" s="1"/>
  <c r="F45" i="5" s="1"/>
  <c r="F46" i="5" s="1"/>
  <c r="F47" i="5" s="1"/>
  <c r="F48" i="5" s="1"/>
  <c r="F49" i="5" s="1"/>
  <c r="F50" i="5" s="1"/>
  <c r="E33" i="5"/>
  <c r="E34" i="5" s="1"/>
  <c r="E35" i="5" s="1"/>
  <c r="E36" i="5" s="1"/>
  <c r="E37" i="5" s="1"/>
  <c r="E38" i="5" s="1"/>
  <c r="E39" i="5" s="1"/>
  <c r="E40" i="5" s="1"/>
  <c r="E41" i="5" s="1"/>
  <c r="E42" i="5" s="1"/>
  <c r="E43" i="5" s="1"/>
  <c r="E44" i="5" s="1"/>
  <c r="E45" i="5" s="1"/>
  <c r="E46" i="5" s="1"/>
  <c r="E47" i="5" s="1"/>
  <c r="E48" i="5" s="1"/>
  <c r="E49" i="5" s="1"/>
  <c r="E50" i="5" s="1"/>
  <c r="V32" i="5"/>
  <c r="V31" i="5"/>
  <c r="V30" i="5"/>
  <c r="F30" i="5"/>
  <c r="F31" i="5" s="1"/>
  <c r="E30" i="5"/>
  <c r="E31" i="5" s="1"/>
  <c r="V29" i="5"/>
  <c r="V28" i="5"/>
  <c r="V27" i="5"/>
  <c r="V26" i="5"/>
  <c r="V25" i="5"/>
  <c r="V24" i="5"/>
  <c r="V23" i="5"/>
  <c r="V22" i="5"/>
  <c r="V21" i="5"/>
  <c r="V20" i="5"/>
  <c r="V19" i="5"/>
  <c r="V18" i="5"/>
  <c r="V17" i="5"/>
  <c r="V16" i="5"/>
  <c r="V15" i="5"/>
  <c r="V14" i="5"/>
  <c r="V13" i="5"/>
  <c r="V12" i="5"/>
  <c r="V11" i="5"/>
  <c r="V10" i="5"/>
  <c r="V9" i="5"/>
  <c r="V8" i="5"/>
  <c r="V7" i="5"/>
  <c r="V6" i="5"/>
  <c r="V5" i="5"/>
  <c r="G5" i="5"/>
  <c r="G6" i="5" s="1"/>
  <c r="G7" i="5" s="1"/>
  <c r="G8" i="5" s="1"/>
  <c r="G9" i="5" s="1"/>
  <c r="G10" i="5" s="1"/>
  <c r="G11" i="5" s="1"/>
  <c r="G12" i="5" s="1"/>
  <c r="G13" i="5" s="1"/>
  <c r="G14" i="5" s="1"/>
  <c r="G15" i="5" s="1"/>
  <c r="G16" i="5" s="1"/>
  <c r="G17" i="5" s="1"/>
  <c r="G18" i="5" s="1"/>
  <c r="G19" i="5" s="1"/>
  <c r="G20" i="5" s="1"/>
  <c r="G21" i="5" s="1"/>
  <c r="G22" i="5" s="1"/>
  <c r="G23" i="5" s="1"/>
  <c r="G24" i="5" s="1"/>
  <c r="G25" i="5" s="1"/>
  <c r="G26" i="5" s="1"/>
  <c r="G27" i="5" s="1"/>
  <c r="G28" i="5" s="1"/>
  <c r="G29" i="5" s="1"/>
  <c r="G30" i="5" s="1"/>
  <c r="G31" i="5" s="1"/>
  <c r="G32" i="5" s="1"/>
  <c r="G33" i="5" s="1"/>
  <c r="G34" i="5" s="1"/>
  <c r="G35" i="5" s="1"/>
  <c r="G36" i="5" s="1"/>
  <c r="G37" i="5" s="1"/>
  <c r="G38" i="5" s="1"/>
  <c r="G39" i="5" s="1"/>
  <c r="G40" i="5" s="1"/>
  <c r="G41" i="5" s="1"/>
  <c r="G42" i="5" s="1"/>
  <c r="G43" i="5" s="1"/>
  <c r="G44" i="5" s="1"/>
  <c r="G45" i="5" s="1"/>
  <c r="G46" i="5" s="1"/>
  <c r="G47" i="5" s="1"/>
  <c r="G48" i="5" s="1"/>
  <c r="G49" i="5" s="1"/>
  <c r="G50" i="5" s="1"/>
  <c r="G51" i="5" s="1"/>
  <c r="G52" i="5" s="1"/>
  <c r="G53" i="5" s="1"/>
  <c r="G54" i="5" s="1"/>
  <c r="G55" i="5" s="1"/>
  <c r="G56" i="5" s="1"/>
  <c r="G57" i="5" s="1"/>
  <c r="G58" i="5" s="1"/>
  <c r="G59" i="5" s="1"/>
  <c r="G60" i="5" s="1"/>
  <c r="G61" i="5" s="1"/>
  <c r="G62" i="5" s="1"/>
  <c r="G63" i="5" s="1"/>
  <c r="G64" i="5" s="1"/>
  <c r="G65" i="5" s="1"/>
  <c r="G66" i="5" s="1"/>
  <c r="G67" i="5" s="1"/>
  <c r="G68" i="5" s="1"/>
  <c r="G69" i="5" s="1"/>
  <c r="G70" i="5" s="1"/>
  <c r="G71" i="5" s="1"/>
  <c r="G72" i="5" s="1"/>
  <c r="G73" i="5" s="1"/>
  <c r="G74" i="5" s="1"/>
  <c r="G75" i="5" s="1"/>
  <c r="G76" i="5" s="1"/>
  <c r="G77" i="5" s="1"/>
  <c r="F5" i="5"/>
  <c r="F6" i="5" s="1"/>
  <c r="F7" i="5" s="1"/>
  <c r="F8" i="5" s="1"/>
  <c r="F9" i="5" s="1"/>
  <c r="F10" i="5" s="1"/>
  <c r="F11" i="5" s="1"/>
  <c r="F12" i="5" s="1"/>
  <c r="F13" i="5" s="1"/>
  <c r="F14" i="5" s="1"/>
  <c r="F15" i="5" s="1"/>
  <c r="F16" i="5" s="1"/>
  <c r="F17" i="5" s="1"/>
  <c r="F18" i="5" s="1"/>
  <c r="F19" i="5" s="1"/>
  <c r="F20" i="5" s="1"/>
  <c r="F21" i="5" s="1"/>
  <c r="F22" i="5" s="1"/>
  <c r="F23" i="5" s="1"/>
  <c r="F24" i="5" s="1"/>
  <c r="F25" i="5" s="1"/>
  <c r="F26" i="5" s="1"/>
  <c r="F27" i="5" s="1"/>
  <c r="F28" i="5" s="1"/>
  <c r="E5" i="5"/>
  <c r="E6" i="5" s="1"/>
  <c r="E7" i="5" s="1"/>
  <c r="E8" i="5" s="1"/>
  <c r="E9" i="5" s="1"/>
  <c r="E10" i="5" s="1"/>
  <c r="E11" i="5" s="1"/>
  <c r="E12" i="5" s="1"/>
  <c r="E13" i="5" s="1"/>
  <c r="E14" i="5" s="1"/>
  <c r="E15" i="5" s="1"/>
  <c r="E16" i="5" s="1"/>
  <c r="E17" i="5" s="1"/>
  <c r="E18" i="5" s="1"/>
  <c r="E19" i="5" s="1"/>
  <c r="E20" i="5" s="1"/>
  <c r="E21" i="5" s="1"/>
  <c r="E22" i="5" s="1"/>
  <c r="E23" i="5" s="1"/>
  <c r="E24" i="5" s="1"/>
  <c r="E25" i="5" s="1"/>
  <c r="E26" i="5" s="1"/>
  <c r="E27" i="5" s="1"/>
  <c r="E28" i="5" s="1"/>
  <c r="B5" i="5"/>
  <c r="B6" i="5" s="1"/>
  <c r="B7" i="5" s="1"/>
  <c r="B8" i="5" s="1"/>
  <c r="B9" i="5" s="1"/>
  <c r="B10" i="5" s="1"/>
  <c r="B11" i="5" s="1"/>
  <c r="B12" i="5" s="1"/>
  <c r="B13" i="5" s="1"/>
  <c r="B14" i="5" s="1"/>
  <c r="B15" i="5" s="1"/>
  <c r="B16" i="5" s="1"/>
  <c r="B17" i="5" s="1"/>
  <c r="B18" i="5" s="1"/>
  <c r="B19" i="5" s="1"/>
  <c r="B20" i="5" s="1"/>
  <c r="B21" i="5" s="1"/>
  <c r="B22" i="5" s="1"/>
  <c r="B23" i="5" s="1"/>
  <c r="B24" i="5" s="1"/>
  <c r="B25" i="5" s="1"/>
  <c r="B26" i="5" s="1"/>
  <c r="B27" i="5" s="1"/>
  <c r="B28" i="5" s="1"/>
  <c r="B29" i="5" s="1"/>
  <c r="B30" i="5" s="1"/>
  <c r="B31" i="5" s="1"/>
  <c r="B32" i="5" s="1"/>
  <c r="B33" i="5" s="1"/>
  <c r="B34" i="5" s="1"/>
  <c r="B35" i="5" s="1"/>
  <c r="B36" i="5" s="1"/>
  <c r="B37" i="5" s="1"/>
  <c r="B38" i="5" s="1"/>
  <c r="B39" i="5" s="1"/>
  <c r="B40" i="5" s="1"/>
  <c r="B41" i="5" s="1"/>
  <c r="B42" i="5" s="1"/>
  <c r="B43" i="5" s="1"/>
  <c r="B44" i="5" s="1"/>
  <c r="B45" i="5" s="1"/>
  <c r="B46" i="5" s="1"/>
  <c r="B47" i="5" s="1"/>
  <c r="B48" i="5" s="1"/>
  <c r="B49" i="5" s="1"/>
  <c r="B50" i="5" s="1"/>
  <c r="B51" i="5" s="1"/>
  <c r="B52" i="5" s="1"/>
  <c r="B53" i="5" s="1"/>
  <c r="B54" i="5" s="1"/>
  <c r="B55" i="5" s="1"/>
  <c r="B56" i="5" s="1"/>
  <c r="B57" i="5" s="1"/>
  <c r="B58" i="5" s="1"/>
  <c r="B59" i="5" s="1"/>
  <c r="B60" i="5" s="1"/>
  <c r="B61" i="5" s="1"/>
  <c r="B62" i="5" s="1"/>
  <c r="B63" i="5" s="1"/>
  <c r="B64" i="5" s="1"/>
  <c r="B65" i="5" s="1"/>
  <c r="B66" i="5" s="1"/>
  <c r="B67" i="5" s="1"/>
  <c r="B68" i="5" s="1"/>
  <c r="B69" i="5" s="1"/>
  <c r="B70" i="5" s="1"/>
  <c r="B71" i="5" s="1"/>
  <c r="B72" i="5" s="1"/>
  <c r="B73" i="5" s="1"/>
  <c r="B74" i="5" s="1"/>
  <c r="B75" i="5" s="1"/>
  <c r="B76" i="5" s="1"/>
  <c r="B77" i="5" s="1"/>
  <c r="A5" i="5"/>
  <c r="A6" i="5" s="1"/>
  <c r="A7" i="5" s="1"/>
  <c r="A8" i="5" s="1"/>
  <c r="A9" i="5" s="1"/>
  <c r="A10" i="5" s="1"/>
  <c r="A11" i="5" s="1"/>
  <c r="A12" i="5" s="1"/>
  <c r="A13" i="5" s="1"/>
  <c r="A14" i="5" s="1"/>
  <c r="A15" i="5" s="1"/>
  <c r="A16" i="5" s="1"/>
  <c r="A17" i="5" s="1"/>
  <c r="A18" i="5" s="1"/>
  <c r="A19" i="5" s="1"/>
  <c r="A20" i="5" s="1"/>
  <c r="A21" i="5" s="1"/>
  <c r="A22" i="5" s="1"/>
  <c r="A23" i="5" s="1"/>
  <c r="A24" i="5" s="1"/>
  <c r="A25" i="5" s="1"/>
  <c r="A26" i="5" s="1"/>
  <c r="A27" i="5" s="1"/>
  <c r="A28" i="5" s="1"/>
  <c r="A29" i="5" s="1"/>
  <c r="A30" i="5" s="1"/>
  <c r="A31" i="5" s="1"/>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V4" i="5"/>
  <c r="D4" i="5"/>
  <c r="D5" i="5" s="1"/>
  <c r="D6" i="5" s="1"/>
  <c r="D7" i="5" s="1"/>
  <c r="D8" i="5" s="1"/>
  <c r="D9" i="5" s="1"/>
  <c r="D10" i="5" s="1"/>
  <c r="D11" i="5" s="1"/>
  <c r="D12" i="5" s="1"/>
  <c r="D13" i="5" s="1"/>
  <c r="D14" i="5" s="1"/>
  <c r="D15" i="5" s="1"/>
  <c r="D16" i="5" s="1"/>
  <c r="D17" i="5" s="1"/>
  <c r="D18" i="5" s="1"/>
  <c r="D19" i="5" s="1"/>
  <c r="D20" i="5" s="1"/>
  <c r="D21" i="5" s="1"/>
  <c r="D22" i="5" s="1"/>
  <c r="D23" i="5" s="1"/>
  <c r="D24" i="5" s="1"/>
  <c r="D25" i="5" s="1"/>
  <c r="D26" i="5" s="1"/>
  <c r="D27" i="5" s="1"/>
  <c r="D28" i="5" s="1"/>
  <c r="D29" i="5" s="1"/>
  <c r="D30" i="5" s="1"/>
  <c r="D31" i="5" s="1"/>
  <c r="D32" i="5" s="1"/>
  <c r="D33" i="5" s="1"/>
  <c r="D34" i="5" s="1"/>
  <c r="D35" i="5" s="1"/>
  <c r="D36" i="5" s="1"/>
  <c r="D37" i="5" s="1"/>
  <c r="D38" i="5" s="1"/>
  <c r="D39" i="5" s="1"/>
  <c r="D40" i="5" s="1"/>
  <c r="D41" i="5" s="1"/>
  <c r="D42" i="5" s="1"/>
  <c r="D43" i="5" s="1"/>
  <c r="D44" i="5" s="1"/>
  <c r="D45" i="5" s="1"/>
  <c r="D46" i="5" s="1"/>
  <c r="D47" i="5" s="1"/>
  <c r="D48" i="5" s="1"/>
  <c r="D49" i="5" s="1"/>
  <c r="D50" i="5" s="1"/>
  <c r="D51" i="5" s="1"/>
  <c r="D52" i="5" s="1"/>
  <c r="D53" i="5" s="1"/>
  <c r="D54" i="5" s="1"/>
  <c r="D55" i="5" s="1"/>
  <c r="D56" i="5" s="1"/>
  <c r="D57" i="5" s="1"/>
  <c r="D58" i="5" s="1"/>
  <c r="D59" i="5" s="1"/>
  <c r="D60" i="5" s="1"/>
  <c r="D61" i="5" s="1"/>
  <c r="D62" i="5" s="1"/>
  <c r="D63" i="5" s="1"/>
  <c r="D64" i="5" s="1"/>
  <c r="D65" i="5" s="1"/>
  <c r="D66" i="5" s="1"/>
  <c r="D67" i="5" s="1"/>
  <c r="D68" i="5" s="1"/>
  <c r="D69" i="5" s="1"/>
  <c r="D70" i="5" s="1"/>
  <c r="D71" i="5" s="1"/>
  <c r="D72" i="5" s="1"/>
  <c r="D73" i="5" s="1"/>
  <c r="D74" i="5" s="1"/>
  <c r="D75" i="5" s="1"/>
  <c r="D76" i="5" s="1"/>
  <c r="D77" i="5" s="1"/>
  <c r="C4" i="5"/>
  <c r="C5" i="5" s="1"/>
  <c r="C6" i="5" s="1"/>
  <c r="C7" i="5" s="1"/>
  <c r="C8" i="5" s="1"/>
  <c r="C9" i="5" s="1"/>
  <c r="C10" i="5" s="1"/>
  <c r="C11" i="5" s="1"/>
  <c r="C12" i="5" s="1"/>
  <c r="C13" i="5" s="1"/>
  <c r="C14" i="5" s="1"/>
  <c r="C15" i="5" s="1"/>
  <c r="C16" i="5" s="1"/>
  <c r="C17" i="5" s="1"/>
  <c r="C18" i="5" s="1"/>
  <c r="C19" i="5" s="1"/>
  <c r="C20" i="5" s="1"/>
  <c r="C21" i="5" s="1"/>
  <c r="C22" i="5" s="1"/>
  <c r="C23" i="5" s="1"/>
  <c r="C24" i="5" s="1"/>
  <c r="C25" i="5" s="1"/>
  <c r="C26" i="5" s="1"/>
  <c r="C27" i="5" s="1"/>
  <c r="C28" i="5" s="1"/>
  <c r="C29" i="5" s="1"/>
  <c r="C30" i="5" s="1"/>
  <c r="C31" i="5" s="1"/>
  <c r="C32" i="5" s="1"/>
  <c r="C33" i="5" s="1"/>
  <c r="C34" i="5" s="1"/>
  <c r="C35" i="5" s="1"/>
  <c r="C36" i="5" s="1"/>
  <c r="C37" i="5" s="1"/>
  <c r="C38" i="5" s="1"/>
  <c r="C39" i="5" s="1"/>
  <c r="C40" i="5" s="1"/>
  <c r="C41" i="5" s="1"/>
  <c r="C42" i="5" s="1"/>
  <c r="C43" i="5" s="1"/>
  <c r="C44" i="5" s="1"/>
  <c r="C45" i="5" s="1"/>
  <c r="C46" i="5" s="1"/>
  <c r="C47" i="5" s="1"/>
  <c r="C48" i="5" s="1"/>
  <c r="C49" i="5" s="1"/>
  <c r="C50" i="5" s="1"/>
  <c r="C51" i="5" s="1"/>
  <c r="C52" i="5" s="1"/>
  <c r="C53" i="5" s="1"/>
  <c r="C54" i="5" s="1"/>
  <c r="C55" i="5" s="1"/>
  <c r="C56" i="5" s="1"/>
  <c r="C57" i="5" s="1"/>
  <c r="C58" i="5" s="1"/>
  <c r="C59" i="5" s="1"/>
  <c r="C60" i="5" s="1"/>
  <c r="C61" i="5" s="1"/>
  <c r="C62" i="5" s="1"/>
  <c r="C63" i="5" s="1"/>
  <c r="C64" i="5" s="1"/>
  <c r="C65" i="5" s="1"/>
  <c r="C66" i="5" s="1"/>
  <c r="C67" i="5" s="1"/>
  <c r="C68" i="5" s="1"/>
  <c r="C69" i="5" s="1"/>
  <c r="C70" i="5" s="1"/>
  <c r="C71" i="5" s="1"/>
  <c r="C72" i="5" s="1"/>
  <c r="C73" i="5" s="1"/>
  <c r="C74" i="5" s="1"/>
  <c r="C75" i="5" s="1"/>
  <c r="C76" i="5" s="1"/>
  <c r="C77" i="5" s="1"/>
  <c r="V17" i="4" l="1"/>
  <c r="V16" i="4"/>
  <c r="V15" i="4"/>
  <c r="V14" i="4"/>
  <c r="V13" i="4"/>
  <c r="V12" i="4"/>
  <c r="V11" i="4"/>
  <c r="V10" i="4"/>
  <c r="V9" i="4"/>
  <c r="V8" i="4"/>
  <c r="V7" i="4"/>
  <c r="V6" i="4"/>
  <c r="V5" i="4"/>
  <c r="G5" i="4"/>
  <c r="G6" i="4" s="1"/>
  <c r="G7" i="4" s="1"/>
  <c r="G8" i="4" s="1"/>
  <c r="G9" i="4" s="1"/>
  <c r="G10" i="4" s="1"/>
  <c r="G11" i="4" s="1"/>
  <c r="G12" i="4" s="1"/>
  <c r="G13" i="4" s="1"/>
  <c r="G14" i="4" s="1"/>
  <c r="G15" i="4" s="1"/>
  <c r="G16" i="4" s="1"/>
  <c r="G17" i="4" s="1"/>
  <c r="F5" i="4"/>
  <c r="F6" i="4" s="1"/>
  <c r="F7" i="4" s="1"/>
  <c r="F8" i="4" s="1"/>
  <c r="F9" i="4" s="1"/>
  <c r="F10" i="4" s="1"/>
  <c r="F11" i="4" s="1"/>
  <c r="F12" i="4" s="1"/>
  <c r="F13" i="4" s="1"/>
  <c r="F14" i="4" s="1"/>
  <c r="F15" i="4" s="1"/>
  <c r="F16" i="4" s="1"/>
  <c r="F17" i="4" s="1"/>
  <c r="E5" i="4"/>
  <c r="E6" i="4" s="1"/>
  <c r="E7" i="4" s="1"/>
  <c r="E8" i="4" s="1"/>
  <c r="E9" i="4" s="1"/>
  <c r="E10" i="4" s="1"/>
  <c r="E11" i="4" s="1"/>
  <c r="E12" i="4" s="1"/>
  <c r="E13" i="4" s="1"/>
  <c r="E14" i="4" s="1"/>
  <c r="E15" i="4" s="1"/>
  <c r="E16" i="4" s="1"/>
  <c r="E17" i="4" s="1"/>
  <c r="B5" i="4"/>
  <c r="B6" i="4" s="1"/>
  <c r="B7" i="4" s="1"/>
  <c r="B8" i="4" s="1"/>
  <c r="B9" i="4" s="1"/>
  <c r="B10" i="4" s="1"/>
  <c r="B11" i="4" s="1"/>
  <c r="B12" i="4" s="1"/>
  <c r="B13" i="4" s="1"/>
  <c r="B14" i="4" s="1"/>
  <c r="B15" i="4" s="1"/>
  <c r="B16" i="4" s="1"/>
  <c r="B17" i="4" s="1"/>
  <c r="A5" i="4"/>
  <c r="A6" i="4" s="1"/>
  <c r="A7" i="4" s="1"/>
  <c r="A8" i="4" s="1"/>
  <c r="A9" i="4" s="1"/>
  <c r="A10" i="4" s="1"/>
  <c r="A11" i="4" s="1"/>
  <c r="A12" i="4" s="1"/>
  <c r="A13" i="4" s="1"/>
  <c r="A14" i="4" s="1"/>
  <c r="A15" i="4" s="1"/>
  <c r="A16" i="4" s="1"/>
  <c r="A17" i="4" s="1"/>
  <c r="V4" i="4"/>
  <c r="D4" i="4"/>
  <c r="D5" i="4" s="1"/>
  <c r="D6" i="4" s="1"/>
  <c r="D7" i="4" s="1"/>
  <c r="D8" i="4" s="1"/>
  <c r="D9" i="4" s="1"/>
  <c r="D10" i="4" s="1"/>
  <c r="D11" i="4" s="1"/>
  <c r="D12" i="4" s="1"/>
  <c r="D13" i="4" s="1"/>
  <c r="D14" i="4" s="1"/>
  <c r="D15" i="4" s="1"/>
  <c r="D16" i="4" s="1"/>
  <c r="D17" i="4" s="1"/>
  <c r="C4" i="4"/>
  <c r="C5" i="4" s="1"/>
  <c r="C6" i="4" s="1"/>
  <c r="C7" i="4" s="1"/>
  <c r="C8" i="4" s="1"/>
  <c r="C9" i="4" s="1"/>
  <c r="C10" i="4" s="1"/>
  <c r="C11" i="4" s="1"/>
  <c r="C12" i="4" s="1"/>
  <c r="C13" i="4" s="1"/>
  <c r="C14" i="4" s="1"/>
  <c r="C15" i="4" s="1"/>
  <c r="C16" i="4" s="1"/>
  <c r="C17" i="4" s="1"/>
  <c r="V133" i="3" l="1"/>
  <c r="V132" i="3"/>
  <c r="V131" i="3"/>
  <c r="V130" i="3"/>
  <c r="V129" i="3"/>
  <c r="V128" i="3"/>
  <c r="V127" i="3"/>
  <c r="V126" i="3"/>
  <c r="V125" i="3"/>
  <c r="V124" i="3"/>
  <c r="V123" i="3"/>
  <c r="V122" i="3"/>
  <c r="V121" i="3"/>
  <c r="V120" i="3"/>
  <c r="V119" i="3"/>
  <c r="V118" i="3"/>
  <c r="V117" i="3"/>
  <c r="V116" i="3"/>
  <c r="V115" i="3"/>
  <c r="V114" i="3"/>
  <c r="V113" i="3"/>
  <c r="V112" i="3"/>
  <c r="V111" i="3"/>
  <c r="V110" i="3"/>
  <c r="V109" i="3"/>
  <c r="V108" i="3"/>
  <c r="V107" i="3"/>
  <c r="V106" i="3"/>
  <c r="V105" i="3"/>
  <c r="V104" i="3"/>
  <c r="E104" i="3"/>
  <c r="E105" i="3" s="1"/>
  <c r="E106" i="3" s="1"/>
  <c r="E107" i="3" s="1"/>
  <c r="E108" i="3" s="1"/>
  <c r="E109" i="3" s="1"/>
  <c r="E110" i="3" s="1"/>
  <c r="E111" i="3" s="1"/>
  <c r="E112" i="3" s="1"/>
  <c r="E113" i="3" s="1"/>
  <c r="E114" i="3" s="1"/>
  <c r="E115" i="3" s="1"/>
  <c r="E116" i="3" s="1"/>
  <c r="E117" i="3" s="1"/>
  <c r="E118" i="3" s="1"/>
  <c r="E119" i="3" s="1"/>
  <c r="E120" i="3" s="1"/>
  <c r="E121" i="3" s="1"/>
  <c r="E122" i="3" s="1"/>
  <c r="E123" i="3" s="1"/>
  <c r="E124" i="3" s="1"/>
  <c r="E125" i="3" s="1"/>
  <c r="E126" i="3" s="1"/>
  <c r="E127" i="3" s="1"/>
  <c r="E128" i="3" s="1"/>
  <c r="E129" i="3" s="1"/>
  <c r="E130" i="3" s="1"/>
  <c r="E131" i="3" s="1"/>
  <c r="E132" i="3" s="1"/>
  <c r="E133" i="3" s="1"/>
  <c r="E134" i="3" s="1"/>
  <c r="V103" i="3"/>
  <c r="V102" i="3"/>
  <c r="V101" i="3"/>
  <c r="V100" i="3"/>
  <c r="V99" i="3"/>
  <c r="V98" i="3"/>
  <c r="V97" i="3"/>
  <c r="V96" i="3"/>
  <c r="V95" i="3"/>
  <c r="V94" i="3"/>
  <c r="V93" i="3"/>
  <c r="V92" i="3"/>
  <c r="V91" i="3"/>
  <c r="V90" i="3"/>
  <c r="V89" i="3"/>
  <c r="V88" i="3"/>
  <c r="V87" i="3"/>
  <c r="V86" i="3"/>
  <c r="V85" i="3"/>
  <c r="V84" i="3"/>
  <c r="V83" i="3"/>
  <c r="V82" i="3"/>
  <c r="V81" i="3"/>
  <c r="V80" i="3"/>
  <c r="V79" i="3"/>
  <c r="V78" i="3"/>
  <c r="V77" i="3"/>
  <c r="V76" i="3"/>
  <c r="V75" i="3"/>
  <c r="V74" i="3"/>
  <c r="V73" i="3"/>
  <c r="V72" i="3"/>
  <c r="V71" i="3"/>
  <c r="V70" i="3"/>
  <c r="E70" i="3"/>
  <c r="E71" i="3" s="1"/>
  <c r="E72" i="3" s="1"/>
  <c r="E73" i="3" s="1"/>
  <c r="E74" i="3" s="1"/>
  <c r="E75" i="3" s="1"/>
  <c r="E76" i="3" s="1"/>
  <c r="E77" i="3" s="1"/>
  <c r="E78" i="3" s="1"/>
  <c r="E79" i="3" s="1"/>
  <c r="E80" i="3" s="1"/>
  <c r="E81" i="3" s="1"/>
  <c r="E82" i="3" s="1"/>
  <c r="E83" i="3" s="1"/>
  <c r="E84" i="3" s="1"/>
  <c r="E85" i="3" s="1"/>
  <c r="E86" i="3" s="1"/>
  <c r="E87" i="3" s="1"/>
  <c r="E88" i="3" s="1"/>
  <c r="E89" i="3" s="1"/>
  <c r="E90" i="3" s="1"/>
  <c r="E91" i="3" s="1"/>
  <c r="E92" i="3" s="1"/>
  <c r="E93" i="3" s="1"/>
  <c r="E94" i="3" s="1"/>
  <c r="E95" i="3" s="1"/>
  <c r="E96" i="3" s="1"/>
  <c r="E97" i="3" s="1"/>
  <c r="E98" i="3" s="1"/>
  <c r="E99" i="3" s="1"/>
  <c r="E100" i="3" s="1"/>
  <c r="E101" i="3" s="1"/>
  <c r="E102" i="3" s="1"/>
  <c r="V69" i="3"/>
  <c r="V68" i="3"/>
  <c r="V67" i="3"/>
  <c r="V66" i="3"/>
  <c r="V65" i="3"/>
  <c r="V64" i="3"/>
  <c r="V63" i="3"/>
  <c r="V62" i="3"/>
  <c r="V61" i="3"/>
  <c r="V60" i="3"/>
  <c r="V59" i="3"/>
  <c r="V58" i="3"/>
  <c r="V57" i="3"/>
  <c r="V56" i="3"/>
  <c r="V55" i="3"/>
  <c r="V54" i="3"/>
  <c r="V53" i="3"/>
  <c r="V52" i="3"/>
  <c r="V51" i="3"/>
  <c r="V50" i="3"/>
  <c r="V49" i="3"/>
  <c r="V48" i="3"/>
  <c r="V47" i="3"/>
  <c r="V46" i="3"/>
  <c r="V45" i="3"/>
  <c r="V44" i="3"/>
  <c r="V43" i="3"/>
  <c r="V42" i="3"/>
  <c r="V41" i="3"/>
  <c r="V40" i="3"/>
  <c r="V39" i="3"/>
  <c r="E39" i="3"/>
  <c r="E40" i="3" s="1"/>
  <c r="E41" i="3" s="1"/>
  <c r="E42" i="3" s="1"/>
  <c r="E43" i="3" s="1"/>
  <c r="E44" i="3" s="1"/>
  <c r="E45" i="3" s="1"/>
  <c r="E46" i="3" s="1"/>
  <c r="E47" i="3" s="1"/>
  <c r="E48" i="3" s="1"/>
  <c r="E49" i="3" s="1"/>
  <c r="E50" i="3" s="1"/>
  <c r="E51" i="3" s="1"/>
  <c r="E52" i="3" s="1"/>
  <c r="E53" i="3" s="1"/>
  <c r="E54" i="3" s="1"/>
  <c r="E55" i="3" s="1"/>
  <c r="E56" i="3" s="1"/>
  <c r="E57" i="3" s="1"/>
  <c r="E58" i="3" s="1"/>
  <c r="E59" i="3" s="1"/>
  <c r="E60" i="3" s="1"/>
  <c r="E61" i="3" s="1"/>
  <c r="E62" i="3" s="1"/>
  <c r="E63" i="3" s="1"/>
  <c r="E64" i="3" s="1"/>
  <c r="E65" i="3" s="1"/>
  <c r="E66" i="3" s="1"/>
  <c r="E67" i="3" s="1"/>
  <c r="E68" i="3" s="1"/>
  <c r="V38" i="3"/>
  <c r="V37" i="3"/>
  <c r="V36" i="3"/>
  <c r="V35" i="3"/>
  <c r="V34" i="3"/>
  <c r="V33" i="3"/>
  <c r="V32" i="3"/>
  <c r="V31" i="3"/>
  <c r="V30" i="3"/>
  <c r="V29" i="3"/>
  <c r="V28" i="3"/>
  <c r="V27" i="3"/>
  <c r="V26" i="3"/>
  <c r="V25" i="3"/>
  <c r="V24" i="3"/>
  <c r="V23" i="3"/>
  <c r="V22" i="3"/>
  <c r="V21" i="3"/>
  <c r="V20" i="3"/>
  <c r="V19" i="3"/>
  <c r="V18" i="3"/>
  <c r="V17" i="3"/>
  <c r="V16" i="3"/>
  <c r="V15" i="3"/>
  <c r="V14" i="3"/>
  <c r="V13" i="3"/>
  <c r="V12" i="3"/>
  <c r="V11" i="3"/>
  <c r="V10" i="3"/>
  <c r="V9" i="3"/>
  <c r="V8" i="3"/>
  <c r="V7" i="3"/>
  <c r="V6" i="3"/>
  <c r="V5" i="3"/>
  <c r="G5" i="3"/>
  <c r="G6" i="3" s="1"/>
  <c r="G7" i="3" s="1"/>
  <c r="G8" i="3" s="1"/>
  <c r="G9" i="3" s="1"/>
  <c r="G10" i="3" s="1"/>
  <c r="G11" i="3" s="1"/>
  <c r="G12" i="3" s="1"/>
  <c r="G13" i="3" s="1"/>
  <c r="G14" i="3" s="1"/>
  <c r="G15" i="3" s="1"/>
  <c r="G16" i="3" s="1"/>
  <c r="G17" i="3" s="1"/>
  <c r="G18" i="3" s="1"/>
  <c r="G19" i="3" s="1"/>
  <c r="G20" i="3" s="1"/>
  <c r="G21" i="3" s="1"/>
  <c r="G22" i="3" s="1"/>
  <c r="G23" i="3" s="1"/>
  <c r="G24" i="3" s="1"/>
  <c r="G25" i="3" s="1"/>
  <c r="G26" i="3" s="1"/>
  <c r="G27" i="3" s="1"/>
  <c r="G28" i="3" s="1"/>
  <c r="G29" i="3" s="1"/>
  <c r="G30" i="3" s="1"/>
  <c r="G31" i="3" s="1"/>
  <c r="G32" i="3" s="1"/>
  <c r="G33" i="3" s="1"/>
  <c r="G34" i="3" s="1"/>
  <c r="G35" i="3" s="1"/>
  <c r="G36" i="3" s="1"/>
  <c r="G37" i="3" s="1"/>
  <c r="G38" i="3" s="1"/>
  <c r="G39" i="3" s="1"/>
  <c r="G40" i="3" s="1"/>
  <c r="G41" i="3" s="1"/>
  <c r="G42" i="3" s="1"/>
  <c r="G43" i="3" s="1"/>
  <c r="G44" i="3" s="1"/>
  <c r="G45" i="3" s="1"/>
  <c r="G46" i="3" s="1"/>
  <c r="G47" i="3" s="1"/>
  <c r="G48" i="3" s="1"/>
  <c r="G49" i="3" s="1"/>
  <c r="G50" i="3" s="1"/>
  <c r="G51" i="3" s="1"/>
  <c r="G52" i="3" s="1"/>
  <c r="G53" i="3" s="1"/>
  <c r="G54" i="3" s="1"/>
  <c r="G55" i="3" s="1"/>
  <c r="G56" i="3" s="1"/>
  <c r="G57" i="3" s="1"/>
  <c r="G58" i="3" s="1"/>
  <c r="G59" i="3" s="1"/>
  <c r="G60" i="3" s="1"/>
  <c r="G61" i="3" s="1"/>
  <c r="G62" i="3" s="1"/>
  <c r="G63" i="3" s="1"/>
  <c r="G64" i="3" s="1"/>
  <c r="G65" i="3" s="1"/>
  <c r="G66" i="3" s="1"/>
  <c r="G67" i="3" s="1"/>
  <c r="G68" i="3" s="1"/>
  <c r="G69" i="3" s="1"/>
  <c r="G70" i="3" s="1"/>
  <c r="G71" i="3" s="1"/>
  <c r="G72" i="3" s="1"/>
  <c r="G73" i="3" s="1"/>
  <c r="G74" i="3" s="1"/>
  <c r="G75" i="3" s="1"/>
  <c r="G76" i="3" s="1"/>
  <c r="G77" i="3" s="1"/>
  <c r="G78" i="3" s="1"/>
  <c r="G79" i="3" s="1"/>
  <c r="G80" i="3" s="1"/>
  <c r="G81" i="3" s="1"/>
  <c r="G82" i="3" s="1"/>
  <c r="G83" i="3" s="1"/>
  <c r="G84" i="3" s="1"/>
  <c r="G85" i="3" s="1"/>
  <c r="G86" i="3" s="1"/>
  <c r="G87" i="3" s="1"/>
  <c r="G88" i="3" s="1"/>
  <c r="G89" i="3" s="1"/>
  <c r="G90" i="3" s="1"/>
  <c r="G91" i="3" s="1"/>
  <c r="G92" i="3" s="1"/>
  <c r="G93" i="3" s="1"/>
  <c r="G94" i="3" s="1"/>
  <c r="G95" i="3" s="1"/>
  <c r="G96" i="3" s="1"/>
  <c r="G97" i="3" s="1"/>
  <c r="G98" i="3" s="1"/>
  <c r="G99" i="3" s="1"/>
  <c r="G100" i="3" s="1"/>
  <c r="G101" i="3" s="1"/>
  <c r="G102" i="3" s="1"/>
  <c r="G103" i="3" s="1"/>
  <c r="G104" i="3" s="1"/>
  <c r="G105" i="3" s="1"/>
  <c r="G106" i="3" s="1"/>
  <c r="G107" i="3" s="1"/>
  <c r="G108" i="3" s="1"/>
  <c r="G109" i="3" s="1"/>
  <c r="G110" i="3" s="1"/>
  <c r="G111" i="3" s="1"/>
  <c r="G112" i="3" s="1"/>
  <c r="G113" i="3" s="1"/>
  <c r="G114" i="3" s="1"/>
  <c r="G115" i="3" s="1"/>
  <c r="G116" i="3" s="1"/>
  <c r="G117" i="3" s="1"/>
  <c r="G118" i="3" s="1"/>
  <c r="G119" i="3" s="1"/>
  <c r="G120" i="3" s="1"/>
  <c r="G121" i="3" s="1"/>
  <c r="G122" i="3" s="1"/>
  <c r="G123" i="3" s="1"/>
  <c r="G124" i="3" s="1"/>
  <c r="G125" i="3" s="1"/>
  <c r="G126" i="3" s="1"/>
  <c r="G127" i="3" s="1"/>
  <c r="G128" i="3" s="1"/>
  <c r="G129" i="3" s="1"/>
  <c r="G130" i="3" s="1"/>
  <c r="G131" i="3" s="1"/>
  <c r="G132" i="3" s="1"/>
  <c r="G133" i="3" s="1"/>
  <c r="G134" i="3" s="1"/>
  <c r="F5" i="3"/>
  <c r="F6" i="3" s="1"/>
  <c r="F7" i="3" s="1"/>
  <c r="F8" i="3" s="1"/>
  <c r="F9" i="3" s="1"/>
  <c r="F10" i="3" s="1"/>
  <c r="F11" i="3" s="1"/>
  <c r="F12" i="3" s="1"/>
  <c r="F13" i="3" s="1"/>
  <c r="F14" i="3" s="1"/>
  <c r="F15" i="3" s="1"/>
  <c r="F16" i="3" s="1"/>
  <c r="F17" i="3" s="1"/>
  <c r="F18" i="3" s="1"/>
  <c r="F19" i="3" s="1"/>
  <c r="F20" i="3" s="1"/>
  <c r="F21" i="3" s="1"/>
  <c r="F22" i="3" s="1"/>
  <c r="F23" i="3" s="1"/>
  <c r="F24" i="3" s="1"/>
  <c r="F25" i="3" s="1"/>
  <c r="F26" i="3" s="1"/>
  <c r="F27" i="3" s="1"/>
  <c r="F28" i="3" s="1"/>
  <c r="F29" i="3" s="1"/>
  <c r="F30" i="3" s="1"/>
  <c r="F31" i="3" s="1"/>
  <c r="F32" i="3" s="1"/>
  <c r="F33" i="3" s="1"/>
  <c r="F34" i="3" s="1"/>
  <c r="F35" i="3" s="1"/>
  <c r="F36" i="3" s="1"/>
  <c r="F37" i="3" s="1"/>
  <c r="F38" i="3" s="1"/>
  <c r="F39" i="3" s="1"/>
  <c r="F40" i="3" s="1"/>
  <c r="F41" i="3" s="1"/>
  <c r="F42" i="3" s="1"/>
  <c r="F43" i="3" s="1"/>
  <c r="F44" i="3" s="1"/>
  <c r="F45" i="3" s="1"/>
  <c r="F46" i="3" s="1"/>
  <c r="F47" i="3" s="1"/>
  <c r="F48" i="3" s="1"/>
  <c r="F49" i="3" s="1"/>
  <c r="F50" i="3" s="1"/>
  <c r="F51" i="3" s="1"/>
  <c r="F52" i="3" s="1"/>
  <c r="F53" i="3" s="1"/>
  <c r="F54" i="3" s="1"/>
  <c r="F55" i="3" s="1"/>
  <c r="F56" i="3" s="1"/>
  <c r="F57" i="3" s="1"/>
  <c r="F58" i="3" s="1"/>
  <c r="F59" i="3" s="1"/>
  <c r="F60" i="3" s="1"/>
  <c r="F61" i="3" s="1"/>
  <c r="F62" i="3" s="1"/>
  <c r="F63" i="3" s="1"/>
  <c r="F64" i="3" s="1"/>
  <c r="F65" i="3" s="1"/>
  <c r="F66" i="3" s="1"/>
  <c r="F67" i="3" s="1"/>
  <c r="F68" i="3" s="1"/>
  <c r="F69" i="3" s="1"/>
  <c r="F70" i="3" s="1"/>
  <c r="F71" i="3" s="1"/>
  <c r="F72" i="3" s="1"/>
  <c r="F73" i="3" s="1"/>
  <c r="F74" i="3" s="1"/>
  <c r="F75" i="3" s="1"/>
  <c r="F76" i="3" s="1"/>
  <c r="F77" i="3" s="1"/>
  <c r="F78" i="3" s="1"/>
  <c r="F79" i="3" s="1"/>
  <c r="F80" i="3" s="1"/>
  <c r="F81" i="3" s="1"/>
  <c r="F82" i="3" s="1"/>
  <c r="F83" i="3" s="1"/>
  <c r="F84" i="3" s="1"/>
  <c r="F85" i="3" s="1"/>
  <c r="F86" i="3" s="1"/>
  <c r="F87" i="3" s="1"/>
  <c r="F88" i="3" s="1"/>
  <c r="F89" i="3" s="1"/>
  <c r="F90" i="3" s="1"/>
  <c r="F91" i="3" s="1"/>
  <c r="F92" i="3" s="1"/>
  <c r="F93" i="3" s="1"/>
  <c r="F94" i="3" s="1"/>
  <c r="F95" i="3" s="1"/>
  <c r="F96" i="3" s="1"/>
  <c r="F97" i="3" s="1"/>
  <c r="F98" i="3" s="1"/>
  <c r="F99" i="3" s="1"/>
  <c r="F100" i="3" s="1"/>
  <c r="F101" i="3" s="1"/>
  <c r="F102" i="3" s="1"/>
  <c r="F103" i="3" s="1"/>
  <c r="F104" i="3" s="1"/>
  <c r="F105" i="3" s="1"/>
  <c r="F106" i="3" s="1"/>
  <c r="F107" i="3" s="1"/>
  <c r="F108" i="3" s="1"/>
  <c r="F109" i="3" s="1"/>
  <c r="F110" i="3" s="1"/>
  <c r="F111" i="3" s="1"/>
  <c r="F112" i="3" s="1"/>
  <c r="F113" i="3" s="1"/>
  <c r="F114" i="3" s="1"/>
  <c r="F115" i="3" s="1"/>
  <c r="F116" i="3" s="1"/>
  <c r="F117" i="3" s="1"/>
  <c r="F118" i="3" s="1"/>
  <c r="F119" i="3" s="1"/>
  <c r="F120" i="3" s="1"/>
  <c r="F121" i="3" s="1"/>
  <c r="F122" i="3" s="1"/>
  <c r="F123" i="3" s="1"/>
  <c r="F124" i="3" s="1"/>
  <c r="F125" i="3" s="1"/>
  <c r="F126" i="3" s="1"/>
  <c r="F127" i="3" s="1"/>
  <c r="F128" i="3" s="1"/>
  <c r="F129" i="3" s="1"/>
  <c r="F130" i="3" s="1"/>
  <c r="F131" i="3" s="1"/>
  <c r="F132" i="3" s="1"/>
  <c r="F133" i="3" s="1"/>
  <c r="F134" i="3" s="1"/>
  <c r="E5" i="3"/>
  <c r="E6" i="3" s="1"/>
  <c r="E7" i="3" s="1"/>
  <c r="E8" i="3" s="1"/>
  <c r="E9" i="3" s="1"/>
  <c r="E10" i="3" s="1"/>
  <c r="E11" i="3" s="1"/>
  <c r="E12" i="3" s="1"/>
  <c r="E13" i="3" s="1"/>
  <c r="E14" i="3" s="1"/>
  <c r="E15" i="3" s="1"/>
  <c r="E16" i="3" s="1"/>
  <c r="E17" i="3" s="1"/>
  <c r="E18" i="3" s="1"/>
  <c r="E19" i="3" s="1"/>
  <c r="E20" i="3" s="1"/>
  <c r="E21" i="3" s="1"/>
  <c r="E22" i="3" s="1"/>
  <c r="E23" i="3" s="1"/>
  <c r="E24" i="3" s="1"/>
  <c r="E25" i="3" s="1"/>
  <c r="E26" i="3" s="1"/>
  <c r="E27" i="3" s="1"/>
  <c r="E28" i="3" s="1"/>
  <c r="E29" i="3" s="1"/>
  <c r="E30" i="3" s="1"/>
  <c r="E31" i="3" s="1"/>
  <c r="E32" i="3" s="1"/>
  <c r="E33" i="3" s="1"/>
  <c r="E34" i="3" s="1"/>
  <c r="E35" i="3" s="1"/>
  <c r="E36" i="3" s="1"/>
  <c r="E37" i="3" s="1"/>
  <c r="B5" i="3"/>
  <c r="B6" i="3" s="1"/>
  <c r="B7" i="3" s="1"/>
  <c r="B8" i="3" s="1"/>
  <c r="B9" i="3" s="1"/>
  <c r="B10" i="3" s="1"/>
  <c r="B11" i="3" s="1"/>
  <c r="B12" i="3" s="1"/>
  <c r="B13" i="3" s="1"/>
  <c r="B14" i="3" s="1"/>
  <c r="B15" i="3" s="1"/>
  <c r="B16" i="3" s="1"/>
  <c r="B17" i="3" s="1"/>
  <c r="B18" i="3" s="1"/>
  <c r="B19" i="3" s="1"/>
  <c r="B20" i="3" s="1"/>
  <c r="B21" i="3" s="1"/>
  <c r="B22" i="3" s="1"/>
  <c r="B23" i="3" s="1"/>
  <c r="B24" i="3" s="1"/>
  <c r="B25" i="3" s="1"/>
  <c r="B26" i="3" s="1"/>
  <c r="B27" i="3" s="1"/>
  <c r="B28" i="3" s="1"/>
  <c r="B29" i="3" s="1"/>
  <c r="B30" i="3" s="1"/>
  <c r="B31" i="3" s="1"/>
  <c r="B32" i="3" s="1"/>
  <c r="B33" i="3" s="1"/>
  <c r="B34" i="3" s="1"/>
  <c r="B35" i="3" s="1"/>
  <c r="B36" i="3" s="1"/>
  <c r="B37" i="3" s="1"/>
  <c r="B38" i="3" s="1"/>
  <c r="B39" i="3" s="1"/>
  <c r="B40" i="3" s="1"/>
  <c r="B41" i="3" s="1"/>
  <c r="B42" i="3" s="1"/>
  <c r="B43" i="3" s="1"/>
  <c r="B44" i="3" s="1"/>
  <c r="B45" i="3" s="1"/>
  <c r="B46" i="3" s="1"/>
  <c r="B47" i="3" s="1"/>
  <c r="B48" i="3" s="1"/>
  <c r="B49" i="3" s="1"/>
  <c r="B50" i="3" s="1"/>
  <c r="B51" i="3" s="1"/>
  <c r="B52" i="3" s="1"/>
  <c r="B53" i="3" s="1"/>
  <c r="B54" i="3" s="1"/>
  <c r="B55" i="3" s="1"/>
  <c r="B56" i="3" s="1"/>
  <c r="B57" i="3" s="1"/>
  <c r="B58" i="3" s="1"/>
  <c r="B59" i="3" s="1"/>
  <c r="B60" i="3" s="1"/>
  <c r="B61" i="3" s="1"/>
  <c r="B62" i="3" s="1"/>
  <c r="B63" i="3" s="1"/>
  <c r="B64" i="3" s="1"/>
  <c r="B65" i="3" s="1"/>
  <c r="B66" i="3" s="1"/>
  <c r="B67" i="3" s="1"/>
  <c r="B68" i="3" s="1"/>
  <c r="B69" i="3" s="1"/>
  <c r="B70" i="3" s="1"/>
  <c r="B71" i="3" s="1"/>
  <c r="B72" i="3" s="1"/>
  <c r="B73" i="3" s="1"/>
  <c r="B74" i="3" s="1"/>
  <c r="B75" i="3" s="1"/>
  <c r="B76" i="3" s="1"/>
  <c r="B77" i="3" s="1"/>
  <c r="B78" i="3" s="1"/>
  <c r="B79" i="3" s="1"/>
  <c r="B80" i="3" s="1"/>
  <c r="B81" i="3" s="1"/>
  <c r="B82" i="3" s="1"/>
  <c r="B83" i="3" s="1"/>
  <c r="B84" i="3" s="1"/>
  <c r="B85" i="3" s="1"/>
  <c r="B86" i="3" s="1"/>
  <c r="B87" i="3" s="1"/>
  <c r="B88" i="3" s="1"/>
  <c r="B89" i="3" s="1"/>
  <c r="B90" i="3" s="1"/>
  <c r="B91" i="3" s="1"/>
  <c r="B92" i="3" s="1"/>
  <c r="B93" i="3" s="1"/>
  <c r="B94" i="3" s="1"/>
  <c r="B95" i="3" s="1"/>
  <c r="B96" i="3" s="1"/>
  <c r="B97" i="3" s="1"/>
  <c r="B98" i="3" s="1"/>
  <c r="B99" i="3" s="1"/>
  <c r="B100" i="3" s="1"/>
  <c r="B101" i="3" s="1"/>
  <c r="B102" i="3" s="1"/>
  <c r="B103" i="3" s="1"/>
  <c r="B104" i="3" s="1"/>
  <c r="B105" i="3" s="1"/>
  <c r="B106" i="3" s="1"/>
  <c r="B107" i="3" s="1"/>
  <c r="B108" i="3" s="1"/>
  <c r="B109" i="3" s="1"/>
  <c r="B110" i="3" s="1"/>
  <c r="B111" i="3" s="1"/>
  <c r="B112" i="3" s="1"/>
  <c r="B113" i="3" s="1"/>
  <c r="B114" i="3" s="1"/>
  <c r="B115" i="3" s="1"/>
  <c r="B116" i="3" s="1"/>
  <c r="B117" i="3" s="1"/>
  <c r="B118" i="3" s="1"/>
  <c r="B119" i="3" s="1"/>
  <c r="B120" i="3" s="1"/>
  <c r="B121" i="3" s="1"/>
  <c r="B122" i="3" s="1"/>
  <c r="B123" i="3" s="1"/>
  <c r="B124" i="3" s="1"/>
  <c r="B125" i="3" s="1"/>
  <c r="B126" i="3" s="1"/>
  <c r="B127" i="3" s="1"/>
  <c r="B128" i="3" s="1"/>
  <c r="B129" i="3" s="1"/>
  <c r="B130" i="3" s="1"/>
  <c r="B131" i="3" s="1"/>
  <c r="B132" i="3" s="1"/>
  <c r="B133" i="3" s="1"/>
  <c r="B134" i="3" s="1"/>
  <c r="A5" i="3"/>
  <c r="A6" i="3" s="1"/>
  <c r="A7" i="3" s="1"/>
  <c r="A8" i="3" s="1"/>
  <c r="A9" i="3" s="1"/>
  <c r="A10" i="3" s="1"/>
  <c r="A11" i="3" s="1"/>
  <c r="A12" i="3" s="1"/>
  <c r="A13" i="3" s="1"/>
  <c r="A14" i="3" s="1"/>
  <c r="A15" i="3" s="1"/>
  <c r="A16" i="3" s="1"/>
  <c r="A17" i="3" s="1"/>
  <c r="A18" i="3" s="1"/>
  <c r="A19" i="3" s="1"/>
  <c r="A20" i="3" s="1"/>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V4" i="3"/>
  <c r="D4" i="3"/>
  <c r="D5" i="3" s="1"/>
  <c r="D6" i="3" s="1"/>
  <c r="D7" i="3" s="1"/>
  <c r="D8" i="3" s="1"/>
  <c r="D9" i="3" s="1"/>
  <c r="D10" i="3" s="1"/>
  <c r="D11" i="3" s="1"/>
  <c r="D12" i="3" s="1"/>
  <c r="D13" i="3" s="1"/>
  <c r="D14" i="3" s="1"/>
  <c r="D15" i="3" s="1"/>
  <c r="D16" i="3" s="1"/>
  <c r="D17" i="3" s="1"/>
  <c r="D18" i="3" s="1"/>
  <c r="D19" i="3" s="1"/>
  <c r="D20" i="3" s="1"/>
  <c r="D21" i="3" s="1"/>
  <c r="D22" i="3" s="1"/>
  <c r="D23" i="3" s="1"/>
  <c r="D24" i="3" s="1"/>
  <c r="D25" i="3" s="1"/>
  <c r="D26" i="3" s="1"/>
  <c r="D27" i="3" s="1"/>
  <c r="D28" i="3" s="1"/>
  <c r="D29" i="3" s="1"/>
  <c r="D30" i="3" s="1"/>
  <c r="D31" i="3" s="1"/>
  <c r="D32" i="3" s="1"/>
  <c r="D33" i="3" s="1"/>
  <c r="D34" i="3" s="1"/>
  <c r="D35" i="3" s="1"/>
  <c r="D36" i="3" s="1"/>
  <c r="D37" i="3" s="1"/>
  <c r="D38" i="3" s="1"/>
  <c r="D39" i="3" s="1"/>
  <c r="D40" i="3" s="1"/>
  <c r="D41" i="3" s="1"/>
  <c r="D42" i="3" s="1"/>
  <c r="D43" i="3" s="1"/>
  <c r="D44" i="3" s="1"/>
  <c r="D45" i="3" s="1"/>
  <c r="D46" i="3" s="1"/>
  <c r="D47" i="3" s="1"/>
  <c r="D48" i="3" s="1"/>
  <c r="D49" i="3" s="1"/>
  <c r="D50" i="3" s="1"/>
  <c r="D51" i="3" s="1"/>
  <c r="D52" i="3" s="1"/>
  <c r="D53" i="3" s="1"/>
  <c r="D54" i="3" s="1"/>
  <c r="D55" i="3" s="1"/>
  <c r="D56" i="3" s="1"/>
  <c r="D57" i="3" s="1"/>
  <c r="D58" i="3" s="1"/>
  <c r="D59" i="3" s="1"/>
  <c r="D60" i="3" s="1"/>
  <c r="D61" i="3" s="1"/>
  <c r="D62" i="3" s="1"/>
  <c r="D63" i="3" s="1"/>
  <c r="D64" i="3" s="1"/>
  <c r="D65" i="3" s="1"/>
  <c r="D66" i="3" s="1"/>
  <c r="D67" i="3" s="1"/>
  <c r="D68" i="3" s="1"/>
  <c r="D69" i="3" s="1"/>
  <c r="D70" i="3" s="1"/>
  <c r="D71" i="3" s="1"/>
  <c r="D72" i="3" s="1"/>
  <c r="D73" i="3" s="1"/>
  <c r="D74" i="3" s="1"/>
  <c r="D75" i="3" s="1"/>
  <c r="D76" i="3" s="1"/>
  <c r="D77" i="3" s="1"/>
  <c r="D78" i="3" s="1"/>
  <c r="D79" i="3" s="1"/>
  <c r="D80" i="3" s="1"/>
  <c r="D81" i="3" s="1"/>
  <c r="D82" i="3" s="1"/>
  <c r="D83" i="3" s="1"/>
  <c r="D84" i="3" s="1"/>
  <c r="D85" i="3" s="1"/>
  <c r="D86" i="3" s="1"/>
  <c r="D87" i="3" s="1"/>
  <c r="D88" i="3" s="1"/>
  <c r="D89" i="3" s="1"/>
  <c r="D90" i="3" s="1"/>
  <c r="D91" i="3" s="1"/>
  <c r="D92" i="3" s="1"/>
  <c r="D93" i="3" s="1"/>
  <c r="D94" i="3" s="1"/>
  <c r="D95" i="3" s="1"/>
  <c r="D96" i="3" s="1"/>
  <c r="D97" i="3" s="1"/>
  <c r="D98" i="3" s="1"/>
  <c r="D99" i="3" s="1"/>
  <c r="D100" i="3" s="1"/>
  <c r="D101" i="3" s="1"/>
  <c r="D102" i="3" s="1"/>
  <c r="D103" i="3" s="1"/>
  <c r="D104" i="3" s="1"/>
  <c r="D105" i="3" s="1"/>
  <c r="D106" i="3" s="1"/>
  <c r="D107" i="3" s="1"/>
  <c r="D108" i="3" s="1"/>
  <c r="D109" i="3" s="1"/>
  <c r="D110" i="3" s="1"/>
  <c r="D111" i="3" s="1"/>
  <c r="D112" i="3" s="1"/>
  <c r="D113" i="3" s="1"/>
  <c r="D114" i="3" s="1"/>
  <c r="D115" i="3" s="1"/>
  <c r="D116" i="3" s="1"/>
  <c r="D117" i="3" s="1"/>
  <c r="D118" i="3" s="1"/>
  <c r="D119" i="3" s="1"/>
  <c r="D120" i="3" s="1"/>
  <c r="D121" i="3" s="1"/>
  <c r="D122" i="3" s="1"/>
  <c r="D123" i="3" s="1"/>
  <c r="D124" i="3" s="1"/>
  <c r="D125" i="3" s="1"/>
  <c r="D126" i="3" s="1"/>
  <c r="D127" i="3" s="1"/>
  <c r="D128" i="3" s="1"/>
  <c r="D129" i="3" s="1"/>
  <c r="D130" i="3" s="1"/>
  <c r="D131" i="3" s="1"/>
  <c r="D132" i="3" s="1"/>
  <c r="D133" i="3" s="1"/>
  <c r="D134" i="3" s="1"/>
  <c r="C4" i="3"/>
  <c r="C5" i="3" s="1"/>
  <c r="C6" i="3" s="1"/>
  <c r="C7" i="3" s="1"/>
  <c r="C8" i="3" s="1"/>
  <c r="C9" i="3" s="1"/>
  <c r="C10" i="3" s="1"/>
  <c r="C11" i="3" s="1"/>
  <c r="C12" i="3" s="1"/>
  <c r="C13" i="3" s="1"/>
  <c r="C14" i="3" s="1"/>
  <c r="C15" i="3" s="1"/>
  <c r="C16" i="3" s="1"/>
  <c r="C17" i="3" s="1"/>
  <c r="C18" i="3" s="1"/>
  <c r="C19" i="3" s="1"/>
  <c r="C20" i="3" s="1"/>
  <c r="C21" i="3" s="1"/>
  <c r="C22" i="3" s="1"/>
  <c r="C23" i="3" s="1"/>
  <c r="C24" i="3" s="1"/>
  <c r="C25" i="3" s="1"/>
  <c r="C26" i="3" s="1"/>
  <c r="C27" i="3" s="1"/>
  <c r="C28" i="3" s="1"/>
  <c r="C29" i="3" s="1"/>
  <c r="C30" i="3" s="1"/>
  <c r="C31" i="3" s="1"/>
  <c r="C32" i="3" s="1"/>
  <c r="C33" i="3" s="1"/>
  <c r="C34" i="3" s="1"/>
  <c r="C35" i="3" s="1"/>
  <c r="C36" i="3" s="1"/>
  <c r="C37" i="3" s="1"/>
  <c r="C38" i="3" s="1"/>
  <c r="C39" i="3" s="1"/>
  <c r="C40" i="3" s="1"/>
  <c r="C41" i="3" s="1"/>
  <c r="C42" i="3" s="1"/>
  <c r="C43" i="3" s="1"/>
  <c r="C44" i="3" s="1"/>
  <c r="C45" i="3" s="1"/>
  <c r="C46" i="3" s="1"/>
  <c r="C47" i="3" s="1"/>
  <c r="C48" i="3" s="1"/>
  <c r="C49" i="3" s="1"/>
  <c r="C50" i="3" s="1"/>
  <c r="C51" i="3" s="1"/>
  <c r="C52" i="3" s="1"/>
  <c r="C53" i="3" s="1"/>
  <c r="C54" i="3" s="1"/>
  <c r="C55" i="3" s="1"/>
  <c r="C56" i="3" s="1"/>
  <c r="C57" i="3" s="1"/>
  <c r="C58" i="3" s="1"/>
  <c r="C59" i="3" s="1"/>
  <c r="C60" i="3" s="1"/>
  <c r="C61" i="3" s="1"/>
  <c r="C62" i="3" s="1"/>
  <c r="C63" i="3" s="1"/>
  <c r="C64" i="3" s="1"/>
  <c r="C65" i="3" s="1"/>
  <c r="C66" i="3" s="1"/>
  <c r="C67" i="3" s="1"/>
  <c r="C68" i="3" s="1"/>
  <c r="C69" i="3" s="1"/>
  <c r="C70" i="3" s="1"/>
  <c r="C71" i="3" s="1"/>
  <c r="C72" i="3" s="1"/>
  <c r="C73" i="3" s="1"/>
  <c r="C74" i="3" s="1"/>
  <c r="C75" i="3" s="1"/>
  <c r="C76" i="3" s="1"/>
  <c r="C77" i="3" s="1"/>
  <c r="C78" i="3" s="1"/>
  <c r="C79" i="3" s="1"/>
  <c r="C80" i="3" s="1"/>
  <c r="C81" i="3" s="1"/>
  <c r="C82" i="3" s="1"/>
  <c r="C83" i="3" s="1"/>
  <c r="C84" i="3" s="1"/>
  <c r="C85" i="3" s="1"/>
  <c r="C86" i="3" s="1"/>
  <c r="C87" i="3" s="1"/>
  <c r="C88" i="3" s="1"/>
  <c r="C89" i="3" s="1"/>
  <c r="C90" i="3" s="1"/>
  <c r="C91" i="3" s="1"/>
  <c r="C92" i="3" s="1"/>
  <c r="C93" i="3" s="1"/>
  <c r="C94" i="3" s="1"/>
  <c r="C95" i="3" s="1"/>
  <c r="C96" i="3" s="1"/>
  <c r="C97" i="3" s="1"/>
  <c r="C98" i="3" s="1"/>
  <c r="C99" i="3" s="1"/>
  <c r="C100" i="3" s="1"/>
  <c r="C101" i="3" s="1"/>
  <c r="C102" i="3" s="1"/>
  <c r="C103" i="3" s="1"/>
  <c r="C104" i="3" s="1"/>
  <c r="C105" i="3" s="1"/>
  <c r="C106" i="3" s="1"/>
  <c r="C107" i="3" s="1"/>
  <c r="C108" i="3" s="1"/>
  <c r="C109" i="3" s="1"/>
  <c r="C110" i="3" s="1"/>
  <c r="C111" i="3" s="1"/>
  <c r="C112" i="3" s="1"/>
  <c r="C113" i="3" s="1"/>
  <c r="C114" i="3" s="1"/>
  <c r="C115" i="3" s="1"/>
  <c r="C116" i="3" s="1"/>
  <c r="C117" i="3" s="1"/>
  <c r="C118" i="3" s="1"/>
  <c r="C119" i="3" s="1"/>
  <c r="C120" i="3" s="1"/>
  <c r="C121" i="3" s="1"/>
  <c r="C122" i="3" s="1"/>
  <c r="C123" i="3" s="1"/>
  <c r="C124" i="3" s="1"/>
  <c r="C125" i="3" s="1"/>
  <c r="C126" i="3" s="1"/>
  <c r="C127" i="3" s="1"/>
  <c r="C128" i="3" s="1"/>
  <c r="C129" i="3" s="1"/>
  <c r="C130" i="3" s="1"/>
  <c r="C131" i="3" s="1"/>
  <c r="C132" i="3" s="1"/>
  <c r="C133" i="3" s="1"/>
  <c r="C134" i="3" s="1"/>
  <c r="Y4" i="3" l="1"/>
  <c r="V136" i="3"/>
  <c r="V134" i="3"/>
  <c r="V70" i="2"/>
  <c r="V69" i="2"/>
  <c r="V68" i="2"/>
  <c r="V67" i="2"/>
  <c r="V66" i="2"/>
  <c r="V65" i="2"/>
  <c r="V64" i="2"/>
  <c r="V63" i="2"/>
  <c r="V62" i="2"/>
  <c r="V61" i="2"/>
  <c r="V60" i="2"/>
  <c r="V59" i="2"/>
  <c r="V58" i="2"/>
  <c r="V57" i="2"/>
  <c r="V56" i="2"/>
  <c r="V55" i="2"/>
  <c r="V54" i="2"/>
  <c r="V53" i="2"/>
  <c r="V52" i="2"/>
  <c r="V51" i="2"/>
  <c r="V50" i="2"/>
  <c r="V49" i="2"/>
  <c r="V48" i="2"/>
  <c r="V47" i="2"/>
  <c r="E47" i="2"/>
  <c r="E48" i="2" s="1"/>
  <c r="E49" i="2" s="1"/>
  <c r="E50" i="2" s="1"/>
  <c r="E51" i="2" s="1"/>
  <c r="E52" i="2" s="1"/>
  <c r="E53" i="2" s="1"/>
  <c r="E54" i="2" s="1"/>
  <c r="E55" i="2" s="1"/>
  <c r="E56" i="2" s="1"/>
  <c r="E57" i="2" s="1"/>
  <c r="E58" i="2" s="1"/>
  <c r="E59" i="2" s="1"/>
  <c r="E60" i="2" s="1"/>
  <c r="E61" i="2" s="1"/>
  <c r="E62" i="2" s="1"/>
  <c r="E63" i="2" s="1"/>
  <c r="E64" i="2" s="1"/>
  <c r="E65" i="2" s="1"/>
  <c r="E66" i="2" s="1"/>
  <c r="E67" i="2" s="1"/>
  <c r="E68" i="2" s="1"/>
  <c r="E69" i="2" s="1"/>
  <c r="E70" i="2" s="1"/>
  <c r="E71" i="2" s="1"/>
  <c r="E72" i="2" s="1"/>
  <c r="E73" i="2" s="1"/>
  <c r="V46" i="2"/>
  <c r="V45" i="2"/>
  <c r="V44" i="2"/>
  <c r="V43" i="2"/>
  <c r="V42" i="2"/>
  <c r="V41" i="2"/>
  <c r="V40" i="2"/>
  <c r="V39" i="2"/>
  <c r="V38" i="2"/>
  <c r="V37" i="2"/>
  <c r="V36" i="2"/>
  <c r="V35" i="2"/>
  <c r="V34" i="2"/>
  <c r="V33" i="2"/>
  <c r="V32" i="2"/>
  <c r="V31" i="2"/>
  <c r="V30" i="2"/>
  <c r="V29" i="2"/>
  <c r="V28" i="2"/>
  <c r="V27" i="2"/>
  <c r="E27" i="2"/>
  <c r="E28" i="2" s="1"/>
  <c r="E29" i="2" s="1"/>
  <c r="E30" i="2" s="1"/>
  <c r="E31" i="2" s="1"/>
  <c r="E32" i="2" s="1"/>
  <c r="E33" i="2" s="1"/>
  <c r="E34" i="2" s="1"/>
  <c r="E35" i="2" s="1"/>
  <c r="E36" i="2" s="1"/>
  <c r="E37" i="2" s="1"/>
  <c r="E38" i="2" s="1"/>
  <c r="E39" i="2" s="1"/>
  <c r="E40" i="2" s="1"/>
  <c r="E41" i="2" s="1"/>
  <c r="E42" i="2" s="1"/>
  <c r="E43" i="2" s="1"/>
  <c r="E44" i="2" s="1"/>
  <c r="E45" i="2" s="1"/>
  <c r="V26" i="2"/>
  <c r="V25" i="2"/>
  <c r="V24" i="2"/>
  <c r="V23" i="2"/>
  <c r="V22" i="2"/>
  <c r="V21" i="2"/>
  <c r="V20" i="2"/>
  <c r="V19" i="2"/>
  <c r="V18" i="2"/>
  <c r="V17" i="2"/>
  <c r="V16" i="2"/>
  <c r="V15" i="2"/>
  <c r="V14" i="2"/>
  <c r="V13" i="2"/>
  <c r="V12" i="2"/>
  <c r="V11" i="2"/>
  <c r="V10" i="2"/>
  <c r="V9" i="2"/>
  <c r="V8" i="2"/>
  <c r="V7" i="2"/>
  <c r="V6" i="2"/>
  <c r="V5" i="2"/>
  <c r="G5" i="2"/>
  <c r="G6" i="2" s="1"/>
  <c r="G7" i="2" s="1"/>
  <c r="G8" i="2" s="1"/>
  <c r="G9" i="2" s="1"/>
  <c r="G10" i="2" s="1"/>
  <c r="G11" i="2" s="1"/>
  <c r="G12" i="2" s="1"/>
  <c r="G13" i="2" s="1"/>
  <c r="G14" i="2" s="1"/>
  <c r="G15" i="2" s="1"/>
  <c r="G16" i="2" s="1"/>
  <c r="G17" i="2" s="1"/>
  <c r="G18" i="2" s="1"/>
  <c r="G19" i="2" s="1"/>
  <c r="G20" i="2" s="1"/>
  <c r="G21" i="2" s="1"/>
  <c r="G22" i="2" s="1"/>
  <c r="G23" i="2" s="1"/>
  <c r="G24" i="2" s="1"/>
  <c r="G25" i="2" s="1"/>
  <c r="G26" i="2" s="1"/>
  <c r="G27" i="2" s="1"/>
  <c r="G28" i="2" s="1"/>
  <c r="G29" i="2" s="1"/>
  <c r="G30" i="2" s="1"/>
  <c r="G31" i="2" s="1"/>
  <c r="G32" i="2" s="1"/>
  <c r="G33" i="2" s="1"/>
  <c r="G34" i="2" s="1"/>
  <c r="G35" i="2" s="1"/>
  <c r="G36" i="2" s="1"/>
  <c r="G37" i="2" s="1"/>
  <c r="G38" i="2" s="1"/>
  <c r="G39" i="2" s="1"/>
  <c r="G40" i="2" s="1"/>
  <c r="G41" i="2" s="1"/>
  <c r="G42" i="2" s="1"/>
  <c r="G43" i="2" s="1"/>
  <c r="G44" i="2" s="1"/>
  <c r="G45" i="2" s="1"/>
  <c r="G46" i="2" s="1"/>
  <c r="G47" i="2" s="1"/>
  <c r="G48" i="2" s="1"/>
  <c r="G49" i="2" s="1"/>
  <c r="G50" i="2" s="1"/>
  <c r="G51" i="2" s="1"/>
  <c r="G52" i="2" s="1"/>
  <c r="G53" i="2" s="1"/>
  <c r="G54" i="2" s="1"/>
  <c r="G55" i="2" s="1"/>
  <c r="G56" i="2" s="1"/>
  <c r="G57" i="2" s="1"/>
  <c r="G58" i="2" s="1"/>
  <c r="G59" i="2" s="1"/>
  <c r="G60" i="2" s="1"/>
  <c r="G61" i="2" s="1"/>
  <c r="G62" i="2" s="1"/>
  <c r="G63" i="2" s="1"/>
  <c r="G64" i="2" s="1"/>
  <c r="G65" i="2" s="1"/>
  <c r="G66" i="2" s="1"/>
  <c r="G67" i="2" s="1"/>
  <c r="G68" i="2" s="1"/>
  <c r="G69" i="2" s="1"/>
  <c r="G70" i="2" s="1"/>
  <c r="G71" i="2" s="1"/>
  <c r="G72" i="2" s="1"/>
  <c r="G73" i="2" s="1"/>
  <c r="F5" i="2"/>
  <c r="F6" i="2" s="1"/>
  <c r="F7" i="2" s="1"/>
  <c r="F8" i="2" s="1"/>
  <c r="F9" i="2" s="1"/>
  <c r="F10" i="2" s="1"/>
  <c r="F11" i="2" s="1"/>
  <c r="F12" i="2" s="1"/>
  <c r="F13" i="2" s="1"/>
  <c r="F14" i="2" s="1"/>
  <c r="F15" i="2" s="1"/>
  <c r="F16" i="2" s="1"/>
  <c r="F17" i="2" s="1"/>
  <c r="F18" i="2" s="1"/>
  <c r="F19" i="2" s="1"/>
  <c r="F20" i="2" s="1"/>
  <c r="F21" i="2" s="1"/>
  <c r="F22" i="2" s="1"/>
  <c r="F23" i="2" s="1"/>
  <c r="F24" i="2" s="1"/>
  <c r="F25" i="2" s="1"/>
  <c r="F26" i="2" s="1"/>
  <c r="F27" i="2" s="1"/>
  <c r="F28" i="2" s="1"/>
  <c r="F29" i="2" s="1"/>
  <c r="F30" i="2" s="1"/>
  <c r="F31" i="2" s="1"/>
  <c r="F32" i="2" s="1"/>
  <c r="F33" i="2" s="1"/>
  <c r="F34" i="2" s="1"/>
  <c r="F35" i="2" s="1"/>
  <c r="F36" i="2" s="1"/>
  <c r="F37" i="2" s="1"/>
  <c r="F38" i="2" s="1"/>
  <c r="F39" i="2" s="1"/>
  <c r="F40" i="2" s="1"/>
  <c r="F41" i="2" s="1"/>
  <c r="F42" i="2" s="1"/>
  <c r="F43" i="2" s="1"/>
  <c r="F44" i="2" s="1"/>
  <c r="F45" i="2" s="1"/>
  <c r="F46" i="2" s="1"/>
  <c r="F47" i="2" s="1"/>
  <c r="F48" i="2" s="1"/>
  <c r="F49" i="2" s="1"/>
  <c r="F50" i="2" s="1"/>
  <c r="F51" i="2" s="1"/>
  <c r="F52" i="2" s="1"/>
  <c r="F53" i="2" s="1"/>
  <c r="F54" i="2" s="1"/>
  <c r="F55" i="2" s="1"/>
  <c r="F56" i="2" s="1"/>
  <c r="F57" i="2" s="1"/>
  <c r="F58" i="2" s="1"/>
  <c r="F59" i="2" s="1"/>
  <c r="F60" i="2" s="1"/>
  <c r="F61" i="2" s="1"/>
  <c r="F62" i="2" s="1"/>
  <c r="F63" i="2" s="1"/>
  <c r="F64" i="2" s="1"/>
  <c r="F65" i="2" s="1"/>
  <c r="F66" i="2" s="1"/>
  <c r="F67" i="2" s="1"/>
  <c r="F68" i="2" s="1"/>
  <c r="F69" i="2" s="1"/>
  <c r="F70" i="2" s="1"/>
  <c r="F71" i="2" s="1"/>
  <c r="F72" i="2" s="1"/>
  <c r="F73" i="2" s="1"/>
  <c r="E5" i="2"/>
  <c r="E6" i="2" s="1"/>
  <c r="E7" i="2" s="1"/>
  <c r="E8" i="2" s="1"/>
  <c r="E9" i="2" s="1"/>
  <c r="E10" i="2" s="1"/>
  <c r="E11" i="2" s="1"/>
  <c r="E12" i="2" s="1"/>
  <c r="E13" i="2" s="1"/>
  <c r="E14" i="2" s="1"/>
  <c r="E15" i="2" s="1"/>
  <c r="E16" i="2" s="1"/>
  <c r="E17" i="2" s="1"/>
  <c r="E18" i="2" s="1"/>
  <c r="E19" i="2" s="1"/>
  <c r="E20" i="2" s="1"/>
  <c r="E21" i="2" s="1"/>
  <c r="E22" i="2" s="1"/>
  <c r="E23" i="2" s="1"/>
  <c r="E24" i="2" s="1"/>
  <c r="E25" i="2" s="1"/>
  <c r="B5" i="2"/>
  <c r="B6" i="2" s="1"/>
  <c r="B7" i="2" s="1"/>
  <c r="B8" i="2" s="1"/>
  <c r="B9" i="2" s="1"/>
  <c r="B10" i="2" s="1"/>
  <c r="B11" i="2" s="1"/>
  <c r="B12" i="2" s="1"/>
  <c r="B13" i="2" s="1"/>
  <c r="B14" i="2" s="1"/>
  <c r="B15" i="2" s="1"/>
  <c r="B16" i="2" s="1"/>
  <c r="B17" i="2" s="1"/>
  <c r="B18" i="2" s="1"/>
  <c r="B19" i="2" s="1"/>
  <c r="B20" i="2" s="1"/>
  <c r="B21" i="2" s="1"/>
  <c r="B22" i="2" s="1"/>
  <c r="B23" i="2" s="1"/>
  <c r="B24" i="2" s="1"/>
  <c r="B25" i="2" s="1"/>
  <c r="B26" i="2" s="1"/>
  <c r="B27" i="2" s="1"/>
  <c r="B28" i="2" s="1"/>
  <c r="B29" i="2" s="1"/>
  <c r="B30" i="2" s="1"/>
  <c r="B31" i="2" s="1"/>
  <c r="B32" i="2" s="1"/>
  <c r="B33" i="2" s="1"/>
  <c r="B34" i="2" s="1"/>
  <c r="B35" i="2" s="1"/>
  <c r="B36" i="2" s="1"/>
  <c r="B37" i="2" s="1"/>
  <c r="B38" i="2" s="1"/>
  <c r="B39" i="2" s="1"/>
  <c r="B40" i="2" s="1"/>
  <c r="B41" i="2" s="1"/>
  <c r="B42" i="2" s="1"/>
  <c r="B43" i="2" s="1"/>
  <c r="B44" i="2" s="1"/>
  <c r="B45" i="2" s="1"/>
  <c r="B46" i="2" s="1"/>
  <c r="B47" i="2" s="1"/>
  <c r="B48" i="2" s="1"/>
  <c r="B49" i="2" s="1"/>
  <c r="B50" i="2" s="1"/>
  <c r="B51" i="2" s="1"/>
  <c r="B52" i="2" s="1"/>
  <c r="B53" i="2" s="1"/>
  <c r="B54" i="2" s="1"/>
  <c r="B55" i="2" s="1"/>
  <c r="B56" i="2" s="1"/>
  <c r="B57" i="2" s="1"/>
  <c r="B58" i="2" s="1"/>
  <c r="B59" i="2" s="1"/>
  <c r="B60" i="2" s="1"/>
  <c r="B61" i="2" s="1"/>
  <c r="B62" i="2" s="1"/>
  <c r="B63" i="2" s="1"/>
  <c r="B64" i="2" s="1"/>
  <c r="B65" i="2" s="1"/>
  <c r="B66" i="2" s="1"/>
  <c r="B67" i="2" s="1"/>
  <c r="B68" i="2" s="1"/>
  <c r="B69" i="2" s="1"/>
  <c r="B70" i="2" s="1"/>
  <c r="B71" i="2" s="1"/>
  <c r="B72" i="2" s="1"/>
  <c r="B73" i="2" s="1"/>
  <c r="A5" i="2"/>
  <c r="A6" i="2" s="1"/>
  <c r="A7" i="2" s="1"/>
  <c r="A8" i="2" s="1"/>
  <c r="A9" i="2" s="1"/>
  <c r="A10" i="2" s="1"/>
  <c r="A11" i="2" s="1"/>
  <c r="A12" i="2" s="1"/>
  <c r="A13" i="2" s="1"/>
  <c r="A14" i="2" s="1"/>
  <c r="A15" i="2" s="1"/>
  <c r="A16" i="2" s="1"/>
  <c r="A17" i="2" s="1"/>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V4" i="2"/>
  <c r="D4" i="2"/>
  <c r="D5" i="2" s="1"/>
  <c r="D6" i="2" s="1"/>
  <c r="D7" i="2" s="1"/>
  <c r="D8" i="2" s="1"/>
  <c r="D9" i="2" s="1"/>
  <c r="D10" i="2" s="1"/>
  <c r="D11" i="2" s="1"/>
  <c r="D12" i="2" s="1"/>
  <c r="D13" i="2" s="1"/>
  <c r="D14" i="2" s="1"/>
  <c r="D15" i="2" s="1"/>
  <c r="D16" i="2" s="1"/>
  <c r="D17" i="2" s="1"/>
  <c r="D18" i="2" s="1"/>
  <c r="D19" i="2" s="1"/>
  <c r="D20" i="2" s="1"/>
  <c r="D21" i="2" s="1"/>
  <c r="D22" i="2" s="1"/>
  <c r="D23" i="2" s="1"/>
  <c r="D24" i="2" s="1"/>
  <c r="D25" i="2" s="1"/>
  <c r="D26" i="2" s="1"/>
  <c r="D27" i="2" s="1"/>
  <c r="D28" i="2" s="1"/>
  <c r="D29" i="2" s="1"/>
  <c r="D30" i="2" s="1"/>
  <c r="D31" i="2" s="1"/>
  <c r="D32" i="2" s="1"/>
  <c r="D33" i="2" s="1"/>
  <c r="D34" i="2" s="1"/>
  <c r="D35" i="2" s="1"/>
  <c r="D36" i="2" s="1"/>
  <c r="D37" i="2" s="1"/>
  <c r="D38" i="2" s="1"/>
  <c r="D39" i="2" s="1"/>
  <c r="D40" i="2" s="1"/>
  <c r="D41" i="2" s="1"/>
  <c r="D42" i="2" s="1"/>
  <c r="D43" i="2" s="1"/>
  <c r="D44" i="2" s="1"/>
  <c r="D45" i="2" s="1"/>
  <c r="D46" i="2" s="1"/>
  <c r="D47" i="2" s="1"/>
  <c r="D48" i="2" s="1"/>
  <c r="D49" i="2" s="1"/>
  <c r="D50" i="2" s="1"/>
  <c r="D51" i="2" s="1"/>
  <c r="D52" i="2" s="1"/>
  <c r="D53" i="2" s="1"/>
  <c r="D54" i="2" s="1"/>
  <c r="D55" i="2" s="1"/>
  <c r="D56" i="2" s="1"/>
  <c r="D57" i="2" s="1"/>
  <c r="D58" i="2" s="1"/>
  <c r="D59" i="2" s="1"/>
  <c r="D60" i="2" s="1"/>
  <c r="D61" i="2" s="1"/>
  <c r="D62" i="2" s="1"/>
  <c r="D63" i="2" s="1"/>
  <c r="D64" i="2" s="1"/>
  <c r="D65" i="2" s="1"/>
  <c r="D66" i="2" s="1"/>
  <c r="D67" i="2" s="1"/>
  <c r="D68" i="2" s="1"/>
  <c r="D69" i="2" s="1"/>
  <c r="D70" i="2" s="1"/>
  <c r="D71" i="2" s="1"/>
  <c r="D72" i="2" s="1"/>
  <c r="D73" i="2" s="1"/>
  <c r="C4" i="2"/>
  <c r="C5" i="2" s="1"/>
  <c r="C6" i="2" s="1"/>
  <c r="C7" i="2" s="1"/>
  <c r="C8" i="2" s="1"/>
  <c r="C9" i="2" s="1"/>
  <c r="C10" i="2" s="1"/>
  <c r="C11" i="2" s="1"/>
  <c r="C12" i="2" s="1"/>
  <c r="C13" i="2" s="1"/>
  <c r="C14" i="2" s="1"/>
  <c r="C15" i="2" s="1"/>
  <c r="C16" i="2" s="1"/>
  <c r="C17" i="2" s="1"/>
  <c r="C18" i="2" s="1"/>
  <c r="C19" i="2" s="1"/>
  <c r="C20" i="2" s="1"/>
  <c r="C21" i="2" s="1"/>
  <c r="C22" i="2" s="1"/>
  <c r="C23" i="2" s="1"/>
  <c r="C24" i="2" s="1"/>
  <c r="C25" i="2" s="1"/>
  <c r="C26" i="2" s="1"/>
  <c r="C27" i="2" s="1"/>
  <c r="C28" i="2" s="1"/>
  <c r="C29" i="2" s="1"/>
  <c r="C30" i="2" s="1"/>
  <c r="C31" i="2" s="1"/>
  <c r="C32" i="2" s="1"/>
  <c r="C33" i="2" s="1"/>
  <c r="C34" i="2" s="1"/>
  <c r="C35" i="2" s="1"/>
  <c r="C36" i="2" s="1"/>
  <c r="C37" i="2" s="1"/>
  <c r="C38" i="2" s="1"/>
  <c r="C39" i="2" s="1"/>
  <c r="C40" i="2" s="1"/>
  <c r="C41" i="2" s="1"/>
  <c r="C42" i="2" s="1"/>
  <c r="C43" i="2" s="1"/>
  <c r="C44" i="2" s="1"/>
  <c r="C45" i="2" s="1"/>
  <c r="C46" i="2" s="1"/>
  <c r="C47" i="2" s="1"/>
  <c r="C48" i="2" s="1"/>
  <c r="C49" i="2" s="1"/>
  <c r="C50" i="2" s="1"/>
  <c r="C51" i="2" s="1"/>
  <c r="C52" i="2" s="1"/>
  <c r="C53" i="2" s="1"/>
  <c r="C54" i="2" s="1"/>
  <c r="C55" i="2" s="1"/>
  <c r="C56" i="2" s="1"/>
  <c r="C57" i="2" s="1"/>
  <c r="C58" i="2" s="1"/>
  <c r="C59" i="2" s="1"/>
  <c r="C60" i="2" s="1"/>
  <c r="C61" i="2" s="1"/>
  <c r="C62" i="2" s="1"/>
  <c r="C63" i="2" s="1"/>
  <c r="C64" i="2" s="1"/>
  <c r="C65" i="2" s="1"/>
  <c r="C66" i="2" s="1"/>
  <c r="C67" i="2" s="1"/>
  <c r="C68" i="2" s="1"/>
  <c r="C69" i="2" s="1"/>
  <c r="C70" i="2" s="1"/>
  <c r="C71" i="2" s="1"/>
  <c r="C72" i="2" s="1"/>
  <c r="C73" i="2" s="1"/>
  <c r="V73" i="2" l="1"/>
  <c r="V71" i="2"/>
  <c r="V2751" i="37"/>
  <c r="Y16" i="3" l="1"/>
  <c r="Y17" i="37" l="1"/>
  <c r="U138" i="20" l="1"/>
</calcChain>
</file>

<file path=xl/sharedStrings.xml><?xml version="1.0" encoding="utf-8"?>
<sst xmlns="http://schemas.openxmlformats.org/spreadsheetml/2006/main" count="12846" uniqueCount="218">
  <si>
    <t>Район</t>
  </si>
  <si>
    <t>Краткое наименование ОО</t>
  </si>
  <si>
    <t>Код ОО</t>
  </si>
  <si>
    <t>Вид ОО</t>
  </si>
  <si>
    <t>Класс (например:
 2а
или
2-1 )</t>
  </si>
  <si>
    <t xml:space="preserve">Общее количество учащихся 
во всех 2-х классах
по списку </t>
  </si>
  <si>
    <t>Общее количество учащихся, выполнявших работу во 2-х классах</t>
  </si>
  <si>
    <t>Сумма баллов</t>
  </si>
  <si>
    <t>Технология</t>
  </si>
  <si>
    <t>Математика</t>
  </si>
  <si>
    <t>ИЗО</t>
  </si>
  <si>
    <t>Лит. Чтение</t>
  </si>
  <si>
    <t>Окр. Мир</t>
  </si>
  <si>
    <t>Русс. Яз.</t>
  </si>
  <si>
    <t>max 2</t>
  </si>
  <si>
    <t>max 1</t>
  </si>
  <si>
    <t>Московский</t>
  </si>
  <si>
    <t>ГБОУ СОШ №1</t>
  </si>
  <si>
    <t>2А</t>
  </si>
  <si>
    <t>2Б</t>
  </si>
  <si>
    <t>2В</t>
  </si>
  <si>
    <t>ГБОУ СОШ №351</t>
  </si>
  <si>
    <t>2а</t>
  </si>
  <si>
    <t>2б</t>
  </si>
  <si>
    <t>2в</t>
  </si>
  <si>
    <t>2г</t>
  </si>
  <si>
    <t>ГБОУ СОШ №353</t>
  </si>
  <si>
    <t>ГБОУ СОШ №354</t>
  </si>
  <si>
    <t>ГБОУ СОШ №355</t>
  </si>
  <si>
    <t>ГБОУ СОШ №356</t>
  </si>
  <si>
    <t xml:space="preserve">ГБОУ СОШ №358 </t>
  </si>
  <si>
    <t>ГБОУ СОШ №362</t>
  </si>
  <si>
    <t>ГБОУ ФМЛ №366</t>
  </si>
  <si>
    <t>ГБОУ СОШ №371</t>
  </si>
  <si>
    <t>ГБОУ СОШ №372</t>
  </si>
  <si>
    <t>ГБОУ лицей №373</t>
  </si>
  <si>
    <t>ГБОУ СОШ №376</t>
  </si>
  <si>
    <t>2Г</t>
  </si>
  <si>
    <t>2Д</t>
  </si>
  <si>
    <t>ГБОУ СОШ №484</t>
  </si>
  <si>
    <t>2 б</t>
  </si>
  <si>
    <t>ГБОУ СОШ №485</t>
  </si>
  <si>
    <t>ГБОУ СОШ №489</t>
  </si>
  <si>
    <t>ГБОУ СОШ №495</t>
  </si>
  <si>
    <t>2 а,б,в</t>
  </si>
  <si>
    <t xml:space="preserve">Общее количество учащихся 
в классе
по списку </t>
  </si>
  <si>
    <t>Общее количество учащихся, выполнявших работу 
в классе</t>
  </si>
  <si>
    <t>ГБОУ СОШ №496</t>
  </si>
  <si>
    <t>ГБОУ СОШ №507</t>
  </si>
  <si>
    <t>2д</t>
  </si>
  <si>
    <t>ГБОУ СОШ №508</t>
  </si>
  <si>
    <t>ГБОУ СОШ №510</t>
  </si>
  <si>
    <t>ГБОУ СОШ №519</t>
  </si>
  <si>
    <t>2 в</t>
  </si>
  <si>
    <t>ГБОУ гимназия №524</t>
  </si>
  <si>
    <t>ГБОУ СОШ №525</t>
  </si>
  <si>
    <t>ГБОУ гимназия №526</t>
  </si>
  <si>
    <t>ГБОУ СОШ №536</t>
  </si>
  <si>
    <t>ГБОУ СОШ №537</t>
  </si>
  <si>
    <t>ГБОУ СОШ №543</t>
  </si>
  <si>
    <t>ГБОУ СОШ №544</t>
  </si>
  <si>
    <t>2бк</t>
  </si>
  <si>
    <t>2ак</t>
  </si>
  <si>
    <t>ГБОУ СОШ №594</t>
  </si>
  <si>
    <t>ГБОУ СОШ №643</t>
  </si>
  <si>
    <t>ГБОУ СОШ №684</t>
  </si>
  <si>
    <t>ГБОУ прогимназия №698</t>
  </si>
  <si>
    <t>Школа «Студиум»</t>
  </si>
  <si>
    <t>2</t>
  </si>
  <si>
    <t>ЧОУ СОШ "Гимназия"Северная Венеция</t>
  </si>
  <si>
    <t>СОШ с углуб.</t>
  </si>
  <si>
    <t>СОШ</t>
  </si>
  <si>
    <t>Лицей</t>
  </si>
  <si>
    <t>Гимназия</t>
  </si>
  <si>
    <t>прогимназия</t>
  </si>
  <si>
    <t>Класс</t>
  </si>
  <si>
    <t>2 класс</t>
  </si>
  <si>
    <t>Группы УУД/Цель диагностики</t>
  </si>
  <si>
    <t>Диагностика процесса формирования УУД</t>
  </si>
  <si>
    <t>Регулятивные</t>
  </si>
  <si>
    <t>Познавательные</t>
  </si>
  <si>
    <t>Коммуникативные</t>
  </si>
  <si>
    <t>7 заданий</t>
  </si>
  <si>
    <t>Всего</t>
  </si>
  <si>
    <t>Планирование – составление плана и последовательности действий. Задание 1 (2балла)</t>
  </si>
  <si>
    <t>Контроль (сличение результата с эталоном). Задание 2 (1 балл)</t>
  </si>
  <si>
    <t>Поиск и выделение необходимой информации. Задание 3 (2 балла)</t>
  </si>
  <si>
    <t>Моделирование с выделением существенных характеристик объекта. Задание 4 (1 балл)</t>
  </si>
  <si>
    <t>Анализ объектов (выделение существенных и несущественных признаков) и синтез (составление целого из частей). Задание 5 (2 балла)</t>
  </si>
  <si>
    <t>Группировка объектов. Задание 6 (1 балл)</t>
  </si>
  <si>
    <t>Постановка вопросов при работе с информацией. Задание 7 (2 балла)</t>
  </si>
  <si>
    <t>Кодификатор</t>
  </si>
  <si>
    <t>"0"</t>
  </si>
  <si>
    <t>"1"</t>
  </si>
  <si>
    <t>0 б</t>
  </si>
  <si>
    <t>1 б</t>
  </si>
  <si>
    <t>3 б</t>
  </si>
  <si>
    <t>4 б</t>
  </si>
  <si>
    <t>5 б</t>
  </si>
  <si>
    <t>6 б</t>
  </si>
  <si>
    <t>7 б</t>
  </si>
  <si>
    <t>8 б</t>
  </si>
  <si>
    <t>9 б</t>
  </si>
  <si>
    <t>10 б</t>
  </si>
  <si>
    <t>11 б</t>
  </si>
  <si>
    <t>"2"</t>
  </si>
  <si>
    <t>"3"</t>
  </si>
  <si>
    <t>"4"</t>
  </si>
  <si>
    <t>"5"</t>
  </si>
  <si>
    <t>"6"</t>
  </si>
  <si>
    <t>"7"</t>
  </si>
  <si>
    <t>"8"</t>
  </si>
  <si>
    <t>"9"</t>
  </si>
  <si>
    <t>"10"</t>
  </si>
  <si>
    <t>"11"</t>
  </si>
  <si>
    <t>Кол-во</t>
  </si>
  <si>
    <t>%</t>
  </si>
  <si>
    <t>Венеция</t>
  </si>
  <si>
    <t>Выбор</t>
  </si>
  <si>
    <t>задание 1(2балла)</t>
  </si>
  <si>
    <t>Задание 2(1балл)</t>
  </si>
  <si>
    <t>Задание 3 (2балла)</t>
  </si>
  <si>
    <t>Задание 4(1балл)</t>
  </si>
  <si>
    <t>Задание 5(2балла)</t>
  </si>
  <si>
    <t>Задание 6 (1 балл)</t>
  </si>
  <si>
    <t>Задание 7 (2 балла)</t>
  </si>
  <si>
    <t>Регулятивные УУД</t>
  </si>
  <si>
    <t>Познавательные УУД</t>
  </si>
  <si>
    <t>Коммуникативне УУД</t>
  </si>
  <si>
    <t>Процент выполнения в целом по заданию</t>
  </si>
  <si>
    <t>% выполнения по предметам внутри одного задания</t>
  </si>
  <si>
    <t>Распределение по баллам</t>
  </si>
  <si>
    <t>"17!</t>
  </si>
  <si>
    <t xml:space="preserve">Общее количество учащихся 
2-х классах по списку </t>
  </si>
  <si>
    <t>Задание 1</t>
  </si>
  <si>
    <t>Задание 2</t>
  </si>
  <si>
    <t>Задание 3</t>
  </si>
  <si>
    <t>Задание 4</t>
  </si>
  <si>
    <t>Задание 5</t>
  </si>
  <si>
    <t>Задание 6</t>
  </si>
  <si>
    <t>Задание 7</t>
  </si>
  <si>
    <t>Баллы</t>
  </si>
  <si>
    <t>Баллы в %</t>
  </si>
  <si>
    <t>Кол-во выбравших</t>
  </si>
  <si>
    <t>коэффициент выполнения</t>
  </si>
  <si>
    <t>Адмиралтейский</t>
  </si>
  <si>
    <t>Василеостровский</t>
  </si>
  <si>
    <t>Выборгский</t>
  </si>
  <si>
    <t>Калининский</t>
  </si>
  <si>
    <t>Кировский</t>
  </si>
  <si>
    <t>Колпинский</t>
  </si>
  <si>
    <t>Красногвардейский</t>
  </si>
  <si>
    <t>Красносельский</t>
  </si>
  <si>
    <t>Кронштадтский</t>
  </si>
  <si>
    <t>Курортный</t>
  </si>
  <si>
    <t>Невский</t>
  </si>
  <si>
    <t>ОО Городского подчинения</t>
  </si>
  <si>
    <t>Петроградский</t>
  </si>
  <si>
    <t>Петродворцовый</t>
  </si>
  <si>
    <t>Приморский</t>
  </si>
  <si>
    <t>Пушкинский</t>
  </si>
  <si>
    <t>Фрунзенский</t>
  </si>
  <si>
    <t>Центральный</t>
  </si>
  <si>
    <t>Санкт-Петербург</t>
  </si>
  <si>
    <t>Коэффициент выполнения</t>
  </si>
  <si>
    <t>% по баллам</t>
  </si>
  <si>
    <t xml:space="preserve">Общее количество учащихся, выполнявших работу </t>
  </si>
  <si>
    <t>Общее количество учащихся, выполнявших работу в %</t>
  </si>
  <si>
    <t>% детей, выбравших предмет</t>
  </si>
  <si>
    <t>коэффициент выполнения по заданиям</t>
  </si>
  <si>
    <t>Процент выполнения по всем заданиям</t>
  </si>
  <si>
    <t>max балл</t>
  </si>
  <si>
    <t>набранные баллы</t>
  </si>
  <si>
    <t>% выполнения</t>
  </si>
  <si>
    <t>Балл</t>
  </si>
  <si>
    <t>№ ОУ</t>
  </si>
  <si>
    <t>№ 1</t>
  </si>
  <si>
    <t>№ 351</t>
  </si>
  <si>
    <t>№ 353</t>
  </si>
  <si>
    <t>№ 354</t>
  </si>
  <si>
    <t>№ 355</t>
  </si>
  <si>
    <t>№ 356</t>
  </si>
  <si>
    <t>№ 358</t>
  </si>
  <si>
    <t>№ 362</t>
  </si>
  <si>
    <t>№ 366</t>
  </si>
  <si>
    <t>№ 371</t>
  </si>
  <si>
    <t>№ 372</t>
  </si>
  <si>
    <t>№ 373</t>
  </si>
  <si>
    <t>№ 376</t>
  </si>
  <si>
    <t>№ 484</t>
  </si>
  <si>
    <t>№ 485</t>
  </si>
  <si>
    <t>№ 489</t>
  </si>
  <si>
    <t>№ 495</t>
  </si>
  <si>
    <t>№ 496</t>
  </si>
  <si>
    <t>№ 507</t>
  </si>
  <si>
    <t>№ 508</t>
  </si>
  <si>
    <t>№ 510</t>
  </si>
  <si>
    <t>№ 519</t>
  </si>
  <si>
    <t>№ 524</t>
  </si>
  <si>
    <t>№ 525</t>
  </si>
  <si>
    <t>№ 526</t>
  </si>
  <si>
    <t>№ 536</t>
  </si>
  <si>
    <t>№ 537</t>
  </si>
  <si>
    <t>№ 543</t>
  </si>
  <si>
    <t>№ 544</t>
  </si>
  <si>
    <t>№ 594</t>
  </si>
  <si>
    <t>№ 643</t>
  </si>
  <si>
    <t>№ 684</t>
  </si>
  <si>
    <t>№ 698</t>
  </si>
  <si>
    <t>% участия</t>
  </si>
  <si>
    <t>балл</t>
  </si>
  <si>
    <t>Рейтинг</t>
  </si>
  <si>
    <t>Общий</t>
  </si>
  <si>
    <t>РАйон</t>
  </si>
  <si>
    <t>Регион</t>
  </si>
  <si>
    <t>Задания</t>
  </si>
  <si>
    <t>Студиум</t>
  </si>
  <si>
    <t>ОГЛАВЛЕНИЕ</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</si>
</sst>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29" x14ac:knownFonts="1">
    <font>
      <sz val="11"/>
      <color theme="1"/>
      <name val="Calibri"/>
      <family val="2"/>
      <charset val="204"/>
      <scheme val="minor"/>
    </font>
    <font>
      <sz val="11"/>
      <color theme="1"/>
      <name val="Calibri"/>
      <family val="2"/>
      <charset val="204"/>
      <scheme val="minor"/>
    </font>
    <font>
      <i/>
      <sz val="11"/>
      <color rgb="FF7F7F7F"/>
      <name val="Calibri"/>
      <family val="2"/>
      <charset val="204"/>
      <scheme val="minor"/>
    </font>
    <font>
      <b/>
      <sz val="11"/>
      <color theme="1"/>
      <name val="Calibri"/>
      <family val="2"/>
      <charset val="204"/>
      <scheme val="minor"/>
    </font>
    <font>
      <b/>
      <sz val="11"/>
      <color rgb="FF000000"/>
      <name val="Calibri"/>
      <family val="2"/>
      <charset val="204"/>
    </font>
    <font>
      <b/>
      <i/>
      <sz val="11"/>
      <color rgb="FF000000"/>
      <name val="Calibri"/>
      <family val="2"/>
      <charset val="204"/>
    </font>
    <font>
      <sz val="11"/>
      <color rgb="FF000000"/>
      <name val="Calibri"/>
      <family val="2"/>
      <charset val="204"/>
    </font>
    <font>
      <sz val="11"/>
      <name val="Calibri"/>
      <family val="2"/>
      <charset val="204"/>
      <scheme val="minor"/>
    </font>
    <font>
      <b/>
      <sz val="11"/>
      <color indexed="8"/>
      <name val="Calibri"/>
      <family val="2"/>
      <charset val="204"/>
    </font>
    <font>
      <b/>
      <i/>
      <sz val="11"/>
      <color indexed="8"/>
      <name val="Calibri"/>
      <family val="2"/>
      <charset val="204"/>
    </font>
    <font>
      <sz val="11"/>
      <color rgb="FF008000"/>
      <name val="Calibri"/>
      <family val="2"/>
      <charset val="204"/>
    </font>
    <font>
      <sz val="11"/>
      <color indexed="8"/>
      <name val="Calibri"/>
      <family val="2"/>
      <charset val="204"/>
    </font>
    <font>
      <b/>
      <i/>
      <sz val="11"/>
      <color theme="1"/>
      <name val="Times New Roman"/>
      <family val="1"/>
      <charset val="204"/>
    </font>
    <font>
      <b/>
      <i/>
      <sz val="10"/>
      <color theme="1"/>
      <name val="Times New Roman"/>
      <family val="1"/>
      <charset val="204"/>
    </font>
    <font>
      <i/>
      <sz val="10"/>
      <color theme="1"/>
      <name val="Times New Roman"/>
      <family val="1"/>
      <charset val="204"/>
    </font>
    <font>
      <b/>
      <sz val="11"/>
      <color theme="1"/>
      <name val="Times New Roman"/>
      <family val="1"/>
      <charset val="204"/>
    </font>
    <font>
      <sz val="11"/>
      <color theme="1"/>
      <name val="Times New Roman"/>
      <family val="1"/>
      <charset val="204"/>
    </font>
    <font>
      <b/>
      <sz val="10"/>
      <color theme="1"/>
      <name val="Calibri"/>
      <family val="2"/>
      <charset val="204"/>
      <scheme val="minor"/>
    </font>
    <font>
      <sz val="10"/>
      <color theme="1"/>
      <name val="Calibri"/>
      <family val="2"/>
      <charset val="204"/>
      <scheme val="minor"/>
    </font>
    <font>
      <b/>
      <sz val="10"/>
      <color rgb="FF000000"/>
      <name val="Calibri"/>
      <family val="2"/>
      <charset val="204"/>
    </font>
    <font>
      <b/>
      <i/>
      <sz val="10"/>
      <color rgb="FF000000"/>
      <name val="Calibri"/>
      <family val="2"/>
      <charset val="204"/>
    </font>
    <font>
      <sz val="10"/>
      <color rgb="FF000000"/>
      <name val="Calibri"/>
      <family val="2"/>
      <charset val="204"/>
    </font>
    <font>
      <sz val="10"/>
      <name val="Calibri"/>
      <family val="2"/>
      <charset val="204"/>
      <scheme val="minor"/>
    </font>
    <font>
      <sz val="10"/>
      <color indexed="8"/>
      <name val="Calibri"/>
      <family val="2"/>
      <charset val="204"/>
    </font>
    <font>
      <sz val="11"/>
      <color rgb="FFFF0000"/>
      <name val="Calibri"/>
      <family val="2"/>
      <charset val="204"/>
    </font>
    <font>
      <sz val="10"/>
      <color rgb="FFFF0000"/>
      <name val="Calibri"/>
      <family val="2"/>
      <charset val="204"/>
      <scheme val="minor"/>
    </font>
    <font>
      <b/>
      <sz val="10"/>
      <color rgb="FFFF0000"/>
      <name val="Calibri"/>
      <family val="2"/>
      <charset val="204"/>
      <scheme val="minor"/>
    </font>
    <font>
      <u/>
      <sz val="11"/>
      <color theme="10"/>
      <name val="Calibri"/>
      <family val="2"/>
      <charset val="204"/>
      <scheme val="minor"/>
    </font>
    <font>
      <u/>
      <sz val="11"/>
      <name val="Calibri"/>
      <family val="2"/>
      <charset val="204"/>
      <scheme val="minor"/>
    </font>
  </fonts>
  <fills count="37">
    <fill>
      <patternFill patternType="none"/>
    </fill>
    <fill>
      <patternFill patternType="gray125"/>
    </fill>
    <fill>
      <patternFill patternType="solid">
        <fgColor rgb="FFCCFF99"/>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9" tint="0.39997558519241921"/>
        <bgColor indexed="64"/>
      </patternFill>
    </fill>
    <fill>
      <patternFill patternType="solid">
        <fgColor theme="4" tint="0.79998168889431442"/>
        <bgColor rgb="FF000000"/>
      </patternFill>
    </fill>
    <fill>
      <patternFill patternType="solid">
        <fgColor theme="4" tint="0.59999389629810485"/>
        <bgColor rgb="FF000000"/>
      </patternFill>
    </fill>
    <fill>
      <patternFill patternType="solid">
        <fgColor theme="9" tint="0.79998168889431442"/>
        <bgColor indexed="64"/>
      </patternFill>
    </fill>
    <fill>
      <patternFill patternType="solid">
        <fgColor theme="0"/>
        <bgColor indexed="64"/>
      </patternFill>
    </fill>
    <fill>
      <patternFill patternType="solid">
        <fgColor theme="9" tint="0.59999389629810485"/>
        <bgColor indexed="64"/>
      </patternFill>
    </fill>
    <fill>
      <patternFill patternType="solid">
        <fgColor rgb="FFDEEBF7"/>
        <bgColor rgb="FFDAE3F3"/>
      </patternFill>
    </fill>
    <fill>
      <patternFill patternType="solid">
        <fgColor rgb="FFBDD7EE"/>
        <bgColor rgb="FFDAE3F3"/>
      </patternFill>
    </fill>
    <fill>
      <patternFill patternType="solid">
        <fgColor rgb="FFFFFFFF"/>
        <bgColor rgb="FFE2F0D9"/>
      </patternFill>
    </fill>
    <fill>
      <patternFill patternType="solid">
        <fgColor rgb="FFC5E0B4"/>
        <bgColor rgb="FFBDD7EE"/>
      </patternFill>
    </fill>
    <fill>
      <patternFill patternType="solid">
        <fgColor indexed="43"/>
        <bgColor indexed="64"/>
      </patternFill>
    </fill>
    <fill>
      <patternFill patternType="solid">
        <fgColor indexed="27"/>
        <bgColor indexed="64"/>
      </patternFill>
    </fill>
    <fill>
      <patternFill patternType="solid">
        <fgColor indexed="44"/>
        <bgColor indexed="64"/>
      </patternFill>
    </fill>
    <fill>
      <patternFill patternType="solid">
        <fgColor indexed="57"/>
        <bgColor indexed="64"/>
      </patternFill>
    </fill>
    <fill>
      <patternFill patternType="solid">
        <fgColor indexed="27"/>
        <bgColor indexed="8"/>
      </patternFill>
    </fill>
    <fill>
      <patternFill patternType="solid">
        <fgColor indexed="44"/>
        <bgColor indexed="8"/>
      </patternFill>
    </fill>
    <fill>
      <patternFill patternType="solid">
        <fgColor indexed="42"/>
        <bgColor indexed="64"/>
      </patternFill>
    </fill>
    <fill>
      <patternFill patternType="solid">
        <fgColor indexed="9"/>
        <bgColor indexed="64"/>
      </patternFill>
    </fill>
    <fill>
      <patternFill patternType="solid">
        <fgColor rgb="FFCCFFCC"/>
        <bgColor rgb="FFCCFFFF"/>
      </patternFill>
    </fill>
    <fill>
      <patternFill patternType="solid">
        <fgColor indexed="27"/>
        <bgColor indexed="27"/>
      </patternFill>
    </fill>
    <fill>
      <patternFill patternType="solid">
        <fgColor indexed="44"/>
        <bgColor indexed="31"/>
      </patternFill>
    </fill>
    <fill>
      <patternFill patternType="solid">
        <fgColor rgb="FFFFFFCC"/>
        <bgColor indexed="64"/>
      </patternFill>
    </fill>
    <fill>
      <patternFill patternType="solid">
        <fgColor rgb="FFDAEEF3"/>
        <bgColor indexed="64"/>
      </patternFill>
    </fill>
    <fill>
      <patternFill patternType="solid">
        <fgColor rgb="FFFDE9D9"/>
        <bgColor indexed="64"/>
      </patternFill>
    </fill>
    <fill>
      <patternFill patternType="solid">
        <fgColor rgb="FFEAF1DD"/>
        <bgColor indexed="64"/>
      </patternFill>
    </fill>
    <fill>
      <patternFill patternType="solid">
        <fgColor theme="5" tint="0.79998168889431442"/>
        <bgColor indexed="64"/>
      </patternFill>
    </fill>
    <fill>
      <patternFill patternType="solid">
        <fgColor theme="8" tint="0.79998168889431442"/>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0"/>
        <bgColor rgb="FFE2F0D9"/>
      </patternFill>
    </fill>
    <fill>
      <patternFill patternType="solid">
        <fgColor rgb="FF0070C0"/>
        <bgColor indexed="64"/>
      </patternFill>
    </fill>
    <fill>
      <patternFill patternType="solid">
        <fgColor rgb="FFFF0000"/>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thin">
        <color indexed="64"/>
      </top>
      <bottom style="thin">
        <color indexed="64"/>
      </bottom>
      <diagonal/>
    </border>
    <border>
      <left/>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s>
  <cellStyleXfs count="6">
    <xf numFmtId="0" fontId="0" fillId="0" borderId="0"/>
    <xf numFmtId="0" fontId="2" fillId="0" borderId="0" applyNumberFormat="0" applyFill="0" applyBorder="0" applyAlignment="0" applyProtection="0"/>
    <xf numFmtId="0" fontId="1" fillId="0" borderId="0"/>
    <xf numFmtId="0" fontId="10" fillId="23" borderId="0" applyBorder="0" applyAlignment="0" applyProtection="0"/>
    <xf numFmtId="9" fontId="1" fillId="0" borderId="0" applyFont="0" applyFill="0" applyBorder="0" applyAlignment="0" applyProtection="0"/>
    <xf numFmtId="0" fontId="27" fillId="0" borderId="0" applyNumberFormat="0" applyFill="0" applyBorder="0" applyAlignment="0" applyProtection="0"/>
  </cellStyleXfs>
  <cellXfs count="260">
    <xf numFmtId="0" fontId="0" fillId="0" borderId="0" xfId="0"/>
    <xf numFmtId="0" fontId="4" fillId="6" borderId="3" xfId="2" applyFont="1" applyFill="1" applyBorder="1" applyAlignment="1">
      <alignment horizontal="center" vertical="center" textRotation="90" wrapText="1"/>
    </xf>
    <xf numFmtId="0" fontId="4" fillId="6" borderId="1" xfId="2" applyFont="1" applyFill="1" applyBorder="1" applyAlignment="1">
      <alignment horizontal="center" vertical="center" textRotation="90" wrapText="1"/>
    </xf>
    <xf numFmtId="0" fontId="4" fillId="7" borderId="1" xfId="2" applyFont="1" applyFill="1" applyBorder="1" applyAlignment="1">
      <alignment horizontal="center" vertical="center" textRotation="90" wrapText="1"/>
    </xf>
    <xf numFmtId="0" fontId="0" fillId="8" borderId="1" xfId="2" applyFont="1" applyFill="1" applyBorder="1" applyAlignment="1" applyProtection="1">
      <alignment vertical="center" wrapText="1"/>
      <protection hidden="1"/>
    </xf>
    <xf numFmtId="0" fontId="0" fillId="0" borderId="1" xfId="0" applyBorder="1" applyAlignment="1">
      <alignment horizontal="left" indent="1"/>
    </xf>
    <xf numFmtId="0" fontId="0" fillId="8" borderId="1" xfId="0" applyFill="1" applyBorder="1" applyAlignment="1" applyProtection="1">
      <alignment vertical="center"/>
      <protection hidden="1"/>
    </xf>
    <xf numFmtId="49" fontId="0" fillId="9" borderId="1" xfId="2" applyNumberFormat="1" applyFont="1" applyFill="1" applyBorder="1" applyAlignment="1" applyProtection="1">
      <alignment horizontal="center" vertical="center" wrapText="1"/>
      <protection locked="0"/>
    </xf>
    <xf numFmtId="0" fontId="1" fillId="9" borderId="1" xfId="2" applyFill="1" applyBorder="1" applyAlignment="1" applyProtection="1">
      <alignment horizontal="center" vertical="center" wrapText="1"/>
      <protection locked="0"/>
    </xf>
    <xf numFmtId="0" fontId="6" fillId="3" borderId="1" xfId="2" applyFont="1" applyFill="1" applyBorder="1" applyAlignment="1" applyProtection="1">
      <alignment vertical="center" wrapText="1"/>
      <protection locked="0"/>
    </xf>
    <xf numFmtId="0" fontId="6" fillId="4" borderId="1" xfId="2" applyFont="1" applyFill="1" applyBorder="1" applyAlignment="1" applyProtection="1">
      <alignment vertical="center" wrapText="1"/>
      <protection locked="0"/>
    </xf>
    <xf numFmtId="0" fontId="0" fillId="10" borderId="1" xfId="0" applyFill="1" applyBorder="1"/>
    <xf numFmtId="0" fontId="1" fillId="8" borderId="1" xfId="2" applyFill="1" applyBorder="1" applyAlignment="1" applyProtection="1">
      <alignment vertical="center" wrapText="1"/>
      <protection hidden="1"/>
    </xf>
    <xf numFmtId="0" fontId="0" fillId="9" borderId="1" xfId="2" applyFont="1" applyFill="1" applyBorder="1" applyAlignment="1" applyProtection="1">
      <alignment horizontal="center" vertical="center" wrapText="1"/>
      <protection locked="0"/>
    </xf>
    <xf numFmtId="0" fontId="0" fillId="0" borderId="0" xfId="0" applyAlignment="1">
      <alignment horizontal="center"/>
    </xf>
    <xf numFmtId="0" fontId="0" fillId="3" borderId="0" xfId="0" applyFill="1"/>
    <xf numFmtId="0" fontId="0" fillId="4" borderId="0" xfId="0" applyFill="1"/>
    <xf numFmtId="0" fontId="0" fillId="11" borderId="1" xfId="1" applyFont="1" applyFill="1" applyBorder="1" applyAlignment="1" applyProtection="1">
      <alignment vertical="center" wrapText="1"/>
      <protection locked="0"/>
    </xf>
    <xf numFmtId="0" fontId="0" fillId="12" borderId="1" xfId="1" applyFont="1" applyFill="1" applyBorder="1" applyAlignment="1" applyProtection="1">
      <alignment vertical="center" wrapText="1"/>
      <protection locked="0"/>
    </xf>
    <xf numFmtId="0" fontId="7" fillId="13" borderId="1" xfId="1" applyFont="1" applyFill="1" applyBorder="1" applyAlignment="1" applyProtection="1">
      <alignment horizontal="center" vertical="center" wrapText="1"/>
      <protection locked="0"/>
    </xf>
    <xf numFmtId="0" fontId="0" fillId="14" borderId="1" xfId="0" applyFill="1" applyBorder="1"/>
    <xf numFmtId="0" fontId="8" fillId="19" borderId="3" xfId="2" applyFont="1" applyFill="1" applyBorder="1" applyAlignment="1">
      <alignment horizontal="center" vertical="center" textRotation="90" wrapText="1"/>
    </xf>
    <xf numFmtId="0" fontId="8" fillId="19" borderId="1" xfId="2" applyFont="1" applyFill="1" applyBorder="1" applyAlignment="1">
      <alignment horizontal="center" vertical="center" textRotation="90" wrapText="1"/>
    </xf>
    <xf numFmtId="0" fontId="8" fillId="20" borderId="1" xfId="2" applyFont="1" applyFill="1" applyBorder="1" applyAlignment="1">
      <alignment horizontal="center" vertical="center" textRotation="90" wrapText="1"/>
    </xf>
    <xf numFmtId="0" fontId="1" fillId="21" borderId="1" xfId="2" applyFont="1" applyFill="1" applyBorder="1" applyAlignment="1" applyProtection="1">
      <alignment vertical="center" wrapText="1"/>
      <protection hidden="1"/>
    </xf>
    <xf numFmtId="0" fontId="1" fillId="21" borderId="1" xfId="2" applyFill="1" applyBorder="1" applyAlignment="1" applyProtection="1">
      <alignment vertical="center" wrapText="1"/>
      <protection hidden="1"/>
    </xf>
    <xf numFmtId="0" fontId="0" fillId="21" borderId="1" xfId="0" applyFill="1" applyBorder="1" applyAlignment="1" applyProtection="1">
      <alignment vertical="center"/>
      <protection hidden="1"/>
    </xf>
    <xf numFmtId="49" fontId="1" fillId="22" borderId="1" xfId="2" applyNumberFormat="1" applyFont="1" applyFill="1" applyBorder="1" applyAlignment="1" applyProtection="1">
      <alignment horizontal="center" vertical="center" wrapText="1"/>
      <protection locked="0"/>
    </xf>
    <xf numFmtId="0" fontId="1" fillId="22" borderId="1" xfId="2" applyFill="1" applyBorder="1" applyAlignment="1" applyProtection="1">
      <alignment horizontal="center" vertical="center" wrapText="1"/>
      <protection locked="0"/>
    </xf>
    <xf numFmtId="0" fontId="1" fillId="24" borderId="1" xfId="3" applyFont="1" applyFill="1" applyBorder="1" applyAlignment="1" applyProtection="1">
      <alignment vertical="center" wrapText="1"/>
      <protection locked="0"/>
    </xf>
    <xf numFmtId="0" fontId="1" fillId="25" borderId="1" xfId="3" applyFont="1" applyFill="1" applyBorder="1" applyAlignment="1" applyProtection="1">
      <alignment vertical="center" wrapText="1"/>
      <protection locked="0"/>
    </xf>
    <xf numFmtId="0" fontId="0" fillId="15" borderId="1" xfId="0" applyFill="1" applyBorder="1"/>
    <xf numFmtId="0" fontId="1" fillId="22" borderId="1" xfId="2" applyFont="1" applyFill="1" applyBorder="1" applyAlignment="1" applyProtection="1">
      <alignment horizontal="center" vertical="center" wrapText="1"/>
      <protection locked="0"/>
    </xf>
    <xf numFmtId="0" fontId="11" fillId="16" borderId="1" xfId="2" applyFont="1" applyFill="1" applyBorder="1" applyAlignment="1" applyProtection="1">
      <alignment vertical="center" wrapText="1"/>
      <protection locked="0"/>
    </xf>
    <xf numFmtId="0" fontId="11" fillId="17" borderId="1" xfId="2" applyFont="1" applyFill="1" applyBorder="1" applyAlignment="1" applyProtection="1">
      <alignment vertical="center" wrapText="1"/>
      <protection locked="0"/>
    </xf>
    <xf numFmtId="0" fontId="0" fillId="16" borderId="0" xfId="0" applyFill="1"/>
    <xf numFmtId="0" fontId="0" fillId="17" borderId="0" xfId="0" applyFill="1"/>
    <xf numFmtId="0" fontId="1" fillId="8" borderId="1" xfId="2" applyFont="1" applyFill="1" applyBorder="1" applyAlignment="1" applyProtection="1">
      <alignment vertical="center" wrapText="1"/>
      <protection hidden="1"/>
    </xf>
    <xf numFmtId="49" fontId="1" fillId="9" borderId="1" xfId="2" applyNumberFormat="1" applyFont="1" applyFill="1" applyBorder="1" applyAlignment="1" applyProtection="1">
      <alignment horizontal="center" vertical="center" wrapText="1"/>
      <protection locked="0"/>
    </xf>
    <xf numFmtId="0" fontId="1" fillId="9" borderId="1" xfId="2" applyFont="1" applyFill="1" applyBorder="1" applyAlignment="1" applyProtection="1">
      <alignment horizontal="center" vertical="center" wrapText="1"/>
      <protection locked="0"/>
    </xf>
    <xf numFmtId="0" fontId="6" fillId="0" borderId="1" xfId="2" applyFont="1" applyFill="1" applyBorder="1" applyAlignment="1" applyProtection="1">
      <alignment vertical="center" wrapText="1"/>
      <protection locked="0"/>
    </xf>
    <xf numFmtId="0" fontId="12" fillId="26" borderId="9" xfId="0" applyFont="1" applyFill="1" applyBorder="1" applyAlignment="1">
      <alignment horizontal="center" vertical="center" wrapText="1"/>
    </xf>
    <xf numFmtId="0" fontId="12" fillId="26" borderId="10" xfId="0" applyFont="1" applyFill="1" applyBorder="1" applyAlignment="1">
      <alignment horizontal="center" vertical="center" wrapText="1"/>
    </xf>
    <xf numFmtId="0" fontId="13" fillId="26" borderId="11" xfId="0" applyFont="1" applyFill="1" applyBorder="1" applyAlignment="1">
      <alignment horizontal="center" vertical="center" wrapText="1"/>
    </xf>
    <xf numFmtId="0" fontId="14" fillId="26" borderId="12" xfId="0" applyFont="1" applyFill="1" applyBorder="1" applyAlignment="1">
      <alignment horizontal="center" vertical="center" wrapText="1"/>
    </xf>
    <xf numFmtId="0" fontId="16" fillId="27" borderId="12" xfId="0" applyFont="1" applyFill="1" applyBorder="1" applyAlignment="1">
      <alignment vertical="center" wrapText="1"/>
    </xf>
    <xf numFmtId="0" fontId="16" fillId="28" borderId="12" xfId="0" applyFont="1" applyFill="1" applyBorder="1" applyAlignment="1">
      <alignment vertical="center" wrapText="1"/>
    </xf>
    <xf numFmtId="0" fontId="15" fillId="26" borderId="11" xfId="0" applyFont="1" applyFill="1" applyBorder="1" applyAlignment="1">
      <alignment horizontal="center" vertical="center" wrapText="1"/>
    </xf>
    <xf numFmtId="0" fontId="15" fillId="26" borderId="12" xfId="0" applyFont="1" applyFill="1" applyBorder="1" applyAlignment="1">
      <alignment horizontal="center" vertical="center" wrapText="1"/>
    </xf>
    <xf numFmtId="164" fontId="0" fillId="3" borderId="0" xfId="4" applyNumberFormat="1" applyFont="1" applyFill="1"/>
    <xf numFmtId="0" fontId="0" fillId="0" borderId="1" xfId="0" applyBorder="1"/>
    <xf numFmtId="0" fontId="3" fillId="0" borderId="0" xfId="0" applyFont="1"/>
    <xf numFmtId="0" fontId="0" fillId="3" borderId="2" xfId="0" applyFill="1" applyBorder="1" applyAlignment="1"/>
    <xf numFmtId="0" fontId="0" fillId="3" borderId="3" xfId="0" applyFill="1" applyBorder="1" applyAlignment="1"/>
    <xf numFmtId="0" fontId="0" fillId="4" borderId="2" xfId="0" applyFill="1" applyBorder="1" applyAlignment="1"/>
    <xf numFmtId="0" fontId="0" fillId="4" borderId="3" xfId="0" applyFill="1" applyBorder="1" applyAlignment="1"/>
    <xf numFmtId="164" fontId="0" fillId="16" borderId="0" xfId="4" applyNumberFormat="1" applyFont="1" applyFill="1"/>
    <xf numFmtId="0" fontId="1" fillId="9" borderId="2" xfId="2" applyFill="1" applyBorder="1" applyAlignment="1" applyProtection="1">
      <alignment horizontal="center" vertical="center" wrapText="1"/>
      <protection locked="0"/>
    </xf>
    <xf numFmtId="164" fontId="0" fillId="3" borderId="1" xfId="4" applyNumberFormat="1" applyFont="1" applyFill="1" applyBorder="1"/>
    <xf numFmtId="0" fontId="0" fillId="3" borderId="1" xfId="0" applyFill="1" applyBorder="1"/>
    <xf numFmtId="0" fontId="0" fillId="4" borderId="1" xfId="0" applyFill="1" applyBorder="1"/>
    <xf numFmtId="10" fontId="0" fillId="3" borderId="1" xfId="4" applyNumberFormat="1" applyFont="1" applyFill="1" applyBorder="1"/>
    <xf numFmtId="0" fontId="3" fillId="9" borderId="1" xfId="0" applyFont="1" applyFill="1" applyBorder="1" applyAlignment="1">
      <alignment horizontal="center" vertical="center"/>
    </xf>
    <xf numFmtId="0" fontId="3" fillId="9" borderId="0" xfId="0" applyFont="1" applyFill="1" applyAlignment="1">
      <alignment horizontal="center" vertical="center"/>
    </xf>
    <xf numFmtId="0" fontId="0" fillId="9" borderId="1" xfId="0" applyFill="1" applyBorder="1" applyAlignment="1">
      <alignment horizontal="right" vertical="center"/>
    </xf>
    <xf numFmtId="0" fontId="0" fillId="9" borderId="0" xfId="0" applyFill="1" applyAlignment="1">
      <alignment horizontal="right" vertical="center"/>
    </xf>
    <xf numFmtId="164" fontId="0" fillId="9" borderId="1" xfId="4" applyNumberFormat="1" applyFont="1" applyFill="1" applyBorder="1"/>
    <xf numFmtId="0" fontId="0" fillId="9" borderId="0" xfId="0" applyFill="1" applyBorder="1"/>
    <xf numFmtId="0" fontId="0" fillId="9" borderId="0" xfId="0" applyFill="1"/>
    <xf numFmtId="0" fontId="0" fillId="9" borderId="0" xfId="0" applyFill="1" applyAlignment="1">
      <alignment horizontal="center"/>
    </xf>
    <xf numFmtId="0" fontId="0" fillId="9" borderId="1" xfId="0" applyFill="1" applyBorder="1"/>
    <xf numFmtId="164" fontId="0" fillId="9" borderId="0" xfId="4" applyNumberFormat="1" applyFont="1" applyFill="1"/>
    <xf numFmtId="164" fontId="0" fillId="9" borderId="0" xfId="4" applyNumberFormat="1" applyFont="1" applyFill="1" applyBorder="1"/>
    <xf numFmtId="0" fontId="0" fillId="9" borderId="0" xfId="0" applyFill="1" applyBorder="1" applyAlignment="1">
      <alignment horizontal="center"/>
    </xf>
    <xf numFmtId="164" fontId="3" fillId="3" borderId="1" xfId="4" applyNumberFormat="1" applyFont="1" applyFill="1" applyBorder="1"/>
    <xf numFmtId="0" fontId="3" fillId="3" borderId="1" xfId="0" applyFont="1" applyFill="1" applyBorder="1"/>
    <xf numFmtId="0" fontId="3" fillId="4" borderId="1" xfId="0" applyFont="1" applyFill="1" applyBorder="1"/>
    <xf numFmtId="0" fontId="3" fillId="0" borderId="1" xfId="0" applyFont="1" applyFill="1" applyBorder="1"/>
    <xf numFmtId="0" fontId="3" fillId="9" borderId="0" xfId="0" applyFont="1" applyFill="1"/>
    <xf numFmtId="164" fontId="8" fillId="16" borderId="1" xfId="4" applyNumberFormat="1" applyFont="1" applyFill="1" applyBorder="1" applyAlignment="1" applyProtection="1">
      <alignment vertical="center" wrapText="1"/>
      <protection locked="0"/>
    </xf>
    <xf numFmtId="0" fontId="18" fillId="0" borderId="0" xfId="0" applyFont="1" applyFill="1"/>
    <xf numFmtId="0" fontId="19" fillId="3" borderId="3" xfId="2" applyFont="1" applyFill="1" applyBorder="1" applyAlignment="1">
      <alignment horizontal="center" vertical="center" textRotation="90" wrapText="1"/>
    </xf>
    <xf numFmtId="0" fontId="19" fillId="3" borderId="1" xfId="2" applyFont="1" applyFill="1" applyBorder="1" applyAlignment="1">
      <alignment horizontal="center" vertical="center" textRotation="90" wrapText="1"/>
    </xf>
    <xf numFmtId="0" fontId="19" fillId="30" borderId="1" xfId="2" applyFont="1" applyFill="1" applyBorder="1" applyAlignment="1">
      <alignment horizontal="center" vertical="center" textRotation="90" wrapText="1"/>
    </xf>
    <xf numFmtId="0" fontId="19" fillId="8" borderId="3" xfId="2" applyFont="1" applyFill="1" applyBorder="1" applyAlignment="1">
      <alignment horizontal="center" vertical="center" textRotation="90" wrapText="1"/>
    </xf>
    <xf numFmtId="0" fontId="19" fillId="8" borderId="1" xfId="2" applyFont="1" applyFill="1" applyBorder="1" applyAlignment="1">
      <alignment horizontal="center" vertical="center" textRotation="90" wrapText="1"/>
    </xf>
    <xf numFmtId="0" fontId="18" fillId="0" borderId="1" xfId="2" applyFont="1" applyFill="1" applyBorder="1" applyAlignment="1" applyProtection="1">
      <alignment vertical="center" wrapText="1"/>
      <protection hidden="1"/>
    </xf>
    <xf numFmtId="0" fontId="18" fillId="0" borderId="1" xfId="0" applyFont="1" applyFill="1" applyBorder="1" applyAlignment="1">
      <alignment horizontal="left" indent="1"/>
    </xf>
    <xf numFmtId="0" fontId="18" fillId="0" borderId="1" xfId="0" applyFont="1" applyFill="1" applyBorder="1" applyAlignment="1" applyProtection="1">
      <alignment vertical="center"/>
      <protection hidden="1"/>
    </xf>
    <xf numFmtId="49" fontId="18" fillId="0" borderId="1" xfId="2" applyNumberFormat="1" applyFont="1" applyFill="1" applyBorder="1" applyAlignment="1" applyProtection="1">
      <alignment horizontal="center" vertical="center" wrapText="1"/>
      <protection locked="0"/>
    </xf>
    <xf numFmtId="0" fontId="18" fillId="0" borderId="1" xfId="2" applyFont="1" applyFill="1" applyBorder="1" applyAlignment="1" applyProtection="1">
      <alignment horizontal="center" vertical="center" wrapText="1"/>
      <protection locked="0"/>
    </xf>
    <xf numFmtId="0" fontId="21" fillId="3" borderId="1" xfId="2" applyFont="1" applyFill="1" applyBorder="1" applyAlignment="1" applyProtection="1">
      <alignment vertical="center" wrapText="1"/>
      <protection locked="0"/>
    </xf>
    <xf numFmtId="0" fontId="21" fillId="30" borderId="1" xfId="2" applyFont="1" applyFill="1" applyBorder="1" applyAlignment="1" applyProtection="1">
      <alignment vertical="center" wrapText="1"/>
      <protection locked="0"/>
    </xf>
    <xf numFmtId="0" fontId="21" fillId="8" borderId="1" xfId="2" applyFont="1" applyFill="1" applyBorder="1" applyAlignment="1" applyProtection="1">
      <alignment vertical="center" wrapText="1"/>
      <protection locked="0"/>
    </xf>
    <xf numFmtId="0" fontId="17" fillId="0" borderId="1" xfId="0" applyFont="1" applyFill="1" applyBorder="1"/>
    <xf numFmtId="0" fontId="18" fillId="3" borderId="1" xfId="1" applyFont="1" applyFill="1" applyBorder="1" applyAlignment="1" applyProtection="1">
      <alignment vertical="center" wrapText="1"/>
      <protection locked="0"/>
    </xf>
    <xf numFmtId="0" fontId="18" fillId="30" borderId="1" xfId="1" applyFont="1" applyFill="1" applyBorder="1" applyAlignment="1" applyProtection="1">
      <alignment vertical="center" wrapText="1"/>
      <protection locked="0"/>
    </xf>
    <xf numFmtId="0" fontId="18" fillId="8" borderId="1" xfId="1" applyFont="1" applyFill="1" applyBorder="1" applyAlignment="1" applyProtection="1">
      <alignment vertical="center" wrapText="1"/>
      <protection locked="0"/>
    </xf>
    <xf numFmtId="0" fontId="18" fillId="8" borderId="0" xfId="0" applyFont="1" applyFill="1"/>
    <xf numFmtId="0" fontId="22" fillId="0" borderId="1" xfId="1" applyFont="1" applyFill="1" applyBorder="1" applyAlignment="1" applyProtection="1">
      <alignment horizontal="center" vertical="center" wrapText="1"/>
      <protection locked="0"/>
    </xf>
    <xf numFmtId="0" fontId="18" fillId="3" borderId="1" xfId="3" applyFont="1" applyFill="1" applyBorder="1" applyAlignment="1" applyProtection="1">
      <alignment vertical="center" wrapText="1"/>
      <protection locked="0"/>
    </xf>
    <xf numFmtId="0" fontId="18" fillId="30" borderId="1" xfId="3" applyFont="1" applyFill="1" applyBorder="1" applyAlignment="1" applyProtection="1">
      <alignment vertical="center" wrapText="1"/>
      <protection locked="0"/>
    </xf>
    <xf numFmtId="0" fontId="18" fillId="8" borderId="1" xfId="3" applyFont="1" applyFill="1" applyBorder="1" applyAlignment="1" applyProtection="1">
      <alignment vertical="center" wrapText="1"/>
      <protection locked="0"/>
    </xf>
    <xf numFmtId="0" fontId="23" fillId="3" borderId="1" xfId="2" applyFont="1" applyFill="1" applyBorder="1" applyAlignment="1" applyProtection="1">
      <alignment vertical="center" wrapText="1"/>
      <protection locked="0"/>
    </xf>
    <xf numFmtId="0" fontId="23" fillId="30" borderId="1" xfId="2" applyFont="1" applyFill="1" applyBorder="1" applyAlignment="1" applyProtection="1">
      <alignment vertical="center" wrapText="1"/>
      <protection locked="0"/>
    </xf>
    <xf numFmtId="0" fontId="23" fillId="8" borderId="1" xfId="2" applyFont="1" applyFill="1" applyBorder="1" applyAlignment="1" applyProtection="1">
      <alignment vertical="center" wrapText="1"/>
      <protection locked="0"/>
    </xf>
    <xf numFmtId="0" fontId="17" fillId="0" borderId="1" xfId="2" applyFont="1" applyFill="1" applyBorder="1" applyAlignment="1" applyProtection="1">
      <alignment vertical="center" wrapText="1"/>
      <protection hidden="1"/>
    </xf>
    <xf numFmtId="0" fontId="17" fillId="0" borderId="1" xfId="2" applyFont="1" applyFill="1" applyBorder="1" applyAlignment="1" applyProtection="1">
      <alignment horizontal="center" vertical="center" wrapText="1"/>
      <protection locked="0"/>
    </xf>
    <xf numFmtId="164" fontId="17" fillId="3" borderId="1" xfId="4" applyNumberFormat="1" applyFont="1" applyFill="1" applyBorder="1"/>
    <xf numFmtId="164" fontId="17" fillId="30" borderId="1" xfId="4" applyNumberFormat="1" applyFont="1" applyFill="1" applyBorder="1"/>
    <xf numFmtId="164" fontId="17" fillId="8" borderId="1" xfId="4" applyNumberFormat="1" applyFont="1" applyFill="1" applyBorder="1"/>
    <xf numFmtId="164" fontId="17" fillId="0" borderId="1" xfId="4" applyNumberFormat="1" applyFont="1" applyFill="1" applyBorder="1"/>
    <xf numFmtId="0" fontId="17" fillId="0" borderId="0" xfId="0" applyFont="1" applyFill="1"/>
    <xf numFmtId="0" fontId="19" fillId="3" borderId="1" xfId="2" applyFont="1" applyFill="1" applyBorder="1" applyAlignment="1" applyProtection="1">
      <alignment vertical="center" wrapText="1"/>
      <protection locked="0"/>
    </xf>
    <xf numFmtId="0" fontId="24" fillId="3" borderId="1" xfId="2" applyFont="1" applyFill="1" applyBorder="1" applyAlignment="1" applyProtection="1">
      <alignment vertical="center" wrapText="1"/>
      <protection locked="0"/>
    </xf>
    <xf numFmtId="0" fontId="18" fillId="0" borderId="1" xfId="0" applyFont="1" applyFill="1" applyBorder="1"/>
    <xf numFmtId="10" fontId="18" fillId="0" borderId="1" xfId="4" applyNumberFormat="1" applyFont="1" applyFill="1" applyBorder="1"/>
    <xf numFmtId="0" fontId="25" fillId="0" borderId="1" xfId="0" applyFont="1" applyFill="1" applyBorder="1"/>
    <xf numFmtId="0" fontId="17" fillId="0" borderId="1" xfId="0" applyFont="1" applyFill="1" applyBorder="1" applyAlignment="1">
      <alignment horizontal="center" vertical="center"/>
    </xf>
    <xf numFmtId="0" fontId="26" fillId="0" borderId="1" xfId="0" applyFont="1" applyFill="1" applyBorder="1" applyAlignment="1">
      <alignment horizontal="center" vertical="center"/>
    </xf>
    <xf numFmtId="0" fontId="17" fillId="0" borderId="0" xfId="0" applyFont="1" applyFill="1" applyBorder="1" applyAlignment="1">
      <alignment horizontal="center" vertical="center" wrapText="1"/>
    </xf>
    <xf numFmtId="0" fontId="17" fillId="0" borderId="0" xfId="0" applyFont="1" applyFill="1" applyBorder="1"/>
    <xf numFmtId="164" fontId="17" fillId="0" borderId="0" xfId="4" applyNumberFormat="1" applyFont="1" applyFill="1" applyBorder="1"/>
    <xf numFmtId="0" fontId="17" fillId="0" borderId="2" xfId="0" applyFont="1" applyFill="1" applyBorder="1"/>
    <xf numFmtId="0" fontId="3" fillId="31" borderId="4" xfId="0" applyFont="1" applyFill="1" applyBorder="1" applyAlignment="1">
      <alignment horizontal="center" vertical="center" textRotation="90" wrapText="1"/>
    </xf>
    <xf numFmtId="0" fontId="3" fillId="0" borderId="1" xfId="0" applyFont="1" applyBorder="1" applyAlignment="1">
      <alignment horizontal="left" vertical="center"/>
    </xf>
    <xf numFmtId="0" fontId="0" fillId="0" borderId="1" xfId="0" applyBorder="1" applyAlignment="1">
      <alignment horizontal="center" vertical="center"/>
    </xf>
    <xf numFmtId="2" fontId="0" fillId="0" borderId="1" xfId="0" applyNumberFormat="1" applyBorder="1" applyAlignment="1">
      <alignment horizontal="center" vertical="center" wrapText="1"/>
    </xf>
    <xf numFmtId="165" fontId="0" fillId="0" borderId="1" xfId="0" applyNumberFormat="1" applyBorder="1" applyAlignment="1">
      <alignment horizontal="center" vertical="center"/>
    </xf>
    <xf numFmtId="0" fontId="3" fillId="0" borderId="1" xfId="0" applyFont="1" applyBorder="1"/>
    <xf numFmtId="0" fontId="3" fillId="0" borderId="4" xfId="0" applyFont="1" applyBorder="1"/>
    <xf numFmtId="0" fontId="3" fillId="0" borderId="1" xfId="0" applyFont="1" applyBorder="1" applyAlignment="1">
      <alignment horizontal="center" vertical="center"/>
    </xf>
    <xf numFmtId="2" fontId="3" fillId="0" borderId="1" xfId="0" applyNumberFormat="1" applyFont="1" applyBorder="1" applyAlignment="1">
      <alignment horizontal="center" vertical="center" wrapText="1"/>
    </xf>
    <xf numFmtId="165" fontId="3" fillId="0" borderId="1" xfId="0" applyNumberFormat="1" applyFont="1" applyBorder="1" applyAlignment="1">
      <alignment horizontal="center" vertical="center"/>
    </xf>
    <xf numFmtId="0" fontId="3" fillId="33" borderId="1" xfId="0" applyFont="1" applyFill="1" applyBorder="1" applyAlignment="1">
      <alignment horizontal="center"/>
    </xf>
    <xf numFmtId="165" fontId="0" fillId="0" borderId="1" xfId="0" applyNumberFormat="1" applyBorder="1"/>
    <xf numFmtId="0" fontId="3" fillId="31" borderId="3" xfId="0" applyFont="1" applyFill="1" applyBorder="1" applyAlignment="1">
      <alignment vertical="center" wrapText="1"/>
    </xf>
    <xf numFmtId="0" fontId="3" fillId="31" borderId="1" xfId="0" applyFont="1" applyFill="1" applyBorder="1" applyAlignment="1">
      <alignment vertical="center" wrapText="1"/>
    </xf>
    <xf numFmtId="0" fontId="3" fillId="31" borderId="18" xfId="0" applyFont="1" applyFill="1" applyBorder="1" applyAlignment="1">
      <alignment horizontal="center" vertical="center"/>
    </xf>
    <xf numFmtId="0" fontId="3" fillId="31" borderId="4" xfId="0" applyFont="1" applyFill="1" applyBorder="1" applyAlignment="1">
      <alignment horizontal="center" vertical="center"/>
    </xf>
    <xf numFmtId="0" fontId="3" fillId="31" borderId="2" xfId="0" applyFont="1" applyFill="1" applyBorder="1" applyAlignment="1">
      <alignment vertical="center"/>
    </xf>
    <xf numFmtId="0" fontId="3" fillId="31" borderId="1" xfId="0" applyFont="1" applyFill="1" applyBorder="1" applyAlignment="1">
      <alignment vertical="center"/>
    </xf>
    <xf numFmtId="0" fontId="3" fillId="31" borderId="17" xfId="0" applyFont="1" applyFill="1" applyBorder="1" applyAlignment="1">
      <alignment horizontal="center" vertical="center" wrapText="1"/>
    </xf>
    <xf numFmtId="0" fontId="3" fillId="31" borderId="1" xfId="0" applyFont="1" applyFill="1" applyBorder="1" applyAlignment="1">
      <alignment horizontal="center" vertical="center" wrapText="1"/>
    </xf>
    <xf numFmtId="2" fontId="0" fillId="0" borderId="1" xfId="0" applyNumberFormat="1" applyBorder="1" applyAlignment="1">
      <alignment horizontal="center"/>
    </xf>
    <xf numFmtId="2" fontId="3" fillId="0" borderId="1" xfId="0" applyNumberFormat="1" applyFont="1" applyBorder="1" applyAlignment="1">
      <alignment horizontal="center"/>
    </xf>
    <xf numFmtId="0" fontId="3" fillId="31" borderId="4" xfId="0" applyFont="1" applyFill="1" applyBorder="1" applyAlignment="1">
      <alignment horizontal="center" vertical="center" wrapText="1"/>
    </xf>
    <xf numFmtId="0" fontId="0" fillId="0" borderId="1" xfId="0" applyBorder="1" applyAlignment="1">
      <alignment horizontal="center"/>
    </xf>
    <xf numFmtId="165" fontId="0" fillId="0" borderId="1" xfId="0" applyNumberFormat="1" applyBorder="1" applyAlignment="1">
      <alignment horizontal="center"/>
    </xf>
    <xf numFmtId="0" fontId="3" fillId="0" borderId="1" xfId="0" applyFont="1" applyBorder="1" applyAlignment="1">
      <alignment horizontal="center"/>
    </xf>
    <xf numFmtId="165" fontId="3" fillId="0" borderId="1" xfId="0" applyNumberFormat="1" applyFont="1" applyBorder="1" applyAlignment="1">
      <alignment horizontal="center"/>
    </xf>
    <xf numFmtId="0" fontId="0" fillId="8" borderId="0" xfId="2" applyFont="1" applyFill="1" applyBorder="1" applyAlignment="1" applyProtection="1">
      <alignment vertical="center" wrapText="1"/>
      <protection hidden="1"/>
    </xf>
    <xf numFmtId="0" fontId="1" fillId="8" borderId="0" xfId="2" applyFill="1" applyBorder="1" applyAlignment="1" applyProtection="1">
      <alignment vertical="center" wrapText="1"/>
      <protection hidden="1"/>
    </xf>
    <xf numFmtId="0" fontId="0" fillId="8" borderId="0" xfId="0" applyFill="1" applyBorder="1" applyAlignment="1" applyProtection="1">
      <alignment vertical="center"/>
      <protection hidden="1"/>
    </xf>
    <xf numFmtId="0" fontId="1" fillId="9" borderId="0" xfId="2" applyFill="1" applyBorder="1" applyAlignment="1" applyProtection="1">
      <alignment horizontal="center" vertical="center" wrapText="1"/>
      <protection locked="0"/>
    </xf>
    <xf numFmtId="164" fontId="3" fillId="3" borderId="0" xfId="4" applyNumberFormat="1" applyFont="1" applyFill="1" applyBorder="1"/>
    <xf numFmtId="0" fontId="0" fillId="0" borderId="5" xfId="0" applyFill="1" applyBorder="1"/>
    <xf numFmtId="0" fontId="3" fillId="9" borderId="1" xfId="0" applyFont="1" applyFill="1" applyBorder="1"/>
    <xf numFmtId="0" fontId="7" fillId="34" borderId="1" xfId="1" applyFont="1" applyFill="1" applyBorder="1" applyAlignment="1" applyProtection="1">
      <alignment horizontal="center" vertical="center" wrapText="1"/>
      <protection locked="0"/>
    </xf>
    <xf numFmtId="0" fontId="19" fillId="9" borderId="1" xfId="2" applyFont="1" applyFill="1" applyBorder="1" applyAlignment="1" applyProtection="1">
      <alignment vertical="center" wrapText="1"/>
      <protection locked="0"/>
    </xf>
    <xf numFmtId="164" fontId="17" fillId="9" borderId="1" xfId="4" applyNumberFormat="1" applyFont="1" applyFill="1" applyBorder="1"/>
    <xf numFmtId="0" fontId="0" fillId="9" borderId="1" xfId="0" applyFont="1" applyFill="1" applyBorder="1"/>
    <xf numFmtId="164" fontId="1" fillId="9" borderId="1" xfId="4" applyNumberFormat="1" applyFont="1" applyFill="1" applyBorder="1"/>
    <xf numFmtId="10" fontId="1" fillId="9" borderId="1" xfId="4" applyNumberFormat="1" applyFont="1" applyFill="1" applyBorder="1"/>
    <xf numFmtId="0" fontId="3" fillId="2" borderId="2" xfId="2" applyFont="1" applyFill="1" applyBorder="1" applyAlignment="1">
      <alignment horizontal="center" vertical="center" wrapText="1"/>
    </xf>
    <xf numFmtId="0" fontId="3" fillId="2" borderId="17" xfId="2" applyFont="1" applyFill="1" applyBorder="1" applyAlignment="1">
      <alignment horizontal="center" vertical="center" wrapText="1"/>
    </xf>
    <xf numFmtId="0" fontId="0" fillId="2" borderId="4" xfId="0" applyFill="1" applyBorder="1" applyAlignment="1">
      <alignment horizontal="center" vertical="center" wrapText="1"/>
    </xf>
    <xf numFmtId="164" fontId="0" fillId="0" borderId="0" xfId="4" applyNumberFormat="1" applyFont="1"/>
    <xf numFmtId="0" fontId="27" fillId="0" borderId="0" xfId="5" quotePrefix="1"/>
    <xf numFmtId="0" fontId="27" fillId="0" borderId="0" xfId="5" quotePrefix="1" applyAlignment="1">
      <alignment horizontal="right"/>
    </xf>
    <xf numFmtId="0" fontId="28" fillId="35" borderId="0" xfId="5" quotePrefix="1" applyFont="1" applyFill="1" applyAlignment="1">
      <alignment horizontal="right"/>
    </xf>
    <xf numFmtId="0" fontId="28" fillId="36" borderId="0" xfId="5" quotePrefix="1" applyFont="1" applyFill="1" applyAlignment="1">
      <alignment horizontal="right"/>
    </xf>
    <xf numFmtId="0" fontId="17" fillId="0" borderId="2" xfId="2" applyFont="1" applyFill="1" applyBorder="1" applyAlignment="1" applyProtection="1">
      <alignment horizontal="center" vertical="center" wrapText="1"/>
      <protection hidden="1"/>
    </xf>
    <xf numFmtId="0" fontId="17" fillId="0" borderId="15" xfId="2" applyFont="1" applyFill="1" applyBorder="1" applyAlignment="1" applyProtection="1">
      <alignment horizontal="center" vertical="center" wrapText="1"/>
      <protection hidden="1"/>
    </xf>
    <xf numFmtId="0" fontId="17" fillId="0" borderId="3" xfId="2" applyFont="1" applyFill="1" applyBorder="1" applyAlignment="1" applyProtection="1">
      <alignment horizontal="center" vertical="center" wrapText="1"/>
      <protection hidden="1"/>
    </xf>
    <xf numFmtId="0" fontId="17" fillId="0" borderId="1" xfId="2" applyFont="1" applyFill="1" applyBorder="1" applyAlignment="1">
      <alignment horizontal="center" vertical="center" wrapText="1"/>
    </xf>
    <xf numFmtId="0" fontId="17" fillId="3" borderId="2" xfId="0" applyFont="1" applyFill="1" applyBorder="1" applyAlignment="1">
      <alignment horizontal="center"/>
    </xf>
    <xf numFmtId="0" fontId="17" fillId="3" borderId="15" xfId="0" applyFont="1" applyFill="1" applyBorder="1" applyAlignment="1">
      <alignment horizontal="center"/>
    </xf>
    <xf numFmtId="0" fontId="17" fillId="3" borderId="3" xfId="0" applyFont="1" applyFill="1" applyBorder="1" applyAlignment="1">
      <alignment horizontal="center"/>
    </xf>
    <xf numFmtId="0" fontId="17" fillId="30" borderId="2" xfId="0" applyFont="1" applyFill="1" applyBorder="1" applyAlignment="1">
      <alignment horizontal="center"/>
    </xf>
    <xf numFmtId="0" fontId="17" fillId="30" borderId="15" xfId="0" applyFont="1" applyFill="1" applyBorder="1" applyAlignment="1">
      <alignment horizontal="center"/>
    </xf>
    <xf numFmtId="0" fontId="17" fillId="30" borderId="3" xfId="0" applyFont="1" applyFill="1" applyBorder="1" applyAlignment="1">
      <alignment horizontal="center"/>
    </xf>
    <xf numFmtId="0" fontId="17" fillId="8" borderId="2" xfId="0" applyFont="1" applyFill="1" applyBorder="1" applyAlignment="1">
      <alignment horizontal="center"/>
    </xf>
    <xf numFmtId="0" fontId="17" fillId="8" borderId="3" xfId="0" applyFont="1" applyFill="1" applyBorder="1" applyAlignment="1">
      <alignment horizontal="center"/>
    </xf>
    <xf numFmtId="0" fontId="17" fillId="0" borderId="1" xfId="0" applyFont="1" applyFill="1" applyBorder="1" applyAlignment="1">
      <alignment horizontal="center" vertical="center" wrapText="1"/>
    </xf>
    <xf numFmtId="0" fontId="20" fillId="3" borderId="2" xfId="2" applyFont="1" applyFill="1" applyBorder="1" applyAlignment="1" applyProtection="1">
      <alignment horizontal="center" vertical="center"/>
      <protection locked="0"/>
    </xf>
    <xf numFmtId="0" fontId="20" fillId="3" borderId="3" xfId="2" applyFont="1" applyFill="1" applyBorder="1" applyAlignment="1" applyProtection="1">
      <alignment horizontal="center" vertical="center"/>
      <protection locked="0"/>
    </xf>
    <xf numFmtId="0" fontId="20" fillId="30" borderId="2" xfId="2" applyFont="1" applyFill="1" applyBorder="1" applyAlignment="1" applyProtection="1">
      <alignment horizontal="center" vertical="center"/>
      <protection locked="0"/>
    </xf>
    <xf numFmtId="0" fontId="20" fillId="30" borderId="3" xfId="2" applyFont="1" applyFill="1" applyBorder="1" applyAlignment="1" applyProtection="1">
      <alignment horizontal="center" vertical="center"/>
      <protection locked="0"/>
    </xf>
    <xf numFmtId="0" fontId="20" fillId="8" borderId="2" xfId="2" applyFont="1" applyFill="1" applyBorder="1" applyAlignment="1" applyProtection="1">
      <alignment horizontal="center" vertical="center"/>
      <protection locked="0"/>
    </xf>
    <xf numFmtId="0" fontId="20" fillId="8" borderId="3" xfId="2" applyFont="1" applyFill="1" applyBorder="1" applyAlignment="1" applyProtection="1">
      <alignment horizontal="center" vertical="center"/>
      <protection locked="0"/>
    </xf>
    <xf numFmtId="0" fontId="3" fillId="31" borderId="7" xfId="0" applyFont="1" applyFill="1" applyBorder="1" applyAlignment="1">
      <alignment horizontal="center" vertical="center" textRotation="90" wrapText="1"/>
    </xf>
    <xf numFmtId="0" fontId="3" fillId="31" borderId="8" xfId="0" applyFont="1" applyFill="1" applyBorder="1" applyAlignment="1">
      <alignment horizontal="center" vertical="center" textRotation="90" wrapText="1"/>
    </xf>
    <xf numFmtId="0" fontId="3" fillId="31" borderId="2" xfId="0" applyFont="1" applyFill="1" applyBorder="1" applyAlignment="1">
      <alignment horizontal="center" vertical="center"/>
    </xf>
    <xf numFmtId="0" fontId="3" fillId="31" borderId="3" xfId="0" applyFont="1" applyFill="1" applyBorder="1" applyAlignment="1">
      <alignment horizontal="center" vertical="center"/>
    </xf>
    <xf numFmtId="0" fontId="3" fillId="31" borderId="15" xfId="0" applyFont="1" applyFill="1" applyBorder="1" applyAlignment="1">
      <alignment horizontal="center" vertical="center"/>
    </xf>
    <xf numFmtId="0" fontId="3" fillId="2" borderId="1" xfId="2" applyFont="1" applyFill="1" applyBorder="1" applyAlignment="1">
      <alignment horizontal="center" vertical="center" wrapText="1"/>
    </xf>
    <xf numFmtId="0" fontId="0" fillId="2" borderId="4" xfId="0" applyFill="1" applyBorder="1" applyAlignment="1"/>
    <xf numFmtId="0" fontId="3" fillId="2" borderId="4" xfId="2" applyFont="1" applyFill="1" applyBorder="1" applyAlignment="1">
      <alignment horizontal="center" vertical="center" wrapText="1"/>
    </xf>
    <xf numFmtId="0" fontId="0" fillId="2" borderId="4" xfId="0" applyFill="1" applyBorder="1" applyAlignment="1">
      <alignment vertical="center"/>
    </xf>
    <xf numFmtId="0" fontId="3" fillId="32" borderId="8" xfId="0" applyFont="1" applyFill="1" applyBorder="1" applyAlignment="1">
      <alignment horizontal="center" vertical="center"/>
    </xf>
    <xf numFmtId="0" fontId="3" fillId="32" borderId="16" xfId="0" applyFont="1" applyFill="1" applyBorder="1" applyAlignment="1">
      <alignment horizontal="center" vertical="center"/>
    </xf>
    <xf numFmtId="0" fontId="3" fillId="30" borderId="8" xfId="0" applyFont="1" applyFill="1" applyBorder="1" applyAlignment="1">
      <alignment horizontal="center" vertical="center"/>
    </xf>
    <xf numFmtId="0" fontId="3" fillId="30" borderId="16" xfId="0" applyFont="1" applyFill="1" applyBorder="1" applyAlignment="1">
      <alignment horizontal="center" vertical="center"/>
    </xf>
    <xf numFmtId="0" fontId="0" fillId="2" borderId="1" xfId="0" applyFill="1" applyBorder="1" applyAlignment="1"/>
    <xf numFmtId="0" fontId="3" fillId="32" borderId="4" xfId="0" applyFont="1" applyFill="1" applyBorder="1" applyAlignment="1">
      <alignment horizontal="center" vertical="center"/>
    </xf>
    <xf numFmtId="0" fontId="3" fillId="32" borderId="6" xfId="0" applyFont="1" applyFill="1" applyBorder="1" applyAlignment="1">
      <alignment horizontal="center" vertical="center"/>
    </xf>
    <xf numFmtId="0" fontId="3" fillId="30" borderId="4" xfId="0" applyFont="1" applyFill="1" applyBorder="1" applyAlignment="1">
      <alignment horizontal="center" vertical="center"/>
    </xf>
    <xf numFmtId="0" fontId="3" fillId="30" borderId="6" xfId="0" applyFont="1" applyFill="1" applyBorder="1" applyAlignment="1">
      <alignment horizontal="center" vertical="center"/>
    </xf>
    <xf numFmtId="0" fontId="3" fillId="3" borderId="1" xfId="0" applyFont="1" applyFill="1" applyBorder="1" applyAlignment="1">
      <alignment horizontal="center"/>
    </xf>
    <xf numFmtId="0" fontId="0" fillId="3" borderId="1" xfId="0" applyFill="1" applyBorder="1" applyAlignment="1">
      <alignment horizontal="center"/>
    </xf>
    <xf numFmtId="0" fontId="3" fillId="33" borderId="4" xfId="0" applyFont="1" applyFill="1" applyBorder="1" applyAlignment="1">
      <alignment horizontal="center" vertical="center"/>
    </xf>
    <xf numFmtId="0" fontId="3" fillId="33" borderId="6" xfId="0" applyFont="1" applyFill="1" applyBorder="1" applyAlignment="1">
      <alignment horizontal="center" vertical="center"/>
    </xf>
    <xf numFmtId="0" fontId="3" fillId="33" borderId="1" xfId="0" applyFont="1" applyFill="1" applyBorder="1" applyAlignment="1">
      <alignment horizontal="center"/>
    </xf>
    <xf numFmtId="0" fontId="3" fillId="3" borderId="1" xfId="0" applyFont="1" applyFill="1" applyBorder="1" applyAlignment="1">
      <alignment horizontal="center" vertical="center"/>
    </xf>
    <xf numFmtId="0" fontId="3" fillId="31" borderId="4" xfId="0" applyFont="1" applyFill="1" applyBorder="1" applyAlignment="1">
      <alignment horizontal="center" vertical="center" wrapText="1"/>
    </xf>
    <xf numFmtId="0" fontId="3" fillId="31" borderId="5" xfId="0" applyFont="1" applyFill="1" applyBorder="1" applyAlignment="1">
      <alignment horizontal="center" vertical="center" wrapText="1"/>
    </xf>
    <xf numFmtId="0" fontId="3" fillId="31" borderId="17" xfId="0" applyFont="1" applyFill="1" applyBorder="1" applyAlignment="1">
      <alignment horizontal="center" vertical="center" wrapText="1"/>
    </xf>
    <xf numFmtId="0" fontId="3" fillId="31" borderId="7" xfId="0" applyFont="1" applyFill="1" applyBorder="1" applyAlignment="1">
      <alignment horizontal="center" vertical="center" wrapText="1"/>
    </xf>
    <xf numFmtId="0" fontId="3" fillId="4" borderId="1" xfId="0" applyFont="1" applyFill="1" applyBorder="1" applyAlignment="1">
      <alignment horizontal="center"/>
    </xf>
    <xf numFmtId="0" fontId="3" fillId="3" borderId="1" xfId="0" applyFont="1" applyFill="1" applyBorder="1" applyAlignment="1">
      <alignment horizontal="center" vertical="center" wrapText="1"/>
    </xf>
    <xf numFmtId="0" fontId="15" fillId="29" borderId="14" xfId="0" applyFont="1" applyFill="1" applyBorder="1" applyAlignment="1">
      <alignment horizontal="center" vertical="center" wrapText="1"/>
    </xf>
    <xf numFmtId="0" fontId="15" fillId="29" borderId="11" xfId="0" applyFont="1" applyFill="1" applyBorder="1" applyAlignment="1">
      <alignment horizontal="center" vertical="center" wrapText="1"/>
    </xf>
    <xf numFmtId="0" fontId="16" fillId="29" borderId="14" xfId="0" applyFont="1" applyFill="1" applyBorder="1" applyAlignment="1">
      <alignment vertical="center" wrapText="1"/>
    </xf>
    <xf numFmtId="0" fontId="16" fillId="29" borderId="11" xfId="0" applyFont="1" applyFill="1" applyBorder="1" applyAlignment="1">
      <alignment vertical="center" wrapText="1"/>
    </xf>
    <xf numFmtId="0" fontId="16" fillId="28" borderId="14" xfId="0" applyFont="1" applyFill="1" applyBorder="1" applyAlignment="1">
      <alignment vertical="center" wrapText="1"/>
    </xf>
    <xf numFmtId="0" fontId="16" fillId="28" borderId="11" xfId="0" applyFont="1" applyFill="1" applyBorder="1" applyAlignment="1">
      <alignment vertical="center" wrapText="1"/>
    </xf>
    <xf numFmtId="0" fontId="15" fillId="27" borderId="14" xfId="0" applyFont="1" applyFill="1" applyBorder="1" applyAlignment="1">
      <alignment horizontal="center" vertical="center" wrapText="1"/>
    </xf>
    <xf numFmtId="0" fontId="15" fillId="27" borderId="13" xfId="0" applyFont="1" applyFill="1" applyBorder="1" applyAlignment="1">
      <alignment horizontal="center" vertical="center" wrapText="1"/>
    </xf>
    <xf numFmtId="0" fontId="15" fillId="27" borderId="11" xfId="0" applyFont="1" applyFill="1" applyBorder="1" applyAlignment="1">
      <alignment horizontal="center" vertical="center" wrapText="1"/>
    </xf>
    <xf numFmtId="0" fontId="16" fillId="27" borderId="14" xfId="0" applyFont="1" applyFill="1" applyBorder="1" applyAlignment="1">
      <alignment vertical="center" wrapText="1"/>
    </xf>
    <xf numFmtId="0" fontId="16" fillId="27" borderId="11" xfId="0" applyFont="1" applyFill="1" applyBorder="1" applyAlignment="1">
      <alignment vertical="center" wrapText="1"/>
    </xf>
    <xf numFmtId="0" fontId="15" fillId="28" borderId="14" xfId="0" applyFont="1" applyFill="1" applyBorder="1" applyAlignment="1">
      <alignment horizontal="center" vertical="center" wrapText="1"/>
    </xf>
    <xf numFmtId="0" fontId="15" fillId="28" borderId="13" xfId="0" applyFont="1" applyFill="1" applyBorder="1" applyAlignment="1">
      <alignment horizontal="center" vertical="center" wrapText="1"/>
    </xf>
    <xf numFmtId="0" fontId="15" fillId="28" borderId="11" xfId="0" applyFont="1" applyFill="1" applyBorder="1" applyAlignment="1">
      <alignment horizontal="center" vertical="center" wrapText="1"/>
    </xf>
    <xf numFmtId="0" fontId="16" fillId="28" borderId="13" xfId="0" applyFont="1" applyFill="1" applyBorder="1" applyAlignment="1">
      <alignment vertical="center" wrapText="1"/>
    </xf>
    <xf numFmtId="0" fontId="0" fillId="4" borderId="2" xfId="0" applyFill="1" applyBorder="1" applyAlignment="1">
      <alignment horizontal="center"/>
    </xf>
    <xf numFmtId="0" fontId="0" fillId="4" borderId="3" xfId="0" applyFill="1" applyBorder="1" applyAlignment="1">
      <alignment horizontal="center"/>
    </xf>
    <xf numFmtId="0" fontId="0" fillId="3" borderId="2" xfId="0" applyFill="1" applyBorder="1" applyAlignment="1">
      <alignment horizontal="center"/>
    </xf>
    <xf numFmtId="0" fontId="0" fillId="3" borderId="3" xfId="0" applyFill="1" applyBorder="1" applyAlignment="1">
      <alignment horizontal="center"/>
    </xf>
    <xf numFmtId="0" fontId="3" fillId="5" borderId="1" xfId="0" applyFont="1" applyFill="1" applyBorder="1" applyAlignment="1">
      <alignment horizontal="center" vertical="center" wrapText="1"/>
    </xf>
    <xf numFmtId="0" fontId="5" fillId="6" borderId="2" xfId="2" applyFont="1" applyFill="1" applyBorder="1" applyAlignment="1" applyProtection="1">
      <alignment horizontal="center" vertical="center"/>
      <protection locked="0"/>
    </xf>
    <xf numFmtId="0" fontId="5" fillId="6" borderId="3" xfId="2" applyFont="1" applyFill="1" applyBorder="1" applyAlignment="1" applyProtection="1">
      <alignment horizontal="center" vertical="center"/>
      <protection locked="0"/>
    </xf>
    <xf numFmtId="0" fontId="5" fillId="7" borderId="2" xfId="2" applyFont="1" applyFill="1" applyBorder="1" applyAlignment="1" applyProtection="1">
      <alignment horizontal="center" vertical="center"/>
      <protection locked="0"/>
    </xf>
    <xf numFmtId="0" fontId="5" fillId="7" borderId="3" xfId="2" applyFont="1" applyFill="1" applyBorder="1" applyAlignment="1" applyProtection="1">
      <alignment horizontal="center" vertical="center"/>
      <protection locked="0"/>
    </xf>
    <xf numFmtId="0" fontId="0" fillId="4" borderId="1" xfId="0" applyFill="1" applyBorder="1" applyAlignment="1">
      <alignment horizontal="center"/>
    </xf>
    <xf numFmtId="0" fontId="0" fillId="17" borderId="2" xfId="0" applyFill="1" applyBorder="1" applyAlignment="1">
      <alignment horizontal="center"/>
    </xf>
    <xf numFmtId="0" fontId="0" fillId="17" borderId="3" xfId="0" applyFill="1" applyBorder="1" applyAlignment="1">
      <alignment horizontal="center"/>
    </xf>
    <xf numFmtId="0" fontId="0" fillId="16" borderId="2" xfId="0" applyFill="1" applyBorder="1" applyAlignment="1">
      <alignment horizontal="center"/>
    </xf>
    <xf numFmtId="0" fontId="0" fillId="16" borderId="3" xfId="0" applyFill="1" applyBorder="1" applyAlignment="1">
      <alignment horizontal="center"/>
    </xf>
    <xf numFmtId="0" fontId="8" fillId="18" borderId="1" xfId="0" applyFont="1" applyFill="1" applyBorder="1" applyAlignment="1">
      <alignment horizontal="center" vertical="center" wrapText="1"/>
    </xf>
    <xf numFmtId="0" fontId="9" fillId="19" borderId="2" xfId="2" applyFont="1" applyFill="1" applyBorder="1" applyAlignment="1" applyProtection="1">
      <alignment horizontal="center" vertical="center"/>
      <protection locked="0"/>
    </xf>
    <xf numFmtId="0" fontId="9" fillId="19" borderId="3" xfId="2" applyFont="1" applyFill="1" applyBorder="1" applyAlignment="1" applyProtection="1">
      <alignment horizontal="center" vertical="center"/>
      <protection locked="0"/>
    </xf>
    <xf numFmtId="0" fontId="9" fillId="20" borderId="2" xfId="2" applyFont="1" applyFill="1" applyBorder="1" applyAlignment="1" applyProtection="1">
      <alignment horizontal="center" vertical="center"/>
      <protection locked="0"/>
    </xf>
    <xf numFmtId="0" fontId="9" fillId="20" borderId="3" xfId="2" applyFont="1" applyFill="1" applyBorder="1" applyAlignment="1" applyProtection="1">
      <alignment horizontal="center" vertical="center"/>
      <protection locked="0"/>
    </xf>
    <xf numFmtId="0" fontId="8" fillId="15" borderId="1" xfId="2" applyFont="1" applyFill="1" applyBorder="1" applyAlignment="1">
      <alignment horizontal="center" vertical="center" wrapText="1"/>
    </xf>
    <xf numFmtId="0" fontId="0" fillId="16" borderId="1" xfId="0" applyFill="1" applyBorder="1" applyAlignment="1">
      <alignment horizontal="center"/>
    </xf>
    <xf numFmtId="0" fontId="0" fillId="17" borderId="1" xfId="0" applyFill="1" applyBorder="1" applyAlignment="1">
      <alignment horizontal="center"/>
    </xf>
    <xf numFmtId="0" fontId="3" fillId="5" borderId="7" xfId="0" applyFont="1" applyFill="1" applyBorder="1" applyAlignment="1">
      <alignment horizontal="center" vertical="center" wrapText="1"/>
    </xf>
    <xf numFmtId="0" fontId="3" fillId="5" borderId="8" xfId="0" applyFont="1" applyFill="1" applyBorder="1" applyAlignment="1">
      <alignment horizontal="center" vertical="center" wrapText="1"/>
    </xf>
  </cellXfs>
  <cellStyles count="6">
    <cellStyle name="TableStyleLight1" xfId="3"/>
    <cellStyle name="Гиперссылка" xfId="5" builtinId="8"/>
    <cellStyle name="Обычный" xfId="0" builtinId="0"/>
    <cellStyle name="Обычный 2" xfId="2"/>
    <cellStyle name="Пояснение" xfId="1" builtinId="53"/>
    <cellStyle name="Процентный" xfId="4"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externalLink" Target="externalLinks/externalLink2.xml"/><Relationship Id="rId47" Type="http://schemas.openxmlformats.org/officeDocument/2006/relationships/externalLink" Target="externalLinks/externalLink7.xml"/><Relationship Id="rId63" Type="http://schemas.openxmlformats.org/officeDocument/2006/relationships/externalLink" Target="externalLinks/externalLink23.xml"/><Relationship Id="rId68" Type="http://schemas.openxmlformats.org/officeDocument/2006/relationships/externalLink" Target="externalLinks/externalLink2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externalLink" Target="externalLinks/externalLink13.xml"/><Relationship Id="rId58" Type="http://schemas.openxmlformats.org/officeDocument/2006/relationships/externalLink" Target="externalLinks/externalLink18.xml"/><Relationship Id="rId74" Type="http://schemas.openxmlformats.org/officeDocument/2006/relationships/externalLink" Target="externalLinks/externalLink34.xml"/><Relationship Id="rId79" Type="http://schemas.openxmlformats.org/officeDocument/2006/relationships/externalLink" Target="externalLinks/externalLink39.xml"/><Relationship Id="rId5" Type="http://schemas.openxmlformats.org/officeDocument/2006/relationships/worksheet" Target="worksheets/sheet5.xml"/><Relationship Id="rId61" Type="http://schemas.openxmlformats.org/officeDocument/2006/relationships/externalLink" Target="externalLinks/externalLink2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3.xml"/><Relationship Id="rId48" Type="http://schemas.openxmlformats.org/officeDocument/2006/relationships/externalLink" Target="externalLinks/externalLink8.xml"/><Relationship Id="rId56" Type="http://schemas.openxmlformats.org/officeDocument/2006/relationships/externalLink" Target="externalLinks/externalLink16.xml"/><Relationship Id="rId64" Type="http://schemas.openxmlformats.org/officeDocument/2006/relationships/externalLink" Target="externalLinks/externalLink24.xml"/><Relationship Id="rId69" Type="http://schemas.openxmlformats.org/officeDocument/2006/relationships/externalLink" Target="externalLinks/externalLink29.xml"/><Relationship Id="rId77" Type="http://schemas.openxmlformats.org/officeDocument/2006/relationships/externalLink" Target="externalLinks/externalLink37.xml"/><Relationship Id="rId8" Type="http://schemas.openxmlformats.org/officeDocument/2006/relationships/worksheet" Target="worksheets/sheet8.xml"/><Relationship Id="rId51" Type="http://schemas.openxmlformats.org/officeDocument/2006/relationships/externalLink" Target="externalLinks/externalLink11.xml"/><Relationship Id="rId72" Type="http://schemas.openxmlformats.org/officeDocument/2006/relationships/externalLink" Target="externalLinks/externalLink3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6.xml"/><Relationship Id="rId59" Type="http://schemas.openxmlformats.org/officeDocument/2006/relationships/externalLink" Target="externalLinks/externalLink19.xml"/><Relationship Id="rId67" Type="http://schemas.openxmlformats.org/officeDocument/2006/relationships/externalLink" Target="externalLinks/externalLink27.xml"/><Relationship Id="rId20" Type="http://schemas.openxmlformats.org/officeDocument/2006/relationships/worksheet" Target="worksheets/sheet20.xml"/><Relationship Id="rId41" Type="http://schemas.openxmlformats.org/officeDocument/2006/relationships/externalLink" Target="externalLinks/externalLink1.xml"/><Relationship Id="rId54" Type="http://schemas.openxmlformats.org/officeDocument/2006/relationships/externalLink" Target="externalLinks/externalLink14.xml"/><Relationship Id="rId62" Type="http://schemas.openxmlformats.org/officeDocument/2006/relationships/externalLink" Target="externalLinks/externalLink22.xml"/><Relationship Id="rId70" Type="http://schemas.openxmlformats.org/officeDocument/2006/relationships/externalLink" Target="externalLinks/externalLink30.xml"/><Relationship Id="rId75" Type="http://schemas.openxmlformats.org/officeDocument/2006/relationships/externalLink" Target="externalLinks/externalLink3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9.xml"/><Relationship Id="rId57" Type="http://schemas.openxmlformats.org/officeDocument/2006/relationships/externalLink" Target="externalLinks/externalLink1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4.xml"/><Relationship Id="rId52" Type="http://schemas.openxmlformats.org/officeDocument/2006/relationships/externalLink" Target="externalLinks/externalLink12.xml"/><Relationship Id="rId60" Type="http://schemas.openxmlformats.org/officeDocument/2006/relationships/externalLink" Target="externalLinks/externalLink20.xml"/><Relationship Id="rId65" Type="http://schemas.openxmlformats.org/officeDocument/2006/relationships/externalLink" Target="externalLinks/externalLink25.xml"/><Relationship Id="rId73" Type="http://schemas.openxmlformats.org/officeDocument/2006/relationships/externalLink" Target="externalLinks/externalLink33.xml"/><Relationship Id="rId78" Type="http://schemas.openxmlformats.org/officeDocument/2006/relationships/externalLink" Target="externalLinks/externalLink3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externalLink" Target="externalLinks/externalLink10.xml"/><Relationship Id="rId55" Type="http://schemas.openxmlformats.org/officeDocument/2006/relationships/externalLink" Target="externalLinks/externalLink15.xml"/><Relationship Id="rId76" Type="http://schemas.openxmlformats.org/officeDocument/2006/relationships/externalLink" Target="externalLinks/externalLink36.xml"/><Relationship Id="rId7" Type="http://schemas.openxmlformats.org/officeDocument/2006/relationships/worksheet" Target="worksheets/sheet7.xml"/><Relationship Id="rId71" Type="http://schemas.openxmlformats.org/officeDocument/2006/relationships/externalLink" Target="externalLinks/externalLink3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externalLink" Target="externalLinks/externalLink5.xml"/><Relationship Id="rId66" Type="http://schemas.openxmlformats.org/officeDocument/2006/relationships/externalLink" Target="externalLinks/externalLink2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8.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29.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31.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32.xml.rels><?xml version="1.0" encoding="UTF-8" standalone="yes"?>
<Relationships xmlns="http://schemas.openxmlformats.org/package/2006/relationships"><Relationship Id="rId2" Type="http://schemas.microsoft.com/office/2011/relationships/chartColorStyle" Target="colors32.xml"/><Relationship Id="rId1" Type="http://schemas.microsoft.com/office/2011/relationships/chartStyle" Target="style32.xml"/></Relationships>
</file>

<file path=xl/charts/_rels/chart33.xml.rels><?xml version="1.0" encoding="UTF-8" standalone="yes"?>
<Relationships xmlns="http://schemas.openxmlformats.org/package/2006/relationships"><Relationship Id="rId2" Type="http://schemas.microsoft.com/office/2011/relationships/chartColorStyle" Target="colors33.xml"/><Relationship Id="rId1" Type="http://schemas.microsoft.com/office/2011/relationships/chartStyle" Target="style33.xml"/></Relationships>
</file>

<file path=xl/charts/_rels/chart34.xml.rels><?xml version="1.0" encoding="UTF-8" standalone="yes"?>
<Relationships xmlns="http://schemas.openxmlformats.org/package/2006/relationships"><Relationship Id="rId2" Type="http://schemas.microsoft.com/office/2011/relationships/chartColorStyle" Target="colors34.xml"/><Relationship Id="rId1" Type="http://schemas.microsoft.com/office/2011/relationships/chartStyle" Target="style34.xml"/></Relationships>
</file>

<file path=xl/charts/_rels/chart35.xml.rels><?xml version="1.0" encoding="UTF-8" standalone="yes"?>
<Relationships xmlns="http://schemas.openxmlformats.org/package/2006/relationships"><Relationship Id="rId2" Type="http://schemas.microsoft.com/office/2011/relationships/chartColorStyle" Target="colors35.xml"/><Relationship Id="rId1" Type="http://schemas.microsoft.com/office/2011/relationships/chartStyle" Target="style35.xml"/></Relationships>
</file>

<file path=xl/charts/_rels/chart36.xml.rels><?xml version="1.0" encoding="UTF-8" standalone="yes"?>
<Relationships xmlns="http://schemas.openxmlformats.org/package/2006/relationships"><Relationship Id="rId2" Type="http://schemas.microsoft.com/office/2011/relationships/chartColorStyle" Target="colors36.xml"/><Relationship Id="rId1" Type="http://schemas.microsoft.com/office/2011/relationships/chartStyle" Target="style36.xml"/></Relationships>
</file>

<file path=xl/charts/_rels/chart37.xml.rels><?xml version="1.0" encoding="UTF-8" standalone="yes"?>
<Relationships xmlns="http://schemas.openxmlformats.org/package/2006/relationships"><Relationship Id="rId2" Type="http://schemas.microsoft.com/office/2011/relationships/chartColorStyle" Target="colors37.xml"/><Relationship Id="rId1" Type="http://schemas.microsoft.com/office/2011/relationships/chartStyle" Target="style37.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ru-RU" b="1"/>
              <a:t>Распределение по баллам</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Общий!$X$4:$X$15</c:f>
              <c:strCache>
                <c:ptCount val="12"/>
                <c:pt idx="0">
                  <c:v>"0"</c:v>
                </c:pt>
                <c:pt idx="1">
                  <c:v>"1"</c:v>
                </c:pt>
                <c:pt idx="2">
                  <c:v>"2"</c:v>
                </c:pt>
                <c:pt idx="3">
                  <c:v>"3"</c:v>
                </c:pt>
                <c:pt idx="4">
                  <c:v>"4"</c:v>
                </c:pt>
                <c:pt idx="5">
                  <c:v>"5"</c:v>
                </c:pt>
                <c:pt idx="6">
                  <c:v>"6"</c:v>
                </c:pt>
                <c:pt idx="7">
                  <c:v>"7"</c:v>
                </c:pt>
                <c:pt idx="8">
                  <c:v>"8"</c:v>
                </c:pt>
                <c:pt idx="9">
                  <c:v>"9"</c:v>
                </c:pt>
                <c:pt idx="10">
                  <c:v>"10"</c:v>
                </c:pt>
                <c:pt idx="11">
                  <c:v>"11"</c:v>
                </c:pt>
              </c:strCache>
            </c:strRef>
          </c:cat>
          <c:val>
            <c:numRef>
              <c:f>Общий!$Z$4:$Z$15</c:f>
              <c:numCache>
                <c:formatCode>0.00%</c:formatCode>
                <c:ptCount val="12"/>
                <c:pt idx="0">
                  <c:v>2.9133284777858705E-3</c:v>
                </c:pt>
                <c:pt idx="1">
                  <c:v>3.6416605972323379E-3</c:v>
                </c:pt>
                <c:pt idx="2">
                  <c:v>6.1908230152949743E-3</c:v>
                </c:pt>
                <c:pt idx="3">
                  <c:v>1.4202476329206118E-2</c:v>
                </c:pt>
                <c:pt idx="4">
                  <c:v>2.5491624180626365E-2</c:v>
                </c:pt>
                <c:pt idx="5">
                  <c:v>5.1347414420975963E-2</c:v>
                </c:pt>
                <c:pt idx="6">
                  <c:v>7.2469045884923519E-2</c:v>
                </c:pt>
                <c:pt idx="7">
                  <c:v>0.10160233066278222</c:v>
                </c:pt>
                <c:pt idx="8">
                  <c:v>0.14967225054624908</c:v>
                </c:pt>
                <c:pt idx="9">
                  <c:v>0.18499635833940276</c:v>
                </c:pt>
                <c:pt idx="10">
                  <c:v>0.21522214129643116</c:v>
                </c:pt>
                <c:pt idx="11">
                  <c:v>0.17225054624908959</c:v>
                </c:pt>
              </c:numCache>
            </c:numRef>
          </c:val>
          <c:smooth val="0"/>
        </c:ser>
        <c:dLbls>
          <c:showLegendKey val="0"/>
          <c:showVal val="0"/>
          <c:showCatName val="0"/>
          <c:showSerName val="0"/>
          <c:showPercent val="0"/>
          <c:showBubbleSize val="0"/>
        </c:dLbls>
        <c:marker val="1"/>
        <c:smooth val="0"/>
        <c:axId val="688300416"/>
        <c:axId val="688300976"/>
      </c:lineChart>
      <c:catAx>
        <c:axId val="6883004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8300976"/>
        <c:crosses val="autoZero"/>
        <c:auto val="1"/>
        <c:lblAlgn val="ctr"/>
        <c:lblOffset val="100"/>
        <c:noMultiLvlLbl val="0"/>
      </c:catAx>
      <c:valAx>
        <c:axId val="688300976"/>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83004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strRef>
              <c:f>'358'!$Y$3</c:f>
              <c:strCache>
                <c:ptCount val="1"/>
                <c:pt idx="0">
                  <c:v>Кол-во</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'358'!$X$4:$X$15</c:f>
              <c:strCache>
                <c:ptCount val="12"/>
                <c:pt idx="0">
                  <c:v>"0"</c:v>
                </c:pt>
                <c:pt idx="1">
                  <c:v>"1"</c:v>
                </c:pt>
                <c:pt idx="2">
                  <c:v>"2"</c:v>
                </c:pt>
                <c:pt idx="3">
                  <c:v>"3"</c:v>
                </c:pt>
                <c:pt idx="4">
                  <c:v>"4"</c:v>
                </c:pt>
                <c:pt idx="5">
                  <c:v>"5"</c:v>
                </c:pt>
                <c:pt idx="6">
                  <c:v>"6"</c:v>
                </c:pt>
                <c:pt idx="7">
                  <c:v>"7"</c:v>
                </c:pt>
                <c:pt idx="8">
                  <c:v>"8"</c:v>
                </c:pt>
                <c:pt idx="9">
                  <c:v>"9"</c:v>
                </c:pt>
                <c:pt idx="10">
                  <c:v>"10"</c:v>
                </c:pt>
                <c:pt idx="11">
                  <c:v>"11"</c:v>
                </c:pt>
              </c:strCache>
            </c:strRef>
          </c:cat>
          <c:val>
            <c:numRef>
              <c:f>'358'!$Y$4:$Y$15</c:f>
              <c:numCache>
                <c:formatCode>General</c:formatCode>
                <c:ptCount val="12"/>
                <c:pt idx="0">
                  <c:v>0</c:v>
                </c:pt>
                <c:pt idx="1">
                  <c:v>0</c:v>
                </c:pt>
                <c:pt idx="2">
                  <c:v>0</c:v>
                </c:pt>
                <c:pt idx="3">
                  <c:v>1</c:v>
                </c:pt>
                <c:pt idx="4">
                  <c:v>8</c:v>
                </c:pt>
                <c:pt idx="5">
                  <c:v>12</c:v>
                </c:pt>
                <c:pt idx="6">
                  <c:v>13</c:v>
                </c:pt>
                <c:pt idx="7">
                  <c:v>15</c:v>
                </c:pt>
                <c:pt idx="8">
                  <c:v>21</c:v>
                </c:pt>
                <c:pt idx="9">
                  <c:v>12</c:v>
                </c:pt>
                <c:pt idx="10">
                  <c:v>20</c:v>
                </c:pt>
                <c:pt idx="11">
                  <c:v>18</c:v>
                </c:pt>
              </c:numCache>
            </c:numRef>
          </c:val>
          <c:smooth val="0"/>
        </c:ser>
        <c:dLbls>
          <c:showLegendKey val="0"/>
          <c:showVal val="0"/>
          <c:showCatName val="0"/>
          <c:showSerName val="0"/>
          <c:showPercent val="0"/>
          <c:showBubbleSize val="0"/>
        </c:dLbls>
        <c:marker val="1"/>
        <c:smooth val="0"/>
        <c:axId val="690969232"/>
        <c:axId val="690969792"/>
      </c:lineChart>
      <c:catAx>
        <c:axId val="6909692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0969792"/>
        <c:crosses val="autoZero"/>
        <c:auto val="1"/>
        <c:lblAlgn val="ctr"/>
        <c:lblOffset val="100"/>
        <c:noMultiLvlLbl val="0"/>
      </c:catAx>
      <c:valAx>
        <c:axId val="690969792"/>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09692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'362'!$Y$3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'362'!$Y$4:$Y$15</c:f>
              <c:numCache>
                <c:formatCode>General</c:formatCode>
                <c:ptCount val="12"/>
                <c:pt idx="0">
                  <c:v>0</c:v>
                </c:pt>
                <c:pt idx="1">
                  <c:v>0</c:v>
                </c:pt>
                <c:pt idx="2">
                  <c:v>0</c:v>
                </c:pt>
                <c:pt idx="3">
                  <c:v>2</c:v>
                </c:pt>
                <c:pt idx="4">
                  <c:v>3</c:v>
                </c:pt>
                <c:pt idx="5">
                  <c:v>8</c:v>
                </c:pt>
                <c:pt idx="6">
                  <c:v>10</c:v>
                </c:pt>
                <c:pt idx="7">
                  <c:v>11</c:v>
                </c:pt>
                <c:pt idx="8">
                  <c:v>23</c:v>
                </c:pt>
                <c:pt idx="9">
                  <c:v>16</c:v>
                </c:pt>
                <c:pt idx="10">
                  <c:v>16</c:v>
                </c:pt>
                <c:pt idx="11">
                  <c:v>9</c:v>
                </c:pt>
              </c:numCache>
            </c:numRef>
          </c:val>
          <c:smooth val="0"/>
        </c:ser>
        <c:dLbls>
          <c:showLegendKey val="0"/>
          <c:showVal val="0"/>
          <c:showCatName val="0"/>
          <c:showSerName val="0"/>
          <c:showPercent val="0"/>
          <c:showBubbleSize val="0"/>
        </c:dLbls>
        <c:marker val="1"/>
        <c:smooth val="0"/>
        <c:axId val="691633696"/>
        <c:axId val="691634256"/>
      </c:lineChart>
      <c:catAx>
        <c:axId val="69163369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634256"/>
        <c:crosses val="autoZero"/>
        <c:auto val="1"/>
        <c:lblAlgn val="ctr"/>
        <c:lblOffset val="100"/>
        <c:noMultiLvlLbl val="0"/>
      </c:catAx>
      <c:valAx>
        <c:axId val="69163425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633696"/>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'366'!$Y$3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'366'!$Y$4:$Y$15</c:f>
              <c:numCache>
                <c:formatCode>General</c:formatCode>
                <c:ptCount val="12"/>
                <c:pt idx="0">
                  <c:v>0</c:v>
                </c:pt>
                <c:pt idx="1">
                  <c:v>1</c:v>
                </c:pt>
                <c:pt idx="2">
                  <c:v>0</c:v>
                </c:pt>
                <c:pt idx="3">
                  <c:v>0</c:v>
                </c:pt>
                <c:pt idx="4">
                  <c:v>0</c:v>
                </c:pt>
                <c:pt idx="5">
                  <c:v>4</c:v>
                </c:pt>
                <c:pt idx="6">
                  <c:v>4</c:v>
                </c:pt>
                <c:pt idx="7">
                  <c:v>8</c:v>
                </c:pt>
                <c:pt idx="8">
                  <c:v>11</c:v>
                </c:pt>
                <c:pt idx="9">
                  <c:v>11</c:v>
                </c:pt>
                <c:pt idx="10">
                  <c:v>16</c:v>
                </c:pt>
                <c:pt idx="11">
                  <c:v>6</c:v>
                </c:pt>
              </c:numCache>
            </c:numRef>
          </c:val>
          <c:smooth val="0"/>
        </c:ser>
        <c:dLbls>
          <c:showLegendKey val="0"/>
          <c:showVal val="0"/>
          <c:showCatName val="0"/>
          <c:showSerName val="0"/>
          <c:showPercent val="0"/>
          <c:showBubbleSize val="0"/>
        </c:dLbls>
        <c:marker val="1"/>
        <c:smooth val="0"/>
        <c:axId val="691637056"/>
        <c:axId val="685608224"/>
      </c:lineChart>
      <c:catAx>
        <c:axId val="6916370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5608224"/>
        <c:crosses val="autoZero"/>
        <c:auto val="1"/>
        <c:lblAlgn val="ctr"/>
        <c:lblOffset val="100"/>
        <c:noMultiLvlLbl val="0"/>
      </c:catAx>
      <c:valAx>
        <c:axId val="68560822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6370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'371'!$Y$3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'371'!$Y$4:$Y$15</c:f>
              <c:numCache>
                <c:formatCode>General</c:formatCode>
                <c:ptCount val="12"/>
                <c:pt idx="0">
                  <c:v>0</c:v>
                </c:pt>
                <c:pt idx="1">
                  <c:v>0</c:v>
                </c:pt>
                <c:pt idx="2">
                  <c:v>0</c:v>
                </c:pt>
                <c:pt idx="3">
                  <c:v>0</c:v>
                </c:pt>
                <c:pt idx="4">
                  <c:v>2</c:v>
                </c:pt>
                <c:pt idx="5">
                  <c:v>1</c:v>
                </c:pt>
                <c:pt idx="6">
                  <c:v>2</c:v>
                </c:pt>
                <c:pt idx="7">
                  <c:v>10</c:v>
                </c:pt>
                <c:pt idx="8">
                  <c:v>10</c:v>
                </c:pt>
                <c:pt idx="9">
                  <c:v>16</c:v>
                </c:pt>
                <c:pt idx="10">
                  <c:v>19</c:v>
                </c:pt>
                <c:pt idx="11">
                  <c:v>19</c:v>
                </c:pt>
              </c:numCache>
            </c:numRef>
          </c:val>
          <c:smooth val="0"/>
        </c:ser>
        <c:dLbls>
          <c:showLegendKey val="0"/>
          <c:showVal val="0"/>
          <c:showCatName val="0"/>
          <c:showSerName val="0"/>
          <c:showPercent val="0"/>
          <c:showBubbleSize val="0"/>
        </c:dLbls>
        <c:marker val="1"/>
        <c:smooth val="0"/>
        <c:axId val="685611024"/>
        <c:axId val="685611584"/>
      </c:lineChart>
      <c:catAx>
        <c:axId val="685611024"/>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5611584"/>
        <c:crosses val="autoZero"/>
        <c:auto val="1"/>
        <c:lblAlgn val="ctr"/>
        <c:lblOffset val="100"/>
        <c:noMultiLvlLbl val="0"/>
      </c:catAx>
      <c:valAx>
        <c:axId val="6856115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56110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'372'!$Y$3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'372'!$Y$4:$Y$15</c:f>
              <c:numCache>
                <c:formatCode>General</c:formatCode>
                <c:ptCount val="12"/>
                <c:pt idx="0">
                  <c:v>0</c:v>
                </c:pt>
                <c:pt idx="1">
                  <c:v>1</c:v>
                </c:pt>
                <c:pt idx="2">
                  <c:v>3</c:v>
                </c:pt>
                <c:pt idx="3">
                  <c:v>2</c:v>
                </c:pt>
                <c:pt idx="4">
                  <c:v>2</c:v>
                </c:pt>
                <c:pt idx="5">
                  <c:v>6</c:v>
                </c:pt>
                <c:pt idx="6">
                  <c:v>5</c:v>
                </c:pt>
                <c:pt idx="7">
                  <c:v>10</c:v>
                </c:pt>
                <c:pt idx="8">
                  <c:v>10</c:v>
                </c:pt>
                <c:pt idx="9">
                  <c:v>9</c:v>
                </c:pt>
                <c:pt idx="10">
                  <c:v>12</c:v>
                </c:pt>
                <c:pt idx="11">
                  <c:v>25</c:v>
                </c:pt>
              </c:numCache>
            </c:numRef>
          </c:val>
          <c:smooth val="0"/>
        </c:ser>
        <c:dLbls>
          <c:showLegendKey val="0"/>
          <c:showVal val="0"/>
          <c:showCatName val="0"/>
          <c:showSerName val="0"/>
          <c:showPercent val="0"/>
          <c:showBubbleSize val="0"/>
        </c:dLbls>
        <c:marker val="1"/>
        <c:smooth val="0"/>
        <c:axId val="691566416"/>
        <c:axId val="690603856"/>
      </c:lineChart>
      <c:catAx>
        <c:axId val="6915664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0603856"/>
        <c:crosses val="autoZero"/>
        <c:auto val="1"/>
        <c:lblAlgn val="ctr"/>
        <c:lblOffset val="100"/>
        <c:noMultiLvlLbl val="0"/>
      </c:catAx>
      <c:valAx>
        <c:axId val="690603856"/>
        <c:scaling>
          <c:orientation val="minMax"/>
          <c:max val="25"/>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566416"/>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'373'!$Y$3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'373'!$Y$4:$Y$15</c:f>
              <c:numCache>
                <c:formatCode>General</c:formatCode>
                <c:ptCount val="12"/>
                <c:pt idx="0">
                  <c:v>0</c:v>
                </c:pt>
                <c:pt idx="1">
                  <c:v>0</c:v>
                </c:pt>
                <c:pt idx="2">
                  <c:v>0</c:v>
                </c:pt>
                <c:pt idx="3">
                  <c:v>0</c:v>
                </c:pt>
                <c:pt idx="4">
                  <c:v>0</c:v>
                </c:pt>
                <c:pt idx="5">
                  <c:v>4</c:v>
                </c:pt>
                <c:pt idx="6">
                  <c:v>1</c:v>
                </c:pt>
                <c:pt idx="7">
                  <c:v>8</c:v>
                </c:pt>
                <c:pt idx="8">
                  <c:v>11</c:v>
                </c:pt>
                <c:pt idx="9">
                  <c:v>20</c:v>
                </c:pt>
                <c:pt idx="10">
                  <c:v>18</c:v>
                </c:pt>
                <c:pt idx="11">
                  <c:v>18</c:v>
                </c:pt>
              </c:numCache>
            </c:numRef>
          </c:val>
          <c:smooth val="0"/>
        </c:ser>
        <c:dLbls>
          <c:showLegendKey val="0"/>
          <c:showVal val="0"/>
          <c:showCatName val="0"/>
          <c:showSerName val="0"/>
          <c:showPercent val="0"/>
          <c:showBubbleSize val="0"/>
        </c:dLbls>
        <c:marker val="1"/>
        <c:smooth val="0"/>
        <c:axId val="690606656"/>
        <c:axId val="690607216"/>
      </c:lineChart>
      <c:catAx>
        <c:axId val="69060665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0607216"/>
        <c:crosses val="autoZero"/>
        <c:auto val="1"/>
        <c:lblAlgn val="ctr"/>
        <c:lblOffset val="100"/>
        <c:noMultiLvlLbl val="0"/>
      </c:catAx>
      <c:valAx>
        <c:axId val="690607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0606656"/>
        <c:crosses val="autoZero"/>
        <c:crossBetween val="between"/>
        <c:majorUnit val="2"/>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'376'!$Y$3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'376'!$X$4:$X$15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'376'!$Y$4:$Y$15</c:f>
              <c:numCache>
                <c:formatCode>General</c:formatCode>
                <c:ptCount val="12"/>
                <c:pt idx="0">
                  <c:v>0</c:v>
                </c:pt>
                <c:pt idx="1">
                  <c:v>0</c:v>
                </c:pt>
                <c:pt idx="2">
                  <c:v>0</c:v>
                </c:pt>
                <c:pt idx="3">
                  <c:v>0</c:v>
                </c:pt>
                <c:pt idx="4">
                  <c:v>3</c:v>
                </c:pt>
                <c:pt idx="5">
                  <c:v>13</c:v>
                </c:pt>
                <c:pt idx="6">
                  <c:v>28</c:v>
                </c:pt>
                <c:pt idx="7">
                  <c:v>13</c:v>
                </c:pt>
                <c:pt idx="8">
                  <c:v>20</c:v>
                </c:pt>
                <c:pt idx="9">
                  <c:v>21</c:v>
                </c:pt>
                <c:pt idx="10">
                  <c:v>26</c:v>
                </c:pt>
                <c:pt idx="11">
                  <c:v>14</c:v>
                </c:pt>
              </c:numCache>
            </c:numRef>
          </c:val>
          <c:smooth val="0"/>
        </c:ser>
        <c:dLbls>
          <c:showLegendKey val="0"/>
          <c:showVal val="0"/>
          <c:showCatName val="0"/>
          <c:showSerName val="0"/>
          <c:showPercent val="0"/>
          <c:showBubbleSize val="0"/>
        </c:dLbls>
        <c:marker val="1"/>
        <c:smooth val="0"/>
        <c:axId val="691740672"/>
        <c:axId val="691741232"/>
      </c:lineChart>
      <c:catAx>
        <c:axId val="6917406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741232"/>
        <c:crosses val="autoZero"/>
        <c:auto val="1"/>
        <c:lblAlgn val="ctr"/>
        <c:lblOffset val="100"/>
        <c:noMultiLvlLbl val="0"/>
      </c:catAx>
      <c:valAx>
        <c:axId val="6917412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7406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'484'!$Y$3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'484'!$X$4:$X$15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'484'!$Y$4:$Y$15</c:f>
              <c:numCache>
                <c:formatCode>General</c:formatCode>
                <c:ptCount val="12"/>
                <c:pt idx="0">
                  <c:v>3</c:v>
                </c:pt>
                <c:pt idx="1">
                  <c:v>3</c:v>
                </c:pt>
                <c:pt idx="2">
                  <c:v>2</c:v>
                </c:pt>
                <c:pt idx="3">
                  <c:v>2</c:v>
                </c:pt>
                <c:pt idx="4">
                  <c:v>5</c:v>
                </c:pt>
                <c:pt idx="5">
                  <c:v>3</c:v>
                </c:pt>
                <c:pt idx="6">
                  <c:v>7</c:v>
                </c:pt>
                <c:pt idx="7">
                  <c:v>5</c:v>
                </c:pt>
                <c:pt idx="8">
                  <c:v>6</c:v>
                </c:pt>
                <c:pt idx="9">
                  <c:v>10</c:v>
                </c:pt>
                <c:pt idx="10">
                  <c:v>7</c:v>
                </c:pt>
                <c:pt idx="11">
                  <c:v>4</c:v>
                </c:pt>
              </c:numCache>
            </c:numRef>
          </c:val>
          <c:smooth val="0"/>
        </c:ser>
        <c:dLbls>
          <c:showLegendKey val="0"/>
          <c:showVal val="0"/>
          <c:showCatName val="0"/>
          <c:showSerName val="0"/>
          <c:showPercent val="0"/>
          <c:showBubbleSize val="0"/>
        </c:dLbls>
        <c:marker val="1"/>
        <c:smooth val="0"/>
        <c:axId val="692950624"/>
        <c:axId val="692951184"/>
      </c:lineChart>
      <c:catAx>
        <c:axId val="6929506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2951184"/>
        <c:crosses val="autoZero"/>
        <c:auto val="1"/>
        <c:lblAlgn val="ctr"/>
        <c:lblOffset val="100"/>
        <c:noMultiLvlLbl val="0"/>
      </c:catAx>
      <c:valAx>
        <c:axId val="692951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29506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'485'!$Y$3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'485'!$X$4:$X$15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'485'!$Y$4:$Y$15</c:f>
              <c:numCache>
                <c:formatCode>General</c:formatCode>
                <c:ptCount val="12"/>
                <c:pt idx="0">
                  <c:v>0</c:v>
                </c:pt>
                <c:pt idx="1">
                  <c:v>0</c:v>
                </c:pt>
                <c:pt idx="2">
                  <c:v>0</c:v>
                </c:pt>
                <c:pt idx="3">
                  <c:v>0</c:v>
                </c:pt>
                <c:pt idx="4">
                  <c:v>2</c:v>
                </c:pt>
                <c:pt idx="5">
                  <c:v>4</c:v>
                </c:pt>
                <c:pt idx="6">
                  <c:v>5</c:v>
                </c:pt>
                <c:pt idx="7">
                  <c:v>7</c:v>
                </c:pt>
                <c:pt idx="8">
                  <c:v>5</c:v>
                </c:pt>
                <c:pt idx="9">
                  <c:v>9</c:v>
                </c:pt>
                <c:pt idx="10">
                  <c:v>11</c:v>
                </c:pt>
                <c:pt idx="11">
                  <c:v>14</c:v>
                </c:pt>
              </c:numCache>
            </c:numRef>
          </c:val>
          <c:smooth val="0"/>
        </c:ser>
        <c:dLbls>
          <c:showLegendKey val="0"/>
          <c:showVal val="0"/>
          <c:showCatName val="0"/>
          <c:showSerName val="0"/>
          <c:showPercent val="0"/>
          <c:showBubbleSize val="0"/>
        </c:dLbls>
        <c:marker val="1"/>
        <c:smooth val="0"/>
        <c:axId val="691405424"/>
        <c:axId val="691405984"/>
      </c:lineChart>
      <c:catAx>
        <c:axId val="69140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405984"/>
        <c:crosses val="autoZero"/>
        <c:auto val="1"/>
        <c:lblAlgn val="ctr"/>
        <c:lblOffset val="100"/>
        <c:noMultiLvlLbl val="0"/>
      </c:catAx>
      <c:valAx>
        <c:axId val="6914059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4054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'489'!$Y$3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'489'!$X$4:$X$15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'489'!$Y$4:$Y$15</c:f>
              <c:numCache>
                <c:formatCode>General</c:formatCode>
                <c:ptCount val="12"/>
                <c:pt idx="0">
                  <c:v>1</c:v>
                </c:pt>
                <c:pt idx="1">
                  <c:v>0</c:v>
                </c:pt>
                <c:pt idx="2">
                  <c:v>2</c:v>
                </c:pt>
                <c:pt idx="3">
                  <c:v>2</c:v>
                </c:pt>
                <c:pt idx="4">
                  <c:v>2</c:v>
                </c:pt>
                <c:pt idx="5">
                  <c:v>7</c:v>
                </c:pt>
                <c:pt idx="6">
                  <c:v>9</c:v>
                </c:pt>
                <c:pt idx="7">
                  <c:v>16</c:v>
                </c:pt>
                <c:pt idx="8">
                  <c:v>20</c:v>
                </c:pt>
                <c:pt idx="9">
                  <c:v>19</c:v>
                </c:pt>
                <c:pt idx="10">
                  <c:v>29</c:v>
                </c:pt>
                <c:pt idx="11">
                  <c:v>13</c:v>
                </c:pt>
              </c:numCache>
            </c:numRef>
          </c:val>
          <c:smooth val="0"/>
        </c:ser>
        <c:dLbls>
          <c:showLegendKey val="0"/>
          <c:showVal val="0"/>
          <c:showCatName val="0"/>
          <c:showSerName val="0"/>
          <c:showPercent val="0"/>
          <c:showBubbleSize val="0"/>
        </c:dLbls>
        <c:marker val="1"/>
        <c:smooth val="0"/>
        <c:axId val="691400512"/>
        <c:axId val="691401072"/>
      </c:lineChart>
      <c:catAx>
        <c:axId val="69140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401072"/>
        <c:crosses val="autoZero"/>
        <c:auto val="1"/>
        <c:lblAlgn val="ctr"/>
        <c:lblOffset val="100"/>
        <c:noMultiLvlLbl val="0"/>
      </c:catAx>
      <c:valAx>
        <c:axId val="691401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40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Выполнение заданий</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strRef>
              <c:f>РАйон!$A$4</c:f>
              <c:strCache>
                <c:ptCount val="1"/>
                <c:pt idx="0">
                  <c:v>№ 1</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(РАйон!$F$4,РАйон!$H$4,РАйон!$J$4,РАйон!$L$4,РАйон!$N$4,РАйон!$P$4,РАйон!$R$4,РАйон!$T$4,РАйон!$V$4,РАйон!$X$4,РАйон!$Z$4,РАйон!$AB$4,РАйон!$AD$4,РАйон!$AF$4)</c:f>
              <c:numCache>
                <c:formatCode>0.0%</c:formatCode>
                <c:ptCount val="14"/>
                <c:pt idx="0">
                  <c:v>0.67647058823529416</c:v>
                </c:pt>
                <c:pt idx="1">
                  <c:v>0.48076923076923078</c:v>
                </c:pt>
                <c:pt idx="2">
                  <c:v>0.82857142857142863</c:v>
                </c:pt>
                <c:pt idx="3">
                  <c:v>0.78125</c:v>
                </c:pt>
                <c:pt idx="4">
                  <c:v>0.72</c:v>
                </c:pt>
                <c:pt idx="5">
                  <c:v>0.69047619047619047</c:v>
                </c:pt>
                <c:pt idx="6">
                  <c:v>0.88461538461538458</c:v>
                </c:pt>
                <c:pt idx="7">
                  <c:v>0.375</c:v>
                </c:pt>
                <c:pt idx="8">
                  <c:v>0.70652173913043481</c:v>
                </c:pt>
                <c:pt idx="9">
                  <c:v>0.63043478260869568</c:v>
                </c:pt>
                <c:pt idx="10">
                  <c:v>0.92727272727272725</c:v>
                </c:pt>
                <c:pt idx="11">
                  <c:v>0.58333333333333337</c:v>
                </c:pt>
                <c:pt idx="12">
                  <c:v>0.6097560975609756</c:v>
                </c:pt>
                <c:pt idx="13">
                  <c:v>0.42307692307692307</c:v>
                </c:pt>
              </c:numCache>
            </c:numRef>
          </c:val>
          <c:smooth val="0"/>
        </c:ser>
        <c:ser>
          <c:idx val="1"/>
          <c:order val="1"/>
          <c:tx>
            <c:strRef>
              <c:f>РАйон!$A$5</c:f>
              <c:strCache>
                <c:ptCount val="1"/>
                <c:pt idx="0">
                  <c:v>№ 351</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(РАйон!$F$5,РАйон!$H$5,РАйон!$J$5,РАйон!$L$5,РАйон!$N$5,РАйон!$P$5,РАйон!$R$5,РАйон!$T$5,РАйон!$V$5,РАйон!$X$5,РАйон!$Z$5,РАйон!$AB$5,РАйон!$AD$5,РАйон!$AF$5)</c:f>
              <c:numCache>
                <c:formatCode>0.0%</c:formatCode>
                <c:ptCount val="14"/>
                <c:pt idx="0">
                  <c:v>0.80555555555555558</c:v>
                </c:pt>
                <c:pt idx="1">
                  <c:v>0.90517241379310343</c:v>
                </c:pt>
                <c:pt idx="2">
                  <c:v>0.89534883720930236</c:v>
                </c:pt>
                <c:pt idx="3">
                  <c:v>0.97777777777777775</c:v>
                </c:pt>
                <c:pt idx="4">
                  <c:v>0.85256410256410253</c:v>
                </c:pt>
                <c:pt idx="5">
                  <c:v>0.80769230769230771</c:v>
                </c:pt>
                <c:pt idx="6">
                  <c:v>0.9285714285714286</c:v>
                </c:pt>
                <c:pt idx="7">
                  <c:v>0.72222222222222221</c:v>
                </c:pt>
                <c:pt idx="8">
                  <c:v>0.80526315789473679</c:v>
                </c:pt>
                <c:pt idx="9">
                  <c:v>0.95714285714285718</c:v>
                </c:pt>
                <c:pt idx="10">
                  <c:v>0.91150442477876104</c:v>
                </c:pt>
                <c:pt idx="11">
                  <c:v>0.76470588235294112</c:v>
                </c:pt>
                <c:pt idx="12">
                  <c:v>0.63636363636363635</c:v>
                </c:pt>
                <c:pt idx="13">
                  <c:v>0.80952380952380953</c:v>
                </c:pt>
              </c:numCache>
            </c:numRef>
          </c:val>
          <c:smooth val="0"/>
        </c:ser>
        <c:ser>
          <c:idx val="2"/>
          <c:order val="2"/>
          <c:tx>
            <c:strRef>
              <c:f>РАйон!$A$6</c:f>
              <c:strCache>
                <c:ptCount val="1"/>
                <c:pt idx="0">
                  <c:v>№ 353</c:v>
                </c:pt>
              </c:strCache>
            </c:strRef>
          </c:tx>
          <c:spPr>
            <a:ln w="28575" cap="rnd">
              <a:solidFill>
                <a:schemeClr val="accent3"/>
              </a:solidFill>
              <a:round/>
            </a:ln>
            <a:effectLst/>
          </c:spPr>
          <c:marker>
            <c:symbol val="circle"/>
            <c:size val="5"/>
            <c:spPr>
              <a:solidFill>
                <a:schemeClr val="accent3"/>
              </a:solidFill>
              <a:ln w="9525">
                <a:solidFill>
                  <a:schemeClr val="accent3"/>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(РАйон!$F$6,РАйон!$H$6,РАйон!$J$6,РАйон!$L$6,РАйон!$N$6,РАйон!$P$6,РАйон!$R$6,РАйон!$T$6,РАйон!$V$6,РАйон!$X$6,РАйон!$Z$6,РАйон!$AB$6,РАйон!$AD$6,РАйон!$AF$6)</c:f>
              <c:numCache>
                <c:formatCode>0.0%</c:formatCode>
                <c:ptCount val="14"/>
                <c:pt idx="0">
                  <c:v>0.9</c:v>
                </c:pt>
                <c:pt idx="1">
                  <c:v>1</c:v>
                </c:pt>
                <c:pt idx="2">
                  <c:v>0.66666666666666663</c:v>
                </c:pt>
                <c:pt idx="3">
                  <c:v>1</c:v>
                </c:pt>
                <c:pt idx="4">
                  <c:v>1</c:v>
                </c:pt>
                <c:pt idx="5">
                  <c:v>0.95833333333333337</c:v>
                </c:pt>
                <c:pt idx="6">
                  <c:v>0.90909090909090906</c:v>
                </c:pt>
                <c:pt idx="7">
                  <c:v>0.75</c:v>
                </c:pt>
                <c:pt idx="8">
                  <c:v>0.83333333333333337</c:v>
                </c:pt>
                <c:pt idx="9">
                  <c:v>1</c:v>
                </c:pt>
                <c:pt idx="10">
                  <c:v>1</c:v>
                </c:pt>
                <c:pt idx="11">
                  <c:v>1</c:v>
                </c:pt>
                <c:pt idx="12">
                  <c:v>0.6875</c:v>
                </c:pt>
                <c:pt idx="13">
                  <c:v>0.75</c:v>
                </c:pt>
              </c:numCache>
            </c:numRef>
          </c:val>
          <c:smooth val="0"/>
        </c:ser>
        <c:ser>
          <c:idx val="3"/>
          <c:order val="3"/>
          <c:tx>
            <c:strRef>
              <c:f>РАйон!$A$7</c:f>
              <c:strCache>
                <c:ptCount val="1"/>
                <c:pt idx="0">
                  <c:v>№ 354</c:v>
                </c:pt>
              </c:strCache>
            </c:strRef>
          </c:tx>
          <c:spPr>
            <a:ln w="28575" cap="rnd">
              <a:solidFill>
                <a:schemeClr val="accent4"/>
              </a:solidFill>
              <a:round/>
            </a:ln>
            <a:effectLst/>
          </c:spPr>
          <c:marker>
            <c:symbol val="circle"/>
            <c:size val="5"/>
            <c:spPr>
              <a:solidFill>
                <a:schemeClr val="accent4"/>
              </a:solidFill>
              <a:ln w="9525">
                <a:solidFill>
                  <a:schemeClr val="accent4"/>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(РАйон!$F$7,РАйон!$H$7,РАйон!$J$7,РАйон!$L$7,РАйон!$N$7,РАйон!$P$7,РАйон!$R$7,РАйон!$T$7,РАйон!$V$7,РАйон!$X$7,РАйон!$Z$7,РАйон!$AB$7,РАйон!$AD$7,РАйон!$AF$7)</c:f>
              <c:numCache>
                <c:formatCode>0.0%</c:formatCode>
                <c:ptCount val="14"/>
                <c:pt idx="0">
                  <c:v>0.8303571428571429</c:v>
                </c:pt>
                <c:pt idx="1">
                  <c:v>0.86111111111111116</c:v>
                </c:pt>
                <c:pt idx="2">
                  <c:v>0.86111111111111116</c:v>
                </c:pt>
                <c:pt idx="3">
                  <c:v>0.94736842105263153</c:v>
                </c:pt>
                <c:pt idx="4">
                  <c:v>0.83333333333333337</c:v>
                </c:pt>
                <c:pt idx="5">
                  <c:v>0.57446808510638303</c:v>
                </c:pt>
                <c:pt idx="6">
                  <c:v>0.967741935483871</c:v>
                </c:pt>
                <c:pt idx="7">
                  <c:v>0.75</c:v>
                </c:pt>
                <c:pt idx="8">
                  <c:v>0.76</c:v>
                </c:pt>
                <c:pt idx="9">
                  <c:v>0.91666666666666663</c:v>
                </c:pt>
                <c:pt idx="10">
                  <c:v>0.83606557377049184</c:v>
                </c:pt>
                <c:pt idx="11">
                  <c:v>0.76923076923076927</c:v>
                </c:pt>
                <c:pt idx="12">
                  <c:v>0.59090909090909094</c:v>
                </c:pt>
                <c:pt idx="13">
                  <c:v>0.66666666666666663</c:v>
                </c:pt>
              </c:numCache>
            </c:numRef>
          </c:val>
          <c:smooth val="0"/>
        </c:ser>
        <c:ser>
          <c:idx val="4"/>
          <c:order val="4"/>
          <c:tx>
            <c:strRef>
              <c:f>РАйон!$A$8</c:f>
              <c:strCache>
                <c:ptCount val="1"/>
                <c:pt idx="0">
                  <c:v>№ 355</c:v>
                </c:pt>
              </c:strCache>
            </c:strRef>
          </c:tx>
          <c:spPr>
            <a:ln w="28575" cap="rnd">
              <a:solidFill>
                <a:schemeClr val="accent5"/>
              </a:solidFill>
              <a:round/>
            </a:ln>
            <a:effectLst/>
          </c:spPr>
          <c:marker>
            <c:symbol val="circle"/>
            <c:size val="5"/>
            <c:spPr>
              <a:solidFill>
                <a:schemeClr val="accent5"/>
              </a:solidFill>
              <a:ln w="9525">
                <a:solidFill>
                  <a:schemeClr val="accent5"/>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(РАйон!$F$8,РАйон!$H$8,РАйон!$J$8,РАйон!$L$8,РАйон!$N$8,РАйон!$P$8,РАйон!$R$8,РАйон!$T$8,РАйон!$V$8,РАйон!$X$8,РАйон!$Z$8,РАйон!$AB$8,РАйон!$AD$8,РАйон!$AF$8)</c:f>
              <c:numCache>
                <c:formatCode>0.0%</c:formatCode>
                <c:ptCount val="14"/>
                <c:pt idx="0">
                  <c:v>0.765625</c:v>
                </c:pt>
                <c:pt idx="1">
                  <c:v>1</c:v>
                </c:pt>
                <c:pt idx="2">
                  <c:v>0.9642857142857143</c:v>
                </c:pt>
                <c:pt idx="3">
                  <c:v>0.96153846153846156</c:v>
                </c:pt>
                <c:pt idx="4">
                  <c:v>0.89393939393939392</c:v>
                </c:pt>
                <c:pt idx="5">
                  <c:v>1</c:v>
                </c:pt>
                <c:pt idx="6">
                  <c:v>0.87804878048780488</c:v>
                </c:pt>
                <c:pt idx="7">
                  <c:v>1</c:v>
                </c:pt>
                <c:pt idx="8">
                  <c:v>0.6</c:v>
                </c:pt>
                <c:pt idx="9">
                  <c:v>0.6785714285714286</c:v>
                </c:pt>
                <c:pt idx="10">
                  <c:v>0.82926829268292679</c:v>
                </c:pt>
                <c:pt idx="11">
                  <c:v>0.61538461538461542</c:v>
                </c:pt>
                <c:pt idx="12">
                  <c:v>0.8</c:v>
                </c:pt>
                <c:pt idx="13">
                  <c:v>0.85416666666666663</c:v>
                </c:pt>
              </c:numCache>
            </c:numRef>
          </c:val>
          <c:smooth val="0"/>
        </c:ser>
        <c:ser>
          <c:idx val="5"/>
          <c:order val="5"/>
          <c:tx>
            <c:strRef>
              <c:f>РАйон!$A$9</c:f>
              <c:strCache>
                <c:ptCount val="1"/>
                <c:pt idx="0">
                  <c:v>№ 356</c:v>
                </c:pt>
              </c:strCache>
            </c:strRef>
          </c:tx>
          <c:spPr>
            <a:ln w="28575" cap="rnd">
              <a:solidFill>
                <a:schemeClr val="accent6"/>
              </a:solidFill>
              <a:round/>
            </a:ln>
            <a:effectLst/>
          </c:spPr>
          <c:marker>
            <c:symbol val="circle"/>
            <c:size val="5"/>
            <c:spPr>
              <a:solidFill>
                <a:schemeClr val="accent6"/>
              </a:solidFill>
              <a:ln w="9525">
                <a:solidFill>
                  <a:schemeClr val="accent6"/>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(РАйон!$F$9,РАйон!$H$9,РАйон!$J$9,РАйон!$L$9,РАйон!$N$9,РАйон!$P$9,РАйон!$R$9,РАйон!$T$9,РАйон!$V$9,РАйон!$X$9,РАйон!$Z$9,РАйон!$AB$9,РАйон!$AD$9,РАйон!$AF$9)</c:f>
              <c:numCache>
                <c:formatCode>0.00%</c:formatCode>
                <c:ptCount val="14"/>
                <c:pt idx="0">
                  <c:v>0.65573770491803274</c:v>
                </c:pt>
                <c:pt idx="1">
                  <c:v>0.70512820512820518</c:v>
                </c:pt>
                <c:pt idx="2">
                  <c:v>0.83333333333333337</c:v>
                </c:pt>
                <c:pt idx="3">
                  <c:v>0.91176470588235292</c:v>
                </c:pt>
                <c:pt idx="4">
                  <c:v>0.70588235294117652</c:v>
                </c:pt>
                <c:pt idx="5">
                  <c:v>0.29591836734693877</c:v>
                </c:pt>
                <c:pt idx="6">
                  <c:v>0.7640449438202247</c:v>
                </c:pt>
                <c:pt idx="7">
                  <c:v>0.54545454545454541</c:v>
                </c:pt>
                <c:pt idx="8">
                  <c:v>0.44366197183098594</c:v>
                </c:pt>
                <c:pt idx="9">
                  <c:v>0.62068965517241381</c:v>
                </c:pt>
                <c:pt idx="10">
                  <c:v>0.85897435897435892</c:v>
                </c:pt>
                <c:pt idx="11">
                  <c:v>0.77272727272727271</c:v>
                </c:pt>
                <c:pt idx="12">
                  <c:v>0.5</c:v>
                </c:pt>
                <c:pt idx="13">
                  <c:v>0.48648648648648651</c:v>
                </c:pt>
              </c:numCache>
            </c:numRef>
          </c:val>
          <c:smooth val="0"/>
        </c:ser>
        <c:ser>
          <c:idx val="6"/>
          <c:order val="6"/>
          <c:tx>
            <c:strRef>
              <c:f>РАйон!$A$10</c:f>
              <c:strCache>
                <c:ptCount val="1"/>
                <c:pt idx="0">
                  <c:v>№ 358</c:v>
                </c:pt>
              </c:strCache>
            </c:strRef>
          </c:tx>
          <c:spPr>
            <a:ln w="28575" cap="rnd">
              <a:solidFill>
                <a:schemeClr val="accent1">
                  <a:lumMod val="60000"/>
                </a:schemeClr>
              </a:solidFill>
              <a:round/>
            </a:ln>
            <a:effectLst/>
          </c:spPr>
          <c:marker>
            <c:symbol val="circle"/>
            <c:size val="5"/>
            <c:spPr>
              <a:solidFill>
                <a:schemeClr val="accent1">
                  <a:lumMod val="60000"/>
                </a:schemeClr>
              </a:solidFill>
              <a:ln w="9525">
                <a:solidFill>
                  <a:schemeClr val="accent1">
                    <a:lumMod val="6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(РАйон!$F$10,РАйон!$H$10,РАйон!$J$10,РАйон!$L$10,РАйон!$N$10,РАйон!$P$10,РАйон!$R$10,РАйон!$T$10,РАйон!$V$10,РАйон!$X$10,РАйон!$Z$10,РАйон!$AB$10,РАйон!$AD$10,РАйон!$AF$10)</c:f>
              <c:numCache>
                <c:formatCode>0.0%</c:formatCode>
                <c:ptCount val="14"/>
                <c:pt idx="0">
                  <c:v>0.72413793103448276</c:v>
                </c:pt>
                <c:pt idx="1">
                  <c:v>0.86363636363636365</c:v>
                </c:pt>
                <c:pt idx="2">
                  <c:v>0.91803278688524592</c:v>
                </c:pt>
                <c:pt idx="3">
                  <c:v>0.93220338983050843</c:v>
                </c:pt>
                <c:pt idx="4">
                  <c:v>0.86956521739130432</c:v>
                </c:pt>
                <c:pt idx="5">
                  <c:v>0.59803921568627449</c:v>
                </c:pt>
                <c:pt idx="6">
                  <c:v>0.90476190476190477</c:v>
                </c:pt>
                <c:pt idx="7">
                  <c:v>0.63888888888888884</c:v>
                </c:pt>
                <c:pt idx="8">
                  <c:v>0.52659574468085102</c:v>
                </c:pt>
                <c:pt idx="9">
                  <c:v>0.88461538461538458</c:v>
                </c:pt>
                <c:pt idx="10">
                  <c:v>0.86046511627906974</c:v>
                </c:pt>
                <c:pt idx="11">
                  <c:v>0.58823529411764708</c:v>
                </c:pt>
                <c:pt idx="12">
                  <c:v>0.55681818181818177</c:v>
                </c:pt>
                <c:pt idx="13">
                  <c:v>0.640625</c:v>
                </c:pt>
              </c:numCache>
            </c:numRef>
          </c:val>
          <c:smooth val="0"/>
        </c:ser>
        <c:ser>
          <c:idx val="7"/>
          <c:order val="7"/>
          <c:tx>
            <c:strRef>
              <c:f>РАйон!$A$11</c:f>
              <c:strCache>
                <c:ptCount val="1"/>
                <c:pt idx="0">
                  <c:v>№ 362</c:v>
                </c:pt>
              </c:strCache>
            </c:strRef>
          </c:tx>
          <c:spPr>
            <a:ln w="28575" cap="rnd">
              <a:solidFill>
                <a:schemeClr val="accent2">
                  <a:lumMod val="60000"/>
                </a:schemeClr>
              </a:solidFill>
              <a:round/>
            </a:ln>
            <a:effectLst/>
          </c:spPr>
          <c:marker>
            <c:symbol val="circle"/>
            <c:size val="5"/>
            <c:spPr>
              <a:solidFill>
                <a:schemeClr val="accent2">
                  <a:lumMod val="60000"/>
                </a:schemeClr>
              </a:solidFill>
              <a:ln w="9525">
                <a:solidFill>
                  <a:schemeClr val="accent2">
                    <a:lumMod val="6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(РАйон!$F$11,РАйон!$H$11,РАйон!$J$11,РАйон!$L$11,РАйон!$N$11,РАйон!$P$11,РАйон!$R$11,РАйон!$T$11,РАйон!$V$11,РАйон!$X$11,РАйон!$Z$11,РАйон!$AB$11,РАйон!$AD$11,РАйон!$AF$11)</c:f>
              <c:numCache>
                <c:formatCode>0.0%</c:formatCode>
                <c:ptCount val="14"/>
                <c:pt idx="0">
                  <c:v>0.66326530612244894</c:v>
                </c:pt>
                <c:pt idx="1">
                  <c:v>0.86734693877551017</c:v>
                </c:pt>
                <c:pt idx="2">
                  <c:v>0.8</c:v>
                </c:pt>
                <c:pt idx="3">
                  <c:v>0.91666666666666663</c:v>
                </c:pt>
                <c:pt idx="4">
                  <c:v>0.87142857142857144</c:v>
                </c:pt>
                <c:pt idx="5">
                  <c:v>0.53968253968253965</c:v>
                </c:pt>
                <c:pt idx="6">
                  <c:v>0.91752577319587625</c:v>
                </c:pt>
                <c:pt idx="7">
                  <c:v>0</c:v>
                </c:pt>
                <c:pt idx="8">
                  <c:v>0.62328767123287676</c:v>
                </c:pt>
                <c:pt idx="9">
                  <c:v>0.76</c:v>
                </c:pt>
                <c:pt idx="10">
                  <c:v>0.96385542168674698</c:v>
                </c:pt>
                <c:pt idx="11">
                  <c:v>0.53333333333333333</c:v>
                </c:pt>
                <c:pt idx="12">
                  <c:v>0.60526315789473684</c:v>
                </c:pt>
                <c:pt idx="13">
                  <c:v>0.47727272727272729</c:v>
                </c:pt>
              </c:numCache>
            </c:numRef>
          </c:val>
          <c:smooth val="0"/>
        </c:ser>
        <c:ser>
          <c:idx val="8"/>
          <c:order val="8"/>
          <c:tx>
            <c:strRef>
              <c:f>РАйон!$A$12</c:f>
              <c:strCache>
                <c:ptCount val="1"/>
                <c:pt idx="0">
                  <c:v>№ 366</c:v>
                </c:pt>
              </c:strCache>
            </c:strRef>
          </c:tx>
          <c:spPr>
            <a:ln w="28575" cap="rnd">
              <a:solidFill>
                <a:schemeClr val="accent3">
                  <a:lumMod val="60000"/>
                </a:schemeClr>
              </a:solidFill>
              <a:round/>
            </a:ln>
            <a:effectLst/>
          </c:spPr>
          <c:marker>
            <c:symbol val="circle"/>
            <c:size val="5"/>
            <c:spPr>
              <a:solidFill>
                <a:schemeClr val="accent3">
                  <a:lumMod val="60000"/>
                </a:schemeClr>
              </a:solidFill>
              <a:ln w="9525">
                <a:solidFill>
                  <a:schemeClr val="accent3">
                    <a:lumMod val="6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(РАйон!$F$12,РАйон!$H$12,РАйон!$J$12,РАйон!$L$12,РАйон!$N$12,РАйон!$P$12,РАйон!$R$12,РАйон!$T$12,РАйон!$V$12,РАйон!$X$12,РАйон!$Z$12,РАйон!$AB$12,РАйон!$AD$12,РАйон!$AF$12)</c:f>
              <c:numCache>
                <c:formatCode>0.0%</c:formatCode>
                <c:ptCount val="14"/>
                <c:pt idx="0">
                  <c:v>0.71212121212121215</c:v>
                </c:pt>
                <c:pt idx="1">
                  <c:v>0.8214285714285714</c:v>
                </c:pt>
                <c:pt idx="2">
                  <c:v>0.93333333333333335</c:v>
                </c:pt>
                <c:pt idx="3">
                  <c:v>0.87096774193548387</c:v>
                </c:pt>
                <c:pt idx="4">
                  <c:v>0.859375</c:v>
                </c:pt>
                <c:pt idx="5">
                  <c:v>0.55172413793103448</c:v>
                </c:pt>
                <c:pt idx="6">
                  <c:v>0.97826086956521741</c:v>
                </c:pt>
                <c:pt idx="7">
                  <c:v>0.6</c:v>
                </c:pt>
                <c:pt idx="8">
                  <c:v>0.7142857142857143</c:v>
                </c:pt>
                <c:pt idx="9">
                  <c:v>1</c:v>
                </c:pt>
                <c:pt idx="10">
                  <c:v>1</c:v>
                </c:pt>
                <c:pt idx="11">
                  <c:v>0.75</c:v>
                </c:pt>
                <c:pt idx="12">
                  <c:v>0.54545454545454541</c:v>
                </c:pt>
                <c:pt idx="13">
                  <c:v>0.6071428571428571</c:v>
                </c:pt>
              </c:numCache>
            </c:numRef>
          </c:val>
          <c:smooth val="0"/>
        </c:ser>
        <c:ser>
          <c:idx val="9"/>
          <c:order val="9"/>
          <c:tx>
            <c:strRef>
              <c:f>РАйон!$A$13</c:f>
              <c:strCache>
                <c:ptCount val="1"/>
                <c:pt idx="0">
                  <c:v>№ 371</c:v>
                </c:pt>
              </c:strCache>
            </c:strRef>
          </c:tx>
          <c:spPr>
            <a:ln w="28575" cap="rnd">
              <a:solidFill>
                <a:schemeClr val="accent4">
                  <a:lumMod val="60000"/>
                </a:schemeClr>
              </a:solidFill>
              <a:round/>
            </a:ln>
            <a:effectLst/>
          </c:spPr>
          <c:marker>
            <c:symbol val="circle"/>
            <c:size val="5"/>
            <c:spPr>
              <a:solidFill>
                <a:schemeClr val="accent4">
                  <a:lumMod val="60000"/>
                </a:schemeClr>
              </a:solidFill>
              <a:ln w="9525">
                <a:solidFill>
                  <a:schemeClr val="accent4">
                    <a:lumMod val="6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(РАйон!$F$13,РАйон!$H$13,РАйон!$J$13,РАйон!$L$13,РАйон!$N$13,РАйон!$P$13,РАйон!$R$13,РАйон!$T$13,РАйон!$V$13,РАйон!$X$13,РАйон!$Z$13,РАйон!$AB$13,РАйон!$AD$13,РАйон!$AF$13)</c:f>
              <c:numCache>
                <c:formatCode>0.0%</c:formatCode>
                <c:ptCount val="14"/>
                <c:pt idx="0">
                  <c:v>0.75609756097560976</c:v>
                </c:pt>
                <c:pt idx="1">
                  <c:v>0.82894736842105265</c:v>
                </c:pt>
                <c:pt idx="2">
                  <c:v>0.92592592592592593</c:v>
                </c:pt>
                <c:pt idx="3">
                  <c:v>1</c:v>
                </c:pt>
                <c:pt idx="4">
                  <c:v>0.91489361702127658</c:v>
                </c:pt>
                <c:pt idx="5">
                  <c:v>0.890625</c:v>
                </c:pt>
                <c:pt idx="6">
                  <c:v>0.8771929824561403</c:v>
                </c:pt>
                <c:pt idx="7">
                  <c:v>0.95454545454545459</c:v>
                </c:pt>
                <c:pt idx="8">
                  <c:v>0.72340425531914898</c:v>
                </c:pt>
                <c:pt idx="9">
                  <c:v>0.875</c:v>
                </c:pt>
                <c:pt idx="10">
                  <c:v>0.95918367346938771</c:v>
                </c:pt>
                <c:pt idx="11">
                  <c:v>0.96666666666666667</c:v>
                </c:pt>
                <c:pt idx="12">
                  <c:v>0.47499999999999998</c:v>
                </c:pt>
                <c:pt idx="13">
                  <c:v>0.84615384615384615</c:v>
                </c:pt>
              </c:numCache>
            </c:numRef>
          </c:val>
          <c:smooth val="0"/>
        </c:ser>
        <c:ser>
          <c:idx val="10"/>
          <c:order val="10"/>
          <c:tx>
            <c:strRef>
              <c:f>РАйон!$A$14</c:f>
              <c:strCache>
                <c:ptCount val="1"/>
                <c:pt idx="0">
                  <c:v>№ 372</c:v>
                </c:pt>
              </c:strCache>
            </c:strRef>
          </c:tx>
          <c:spPr>
            <a:ln w="28575" cap="rnd">
              <a:solidFill>
                <a:schemeClr val="accent5">
                  <a:lumMod val="60000"/>
                </a:schemeClr>
              </a:solidFill>
              <a:round/>
            </a:ln>
            <a:effectLst/>
          </c:spPr>
          <c:marker>
            <c:symbol val="circle"/>
            <c:size val="5"/>
            <c:spPr>
              <a:solidFill>
                <a:schemeClr val="accent5">
                  <a:lumMod val="60000"/>
                </a:schemeClr>
              </a:solidFill>
              <a:ln w="9525">
                <a:solidFill>
                  <a:schemeClr val="accent5">
                    <a:lumMod val="6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(РАйон!$F$14,РАйон!$H$14,РАйон!$J$14,РАйон!$L$14,РАйон!$N$14,РАйон!$P$14,РАйон!$R$14,РАйон!$T$14,РАйон!$V$14,РАйон!$X$14,РАйон!$Z$14,РАйон!$AB$14,РАйон!$AD$14,РАйон!$AF$14)</c:f>
              <c:numCache>
                <c:formatCode>0.0%</c:formatCode>
                <c:ptCount val="14"/>
                <c:pt idx="0">
                  <c:v>0.73015873015873012</c:v>
                </c:pt>
                <c:pt idx="1">
                  <c:v>0.61363636363636365</c:v>
                </c:pt>
                <c:pt idx="2">
                  <c:v>0.91666666666666663</c:v>
                </c:pt>
                <c:pt idx="3">
                  <c:v>0.92</c:v>
                </c:pt>
                <c:pt idx="4">
                  <c:v>0.86250000000000004</c:v>
                </c:pt>
                <c:pt idx="5">
                  <c:v>0.82222222222222219</c:v>
                </c:pt>
                <c:pt idx="6">
                  <c:v>0.82432432432432434</c:v>
                </c:pt>
                <c:pt idx="7">
                  <c:v>1</c:v>
                </c:pt>
                <c:pt idx="8">
                  <c:v>0.71641791044776115</c:v>
                </c:pt>
                <c:pt idx="9">
                  <c:v>0.92105263157894735</c:v>
                </c:pt>
                <c:pt idx="10">
                  <c:v>0.91666666666666663</c:v>
                </c:pt>
                <c:pt idx="11">
                  <c:v>0.58333333333333337</c:v>
                </c:pt>
                <c:pt idx="12">
                  <c:v>0.49152542372881358</c:v>
                </c:pt>
                <c:pt idx="13">
                  <c:v>0.63461538461538458</c:v>
                </c:pt>
              </c:numCache>
            </c:numRef>
          </c:val>
          <c:smooth val="0"/>
        </c:ser>
        <c:ser>
          <c:idx val="11"/>
          <c:order val="11"/>
          <c:tx>
            <c:strRef>
              <c:f>РАйон!$A$15</c:f>
              <c:strCache>
                <c:ptCount val="1"/>
                <c:pt idx="0">
                  <c:v>№ 373</c:v>
                </c:pt>
              </c:strCache>
            </c:strRef>
          </c:tx>
          <c:spPr>
            <a:ln w="28575" cap="rnd">
              <a:solidFill>
                <a:schemeClr val="accent6">
                  <a:lumMod val="60000"/>
                </a:schemeClr>
              </a:solidFill>
              <a:round/>
            </a:ln>
            <a:effectLst/>
          </c:spPr>
          <c:marker>
            <c:symbol val="circle"/>
            <c:size val="5"/>
            <c:spPr>
              <a:solidFill>
                <a:schemeClr val="accent6">
                  <a:lumMod val="60000"/>
                </a:schemeClr>
              </a:solidFill>
              <a:ln w="9525">
                <a:solidFill>
                  <a:schemeClr val="accent6">
                    <a:lumMod val="6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(РАйон!$F$15,РАйон!$H$15,РАйон!$J$15,РАйон!$L$15,РАйон!$N$15,РАйон!$P$15,РАйон!$R$15,РАйон!$T$15,РАйон!$V$15,РАйон!$X$15,РАйон!$Z$15,РАйон!$AB$15,РАйон!$AD$15,РАйон!$AF$15)</c:f>
              <c:numCache>
                <c:formatCode>0.0%</c:formatCode>
                <c:ptCount val="14"/>
                <c:pt idx="0">
                  <c:v>0.88888888888888884</c:v>
                </c:pt>
                <c:pt idx="1">
                  <c:v>0.82692307692307687</c:v>
                </c:pt>
                <c:pt idx="2">
                  <c:v>0.90566037735849059</c:v>
                </c:pt>
                <c:pt idx="3">
                  <c:v>0.96296296296296291</c:v>
                </c:pt>
                <c:pt idx="4">
                  <c:v>0.90277777777777779</c:v>
                </c:pt>
                <c:pt idx="5">
                  <c:v>0.64772727272727271</c:v>
                </c:pt>
                <c:pt idx="6">
                  <c:v>0.98611111111111116</c:v>
                </c:pt>
                <c:pt idx="7">
                  <c:v>0.75</c:v>
                </c:pt>
                <c:pt idx="8">
                  <c:v>0.83695652173913049</c:v>
                </c:pt>
                <c:pt idx="9">
                  <c:v>0.88235294117647056</c:v>
                </c:pt>
                <c:pt idx="10">
                  <c:v>0.84482758620689657</c:v>
                </c:pt>
                <c:pt idx="11">
                  <c:v>0.63636363636363635</c:v>
                </c:pt>
                <c:pt idx="12">
                  <c:v>0.71698113207547165</c:v>
                </c:pt>
                <c:pt idx="13">
                  <c:v>0.7407407407407407</c:v>
                </c:pt>
              </c:numCache>
            </c:numRef>
          </c:val>
          <c:smooth val="0"/>
        </c:ser>
        <c:ser>
          <c:idx val="12"/>
          <c:order val="12"/>
          <c:tx>
            <c:strRef>
              <c:f>РАйон!$A$16</c:f>
              <c:strCache>
                <c:ptCount val="1"/>
                <c:pt idx="0">
                  <c:v>№ 376</c:v>
                </c:pt>
              </c:strCache>
            </c:strRef>
          </c:tx>
          <c:spPr>
            <a:ln w="28575" cap="rnd">
              <a:solidFill>
                <a:schemeClr val="accent1">
                  <a:lumMod val="80000"/>
                  <a:lumOff val="20000"/>
                </a:schemeClr>
              </a:solidFill>
              <a:round/>
            </a:ln>
            <a:effectLst/>
          </c:spPr>
          <c:marker>
            <c:symbol val="circle"/>
            <c:size val="5"/>
            <c:spPr>
              <a:solidFill>
                <a:schemeClr val="accent1">
                  <a:lumMod val="80000"/>
                  <a:lumOff val="20000"/>
                </a:schemeClr>
              </a:solidFill>
              <a:ln w="9525">
                <a:solidFill>
                  <a:schemeClr val="accent1">
                    <a:lumMod val="80000"/>
                    <a:lumOff val="2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(РАйон!$F$16,РАйон!$H$16,РАйон!$J$16,РАйон!$L$16,РАйон!$N$16,РАйон!$P$16,РАйон!$R$16,РАйон!$T$16,РАйон!$V$16,РАйон!$X$16,РАйон!$Z$16,РАйон!$AB$16,РАйон!$AD$16,РАйон!$AF$16)</c:f>
              <c:numCache>
                <c:formatCode>0.0%</c:formatCode>
                <c:ptCount val="14"/>
                <c:pt idx="0">
                  <c:v>0.76623376623376627</c:v>
                </c:pt>
                <c:pt idx="1">
                  <c:v>0.75409836065573765</c:v>
                </c:pt>
                <c:pt idx="2">
                  <c:v>0.87179487179487181</c:v>
                </c:pt>
                <c:pt idx="3">
                  <c:v>0.93333333333333335</c:v>
                </c:pt>
                <c:pt idx="4">
                  <c:v>0.81081081081081086</c:v>
                </c:pt>
                <c:pt idx="5">
                  <c:v>0.74752475247524752</c:v>
                </c:pt>
                <c:pt idx="6">
                  <c:v>0.93203883495145634</c:v>
                </c:pt>
                <c:pt idx="7">
                  <c:v>0.48571428571428571</c:v>
                </c:pt>
                <c:pt idx="8">
                  <c:v>0.5736842105263158</c:v>
                </c:pt>
                <c:pt idx="9">
                  <c:v>0.78409090909090906</c:v>
                </c:pt>
                <c:pt idx="10">
                  <c:v>0.88172043010752688</c:v>
                </c:pt>
                <c:pt idx="11">
                  <c:v>0.61363636363636365</c:v>
                </c:pt>
                <c:pt idx="12">
                  <c:v>0.55092592592592593</c:v>
                </c:pt>
                <c:pt idx="13">
                  <c:v>0.60344827586206895</c:v>
                </c:pt>
              </c:numCache>
            </c:numRef>
          </c:val>
          <c:smooth val="0"/>
        </c:ser>
        <c:ser>
          <c:idx val="13"/>
          <c:order val="13"/>
          <c:tx>
            <c:strRef>
              <c:f>РАйон!$A$17</c:f>
              <c:strCache>
                <c:ptCount val="1"/>
                <c:pt idx="0">
                  <c:v>№ 484</c:v>
                </c:pt>
              </c:strCache>
            </c:strRef>
          </c:tx>
          <c:spPr>
            <a:ln w="28575" cap="rnd">
              <a:solidFill>
                <a:schemeClr val="accent2">
                  <a:lumMod val="80000"/>
                  <a:lumOff val="20000"/>
                </a:schemeClr>
              </a:solidFill>
              <a:round/>
            </a:ln>
            <a:effectLst/>
          </c:spPr>
          <c:marker>
            <c:symbol val="circle"/>
            <c:size val="5"/>
            <c:spPr>
              <a:solidFill>
                <a:schemeClr val="accent2">
                  <a:lumMod val="80000"/>
                  <a:lumOff val="20000"/>
                </a:schemeClr>
              </a:solidFill>
              <a:ln w="9525">
                <a:solidFill>
                  <a:schemeClr val="accent2">
                    <a:lumMod val="80000"/>
                    <a:lumOff val="2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(РАйон!$F$17,РАйон!$H$17,РАйон!$J$17,РАйон!$L$17,РАйон!$N$17,РАйон!$P$17,РАйон!$R$17,РАйон!$T$17,РАйон!$V$17,РАйон!$X$17,РАйон!$Z$17,РАйон!$AB$17,РАйон!$AD$17,РАйон!$AF$17)</c:f>
              <c:numCache>
                <c:formatCode>0.0%</c:formatCode>
                <c:ptCount val="14"/>
                <c:pt idx="0">
                  <c:v>0.65476190476190477</c:v>
                </c:pt>
                <c:pt idx="1">
                  <c:v>0.76666666666666672</c:v>
                </c:pt>
                <c:pt idx="2">
                  <c:v>0.64864864864864868</c:v>
                </c:pt>
                <c:pt idx="3">
                  <c:v>0.95</c:v>
                </c:pt>
                <c:pt idx="4">
                  <c:v>0.67307692307692313</c:v>
                </c:pt>
                <c:pt idx="5">
                  <c:v>0.38709677419354838</c:v>
                </c:pt>
                <c:pt idx="6">
                  <c:v>0.69444444444444442</c:v>
                </c:pt>
                <c:pt idx="7">
                  <c:v>0.5714285714285714</c:v>
                </c:pt>
                <c:pt idx="8">
                  <c:v>0.68421052631578949</c:v>
                </c:pt>
                <c:pt idx="9">
                  <c:v>0.60526315789473684</c:v>
                </c:pt>
                <c:pt idx="10">
                  <c:v>0.75</c:v>
                </c:pt>
                <c:pt idx="11">
                  <c:v>0.38461538461538464</c:v>
                </c:pt>
                <c:pt idx="12">
                  <c:v>0.43</c:v>
                </c:pt>
                <c:pt idx="13">
                  <c:v>0.2857142857142857</c:v>
                </c:pt>
              </c:numCache>
            </c:numRef>
          </c:val>
          <c:smooth val="0"/>
        </c:ser>
        <c:ser>
          <c:idx val="14"/>
          <c:order val="14"/>
          <c:tx>
            <c:strRef>
              <c:f>РАйон!$A$18</c:f>
              <c:strCache>
                <c:ptCount val="1"/>
                <c:pt idx="0">
                  <c:v>№ 485</c:v>
                </c:pt>
              </c:strCache>
            </c:strRef>
          </c:tx>
          <c:spPr>
            <a:ln w="28575" cap="rnd">
              <a:solidFill>
                <a:schemeClr val="accent3">
                  <a:lumMod val="80000"/>
                  <a:lumOff val="20000"/>
                </a:schemeClr>
              </a:solidFill>
              <a:round/>
            </a:ln>
            <a:effectLst/>
          </c:spPr>
          <c:marker>
            <c:symbol val="circle"/>
            <c:size val="5"/>
            <c:spPr>
              <a:solidFill>
                <a:schemeClr val="accent3">
                  <a:lumMod val="80000"/>
                  <a:lumOff val="20000"/>
                </a:schemeClr>
              </a:solidFill>
              <a:ln w="9525">
                <a:solidFill>
                  <a:schemeClr val="accent3">
                    <a:lumMod val="80000"/>
                    <a:lumOff val="2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(РАйон!$F$18,РАйон!$H$18,РАйон!$J$18,РАйон!$L$18,РАйон!$N$18,РАйон!$P$18,РАйон!$R$18,РАйон!$T$18,РАйон!$V$18,РАйон!$X$18,РАйон!$Z$18,РАйон!$AB$18,РАйон!$AD$18,РАйон!$AF$18)</c:f>
              <c:numCache>
                <c:formatCode>0.0%</c:formatCode>
                <c:ptCount val="14"/>
                <c:pt idx="0">
                  <c:v>0.79729729729729726</c:v>
                </c:pt>
                <c:pt idx="1">
                  <c:v>0.56896551724137934</c:v>
                </c:pt>
                <c:pt idx="2">
                  <c:v>0.86206896551724133</c:v>
                </c:pt>
                <c:pt idx="3">
                  <c:v>0.9285714285714286</c:v>
                </c:pt>
                <c:pt idx="4">
                  <c:v>0.82758620689655171</c:v>
                </c:pt>
                <c:pt idx="5">
                  <c:v>0.375</c:v>
                </c:pt>
                <c:pt idx="6">
                  <c:v>0.96078431372549022</c:v>
                </c:pt>
                <c:pt idx="7">
                  <c:v>0.66666666666666663</c:v>
                </c:pt>
                <c:pt idx="8">
                  <c:v>0.73170731707317072</c:v>
                </c:pt>
                <c:pt idx="9">
                  <c:v>0.84375</c:v>
                </c:pt>
                <c:pt idx="10">
                  <c:v>0.97826086956521741</c:v>
                </c:pt>
                <c:pt idx="11">
                  <c:v>0.72727272727272729</c:v>
                </c:pt>
                <c:pt idx="12">
                  <c:v>0.82258064516129037</c:v>
                </c:pt>
                <c:pt idx="13">
                  <c:v>0.69230769230769229</c:v>
                </c:pt>
              </c:numCache>
            </c:numRef>
          </c:val>
          <c:smooth val="0"/>
        </c:ser>
        <c:ser>
          <c:idx val="15"/>
          <c:order val="15"/>
          <c:tx>
            <c:strRef>
              <c:f>РАйон!$A$19</c:f>
              <c:strCache>
                <c:ptCount val="1"/>
                <c:pt idx="0">
                  <c:v>№ 489</c:v>
                </c:pt>
              </c:strCache>
            </c:strRef>
          </c:tx>
          <c:spPr>
            <a:ln w="28575" cap="rnd">
              <a:solidFill>
                <a:schemeClr val="accent4">
                  <a:lumMod val="80000"/>
                  <a:lumOff val="20000"/>
                </a:schemeClr>
              </a:solidFill>
              <a:round/>
            </a:ln>
            <a:effectLst/>
          </c:spPr>
          <c:marker>
            <c:symbol val="circle"/>
            <c:size val="5"/>
            <c:spPr>
              <a:solidFill>
                <a:schemeClr val="accent4">
                  <a:lumMod val="80000"/>
                  <a:lumOff val="20000"/>
                </a:schemeClr>
              </a:solidFill>
              <a:ln w="9525">
                <a:solidFill>
                  <a:schemeClr val="accent4">
                    <a:lumMod val="80000"/>
                    <a:lumOff val="2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(РАйон!$F$19,РАйон!$H$19,РАйон!$J$19,РАйон!$L$19,РАйон!$N$19,РАйон!$P$19,РАйон!$R$19,РАйон!$T$19,РАйон!$V$19,РАйон!$X$19,РАйон!$Z$19,РАйон!$AB$19,РАйон!$AD$19,РАйон!$AF$19)</c:f>
              <c:numCache>
                <c:formatCode>0.0%</c:formatCode>
                <c:ptCount val="14"/>
                <c:pt idx="0">
                  <c:v>0.73124999999999996</c:v>
                </c:pt>
                <c:pt idx="1">
                  <c:v>0.78749999999999998</c:v>
                </c:pt>
                <c:pt idx="2">
                  <c:v>0.83333333333333337</c:v>
                </c:pt>
                <c:pt idx="3">
                  <c:v>0.88888888888888884</c:v>
                </c:pt>
                <c:pt idx="4">
                  <c:v>0.7931034482758621</c:v>
                </c:pt>
                <c:pt idx="5">
                  <c:v>0.62903225806451613</c:v>
                </c:pt>
                <c:pt idx="6">
                  <c:v>0.90909090909090906</c:v>
                </c:pt>
                <c:pt idx="7">
                  <c:v>0.90476190476190477</c:v>
                </c:pt>
                <c:pt idx="8">
                  <c:v>0.76190476190476186</c:v>
                </c:pt>
                <c:pt idx="9">
                  <c:v>0.77777777777777779</c:v>
                </c:pt>
                <c:pt idx="10">
                  <c:v>0.8571428571428571</c:v>
                </c:pt>
                <c:pt idx="11">
                  <c:v>0.68</c:v>
                </c:pt>
                <c:pt idx="12">
                  <c:v>0.55487804878048785</c:v>
                </c:pt>
                <c:pt idx="13">
                  <c:v>0.68421052631578949</c:v>
                </c:pt>
              </c:numCache>
            </c:numRef>
          </c:val>
          <c:smooth val="0"/>
        </c:ser>
        <c:ser>
          <c:idx val="16"/>
          <c:order val="16"/>
          <c:tx>
            <c:strRef>
              <c:f>РАйон!$A$20</c:f>
              <c:strCache>
                <c:ptCount val="1"/>
                <c:pt idx="0">
                  <c:v>№ 495</c:v>
                </c:pt>
              </c:strCache>
            </c:strRef>
          </c:tx>
          <c:spPr>
            <a:ln w="28575" cap="rnd">
              <a:solidFill>
                <a:schemeClr val="accent5">
                  <a:lumMod val="80000"/>
                  <a:lumOff val="20000"/>
                </a:schemeClr>
              </a:solidFill>
              <a:round/>
            </a:ln>
            <a:effectLst/>
          </c:spPr>
          <c:marker>
            <c:symbol val="circle"/>
            <c:size val="5"/>
            <c:spPr>
              <a:solidFill>
                <a:schemeClr val="accent5">
                  <a:lumMod val="80000"/>
                  <a:lumOff val="20000"/>
                </a:schemeClr>
              </a:solidFill>
              <a:ln w="9525">
                <a:solidFill>
                  <a:schemeClr val="accent5">
                    <a:lumMod val="80000"/>
                    <a:lumOff val="2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(РАйон!$F$20,РАйон!$H$20,РАйон!$J$20,РАйон!$L$20,РАйон!$N$20,РАйон!$P$20,РАйон!$R$20,РАйон!$T$20,РАйон!$V$20,РАйон!$X$20,РАйон!$Z$20,РАйон!$AB$20,РАйон!$AD$20,РАйон!$AF$20)</c:f>
              <c:numCache>
                <c:formatCode>0.0%</c:formatCode>
                <c:ptCount val="14"/>
                <c:pt idx="0">
                  <c:v>0.81730769230769229</c:v>
                </c:pt>
                <c:pt idx="1">
                  <c:v>0.86842105263157898</c:v>
                </c:pt>
                <c:pt idx="2">
                  <c:v>0.97058823529411764</c:v>
                </c:pt>
                <c:pt idx="3">
                  <c:v>1</c:v>
                </c:pt>
                <c:pt idx="4">
                  <c:v>0.96296296296296291</c:v>
                </c:pt>
                <c:pt idx="5">
                  <c:v>0.85227272727272729</c:v>
                </c:pt>
                <c:pt idx="6">
                  <c:v>0.98305084745762716</c:v>
                </c:pt>
                <c:pt idx="7">
                  <c:v>0.83333333333333337</c:v>
                </c:pt>
                <c:pt idx="8">
                  <c:v>0.69607843137254899</c:v>
                </c:pt>
                <c:pt idx="9">
                  <c:v>0.9</c:v>
                </c:pt>
                <c:pt idx="10">
                  <c:v>0.98076923076923073</c:v>
                </c:pt>
                <c:pt idx="11">
                  <c:v>0.78947368421052633</c:v>
                </c:pt>
                <c:pt idx="12">
                  <c:v>0.84210526315789469</c:v>
                </c:pt>
                <c:pt idx="13">
                  <c:v>0.8571428571428571</c:v>
                </c:pt>
              </c:numCache>
            </c:numRef>
          </c:val>
          <c:smooth val="0"/>
        </c:ser>
        <c:ser>
          <c:idx val="17"/>
          <c:order val="17"/>
          <c:tx>
            <c:strRef>
              <c:f>РАйон!$A$21</c:f>
              <c:strCache>
                <c:ptCount val="1"/>
                <c:pt idx="0">
                  <c:v>№ 496</c:v>
                </c:pt>
              </c:strCache>
            </c:strRef>
          </c:tx>
          <c:spPr>
            <a:ln w="28575" cap="rnd">
              <a:solidFill>
                <a:schemeClr val="accent6">
                  <a:lumMod val="80000"/>
                  <a:lumOff val="20000"/>
                </a:schemeClr>
              </a:solidFill>
              <a:round/>
            </a:ln>
            <a:effectLst/>
          </c:spPr>
          <c:marker>
            <c:symbol val="circle"/>
            <c:size val="5"/>
            <c:spPr>
              <a:solidFill>
                <a:schemeClr val="accent6">
                  <a:lumMod val="80000"/>
                  <a:lumOff val="20000"/>
                </a:schemeClr>
              </a:solidFill>
              <a:ln w="9525">
                <a:solidFill>
                  <a:schemeClr val="accent6">
                    <a:lumMod val="80000"/>
                    <a:lumOff val="2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(РАйон!$F$21,РАйон!$H$21,РАйон!$J$21,РАйон!$L$21,РАйон!$N$21,РАйон!$P$21,РАйон!$R$21,РАйон!$T$21,РАйон!$V$21,РАйон!$X$21,РАйон!$Z$21,РАйон!$AB$21,РАйон!$AD$21,РАйон!$AF$21)</c:f>
              <c:numCache>
                <c:formatCode>0.0%</c:formatCode>
                <c:ptCount val="14"/>
                <c:pt idx="0">
                  <c:v>0.5</c:v>
                </c:pt>
                <c:pt idx="1">
                  <c:v>0.72727272727272729</c:v>
                </c:pt>
                <c:pt idx="2">
                  <c:v>0.77142857142857146</c:v>
                </c:pt>
                <c:pt idx="3">
                  <c:v>0.69230769230769229</c:v>
                </c:pt>
                <c:pt idx="4">
                  <c:v>0.93333333333333335</c:v>
                </c:pt>
                <c:pt idx="5">
                  <c:v>0.83333333333333337</c:v>
                </c:pt>
                <c:pt idx="6">
                  <c:v>0.89743589743589747</c:v>
                </c:pt>
                <c:pt idx="7">
                  <c:v>0.33333333333333331</c:v>
                </c:pt>
                <c:pt idx="8">
                  <c:v>0.72368421052631582</c:v>
                </c:pt>
                <c:pt idx="9">
                  <c:v>0.65</c:v>
                </c:pt>
                <c:pt idx="10">
                  <c:v>0.75</c:v>
                </c:pt>
                <c:pt idx="11">
                  <c:v>0.55000000000000004</c:v>
                </c:pt>
                <c:pt idx="12">
                  <c:v>0.45161290322580644</c:v>
                </c:pt>
                <c:pt idx="13">
                  <c:v>0.79411764705882348</c:v>
                </c:pt>
              </c:numCache>
            </c:numRef>
          </c:val>
          <c:smooth val="0"/>
        </c:ser>
        <c:ser>
          <c:idx val="18"/>
          <c:order val="18"/>
          <c:tx>
            <c:strRef>
              <c:f>РАйон!$A$22</c:f>
              <c:strCache>
                <c:ptCount val="1"/>
                <c:pt idx="0">
                  <c:v>№ 507</c:v>
                </c:pt>
              </c:strCache>
            </c:strRef>
          </c:tx>
          <c:spPr>
            <a:ln w="28575" cap="rnd">
              <a:solidFill>
                <a:schemeClr val="accent1">
                  <a:lumMod val="80000"/>
                </a:schemeClr>
              </a:solidFill>
              <a:round/>
            </a:ln>
            <a:effectLst/>
          </c:spPr>
          <c:marker>
            <c:symbol val="circle"/>
            <c:size val="5"/>
            <c:spPr>
              <a:solidFill>
                <a:schemeClr val="accent1">
                  <a:lumMod val="80000"/>
                </a:schemeClr>
              </a:solidFill>
              <a:ln w="9525">
                <a:solidFill>
                  <a:schemeClr val="accent1">
                    <a:lumMod val="8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(РАйон!$F$22,РАйон!$H$22,РАйон!$J$22,РАйон!$L$22,РАйон!$N$22,РАйон!$P$22,РАйон!$R$22,РАйон!$T$22,РАйон!$V$22,РАйон!$X$22,РАйон!$Z$22,РАйон!$AB$22,РАйон!$AD$22,РАйон!$AF$22)</c:f>
              <c:numCache>
                <c:formatCode>0.0%</c:formatCode>
                <c:ptCount val="14"/>
                <c:pt idx="0">
                  <c:v>0.77777777777777779</c:v>
                </c:pt>
                <c:pt idx="1">
                  <c:v>0.93478260869565222</c:v>
                </c:pt>
                <c:pt idx="2">
                  <c:v>0.94047619047619047</c:v>
                </c:pt>
                <c:pt idx="3">
                  <c:v>0.95833333333333337</c:v>
                </c:pt>
                <c:pt idx="4">
                  <c:v>0.88607594936708856</c:v>
                </c:pt>
                <c:pt idx="5">
                  <c:v>0.76415094339622647</c:v>
                </c:pt>
                <c:pt idx="6">
                  <c:v>0.95454545454545459</c:v>
                </c:pt>
                <c:pt idx="7">
                  <c:v>0.77272727272727271</c:v>
                </c:pt>
                <c:pt idx="8">
                  <c:v>0.79487179487179482</c:v>
                </c:pt>
                <c:pt idx="9">
                  <c:v>0.91666666666666663</c:v>
                </c:pt>
                <c:pt idx="10">
                  <c:v>0.88607594936708856</c:v>
                </c:pt>
                <c:pt idx="11">
                  <c:v>0.8867924528301887</c:v>
                </c:pt>
                <c:pt idx="12">
                  <c:v>0.5</c:v>
                </c:pt>
                <c:pt idx="13">
                  <c:v>0.69230769230769229</c:v>
                </c:pt>
              </c:numCache>
            </c:numRef>
          </c:val>
          <c:smooth val="0"/>
        </c:ser>
        <c:ser>
          <c:idx val="19"/>
          <c:order val="19"/>
          <c:tx>
            <c:strRef>
              <c:f>РАйон!$A$23</c:f>
              <c:strCache>
                <c:ptCount val="1"/>
                <c:pt idx="0">
                  <c:v>№ 508</c:v>
                </c:pt>
              </c:strCache>
            </c:strRef>
          </c:tx>
          <c:spPr>
            <a:ln w="28575" cap="rnd">
              <a:solidFill>
                <a:schemeClr val="accent2">
                  <a:lumMod val="80000"/>
                </a:schemeClr>
              </a:solidFill>
              <a:round/>
            </a:ln>
            <a:effectLst/>
          </c:spPr>
          <c:marker>
            <c:symbol val="circle"/>
            <c:size val="5"/>
            <c:spPr>
              <a:solidFill>
                <a:schemeClr val="accent2">
                  <a:lumMod val="80000"/>
                </a:schemeClr>
              </a:solidFill>
              <a:ln w="9525">
                <a:solidFill>
                  <a:schemeClr val="accent2">
                    <a:lumMod val="8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(РАйон!$F$23,РАйон!$H$23,РАйон!$J$23,РАйон!$L$23,РАйон!$N$23,РАйон!$P$23,РАйон!$R$23,РАйон!$T$23,РАйон!$V$23,РАйон!$X$23,РАйон!$Z$23,РАйон!$AB$23,РАйон!$AD$23,РАйон!$AF$23)</c:f>
              <c:numCache>
                <c:formatCode>0.0%</c:formatCode>
                <c:ptCount val="14"/>
                <c:pt idx="0">
                  <c:v>0.8571428571428571</c:v>
                </c:pt>
                <c:pt idx="1">
                  <c:v>0.8833333333333333</c:v>
                </c:pt>
                <c:pt idx="2">
                  <c:v>0.84507042253521125</c:v>
                </c:pt>
                <c:pt idx="3">
                  <c:v>0.88372093023255816</c:v>
                </c:pt>
                <c:pt idx="4">
                  <c:v>0.828125</c:v>
                </c:pt>
                <c:pt idx="5">
                  <c:v>0.74</c:v>
                </c:pt>
                <c:pt idx="6">
                  <c:v>0.91588785046728971</c:v>
                </c:pt>
                <c:pt idx="7">
                  <c:v>0.5714285714285714</c:v>
                </c:pt>
                <c:pt idx="8">
                  <c:v>0.84210526315789469</c:v>
                </c:pt>
                <c:pt idx="9">
                  <c:v>0.76315789473684215</c:v>
                </c:pt>
                <c:pt idx="10">
                  <c:v>0.94897959183673475</c:v>
                </c:pt>
                <c:pt idx="11">
                  <c:v>0.875</c:v>
                </c:pt>
                <c:pt idx="12">
                  <c:v>0.73972602739726023</c:v>
                </c:pt>
                <c:pt idx="13">
                  <c:v>0.71951219512195119</c:v>
                </c:pt>
              </c:numCache>
            </c:numRef>
          </c:val>
          <c:smooth val="0"/>
        </c:ser>
        <c:ser>
          <c:idx val="20"/>
          <c:order val="20"/>
          <c:tx>
            <c:strRef>
              <c:f>РАйон!$A$24</c:f>
              <c:strCache>
                <c:ptCount val="1"/>
                <c:pt idx="0">
                  <c:v>№ 510</c:v>
                </c:pt>
              </c:strCache>
            </c:strRef>
          </c:tx>
          <c:spPr>
            <a:ln w="28575" cap="rnd">
              <a:solidFill>
                <a:schemeClr val="accent3">
                  <a:lumMod val="80000"/>
                </a:schemeClr>
              </a:solidFill>
              <a:round/>
            </a:ln>
            <a:effectLst/>
          </c:spPr>
          <c:marker>
            <c:symbol val="circle"/>
            <c:size val="5"/>
            <c:spPr>
              <a:solidFill>
                <a:schemeClr val="accent3">
                  <a:lumMod val="80000"/>
                </a:schemeClr>
              </a:solidFill>
              <a:ln w="9525">
                <a:solidFill>
                  <a:schemeClr val="accent3">
                    <a:lumMod val="8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(РАйон!$F$24,РАйон!$H$24,РАйон!$J$24,РАйон!$L$24,РАйон!$N$24,РАйон!$P$24,РАйон!$R$24,РАйон!$T$24,РАйон!$V$24,РАйон!$X$24,РАйон!$Z$24,РАйон!$AB$24,РАйон!$AD$24,РАйон!$AF$24)</c:f>
              <c:numCache>
                <c:formatCode>0.0%</c:formatCode>
                <c:ptCount val="14"/>
                <c:pt idx="0">
                  <c:v>0.73863636363636365</c:v>
                </c:pt>
                <c:pt idx="1">
                  <c:v>0.90740740740740744</c:v>
                </c:pt>
                <c:pt idx="2">
                  <c:v>0.90243902439024393</c:v>
                </c:pt>
                <c:pt idx="3">
                  <c:v>0.96666666666666667</c:v>
                </c:pt>
                <c:pt idx="4">
                  <c:v>0.59090909090909094</c:v>
                </c:pt>
                <c:pt idx="5">
                  <c:v>0.51315789473684215</c:v>
                </c:pt>
                <c:pt idx="6">
                  <c:v>0.86567164179104472</c:v>
                </c:pt>
                <c:pt idx="7">
                  <c:v>0.5</c:v>
                </c:pt>
                <c:pt idx="8">
                  <c:v>0.6339285714285714</c:v>
                </c:pt>
                <c:pt idx="9">
                  <c:v>0.76666666666666672</c:v>
                </c:pt>
                <c:pt idx="10">
                  <c:v>0.953125</c:v>
                </c:pt>
                <c:pt idx="11">
                  <c:v>0.66666666666666663</c:v>
                </c:pt>
                <c:pt idx="12">
                  <c:v>0.5892857142857143</c:v>
                </c:pt>
                <c:pt idx="13">
                  <c:v>0.4642857142857143</c:v>
                </c:pt>
              </c:numCache>
            </c:numRef>
          </c:val>
          <c:smooth val="0"/>
        </c:ser>
        <c:ser>
          <c:idx val="21"/>
          <c:order val="21"/>
          <c:tx>
            <c:strRef>
              <c:f>РАйон!$A$25</c:f>
              <c:strCache>
                <c:ptCount val="1"/>
                <c:pt idx="0">
                  <c:v>№ 519</c:v>
                </c:pt>
              </c:strCache>
            </c:strRef>
          </c:tx>
          <c:spPr>
            <a:ln w="28575" cap="rnd">
              <a:solidFill>
                <a:schemeClr val="accent4">
                  <a:lumMod val="80000"/>
                </a:schemeClr>
              </a:solidFill>
              <a:round/>
            </a:ln>
            <a:effectLst/>
          </c:spPr>
          <c:marker>
            <c:symbol val="circle"/>
            <c:size val="5"/>
            <c:spPr>
              <a:solidFill>
                <a:schemeClr val="accent4">
                  <a:lumMod val="80000"/>
                </a:schemeClr>
              </a:solidFill>
              <a:ln w="9525">
                <a:solidFill>
                  <a:schemeClr val="accent4">
                    <a:lumMod val="8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(РАйон!$F$25,РАйон!$H$25,РАйон!$J$25,РАйон!$L$25,РАйон!$N$25,РАйон!$P$25,РАйон!$R$25,РАйон!$T$25,РАйон!$V$25,РАйон!$X$25,РАйон!$Z$25,РАйон!$AB$25,РАйон!$AD$25,РАйон!$AF$25)</c:f>
              <c:numCache>
                <c:formatCode>0.0%</c:formatCode>
                <c:ptCount val="14"/>
                <c:pt idx="0">
                  <c:v>0.80952380952380953</c:v>
                </c:pt>
                <c:pt idx="1">
                  <c:v>0.69354838709677424</c:v>
                </c:pt>
                <c:pt idx="2">
                  <c:v>0.94117647058823528</c:v>
                </c:pt>
                <c:pt idx="3">
                  <c:v>0.88372093023255816</c:v>
                </c:pt>
                <c:pt idx="4">
                  <c:v>0.88235294117647056</c:v>
                </c:pt>
                <c:pt idx="5">
                  <c:v>0.61627906976744184</c:v>
                </c:pt>
                <c:pt idx="6">
                  <c:v>0.95061728395061729</c:v>
                </c:pt>
                <c:pt idx="7">
                  <c:v>0.76923076923076927</c:v>
                </c:pt>
                <c:pt idx="8">
                  <c:v>0.68309859154929575</c:v>
                </c:pt>
                <c:pt idx="9">
                  <c:v>0.91304347826086951</c:v>
                </c:pt>
                <c:pt idx="10">
                  <c:v>0.94117647058823528</c:v>
                </c:pt>
                <c:pt idx="11">
                  <c:v>0.61538461538461542</c:v>
                </c:pt>
                <c:pt idx="12">
                  <c:v>0.57352941176470584</c:v>
                </c:pt>
                <c:pt idx="13">
                  <c:v>0.78846153846153844</c:v>
                </c:pt>
              </c:numCache>
            </c:numRef>
          </c:val>
          <c:smooth val="0"/>
        </c:ser>
        <c:ser>
          <c:idx val="22"/>
          <c:order val="22"/>
          <c:tx>
            <c:strRef>
              <c:f>РАйон!$A$26</c:f>
              <c:strCache>
                <c:ptCount val="1"/>
                <c:pt idx="0">
                  <c:v>№ 524</c:v>
                </c:pt>
              </c:strCache>
            </c:strRef>
          </c:tx>
          <c:spPr>
            <a:ln w="28575" cap="rnd">
              <a:solidFill>
                <a:schemeClr val="accent5">
                  <a:lumMod val="80000"/>
                </a:schemeClr>
              </a:solidFill>
              <a:round/>
            </a:ln>
            <a:effectLst/>
          </c:spPr>
          <c:marker>
            <c:symbol val="circle"/>
            <c:size val="5"/>
            <c:spPr>
              <a:solidFill>
                <a:schemeClr val="accent5">
                  <a:lumMod val="80000"/>
                </a:schemeClr>
              </a:solidFill>
              <a:ln w="9525">
                <a:solidFill>
                  <a:schemeClr val="accent5">
                    <a:lumMod val="8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(РАйон!$F$26,РАйон!$H$26,РАйон!$J$26,РАйон!$L$26,РАйон!$N$26,РАйон!$P$26,РАйон!$R$26,РАйон!$T$26,РАйон!$V$26,РАйон!$X$26,РАйон!$Z$26,РАйон!$AB$26,РАйон!$AD$26,РАйон!$AF$26)</c:f>
              <c:numCache>
                <c:formatCode>0.0%</c:formatCode>
                <c:ptCount val="14"/>
                <c:pt idx="0">
                  <c:v>0.8214285714285714</c:v>
                </c:pt>
                <c:pt idx="1">
                  <c:v>0.85333333333333339</c:v>
                </c:pt>
                <c:pt idx="2">
                  <c:v>0.94565217391304346</c:v>
                </c:pt>
                <c:pt idx="3">
                  <c:v>0.98113207547169812</c:v>
                </c:pt>
                <c:pt idx="4">
                  <c:v>0.84499999999999997</c:v>
                </c:pt>
                <c:pt idx="5">
                  <c:v>0.76666666666666672</c:v>
                </c:pt>
                <c:pt idx="6">
                  <c:v>0.9453125</c:v>
                </c:pt>
                <c:pt idx="7">
                  <c:v>0.76470588235294112</c:v>
                </c:pt>
                <c:pt idx="8">
                  <c:v>0.72340425531914898</c:v>
                </c:pt>
                <c:pt idx="9">
                  <c:v>0.84313725490196079</c:v>
                </c:pt>
                <c:pt idx="10">
                  <c:v>0.95614035087719296</c:v>
                </c:pt>
                <c:pt idx="11">
                  <c:v>0.875</c:v>
                </c:pt>
                <c:pt idx="12">
                  <c:v>0.62087912087912089</c:v>
                </c:pt>
                <c:pt idx="13">
                  <c:v>0.65740740740740744</c:v>
                </c:pt>
              </c:numCache>
            </c:numRef>
          </c:val>
          <c:smooth val="0"/>
        </c:ser>
        <c:ser>
          <c:idx val="23"/>
          <c:order val="23"/>
          <c:tx>
            <c:strRef>
              <c:f>РАйон!$A$27</c:f>
              <c:strCache>
                <c:ptCount val="1"/>
                <c:pt idx="0">
                  <c:v>№ 525</c:v>
                </c:pt>
              </c:strCache>
            </c:strRef>
          </c:tx>
          <c:spPr>
            <a:ln w="28575" cap="rnd">
              <a:solidFill>
                <a:schemeClr val="accent6">
                  <a:lumMod val="80000"/>
                </a:schemeClr>
              </a:solidFill>
              <a:round/>
            </a:ln>
            <a:effectLst/>
          </c:spPr>
          <c:marker>
            <c:symbol val="circle"/>
            <c:size val="5"/>
            <c:spPr>
              <a:solidFill>
                <a:schemeClr val="accent6">
                  <a:lumMod val="80000"/>
                </a:schemeClr>
              </a:solidFill>
              <a:ln w="9525">
                <a:solidFill>
                  <a:schemeClr val="accent6">
                    <a:lumMod val="8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(РАйон!$F$27,РАйон!$H$27,РАйон!$J$27,РАйон!$L$27,РАйон!$N$27,РАйон!$P$27,РАйон!$R$27,РАйон!$T$27,РАйон!$V$27,РАйон!$X$27,РАйон!$Z$27,РАйон!$AB$27,РАйон!$AD$27,РАйон!$AF$27)</c:f>
              <c:numCache>
                <c:formatCode>0.0%</c:formatCode>
                <c:ptCount val="14"/>
                <c:pt idx="0">
                  <c:v>0.80555555555555558</c:v>
                </c:pt>
                <c:pt idx="1">
                  <c:v>0.89655172413793105</c:v>
                </c:pt>
                <c:pt idx="2">
                  <c:v>0.875</c:v>
                </c:pt>
                <c:pt idx="3">
                  <c:v>0.92</c:v>
                </c:pt>
                <c:pt idx="4">
                  <c:v>0.8529411764705882</c:v>
                </c:pt>
                <c:pt idx="5">
                  <c:v>0.62903225806451613</c:v>
                </c:pt>
                <c:pt idx="6">
                  <c:v>0.96363636363636362</c:v>
                </c:pt>
                <c:pt idx="7">
                  <c:v>0.6</c:v>
                </c:pt>
                <c:pt idx="8">
                  <c:v>0.84693877551020413</c:v>
                </c:pt>
                <c:pt idx="9">
                  <c:v>0.90625</c:v>
                </c:pt>
                <c:pt idx="10">
                  <c:v>0.92307692307692313</c:v>
                </c:pt>
                <c:pt idx="11">
                  <c:v>0.73076923076923073</c:v>
                </c:pt>
                <c:pt idx="12">
                  <c:v>0.58974358974358976</c:v>
                </c:pt>
                <c:pt idx="13">
                  <c:v>0.78846153846153844</c:v>
                </c:pt>
              </c:numCache>
            </c:numRef>
          </c:val>
          <c:smooth val="0"/>
        </c:ser>
        <c:ser>
          <c:idx val="24"/>
          <c:order val="24"/>
          <c:tx>
            <c:strRef>
              <c:f>РАйон!$A$28</c:f>
              <c:strCache>
                <c:ptCount val="1"/>
                <c:pt idx="0">
                  <c:v>№ 526</c:v>
                </c:pt>
              </c:strCache>
            </c:strRef>
          </c:tx>
          <c:spPr>
            <a:ln w="28575" cap="rnd">
              <a:solidFill>
                <a:schemeClr val="accent1">
                  <a:lumMod val="60000"/>
                  <a:lumOff val="40000"/>
                </a:schemeClr>
              </a:solidFill>
              <a:round/>
            </a:ln>
            <a:effectLst/>
          </c:spPr>
          <c:marker>
            <c:symbol val="circle"/>
            <c:size val="5"/>
            <c:spPr>
              <a:solidFill>
                <a:schemeClr val="accent1">
                  <a:lumMod val="60000"/>
                  <a:lumOff val="40000"/>
                </a:schemeClr>
              </a:solidFill>
              <a:ln w="9525">
                <a:solidFill>
                  <a:schemeClr val="accent1">
                    <a:lumMod val="60000"/>
                    <a:lumOff val="4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(РАйон!$F$28,РАйон!$H$28,РАйон!$J$28,РАйон!$L$28,РАйон!$N$28,РАйон!$P$28,РАйон!$R$28,РАйон!$T$28,РАйон!$V$28,РАйон!$X$28,РАйон!$Z$28,РАйон!$AB$28,РАйон!$AD$28,РАйон!$AF$28)</c:f>
              <c:numCache>
                <c:formatCode>0.0%</c:formatCode>
                <c:ptCount val="14"/>
                <c:pt idx="0">
                  <c:v>0.84313725490196079</c:v>
                </c:pt>
                <c:pt idx="1">
                  <c:v>0.94545454545454544</c:v>
                </c:pt>
                <c:pt idx="2">
                  <c:v>0.93506493506493504</c:v>
                </c:pt>
                <c:pt idx="3">
                  <c:v>0.86206896551724133</c:v>
                </c:pt>
                <c:pt idx="4">
                  <c:v>0.82539682539682535</c:v>
                </c:pt>
                <c:pt idx="5">
                  <c:v>0.65116279069767447</c:v>
                </c:pt>
                <c:pt idx="6">
                  <c:v>0.96590909090909094</c:v>
                </c:pt>
                <c:pt idx="7">
                  <c:v>0.61111111111111116</c:v>
                </c:pt>
                <c:pt idx="8">
                  <c:v>0.80281690140845074</c:v>
                </c:pt>
                <c:pt idx="9">
                  <c:v>0.88571428571428568</c:v>
                </c:pt>
                <c:pt idx="10">
                  <c:v>0.90666666666666662</c:v>
                </c:pt>
                <c:pt idx="11">
                  <c:v>0.87096774193548387</c:v>
                </c:pt>
                <c:pt idx="12">
                  <c:v>0.56493506493506496</c:v>
                </c:pt>
                <c:pt idx="13">
                  <c:v>0.67241379310344829</c:v>
                </c:pt>
              </c:numCache>
            </c:numRef>
          </c:val>
          <c:smooth val="0"/>
        </c:ser>
        <c:ser>
          <c:idx val="25"/>
          <c:order val="25"/>
          <c:tx>
            <c:strRef>
              <c:f>РАйон!$A$29</c:f>
              <c:strCache>
                <c:ptCount val="1"/>
                <c:pt idx="0">
                  <c:v>№ 536</c:v>
                </c:pt>
              </c:strCache>
            </c:strRef>
          </c:tx>
          <c:spPr>
            <a:ln w="28575" cap="rnd">
              <a:solidFill>
                <a:schemeClr val="accent2">
                  <a:lumMod val="60000"/>
                  <a:lumOff val="40000"/>
                </a:schemeClr>
              </a:solidFill>
              <a:round/>
            </a:ln>
            <a:effectLst/>
          </c:spPr>
          <c:marker>
            <c:symbol val="circle"/>
            <c:size val="5"/>
            <c:spPr>
              <a:solidFill>
                <a:schemeClr val="accent2">
                  <a:lumMod val="60000"/>
                  <a:lumOff val="40000"/>
                </a:schemeClr>
              </a:solidFill>
              <a:ln w="9525">
                <a:solidFill>
                  <a:schemeClr val="accent2">
                    <a:lumMod val="60000"/>
                    <a:lumOff val="4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(РАйон!$F$29,РАйон!$H$29,РАйон!$J$29,РАйон!$L$29,РАйон!$N$29,РАйон!$P$29,РАйон!$R$29,РАйон!$T$29,РАйон!$V$29,РАйон!$X$29,РАйон!$Z$29,РАйон!$AB$29,РАйон!$AD$29,РАйон!$AF$29)</c:f>
              <c:numCache>
                <c:formatCode>0.0%</c:formatCode>
                <c:ptCount val="14"/>
                <c:pt idx="0">
                  <c:v>0.47499999999999998</c:v>
                </c:pt>
                <c:pt idx="1">
                  <c:v>0.25</c:v>
                </c:pt>
                <c:pt idx="2">
                  <c:v>0.55000000000000004</c:v>
                </c:pt>
                <c:pt idx="3">
                  <c:v>0.4</c:v>
                </c:pt>
                <c:pt idx="4">
                  <c:v>0.46666666666666667</c:v>
                </c:pt>
                <c:pt idx="5">
                  <c:v>0.375</c:v>
                </c:pt>
                <c:pt idx="6">
                  <c:v>0.53333333333333333</c:v>
                </c:pt>
                <c:pt idx="7">
                  <c:v>0.43333333333333335</c:v>
                </c:pt>
                <c:pt idx="8">
                  <c:v>0.6333333333333333</c:v>
                </c:pt>
                <c:pt idx="9">
                  <c:v>0.05</c:v>
                </c:pt>
                <c:pt idx="10">
                  <c:v>0.45</c:v>
                </c:pt>
                <c:pt idx="11">
                  <c:v>0.46666666666666667</c:v>
                </c:pt>
                <c:pt idx="12">
                  <c:v>0.32500000000000001</c:v>
                </c:pt>
                <c:pt idx="13">
                  <c:v>0.35</c:v>
                </c:pt>
              </c:numCache>
            </c:numRef>
          </c:val>
          <c:smooth val="0"/>
        </c:ser>
        <c:ser>
          <c:idx val="26"/>
          <c:order val="26"/>
          <c:tx>
            <c:strRef>
              <c:f>РАйон!$A$30</c:f>
              <c:strCache>
                <c:ptCount val="1"/>
                <c:pt idx="0">
                  <c:v>№ 537</c:v>
                </c:pt>
              </c:strCache>
            </c:strRef>
          </c:tx>
          <c:spPr>
            <a:ln w="28575" cap="rnd">
              <a:solidFill>
                <a:schemeClr val="accent3">
                  <a:lumMod val="60000"/>
                  <a:lumOff val="40000"/>
                </a:schemeClr>
              </a:solidFill>
              <a:round/>
            </a:ln>
            <a:effectLst/>
          </c:spPr>
          <c:marker>
            <c:symbol val="circle"/>
            <c:size val="5"/>
            <c:spPr>
              <a:solidFill>
                <a:schemeClr val="accent3">
                  <a:lumMod val="60000"/>
                  <a:lumOff val="40000"/>
                </a:schemeClr>
              </a:solidFill>
              <a:ln w="9525">
                <a:solidFill>
                  <a:schemeClr val="accent3">
                    <a:lumMod val="60000"/>
                    <a:lumOff val="4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(РАйон!$F$30,РАйон!$H$30,РАйон!$J$30,РАйон!$L$30,РАйон!$N$30,РАйон!$P$30,РАйон!$R$30,РАйон!$T$30,РАйон!$V$30,РАйон!$X$30,РАйон!$Z$30,РАйон!$AB$30,РАйон!$AD$30,РАйон!$AF$30)</c:f>
              <c:numCache>
                <c:formatCode>0.0%</c:formatCode>
                <c:ptCount val="14"/>
                <c:pt idx="0">
                  <c:v>0.66393442622950816</c:v>
                </c:pt>
                <c:pt idx="1">
                  <c:v>0.67647058823529416</c:v>
                </c:pt>
                <c:pt idx="2">
                  <c:v>0.94</c:v>
                </c:pt>
                <c:pt idx="3">
                  <c:v>0.9642857142857143</c:v>
                </c:pt>
                <c:pt idx="4">
                  <c:v>0.83783783783783783</c:v>
                </c:pt>
                <c:pt idx="5">
                  <c:v>0.76829268292682928</c:v>
                </c:pt>
                <c:pt idx="6">
                  <c:v>0.890625</c:v>
                </c:pt>
                <c:pt idx="7">
                  <c:v>0.35714285714285715</c:v>
                </c:pt>
                <c:pt idx="8">
                  <c:v>0.7</c:v>
                </c:pt>
                <c:pt idx="9">
                  <c:v>0.86956521739130432</c:v>
                </c:pt>
                <c:pt idx="10">
                  <c:v>0.88709677419354838</c:v>
                </c:pt>
                <c:pt idx="11">
                  <c:v>0.52941176470588236</c:v>
                </c:pt>
                <c:pt idx="12">
                  <c:v>0.58333333333333337</c:v>
                </c:pt>
                <c:pt idx="13">
                  <c:v>0.5</c:v>
                </c:pt>
              </c:numCache>
            </c:numRef>
          </c:val>
          <c:smooth val="0"/>
        </c:ser>
        <c:ser>
          <c:idx val="27"/>
          <c:order val="27"/>
          <c:tx>
            <c:strRef>
              <c:f>РАйон!$A$31</c:f>
              <c:strCache>
                <c:ptCount val="1"/>
                <c:pt idx="0">
                  <c:v>№ 543</c:v>
                </c:pt>
              </c:strCache>
            </c:strRef>
          </c:tx>
          <c:spPr>
            <a:ln w="28575" cap="rnd">
              <a:solidFill>
                <a:schemeClr val="accent4">
                  <a:lumMod val="60000"/>
                  <a:lumOff val="40000"/>
                </a:schemeClr>
              </a:solidFill>
              <a:round/>
            </a:ln>
            <a:effectLst/>
          </c:spPr>
          <c:marker>
            <c:symbol val="circle"/>
            <c:size val="5"/>
            <c:spPr>
              <a:solidFill>
                <a:schemeClr val="accent4">
                  <a:lumMod val="60000"/>
                  <a:lumOff val="40000"/>
                </a:schemeClr>
              </a:solidFill>
              <a:ln w="9525">
                <a:solidFill>
                  <a:schemeClr val="accent4">
                    <a:lumMod val="60000"/>
                    <a:lumOff val="4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(РАйон!$F$31,РАйон!$H$31,РАйон!$J$31,РАйон!$L$31,РАйон!$N$31,РАйон!$P$31,РАйон!$R$31,РАйон!$T$31,РАйон!$V$31,РАйон!$X$31,РАйон!$Z$31,РАйон!$AB$31,РАйон!$AD$31,РАйон!$AF$31)</c:f>
              <c:numCache>
                <c:formatCode>0.0%</c:formatCode>
                <c:ptCount val="14"/>
                <c:pt idx="0">
                  <c:v>0.5892857142857143</c:v>
                </c:pt>
                <c:pt idx="1">
                  <c:v>0.75</c:v>
                </c:pt>
                <c:pt idx="2">
                  <c:v>0.6333333333333333</c:v>
                </c:pt>
                <c:pt idx="3">
                  <c:v>0.9</c:v>
                </c:pt>
                <c:pt idx="4">
                  <c:v>0.83720930232558144</c:v>
                </c:pt>
                <c:pt idx="5">
                  <c:v>0.67647058823529416</c:v>
                </c:pt>
                <c:pt idx="6">
                  <c:v>0.89130434782608692</c:v>
                </c:pt>
                <c:pt idx="7">
                  <c:v>0.7142857142857143</c:v>
                </c:pt>
                <c:pt idx="8">
                  <c:v>0.47619047619047616</c:v>
                </c:pt>
                <c:pt idx="9">
                  <c:v>0.77777777777777779</c:v>
                </c:pt>
                <c:pt idx="10">
                  <c:v>0.92307692307692313</c:v>
                </c:pt>
                <c:pt idx="11">
                  <c:v>0.66666666666666663</c:v>
                </c:pt>
                <c:pt idx="12">
                  <c:v>0.47297297297297297</c:v>
                </c:pt>
                <c:pt idx="13">
                  <c:v>0.82608695652173914</c:v>
                </c:pt>
              </c:numCache>
            </c:numRef>
          </c:val>
          <c:smooth val="0"/>
        </c:ser>
        <c:ser>
          <c:idx val="28"/>
          <c:order val="28"/>
          <c:tx>
            <c:strRef>
              <c:f>РАйон!$A$32</c:f>
              <c:strCache>
                <c:ptCount val="1"/>
                <c:pt idx="0">
                  <c:v>№ 544</c:v>
                </c:pt>
              </c:strCache>
            </c:strRef>
          </c:tx>
          <c:spPr>
            <a:ln w="28575" cap="rnd">
              <a:solidFill>
                <a:schemeClr val="accent5">
                  <a:lumMod val="60000"/>
                  <a:lumOff val="40000"/>
                </a:schemeClr>
              </a:solidFill>
              <a:round/>
            </a:ln>
            <a:effectLst/>
          </c:spPr>
          <c:marker>
            <c:symbol val="circle"/>
            <c:size val="5"/>
            <c:spPr>
              <a:solidFill>
                <a:schemeClr val="accent5">
                  <a:lumMod val="60000"/>
                  <a:lumOff val="40000"/>
                </a:schemeClr>
              </a:solidFill>
              <a:ln w="9525">
                <a:solidFill>
                  <a:schemeClr val="accent5">
                    <a:lumMod val="60000"/>
                    <a:lumOff val="4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(РАйон!$F$32,РАйон!$H$32,РАйон!$J$32,РАйон!$L$32,РАйон!$N$32,РАйон!$P$32,РАйон!$R$32,РАйон!$T$32,РАйон!$V$32,РАйон!$X$32,РАйон!$Z$32,РАйон!$AB$32,РАйон!$AD$32,РАйон!$AF$32)</c:f>
              <c:numCache>
                <c:formatCode>0.0%</c:formatCode>
                <c:ptCount val="14"/>
                <c:pt idx="0">
                  <c:v>0.88053097345132747</c:v>
                </c:pt>
                <c:pt idx="1">
                  <c:v>0.82926829268292679</c:v>
                </c:pt>
                <c:pt idx="2">
                  <c:v>0.8125</c:v>
                </c:pt>
                <c:pt idx="3">
                  <c:v>0.91891891891891897</c:v>
                </c:pt>
                <c:pt idx="4">
                  <c:v>0.91139240506329111</c:v>
                </c:pt>
                <c:pt idx="5">
                  <c:v>0.50666666666666671</c:v>
                </c:pt>
                <c:pt idx="6">
                  <c:v>0.96825396825396826</c:v>
                </c:pt>
                <c:pt idx="7">
                  <c:v>0.4642857142857143</c:v>
                </c:pt>
                <c:pt idx="8">
                  <c:v>0.73913043478260865</c:v>
                </c:pt>
                <c:pt idx="9">
                  <c:v>0.88461538461538458</c:v>
                </c:pt>
                <c:pt idx="10">
                  <c:v>0.92105263157894735</c:v>
                </c:pt>
                <c:pt idx="11">
                  <c:v>0.7</c:v>
                </c:pt>
                <c:pt idx="12">
                  <c:v>0.63247863247863245</c:v>
                </c:pt>
                <c:pt idx="13">
                  <c:v>0.54054054054054057</c:v>
                </c:pt>
              </c:numCache>
            </c:numRef>
          </c:val>
          <c:smooth val="0"/>
        </c:ser>
        <c:ser>
          <c:idx val="29"/>
          <c:order val="29"/>
          <c:tx>
            <c:strRef>
              <c:f>РАйон!$A$33</c:f>
              <c:strCache>
                <c:ptCount val="1"/>
                <c:pt idx="0">
                  <c:v>№ 594</c:v>
                </c:pt>
              </c:strCache>
            </c:strRef>
          </c:tx>
          <c:spPr>
            <a:ln w="28575" cap="rnd">
              <a:solidFill>
                <a:schemeClr val="accent6">
                  <a:lumMod val="60000"/>
                  <a:lumOff val="40000"/>
                </a:schemeClr>
              </a:solidFill>
              <a:round/>
            </a:ln>
            <a:effectLst/>
          </c:spPr>
          <c:marker>
            <c:symbol val="circle"/>
            <c:size val="5"/>
            <c:spPr>
              <a:solidFill>
                <a:schemeClr val="accent6">
                  <a:lumMod val="60000"/>
                  <a:lumOff val="40000"/>
                </a:schemeClr>
              </a:solidFill>
              <a:ln w="9525">
                <a:solidFill>
                  <a:schemeClr val="accent6">
                    <a:lumMod val="60000"/>
                    <a:lumOff val="4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(РАйон!$F$33,РАйон!$H$33,РАйон!$J$33,РАйон!$L$33,РАйон!$N$33,РАйон!$P$33,РАйон!$R$33,РАйон!$T$33,РАйон!$V$33,РАйон!$X$33,РАйон!$Z$33,РАйон!$AB$33,РАйон!$AD$33,РАйон!$AF$33)</c:f>
              <c:numCache>
                <c:formatCode>0.0%</c:formatCode>
                <c:ptCount val="14"/>
                <c:pt idx="0">
                  <c:v>0.91891891891891897</c:v>
                </c:pt>
                <c:pt idx="1">
                  <c:v>0.77272727272727271</c:v>
                </c:pt>
                <c:pt idx="2">
                  <c:v>0.8</c:v>
                </c:pt>
                <c:pt idx="3">
                  <c:v>0.95652173913043481</c:v>
                </c:pt>
                <c:pt idx="4">
                  <c:v>0.80555555555555558</c:v>
                </c:pt>
                <c:pt idx="5">
                  <c:v>0.68333333333333335</c:v>
                </c:pt>
                <c:pt idx="6">
                  <c:v>0.88571428571428568</c:v>
                </c:pt>
                <c:pt idx="7">
                  <c:v>0.38461538461538464</c:v>
                </c:pt>
                <c:pt idx="8">
                  <c:v>0.51315789473684215</c:v>
                </c:pt>
                <c:pt idx="9">
                  <c:v>0.65</c:v>
                </c:pt>
                <c:pt idx="10">
                  <c:v>0.90625</c:v>
                </c:pt>
                <c:pt idx="11">
                  <c:v>0.5</c:v>
                </c:pt>
                <c:pt idx="12">
                  <c:v>0.61428571428571432</c:v>
                </c:pt>
                <c:pt idx="13">
                  <c:v>0.38461538461538464</c:v>
                </c:pt>
              </c:numCache>
            </c:numRef>
          </c:val>
          <c:smooth val="0"/>
        </c:ser>
        <c:ser>
          <c:idx val="30"/>
          <c:order val="30"/>
          <c:tx>
            <c:strRef>
              <c:f>РАйон!$A$34</c:f>
              <c:strCache>
                <c:ptCount val="1"/>
                <c:pt idx="0">
                  <c:v>№ 643</c:v>
                </c:pt>
              </c:strCache>
            </c:strRef>
          </c:tx>
          <c:spPr>
            <a:ln w="28575" cap="rnd">
              <a:solidFill>
                <a:schemeClr val="accent1">
                  <a:lumMod val="50000"/>
                </a:schemeClr>
              </a:solidFill>
              <a:round/>
            </a:ln>
            <a:effectLst/>
          </c:spPr>
          <c:marker>
            <c:symbol val="circle"/>
            <c:size val="5"/>
            <c:spPr>
              <a:solidFill>
                <a:schemeClr val="accent1">
                  <a:lumMod val="50000"/>
                </a:schemeClr>
              </a:solidFill>
              <a:ln w="9525">
                <a:solidFill>
                  <a:schemeClr val="accent1">
                    <a:lumMod val="5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(РАйон!$F$34,РАйон!$H$34,РАйон!$J$34,РАйон!$L$34,РАйон!$N$34,РАйон!$P$34,РАйон!$R$34,РАйон!$T$34,РАйон!$V$34,РАйон!$X$34,РАйон!$Z$34,РАйон!$AB$34,РАйон!$AD$34,РАйон!$AF$34)</c:f>
              <c:numCache>
                <c:formatCode>0.0%</c:formatCode>
                <c:ptCount val="14"/>
                <c:pt idx="0">
                  <c:v>0.75454545454545452</c:v>
                </c:pt>
                <c:pt idx="1">
                  <c:v>0.90909090909090906</c:v>
                </c:pt>
                <c:pt idx="2">
                  <c:v>0.78125</c:v>
                </c:pt>
                <c:pt idx="3">
                  <c:v>0.88235294117647056</c:v>
                </c:pt>
                <c:pt idx="4">
                  <c:v>0.84883720930232553</c:v>
                </c:pt>
                <c:pt idx="5">
                  <c:v>0.67391304347826086</c:v>
                </c:pt>
                <c:pt idx="6">
                  <c:v>0.90566037735849059</c:v>
                </c:pt>
                <c:pt idx="7">
                  <c:v>0.61538461538461542</c:v>
                </c:pt>
                <c:pt idx="8">
                  <c:v>0.77884615384615385</c:v>
                </c:pt>
                <c:pt idx="9">
                  <c:v>0.6785714285714286</c:v>
                </c:pt>
                <c:pt idx="10">
                  <c:v>0.92727272727272725</c:v>
                </c:pt>
                <c:pt idx="11">
                  <c:v>0.81818181818181823</c:v>
                </c:pt>
                <c:pt idx="12">
                  <c:v>0.53703703703703709</c:v>
                </c:pt>
                <c:pt idx="13">
                  <c:v>0.58333333333333337</c:v>
                </c:pt>
              </c:numCache>
            </c:numRef>
          </c:val>
          <c:smooth val="0"/>
        </c:ser>
        <c:ser>
          <c:idx val="31"/>
          <c:order val="31"/>
          <c:tx>
            <c:strRef>
              <c:f>РАйон!$A$35</c:f>
              <c:strCache>
                <c:ptCount val="1"/>
                <c:pt idx="0">
                  <c:v>№ 684</c:v>
                </c:pt>
              </c:strCache>
            </c:strRef>
          </c:tx>
          <c:spPr>
            <a:ln w="28575" cap="rnd">
              <a:solidFill>
                <a:schemeClr val="accent2">
                  <a:lumMod val="50000"/>
                </a:schemeClr>
              </a:solidFill>
              <a:round/>
            </a:ln>
            <a:effectLst/>
          </c:spPr>
          <c:marker>
            <c:symbol val="circle"/>
            <c:size val="5"/>
            <c:spPr>
              <a:solidFill>
                <a:schemeClr val="accent2">
                  <a:lumMod val="50000"/>
                </a:schemeClr>
              </a:solidFill>
              <a:ln w="9525">
                <a:solidFill>
                  <a:schemeClr val="accent2">
                    <a:lumMod val="5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(РАйон!$F$35,РАйон!$H$35,РАйон!$J$35,РАйон!$L$35,РАйон!$N$35,РАйон!$P$35,РАйон!$R$35,РАйон!$T$35,РАйон!$V$35,РАйон!$X$35,РАйон!$Z$35,РАйон!$AB$35,РАйон!$AD$35,РАйон!$AF$35)</c:f>
              <c:numCache>
                <c:formatCode>0.0%</c:formatCode>
                <c:ptCount val="14"/>
                <c:pt idx="0">
                  <c:v>0.91666666666666663</c:v>
                </c:pt>
                <c:pt idx="1">
                  <c:v>0.875</c:v>
                </c:pt>
                <c:pt idx="2">
                  <c:v>0.88888888888888884</c:v>
                </c:pt>
                <c:pt idx="3">
                  <c:v>0.88235294117647056</c:v>
                </c:pt>
                <c:pt idx="4">
                  <c:v>0.8125</c:v>
                </c:pt>
                <c:pt idx="5">
                  <c:v>0.92500000000000004</c:v>
                </c:pt>
                <c:pt idx="6">
                  <c:v>0.96551724137931039</c:v>
                </c:pt>
                <c:pt idx="7">
                  <c:v>0.8666666666666667</c:v>
                </c:pt>
                <c:pt idx="8">
                  <c:v>0.7678571428571429</c:v>
                </c:pt>
                <c:pt idx="9">
                  <c:v>0.8125</c:v>
                </c:pt>
                <c:pt idx="10">
                  <c:v>0.90909090909090906</c:v>
                </c:pt>
                <c:pt idx="11">
                  <c:v>1</c:v>
                </c:pt>
                <c:pt idx="12">
                  <c:v>0.54761904761904767</c:v>
                </c:pt>
                <c:pt idx="13">
                  <c:v>0.83333333333333337</c:v>
                </c:pt>
              </c:numCache>
            </c:numRef>
          </c:val>
          <c:smooth val="0"/>
        </c:ser>
        <c:ser>
          <c:idx val="32"/>
          <c:order val="32"/>
          <c:tx>
            <c:strRef>
              <c:f>РАйон!$A$36</c:f>
              <c:strCache>
                <c:ptCount val="1"/>
                <c:pt idx="0">
                  <c:v>№ 698</c:v>
                </c:pt>
              </c:strCache>
            </c:strRef>
          </c:tx>
          <c:spPr>
            <a:ln w="28575" cap="rnd">
              <a:solidFill>
                <a:schemeClr val="accent3">
                  <a:lumMod val="50000"/>
                </a:schemeClr>
              </a:solidFill>
              <a:round/>
            </a:ln>
            <a:effectLst/>
          </c:spPr>
          <c:marker>
            <c:symbol val="circle"/>
            <c:size val="5"/>
            <c:spPr>
              <a:solidFill>
                <a:schemeClr val="accent3">
                  <a:lumMod val="50000"/>
                </a:schemeClr>
              </a:solidFill>
              <a:ln w="9525">
                <a:solidFill>
                  <a:schemeClr val="accent3">
                    <a:lumMod val="5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(РАйон!$F$36,РАйон!$H$36,РАйон!$J$36,РАйон!$L$36,РАйон!$N$36,РАйон!$P$36,РАйон!$R$36,РАйон!$T$36,РАйон!$V$36,РАйон!$X$36,РАйон!$Z$36,РАйон!$AB$36,РАйон!$AD$36,РАйон!$AF$36)</c:f>
              <c:numCache>
                <c:formatCode>0.0%</c:formatCode>
                <c:ptCount val="14"/>
                <c:pt idx="0">
                  <c:v>0.89473684210526316</c:v>
                </c:pt>
                <c:pt idx="1">
                  <c:v>0.875</c:v>
                </c:pt>
                <c:pt idx="2">
                  <c:v>1</c:v>
                </c:pt>
                <c:pt idx="3">
                  <c:v>0.92307692307692313</c:v>
                </c:pt>
                <c:pt idx="4">
                  <c:v>0.91176470588235292</c:v>
                </c:pt>
                <c:pt idx="5">
                  <c:v>0.76470588235294112</c:v>
                </c:pt>
                <c:pt idx="6">
                  <c:v>0.96551724137931039</c:v>
                </c:pt>
                <c:pt idx="7">
                  <c:v>0.72727272727272729</c:v>
                </c:pt>
                <c:pt idx="8">
                  <c:v>0.88888888888888884</c:v>
                </c:pt>
                <c:pt idx="9">
                  <c:v>0.85416666666666663</c:v>
                </c:pt>
                <c:pt idx="10">
                  <c:v>0.97058823529411764</c:v>
                </c:pt>
                <c:pt idx="11">
                  <c:v>0.94117647058823528</c:v>
                </c:pt>
                <c:pt idx="12">
                  <c:v>0.61363636363636365</c:v>
                </c:pt>
                <c:pt idx="13">
                  <c:v>0.67241379310344829</c:v>
                </c:pt>
              </c:numCache>
            </c:numRef>
          </c:val>
          <c:smooth val="0"/>
        </c:ser>
        <c:ser>
          <c:idx val="33"/>
          <c:order val="33"/>
          <c:tx>
            <c:strRef>
              <c:f>РАйон!$A$37</c:f>
              <c:strCache>
                <c:ptCount val="1"/>
                <c:pt idx="0">
                  <c:v>Район</c:v>
                </c:pt>
              </c:strCache>
            </c:strRef>
          </c:tx>
          <c:spPr>
            <a:ln w="28575" cap="rnd">
              <a:solidFill>
                <a:schemeClr val="accent4">
                  <a:lumMod val="50000"/>
                </a:schemeClr>
              </a:solidFill>
              <a:round/>
            </a:ln>
            <a:effectLst/>
          </c:spPr>
          <c:marker>
            <c:symbol val="circle"/>
            <c:size val="5"/>
            <c:spPr>
              <a:solidFill>
                <a:schemeClr val="accent4">
                  <a:lumMod val="50000"/>
                </a:schemeClr>
              </a:solidFill>
              <a:ln w="9525">
                <a:solidFill>
                  <a:schemeClr val="accent4">
                    <a:lumMod val="50000"/>
                  </a:schemeClr>
                </a:solidFill>
              </a:ln>
              <a:effectLst/>
            </c:spPr>
          </c:marker>
          <c:cat>
            <c:multiLvlStrRef>
              <c:f>РАйон!$E$1:$AF$2</c:f>
              <c:multiLvlStrCache>
                <c:ptCount val="27"/>
                <c:lvl>
                  <c:pt idx="0">
                    <c:v>Технология</c:v>
                  </c:pt>
                  <c:pt idx="2">
                    <c:v>Математика</c:v>
                  </c:pt>
                  <c:pt idx="4">
                    <c:v>Математика</c:v>
                  </c:pt>
                  <c:pt idx="6">
                    <c:v>ИЗО</c:v>
                  </c:pt>
                  <c:pt idx="8">
                    <c:v>Лит. Чтение</c:v>
                  </c:pt>
                  <c:pt idx="10">
                    <c:v>Окр. Мир</c:v>
                  </c:pt>
                  <c:pt idx="12">
                    <c:v>Математика</c:v>
                  </c:pt>
                  <c:pt idx="14">
                    <c:v>Русс. Яз.</c:v>
                  </c:pt>
                  <c:pt idx="16">
                    <c:v>ИЗО</c:v>
                  </c:pt>
                  <c:pt idx="18">
                    <c:v>Русс. Яз.</c:v>
                  </c:pt>
                  <c:pt idx="20">
                    <c:v>Окр. Мир</c:v>
                  </c:pt>
                  <c:pt idx="22">
                    <c:v>Русс. Яз.</c:v>
                  </c:pt>
                  <c:pt idx="24">
                    <c:v>Технология</c:v>
                  </c:pt>
                  <c:pt idx="26">
                    <c:v>Лит. Чтение</c:v>
                  </c:pt>
                </c:lvl>
                <c:lvl>
                  <c:pt idx="0">
                    <c:v>Задание 1</c:v>
                  </c:pt>
                  <c:pt idx="4">
                    <c:v>Задание 2</c:v>
                  </c:pt>
                  <c:pt idx="8">
                    <c:v>Задание 3</c:v>
                  </c:pt>
                  <c:pt idx="12">
                    <c:v>Задание 4</c:v>
                  </c:pt>
                  <c:pt idx="16">
                    <c:v>Задание 5</c:v>
                  </c:pt>
                  <c:pt idx="20">
                    <c:v>Задание 6</c:v>
                  </c:pt>
                  <c:pt idx="24">
                    <c:v>Задание 7</c:v>
                  </c:pt>
                </c:lvl>
              </c:multiLvlStrCache>
            </c:multiLvlStrRef>
          </c:cat>
          <c:val>
            <c:numRef>
              <c:f>(РАйон!$F$37,РАйон!$H$37,РАйон!$J$37,РАйон!$L$37,РАйон!$N$37,РАйон!$P$37,РАйон!$R$37,РАйон!$T$37,РАйон!$V$37,РАйон!$X$37,РАйон!$Z$37,РАйон!$AB$37,РАйон!$AD$37,РАйон!$AF$37)</c:f>
              <c:numCache>
                <c:formatCode>0.0%</c:formatCode>
                <c:ptCount val="14"/>
                <c:pt idx="0">
                  <c:v>0.77603257707969753</c:v>
                </c:pt>
                <c:pt idx="1">
                  <c:v>0.828307392996109</c:v>
                </c:pt>
                <c:pt idx="2">
                  <c:v>0.88121890547263682</c:v>
                </c:pt>
                <c:pt idx="3">
                  <c:v>0.91936897458369848</c:v>
                </c:pt>
                <c:pt idx="4">
                  <c:v>0.84890304317055909</c:v>
                </c:pt>
                <c:pt idx="5">
                  <c:v>0.66504491017964074</c:v>
                </c:pt>
                <c:pt idx="6">
                  <c:v>0.92159498207885304</c:v>
                </c:pt>
                <c:pt idx="7">
                  <c:v>0.67184466019417477</c:v>
                </c:pt>
                <c:pt idx="8">
                  <c:v>0.70609318996415771</c:v>
                </c:pt>
                <c:pt idx="9">
                  <c:v>0.82412060301507539</c:v>
                </c:pt>
                <c:pt idx="10">
                  <c:v>0.91097922848664692</c:v>
                </c:pt>
                <c:pt idx="11">
                  <c:v>0.72802197802197799</c:v>
                </c:pt>
                <c:pt idx="12">
                  <c:v>0.6012896292315959</c:v>
                </c:pt>
                <c:pt idx="13">
                  <c:v>0.67062146892655372</c:v>
                </c:pt>
              </c:numCache>
            </c:numRef>
          </c:val>
          <c:smooth val="0"/>
        </c:ser>
        <c:dLbls>
          <c:showLegendKey val="0"/>
          <c:showVal val="0"/>
          <c:showCatName val="0"/>
          <c:showSerName val="0"/>
          <c:showPercent val="0"/>
          <c:showBubbleSize val="0"/>
        </c:dLbls>
        <c:marker val="1"/>
        <c:smooth val="0"/>
        <c:axId val="635909120"/>
        <c:axId val="635908560"/>
      </c:lineChart>
      <c:catAx>
        <c:axId val="635909120"/>
        <c:scaling>
          <c:orientation val="minMax"/>
        </c:scaling>
        <c:delete val="1"/>
        <c:axPos val="b"/>
        <c:numFmt formatCode="General" sourceLinked="1"/>
        <c:majorTickMark val="none"/>
        <c:minorTickMark val="none"/>
        <c:tickLblPos val="nextTo"/>
        <c:crossAx val="635908560"/>
        <c:crosses val="autoZero"/>
        <c:auto val="0"/>
        <c:lblAlgn val="ctr"/>
        <c:lblOffset val="100"/>
        <c:noMultiLvlLbl val="0"/>
      </c:catAx>
      <c:valAx>
        <c:axId val="635908560"/>
        <c:scaling>
          <c:orientation val="minMax"/>
          <c:max val="1"/>
        </c:scaling>
        <c:delete val="0"/>
        <c:axPos val="r"/>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35909120"/>
        <c:crosses val="max"/>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'495'!$Y$3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'495'!$X$4:$X$15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'495'!$Y$4:$Y$15</c:f>
              <c:numCache>
                <c:formatCode>General</c:formatCode>
                <c:ptCount val="12"/>
                <c:pt idx="0">
                  <c:v>0</c:v>
                </c:pt>
                <c:pt idx="1">
                  <c:v>0</c:v>
                </c:pt>
                <c:pt idx="2">
                  <c:v>0</c:v>
                </c:pt>
                <c:pt idx="3">
                  <c:v>0</c:v>
                </c:pt>
                <c:pt idx="4">
                  <c:v>0</c:v>
                </c:pt>
                <c:pt idx="5">
                  <c:v>0</c:v>
                </c:pt>
                <c:pt idx="6">
                  <c:v>3</c:v>
                </c:pt>
                <c:pt idx="7">
                  <c:v>4</c:v>
                </c:pt>
                <c:pt idx="8">
                  <c:v>9</c:v>
                </c:pt>
                <c:pt idx="9">
                  <c:v>15</c:v>
                </c:pt>
                <c:pt idx="10">
                  <c:v>17</c:v>
                </c:pt>
                <c:pt idx="11">
                  <c:v>23</c:v>
                </c:pt>
              </c:numCache>
            </c:numRef>
          </c:val>
          <c:smooth val="0"/>
        </c:ser>
        <c:dLbls>
          <c:showLegendKey val="0"/>
          <c:showVal val="0"/>
          <c:showCatName val="0"/>
          <c:showSerName val="0"/>
          <c:showPercent val="0"/>
          <c:showBubbleSize val="0"/>
        </c:dLbls>
        <c:marker val="1"/>
        <c:smooth val="0"/>
        <c:axId val="690599824"/>
        <c:axId val="690600384"/>
      </c:lineChart>
      <c:catAx>
        <c:axId val="690599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0600384"/>
        <c:crosses val="autoZero"/>
        <c:auto val="1"/>
        <c:lblAlgn val="ctr"/>
        <c:lblOffset val="100"/>
        <c:noMultiLvlLbl val="0"/>
      </c:catAx>
      <c:valAx>
        <c:axId val="6906003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0599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'496'!$Y$3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'496'!$X$4:$X$15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'496'!$Y$4:$Y$15</c:f>
              <c:numCache>
                <c:formatCode>General</c:formatCode>
                <c:ptCount val="12"/>
                <c:pt idx="0">
                  <c:v>0</c:v>
                </c:pt>
                <c:pt idx="1">
                  <c:v>0</c:v>
                </c:pt>
                <c:pt idx="2">
                  <c:v>0</c:v>
                </c:pt>
                <c:pt idx="3">
                  <c:v>4</c:v>
                </c:pt>
                <c:pt idx="4">
                  <c:v>3</c:v>
                </c:pt>
                <c:pt idx="5">
                  <c:v>1</c:v>
                </c:pt>
                <c:pt idx="6">
                  <c:v>9</c:v>
                </c:pt>
                <c:pt idx="7">
                  <c:v>5</c:v>
                </c:pt>
                <c:pt idx="8">
                  <c:v>5</c:v>
                </c:pt>
                <c:pt idx="9">
                  <c:v>4</c:v>
                </c:pt>
                <c:pt idx="10">
                  <c:v>8</c:v>
                </c:pt>
                <c:pt idx="11">
                  <c:v>9</c:v>
                </c:pt>
              </c:numCache>
            </c:numRef>
          </c:val>
          <c:smooth val="0"/>
        </c:ser>
        <c:dLbls>
          <c:showLegendKey val="0"/>
          <c:showVal val="0"/>
          <c:showCatName val="0"/>
          <c:showSerName val="0"/>
          <c:showPercent val="0"/>
          <c:showBubbleSize val="0"/>
        </c:dLbls>
        <c:marker val="1"/>
        <c:smooth val="0"/>
        <c:axId val="694600976"/>
        <c:axId val="694601536"/>
      </c:lineChart>
      <c:catAx>
        <c:axId val="69460097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601536"/>
        <c:crosses val="autoZero"/>
        <c:auto val="1"/>
        <c:lblAlgn val="ctr"/>
        <c:lblOffset val="100"/>
        <c:noMultiLvlLbl val="0"/>
      </c:catAx>
      <c:valAx>
        <c:axId val="6946015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60097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'507'!$Y$3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'507'!$X$4:$X$15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'507'!$Y$4:$Y$15</c:f>
              <c:numCache>
                <c:formatCode>General</c:formatCode>
                <c:ptCount val="12"/>
                <c:pt idx="0">
                  <c:v>0</c:v>
                </c:pt>
                <c:pt idx="1">
                  <c:v>0</c:v>
                </c:pt>
                <c:pt idx="2">
                  <c:v>1</c:v>
                </c:pt>
                <c:pt idx="3">
                  <c:v>0</c:v>
                </c:pt>
                <c:pt idx="4">
                  <c:v>3</c:v>
                </c:pt>
                <c:pt idx="5">
                  <c:v>3</c:v>
                </c:pt>
                <c:pt idx="6">
                  <c:v>4</c:v>
                </c:pt>
                <c:pt idx="7">
                  <c:v>4</c:v>
                </c:pt>
                <c:pt idx="8">
                  <c:v>19</c:v>
                </c:pt>
                <c:pt idx="9">
                  <c:v>32</c:v>
                </c:pt>
                <c:pt idx="10">
                  <c:v>34</c:v>
                </c:pt>
                <c:pt idx="11">
                  <c:v>32</c:v>
                </c:pt>
              </c:numCache>
            </c:numRef>
          </c:val>
          <c:smooth val="0"/>
        </c:ser>
        <c:dLbls>
          <c:showLegendKey val="0"/>
          <c:showVal val="0"/>
          <c:showCatName val="0"/>
          <c:showSerName val="0"/>
          <c:showPercent val="0"/>
          <c:showBubbleSize val="0"/>
        </c:dLbls>
        <c:marker val="1"/>
        <c:smooth val="0"/>
        <c:axId val="694604336"/>
        <c:axId val="694604896"/>
      </c:lineChart>
      <c:catAx>
        <c:axId val="69460433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604896"/>
        <c:crosses val="autoZero"/>
        <c:auto val="1"/>
        <c:lblAlgn val="ctr"/>
        <c:lblOffset val="100"/>
        <c:noMultiLvlLbl val="0"/>
      </c:catAx>
      <c:valAx>
        <c:axId val="694604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6043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'508'!$Y$3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'508'!$X$4:$X$15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'508'!$Y$4:$Y$15</c:f>
              <c:numCache>
                <c:formatCode>General</c:formatCode>
                <c:ptCount val="12"/>
                <c:pt idx="0">
                  <c:v>0</c:v>
                </c:pt>
                <c:pt idx="1">
                  <c:v>1</c:v>
                </c:pt>
                <c:pt idx="2">
                  <c:v>0</c:v>
                </c:pt>
                <c:pt idx="3">
                  <c:v>1</c:v>
                </c:pt>
                <c:pt idx="4">
                  <c:v>0</c:v>
                </c:pt>
                <c:pt idx="5">
                  <c:v>2</c:v>
                </c:pt>
                <c:pt idx="6">
                  <c:v>3</c:v>
                </c:pt>
                <c:pt idx="7">
                  <c:v>9</c:v>
                </c:pt>
                <c:pt idx="8">
                  <c:v>19</c:v>
                </c:pt>
                <c:pt idx="9">
                  <c:v>26</c:v>
                </c:pt>
                <c:pt idx="10">
                  <c:v>24</c:v>
                </c:pt>
                <c:pt idx="11">
                  <c:v>29</c:v>
                </c:pt>
              </c:numCache>
            </c:numRef>
          </c:val>
          <c:smooth val="0"/>
        </c:ser>
        <c:dLbls>
          <c:showLegendKey val="0"/>
          <c:showVal val="0"/>
          <c:showCatName val="0"/>
          <c:showSerName val="0"/>
          <c:showPercent val="0"/>
          <c:showBubbleSize val="0"/>
        </c:dLbls>
        <c:marker val="1"/>
        <c:smooth val="0"/>
        <c:axId val="694607696"/>
        <c:axId val="694407008"/>
      </c:lineChart>
      <c:catAx>
        <c:axId val="694607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407008"/>
        <c:crosses val="autoZero"/>
        <c:auto val="1"/>
        <c:lblAlgn val="ctr"/>
        <c:lblOffset val="100"/>
        <c:noMultiLvlLbl val="0"/>
      </c:catAx>
      <c:valAx>
        <c:axId val="6944070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607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'510'!$Y$3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'510'!$X$4:$X$15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'510'!$Y$4:$Y$15</c:f>
              <c:numCache>
                <c:formatCode>General</c:formatCode>
                <c:ptCount val="12"/>
                <c:pt idx="0">
                  <c:v>0</c:v>
                </c:pt>
                <c:pt idx="1">
                  <c:v>0</c:v>
                </c:pt>
                <c:pt idx="2">
                  <c:v>0</c:v>
                </c:pt>
                <c:pt idx="3">
                  <c:v>3</c:v>
                </c:pt>
                <c:pt idx="4">
                  <c:v>3</c:v>
                </c:pt>
                <c:pt idx="5">
                  <c:v>5</c:v>
                </c:pt>
                <c:pt idx="6">
                  <c:v>5</c:v>
                </c:pt>
                <c:pt idx="7">
                  <c:v>8</c:v>
                </c:pt>
                <c:pt idx="8">
                  <c:v>14</c:v>
                </c:pt>
                <c:pt idx="9">
                  <c:v>19</c:v>
                </c:pt>
                <c:pt idx="10">
                  <c:v>11</c:v>
                </c:pt>
                <c:pt idx="11">
                  <c:v>3</c:v>
                </c:pt>
              </c:numCache>
            </c:numRef>
          </c:val>
          <c:smooth val="0"/>
        </c:ser>
        <c:dLbls>
          <c:showLegendKey val="0"/>
          <c:showVal val="0"/>
          <c:showCatName val="0"/>
          <c:showSerName val="0"/>
          <c:showPercent val="0"/>
          <c:showBubbleSize val="0"/>
        </c:dLbls>
        <c:marker val="1"/>
        <c:smooth val="0"/>
        <c:axId val="694409808"/>
        <c:axId val="694410368"/>
      </c:lineChart>
      <c:catAx>
        <c:axId val="6944098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410368"/>
        <c:crosses val="autoZero"/>
        <c:auto val="1"/>
        <c:lblAlgn val="ctr"/>
        <c:lblOffset val="100"/>
        <c:noMultiLvlLbl val="0"/>
      </c:catAx>
      <c:valAx>
        <c:axId val="6944103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4098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'519'!$Y$3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'519'!$X$4:$X$15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'519'!$Y$4:$Y$15</c:f>
              <c:numCache>
                <c:formatCode>General</c:formatCode>
                <c:ptCount val="12"/>
                <c:pt idx="0">
                  <c:v>0</c:v>
                </c:pt>
                <c:pt idx="1">
                  <c:v>0</c:v>
                </c:pt>
                <c:pt idx="2">
                  <c:v>1</c:v>
                </c:pt>
                <c:pt idx="3">
                  <c:v>0</c:v>
                </c:pt>
                <c:pt idx="4">
                  <c:v>3</c:v>
                </c:pt>
                <c:pt idx="5">
                  <c:v>6</c:v>
                </c:pt>
                <c:pt idx="6">
                  <c:v>6</c:v>
                </c:pt>
                <c:pt idx="7">
                  <c:v>8</c:v>
                </c:pt>
                <c:pt idx="8">
                  <c:v>18</c:v>
                </c:pt>
                <c:pt idx="9">
                  <c:v>17</c:v>
                </c:pt>
                <c:pt idx="10">
                  <c:v>19</c:v>
                </c:pt>
                <c:pt idx="11">
                  <c:v>16</c:v>
                </c:pt>
              </c:numCache>
            </c:numRef>
          </c:val>
          <c:smooth val="0"/>
        </c:ser>
        <c:dLbls>
          <c:showLegendKey val="0"/>
          <c:showVal val="0"/>
          <c:showCatName val="0"/>
          <c:showSerName val="0"/>
          <c:showPercent val="0"/>
          <c:showBubbleSize val="0"/>
        </c:dLbls>
        <c:marker val="1"/>
        <c:smooth val="0"/>
        <c:axId val="694413168"/>
        <c:axId val="694413728"/>
      </c:lineChart>
      <c:catAx>
        <c:axId val="6944131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413728"/>
        <c:crosses val="autoZero"/>
        <c:auto val="1"/>
        <c:lblAlgn val="ctr"/>
        <c:lblOffset val="100"/>
        <c:noMultiLvlLbl val="0"/>
      </c:catAx>
      <c:valAx>
        <c:axId val="69441372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44131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'524'!$Y$3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'524'!$X$4:$X$15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'524'!$Y$4:$Y$15</c:f>
              <c:numCache>
                <c:formatCode>General</c:formatCode>
                <c:ptCount val="12"/>
                <c:pt idx="0">
                  <c:v>1</c:v>
                </c:pt>
                <c:pt idx="1">
                  <c:v>0</c:v>
                </c:pt>
                <c:pt idx="2">
                  <c:v>0</c:v>
                </c:pt>
                <c:pt idx="3">
                  <c:v>0</c:v>
                </c:pt>
                <c:pt idx="4">
                  <c:v>3</c:v>
                </c:pt>
                <c:pt idx="5">
                  <c:v>4</c:v>
                </c:pt>
                <c:pt idx="6">
                  <c:v>5</c:v>
                </c:pt>
                <c:pt idx="7">
                  <c:v>13</c:v>
                </c:pt>
                <c:pt idx="8">
                  <c:v>25</c:v>
                </c:pt>
                <c:pt idx="9">
                  <c:v>23</c:v>
                </c:pt>
                <c:pt idx="10">
                  <c:v>44</c:v>
                </c:pt>
                <c:pt idx="11">
                  <c:v>27</c:v>
                </c:pt>
              </c:numCache>
            </c:numRef>
          </c:val>
          <c:smooth val="0"/>
        </c:ser>
        <c:dLbls>
          <c:showLegendKey val="0"/>
          <c:showVal val="0"/>
          <c:showCatName val="0"/>
          <c:showSerName val="0"/>
          <c:showPercent val="0"/>
          <c:showBubbleSize val="0"/>
        </c:dLbls>
        <c:marker val="1"/>
        <c:smooth val="0"/>
        <c:axId val="695855200"/>
        <c:axId val="695855760"/>
      </c:lineChart>
      <c:catAx>
        <c:axId val="6958552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5855760"/>
        <c:crosses val="autoZero"/>
        <c:auto val="1"/>
        <c:lblAlgn val="ctr"/>
        <c:lblOffset val="100"/>
        <c:noMultiLvlLbl val="0"/>
      </c:catAx>
      <c:valAx>
        <c:axId val="6958557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585520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'525'!$Y$3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'525'!$X$4:$X$15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'525'!$Y$4:$Y$15</c:f>
              <c:numCache>
                <c:formatCode>General</c:formatCode>
                <c:ptCount val="12"/>
                <c:pt idx="0">
                  <c:v>0</c:v>
                </c:pt>
                <c:pt idx="1">
                  <c:v>0</c:v>
                </c:pt>
                <c:pt idx="2">
                  <c:v>0</c:v>
                </c:pt>
                <c:pt idx="3">
                  <c:v>0</c:v>
                </c:pt>
                <c:pt idx="4">
                  <c:v>1</c:v>
                </c:pt>
                <c:pt idx="5">
                  <c:v>4</c:v>
                </c:pt>
                <c:pt idx="6">
                  <c:v>2</c:v>
                </c:pt>
                <c:pt idx="7">
                  <c:v>7</c:v>
                </c:pt>
                <c:pt idx="8">
                  <c:v>7</c:v>
                </c:pt>
                <c:pt idx="9">
                  <c:v>15</c:v>
                </c:pt>
                <c:pt idx="10">
                  <c:v>17</c:v>
                </c:pt>
                <c:pt idx="11">
                  <c:v>12</c:v>
                </c:pt>
              </c:numCache>
            </c:numRef>
          </c:val>
          <c:smooth val="0"/>
        </c:ser>
        <c:dLbls>
          <c:showLegendKey val="0"/>
          <c:showVal val="0"/>
          <c:showCatName val="0"/>
          <c:showSerName val="0"/>
          <c:showPercent val="0"/>
          <c:showBubbleSize val="0"/>
        </c:dLbls>
        <c:marker val="1"/>
        <c:smooth val="0"/>
        <c:axId val="695858560"/>
        <c:axId val="695859120"/>
      </c:lineChart>
      <c:catAx>
        <c:axId val="6958585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5859120"/>
        <c:crosses val="autoZero"/>
        <c:auto val="1"/>
        <c:lblAlgn val="ctr"/>
        <c:lblOffset val="100"/>
        <c:noMultiLvlLbl val="0"/>
      </c:catAx>
      <c:valAx>
        <c:axId val="69585912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585856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'526'!$Y$3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'526'!$X$4:$X$15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'526'!$Y$4:$Y$15</c:f>
              <c:numCache>
                <c:formatCode>General</c:formatCode>
                <c:ptCount val="12"/>
                <c:pt idx="0">
                  <c:v>0</c:v>
                </c:pt>
                <c:pt idx="1">
                  <c:v>0</c:v>
                </c:pt>
                <c:pt idx="2">
                  <c:v>0</c:v>
                </c:pt>
                <c:pt idx="3">
                  <c:v>0</c:v>
                </c:pt>
                <c:pt idx="4">
                  <c:v>0</c:v>
                </c:pt>
                <c:pt idx="5">
                  <c:v>4</c:v>
                </c:pt>
                <c:pt idx="6">
                  <c:v>3</c:v>
                </c:pt>
                <c:pt idx="7">
                  <c:v>15</c:v>
                </c:pt>
                <c:pt idx="8">
                  <c:v>22</c:v>
                </c:pt>
                <c:pt idx="9">
                  <c:v>14</c:v>
                </c:pt>
                <c:pt idx="10">
                  <c:v>33</c:v>
                </c:pt>
                <c:pt idx="11">
                  <c:v>15</c:v>
                </c:pt>
              </c:numCache>
            </c:numRef>
          </c:val>
          <c:smooth val="0"/>
        </c:ser>
        <c:dLbls>
          <c:showLegendKey val="0"/>
          <c:showVal val="0"/>
          <c:showCatName val="0"/>
          <c:showSerName val="0"/>
          <c:showPercent val="0"/>
          <c:showBubbleSize val="0"/>
        </c:dLbls>
        <c:marker val="1"/>
        <c:smooth val="0"/>
        <c:axId val="695337472"/>
        <c:axId val="695338032"/>
      </c:lineChart>
      <c:catAx>
        <c:axId val="69533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5338032"/>
        <c:crosses val="autoZero"/>
        <c:auto val="1"/>
        <c:lblAlgn val="ctr"/>
        <c:lblOffset val="100"/>
        <c:noMultiLvlLbl val="0"/>
      </c:catAx>
      <c:valAx>
        <c:axId val="6953380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5337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'536'!$Y$3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'536'!$X$4:$X$15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'536'!$Y$4:$Y$15</c:f>
              <c:numCache>
                <c:formatCode>General</c:formatCode>
                <c:ptCount val="12"/>
                <c:pt idx="0">
                  <c:v>0</c:v>
                </c:pt>
                <c:pt idx="1">
                  <c:v>0</c:v>
                </c:pt>
                <c:pt idx="2">
                  <c:v>0</c:v>
                </c:pt>
                <c:pt idx="3">
                  <c:v>0</c:v>
                </c:pt>
                <c:pt idx="4">
                  <c:v>2</c:v>
                </c:pt>
                <c:pt idx="5">
                  <c:v>0</c:v>
                </c:pt>
                <c:pt idx="6">
                  <c:v>2</c:v>
                </c:pt>
                <c:pt idx="7">
                  <c:v>9</c:v>
                </c:pt>
                <c:pt idx="8">
                  <c:v>8</c:v>
                </c:pt>
                <c:pt idx="9">
                  <c:v>21</c:v>
                </c:pt>
                <c:pt idx="10">
                  <c:v>13</c:v>
                </c:pt>
                <c:pt idx="11">
                  <c:v>5</c:v>
                </c:pt>
              </c:numCache>
            </c:numRef>
          </c:val>
          <c:smooth val="0"/>
        </c:ser>
        <c:dLbls>
          <c:showLegendKey val="0"/>
          <c:showVal val="0"/>
          <c:showCatName val="0"/>
          <c:showSerName val="0"/>
          <c:showPercent val="0"/>
          <c:showBubbleSize val="0"/>
        </c:dLbls>
        <c:marker val="1"/>
        <c:smooth val="0"/>
        <c:axId val="695340832"/>
        <c:axId val="695341392"/>
      </c:lineChart>
      <c:catAx>
        <c:axId val="695340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5341392"/>
        <c:crosses val="autoZero"/>
        <c:auto val="1"/>
        <c:lblAlgn val="ctr"/>
        <c:lblOffset val="100"/>
        <c:noMultiLvlLbl val="0"/>
      </c:catAx>
      <c:valAx>
        <c:axId val="6953413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53408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sz="1800" b="0" i="0" baseline="0">
                <a:effectLst/>
              </a:rPr>
              <a:t>Распределение по баллам (</a:t>
            </a:r>
            <a:r>
              <a:rPr lang="en-US" sz="1800" b="0" i="0" baseline="0">
                <a:effectLst/>
              </a:rPr>
              <a:t>%</a:t>
            </a:r>
            <a:r>
              <a:rPr lang="ru-RU" sz="1800" b="0" i="0" baseline="0">
                <a:effectLst/>
              </a:rPr>
              <a:t> выполнявших). </a:t>
            </a:r>
            <a:endParaRPr lang="ru-RU">
              <a:effectLst/>
            </a:endParaRPr>
          </a:p>
          <a:p>
            <a:pPr>
              <a:defRPr/>
            </a:pPr>
            <a:r>
              <a:rPr lang="ru-RU" sz="1800" b="0" i="0" baseline="0">
                <a:effectLst/>
              </a:rPr>
              <a:t>2-й класс. Метапредметные результаты, 2017</a:t>
            </a:r>
            <a:endParaRPr lang="ru-RU">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strRef>
              <c:f>[36]Лист1!$Y$47</c:f>
              <c:strCache>
                <c:ptCount val="1"/>
                <c:pt idx="0">
                  <c:v>Санкт-Петербург</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ru-RU"/>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[36]Лист1!$Z$27:$AK$27</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[36]Лист1!$Z$47:$AK$47</c:f>
              <c:numCache>
                <c:formatCode>General</c:formatCode>
                <c:ptCount val="12"/>
                <c:pt idx="0">
                  <c:v>0.36669542709232095</c:v>
                </c:pt>
                <c:pt idx="1">
                  <c:v>0.74201898188093185</c:v>
                </c:pt>
                <c:pt idx="2">
                  <c:v>1.2748058671268334</c:v>
                </c:pt>
                <c:pt idx="3">
                  <c:v>2.2023295944779981</c:v>
                </c:pt>
                <c:pt idx="4">
                  <c:v>3.0478861087144091</c:v>
                </c:pt>
                <c:pt idx="5">
                  <c:v>5.3019844693701463</c:v>
                </c:pt>
                <c:pt idx="6">
                  <c:v>7.782571182053494</c:v>
                </c:pt>
                <c:pt idx="7">
                  <c:v>10.897325280414151</c:v>
                </c:pt>
                <c:pt idx="8">
                  <c:v>14.143658326143226</c:v>
                </c:pt>
                <c:pt idx="9">
                  <c:v>18.032786885245901</c:v>
                </c:pt>
                <c:pt idx="10">
                  <c:v>19.559965487489215</c:v>
                </c:pt>
                <c:pt idx="11">
                  <c:v>16.647972389991374</c:v>
                </c:pt>
              </c:numCache>
            </c:numRef>
          </c:val>
          <c:smooth val="0"/>
        </c:ser>
        <c:dLbls>
          <c:dLblPos val="t"/>
          <c:showLegendKey val="0"/>
          <c:showVal val="1"/>
          <c:showCatName val="0"/>
          <c:showSerName val="0"/>
          <c:showPercent val="0"/>
          <c:showBubbleSize val="0"/>
        </c:dLbls>
        <c:marker val="1"/>
        <c:smooth val="0"/>
        <c:axId val="688303216"/>
        <c:axId val="688550896"/>
      </c:lineChart>
      <c:catAx>
        <c:axId val="688303216"/>
        <c:scaling>
          <c:orientation val="minMax"/>
        </c:scaling>
        <c:delete val="0"/>
        <c:axPos val="b"/>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8550896"/>
        <c:crosses val="autoZero"/>
        <c:auto val="1"/>
        <c:lblAlgn val="ctr"/>
        <c:lblOffset val="100"/>
        <c:noMultiLvlLbl val="0"/>
      </c:catAx>
      <c:valAx>
        <c:axId val="6885508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8303216"/>
        <c:crossesAt val="1"/>
        <c:crossBetween val="midCat"/>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'537'!$Y$3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'537'!$X$4:$X$15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'537'!$Y$4:$Y$15</c:f>
              <c:numCache>
                <c:formatCode>General</c:formatCode>
                <c:ptCount val="12"/>
                <c:pt idx="0">
                  <c:v>0</c:v>
                </c:pt>
                <c:pt idx="1">
                  <c:v>1</c:v>
                </c:pt>
                <c:pt idx="2">
                  <c:v>1</c:v>
                </c:pt>
                <c:pt idx="3">
                  <c:v>3</c:v>
                </c:pt>
                <c:pt idx="4">
                  <c:v>3</c:v>
                </c:pt>
                <c:pt idx="5">
                  <c:v>1</c:v>
                </c:pt>
                <c:pt idx="6">
                  <c:v>8</c:v>
                </c:pt>
                <c:pt idx="7">
                  <c:v>5</c:v>
                </c:pt>
                <c:pt idx="8">
                  <c:v>15</c:v>
                </c:pt>
                <c:pt idx="9">
                  <c:v>14</c:v>
                </c:pt>
                <c:pt idx="10">
                  <c:v>19</c:v>
                </c:pt>
                <c:pt idx="11">
                  <c:v>8</c:v>
                </c:pt>
              </c:numCache>
            </c:numRef>
          </c:val>
          <c:smooth val="0"/>
        </c:ser>
        <c:dLbls>
          <c:showLegendKey val="0"/>
          <c:showVal val="0"/>
          <c:showCatName val="0"/>
          <c:showSerName val="0"/>
          <c:showPercent val="0"/>
          <c:showBubbleSize val="0"/>
        </c:dLbls>
        <c:marker val="1"/>
        <c:smooth val="0"/>
        <c:axId val="695344192"/>
        <c:axId val="697134352"/>
      </c:lineChart>
      <c:catAx>
        <c:axId val="6953441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7134352"/>
        <c:crosses val="autoZero"/>
        <c:auto val="1"/>
        <c:lblAlgn val="ctr"/>
        <c:lblOffset val="100"/>
        <c:noMultiLvlLbl val="0"/>
      </c:catAx>
      <c:valAx>
        <c:axId val="69713435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534419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'543'!$Y$3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'543'!$X$4:$X$15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'543'!$Y$4:$Y$15</c:f>
              <c:numCache>
                <c:formatCode>General</c:formatCode>
                <c:ptCount val="12"/>
                <c:pt idx="0">
                  <c:v>0</c:v>
                </c:pt>
                <c:pt idx="1">
                  <c:v>0</c:v>
                </c:pt>
                <c:pt idx="2">
                  <c:v>2</c:v>
                </c:pt>
                <c:pt idx="3">
                  <c:v>6</c:v>
                </c:pt>
                <c:pt idx="4">
                  <c:v>3</c:v>
                </c:pt>
                <c:pt idx="5">
                  <c:v>4</c:v>
                </c:pt>
                <c:pt idx="6">
                  <c:v>2</c:v>
                </c:pt>
                <c:pt idx="7">
                  <c:v>10</c:v>
                </c:pt>
                <c:pt idx="8">
                  <c:v>4</c:v>
                </c:pt>
                <c:pt idx="9">
                  <c:v>8</c:v>
                </c:pt>
                <c:pt idx="10">
                  <c:v>7</c:v>
                </c:pt>
                <c:pt idx="11">
                  <c:v>14</c:v>
                </c:pt>
              </c:numCache>
            </c:numRef>
          </c:val>
          <c:smooth val="0"/>
        </c:ser>
        <c:dLbls>
          <c:showLegendKey val="0"/>
          <c:showVal val="0"/>
          <c:showCatName val="0"/>
          <c:showSerName val="0"/>
          <c:showPercent val="0"/>
          <c:showBubbleSize val="0"/>
        </c:dLbls>
        <c:marker val="1"/>
        <c:smooth val="0"/>
        <c:axId val="697137152"/>
        <c:axId val="697137712"/>
      </c:lineChart>
      <c:catAx>
        <c:axId val="6971371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7137712"/>
        <c:crosses val="autoZero"/>
        <c:auto val="1"/>
        <c:lblAlgn val="ctr"/>
        <c:lblOffset val="100"/>
        <c:noMultiLvlLbl val="0"/>
      </c:catAx>
      <c:valAx>
        <c:axId val="69713771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713715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'544'!$Y$3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'544'!$X$4:$X$15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'544'!$Y$4:$Y$15</c:f>
              <c:numCache>
                <c:formatCode>General</c:formatCode>
                <c:ptCount val="12"/>
                <c:pt idx="0">
                  <c:v>0</c:v>
                </c:pt>
                <c:pt idx="1">
                  <c:v>0</c:v>
                </c:pt>
                <c:pt idx="2">
                  <c:v>0</c:v>
                </c:pt>
                <c:pt idx="3">
                  <c:v>1</c:v>
                </c:pt>
                <c:pt idx="4">
                  <c:v>0</c:v>
                </c:pt>
                <c:pt idx="5">
                  <c:v>9</c:v>
                </c:pt>
                <c:pt idx="6">
                  <c:v>9</c:v>
                </c:pt>
                <c:pt idx="7">
                  <c:v>16</c:v>
                </c:pt>
                <c:pt idx="8">
                  <c:v>27</c:v>
                </c:pt>
                <c:pt idx="9">
                  <c:v>33</c:v>
                </c:pt>
                <c:pt idx="10">
                  <c:v>26</c:v>
                </c:pt>
                <c:pt idx="11">
                  <c:v>25</c:v>
                </c:pt>
              </c:numCache>
            </c:numRef>
          </c:val>
          <c:smooth val="0"/>
        </c:ser>
        <c:dLbls>
          <c:showLegendKey val="0"/>
          <c:showVal val="0"/>
          <c:showCatName val="0"/>
          <c:showSerName val="0"/>
          <c:showPercent val="0"/>
          <c:showBubbleSize val="0"/>
        </c:dLbls>
        <c:marker val="1"/>
        <c:smooth val="0"/>
        <c:axId val="697140512"/>
        <c:axId val="697141072"/>
      </c:lineChart>
      <c:catAx>
        <c:axId val="69714051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7141072"/>
        <c:crosses val="autoZero"/>
        <c:auto val="1"/>
        <c:lblAlgn val="ctr"/>
        <c:lblOffset val="100"/>
        <c:noMultiLvlLbl val="0"/>
      </c:catAx>
      <c:valAx>
        <c:axId val="6971410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714051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'594'!$Y$3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'594'!$X$4:$X$15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'594'!$Y$4:$Y$15</c:f>
              <c:numCache>
                <c:formatCode>General</c:formatCode>
                <c:ptCount val="12"/>
                <c:pt idx="0">
                  <c:v>0</c:v>
                </c:pt>
                <c:pt idx="1">
                  <c:v>0</c:v>
                </c:pt>
                <c:pt idx="2">
                  <c:v>1</c:v>
                </c:pt>
                <c:pt idx="3">
                  <c:v>3</c:v>
                </c:pt>
                <c:pt idx="4">
                  <c:v>1</c:v>
                </c:pt>
                <c:pt idx="5">
                  <c:v>2</c:v>
                </c:pt>
                <c:pt idx="6">
                  <c:v>4</c:v>
                </c:pt>
                <c:pt idx="7">
                  <c:v>6</c:v>
                </c:pt>
                <c:pt idx="8">
                  <c:v>12</c:v>
                </c:pt>
                <c:pt idx="9">
                  <c:v>8</c:v>
                </c:pt>
                <c:pt idx="10">
                  <c:v>5</c:v>
                </c:pt>
                <c:pt idx="11">
                  <c:v>6</c:v>
                </c:pt>
              </c:numCache>
            </c:numRef>
          </c:val>
          <c:smooth val="0"/>
        </c:ser>
        <c:dLbls>
          <c:showLegendKey val="0"/>
          <c:showVal val="0"/>
          <c:showCatName val="0"/>
          <c:showSerName val="0"/>
          <c:showPercent val="0"/>
          <c:showBubbleSize val="0"/>
        </c:dLbls>
        <c:marker val="1"/>
        <c:smooth val="0"/>
        <c:axId val="698159648"/>
        <c:axId val="698160208"/>
      </c:lineChart>
      <c:catAx>
        <c:axId val="69815964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8160208"/>
        <c:crosses val="autoZero"/>
        <c:auto val="1"/>
        <c:lblAlgn val="ctr"/>
        <c:lblOffset val="100"/>
        <c:noMultiLvlLbl val="0"/>
      </c:catAx>
      <c:valAx>
        <c:axId val="69816020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815964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'643'!$Y$3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'643'!$X$4:$X$15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'643'!$Y$4:$Y$15</c:f>
              <c:numCache>
                <c:formatCode>General</c:formatCode>
                <c:ptCount val="12"/>
                <c:pt idx="0">
                  <c:v>0</c:v>
                </c:pt>
                <c:pt idx="1">
                  <c:v>0</c:v>
                </c:pt>
                <c:pt idx="2">
                  <c:v>0</c:v>
                </c:pt>
                <c:pt idx="3">
                  <c:v>2</c:v>
                </c:pt>
                <c:pt idx="4">
                  <c:v>2</c:v>
                </c:pt>
                <c:pt idx="5">
                  <c:v>3</c:v>
                </c:pt>
                <c:pt idx="6">
                  <c:v>1</c:v>
                </c:pt>
                <c:pt idx="7">
                  <c:v>11</c:v>
                </c:pt>
                <c:pt idx="8">
                  <c:v>10</c:v>
                </c:pt>
                <c:pt idx="9">
                  <c:v>17</c:v>
                </c:pt>
                <c:pt idx="10">
                  <c:v>15</c:v>
                </c:pt>
                <c:pt idx="11">
                  <c:v>5</c:v>
                </c:pt>
              </c:numCache>
            </c:numRef>
          </c:val>
          <c:smooth val="0"/>
        </c:ser>
        <c:dLbls>
          <c:showLegendKey val="0"/>
          <c:showVal val="0"/>
          <c:showCatName val="0"/>
          <c:showSerName val="0"/>
          <c:showPercent val="0"/>
          <c:showBubbleSize val="0"/>
        </c:dLbls>
        <c:marker val="1"/>
        <c:smooth val="0"/>
        <c:axId val="698163008"/>
        <c:axId val="698163568"/>
      </c:lineChart>
      <c:catAx>
        <c:axId val="698163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8163568"/>
        <c:crosses val="autoZero"/>
        <c:auto val="1"/>
        <c:lblAlgn val="ctr"/>
        <c:lblOffset val="100"/>
        <c:noMultiLvlLbl val="0"/>
      </c:catAx>
      <c:valAx>
        <c:axId val="698163568"/>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816300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'684'!$Y$2</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'684'!$X$3:$X$14</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'684'!$Y$3:$Y$14</c:f>
              <c:numCache>
                <c:formatCode>General</c:formatCode>
                <c:ptCount val="12"/>
                <c:pt idx="0">
                  <c:v>0</c:v>
                </c:pt>
                <c:pt idx="1">
                  <c:v>0</c:v>
                </c:pt>
                <c:pt idx="2">
                  <c:v>0</c:v>
                </c:pt>
                <c:pt idx="3">
                  <c:v>0</c:v>
                </c:pt>
                <c:pt idx="4">
                  <c:v>0</c:v>
                </c:pt>
                <c:pt idx="5">
                  <c:v>0</c:v>
                </c:pt>
                <c:pt idx="6">
                  <c:v>5</c:v>
                </c:pt>
                <c:pt idx="7">
                  <c:v>1</c:v>
                </c:pt>
                <c:pt idx="8">
                  <c:v>6</c:v>
                </c:pt>
                <c:pt idx="9">
                  <c:v>8</c:v>
                </c:pt>
                <c:pt idx="10">
                  <c:v>14</c:v>
                </c:pt>
                <c:pt idx="11">
                  <c:v>10</c:v>
                </c:pt>
              </c:numCache>
            </c:numRef>
          </c:val>
          <c:smooth val="0"/>
        </c:ser>
        <c:dLbls>
          <c:showLegendKey val="0"/>
          <c:showVal val="0"/>
          <c:showCatName val="0"/>
          <c:showSerName val="0"/>
          <c:showPercent val="0"/>
          <c:showBubbleSize val="0"/>
        </c:dLbls>
        <c:marker val="1"/>
        <c:smooth val="0"/>
        <c:axId val="696505296"/>
        <c:axId val="696505856"/>
      </c:lineChart>
      <c:catAx>
        <c:axId val="69650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6505856"/>
        <c:crosses val="autoZero"/>
        <c:auto val="1"/>
        <c:lblAlgn val="ctr"/>
        <c:lblOffset val="100"/>
        <c:noMultiLvlLbl val="0"/>
      </c:catAx>
      <c:valAx>
        <c:axId val="6965058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6505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'698'!$Y$3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'698'!$X$4:$X$15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'698'!$Y$4:$Y$15</c:f>
              <c:numCache>
                <c:formatCode>General</c:formatCode>
                <c:ptCount val="12"/>
                <c:pt idx="0">
                  <c:v>1</c:v>
                </c:pt>
                <c:pt idx="1">
                  <c:v>0</c:v>
                </c:pt>
                <c:pt idx="2">
                  <c:v>0</c:v>
                </c:pt>
                <c:pt idx="3">
                  <c:v>0</c:v>
                </c:pt>
                <c:pt idx="4">
                  <c:v>0</c:v>
                </c:pt>
                <c:pt idx="5">
                  <c:v>0</c:v>
                </c:pt>
                <c:pt idx="6">
                  <c:v>3</c:v>
                </c:pt>
                <c:pt idx="7">
                  <c:v>1</c:v>
                </c:pt>
                <c:pt idx="8">
                  <c:v>6</c:v>
                </c:pt>
                <c:pt idx="9">
                  <c:v>9</c:v>
                </c:pt>
                <c:pt idx="10">
                  <c:v>20</c:v>
                </c:pt>
                <c:pt idx="11">
                  <c:v>11</c:v>
                </c:pt>
              </c:numCache>
            </c:numRef>
          </c:val>
          <c:smooth val="0"/>
        </c:ser>
        <c:dLbls>
          <c:showLegendKey val="0"/>
          <c:showVal val="0"/>
          <c:showCatName val="0"/>
          <c:showSerName val="0"/>
          <c:showPercent val="0"/>
          <c:showBubbleSize val="0"/>
        </c:dLbls>
        <c:marker val="1"/>
        <c:smooth val="0"/>
        <c:axId val="696508656"/>
        <c:axId val="696509216"/>
      </c:lineChart>
      <c:catAx>
        <c:axId val="6965086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6509216"/>
        <c:crosses val="autoZero"/>
        <c:auto val="1"/>
        <c:lblAlgn val="ctr"/>
        <c:lblOffset val="100"/>
        <c:noMultiLvlLbl val="0"/>
      </c:catAx>
      <c:valAx>
        <c:axId val="696509216"/>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650865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Венеция!$Y$3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cat>
            <c:numRef>
              <c:f>Венеция!$X$4:$X$15</c:f>
              <c:numCache>
                <c:formatCode>General</c:formatCode>
                <c:ptCount val="12"/>
                <c:pt idx="0">
                  <c:v>0</c:v>
                </c:pt>
                <c:pt idx="1">
                  <c:v>1</c:v>
                </c:pt>
                <c:pt idx="2">
                  <c:v>2</c:v>
                </c:pt>
                <c:pt idx="3">
                  <c:v>3</c:v>
                </c:pt>
                <c:pt idx="4">
                  <c:v>4</c:v>
                </c:pt>
                <c:pt idx="5">
                  <c:v>5</c:v>
                </c:pt>
                <c:pt idx="6">
                  <c:v>6</c:v>
                </c:pt>
                <c:pt idx="7">
                  <c:v>7</c:v>
                </c:pt>
                <c:pt idx="8">
                  <c:v>8</c:v>
                </c:pt>
                <c:pt idx="9">
                  <c:v>9</c:v>
                </c:pt>
                <c:pt idx="10">
                  <c:v>10</c:v>
                </c:pt>
                <c:pt idx="11">
                  <c:v>11</c:v>
                </c:pt>
              </c:numCache>
            </c:numRef>
          </c:cat>
          <c:val>
            <c:numRef>
              <c:f>Венеция!$Y$4:$Y$15</c:f>
              <c:numCache>
                <c:formatCode>General</c:formatCode>
                <c:ptCount val="12"/>
                <c:pt idx="0">
                  <c:v>0</c:v>
                </c:pt>
                <c:pt idx="1">
                  <c:v>0</c:v>
                </c:pt>
                <c:pt idx="2">
                  <c:v>0</c:v>
                </c:pt>
                <c:pt idx="3">
                  <c:v>0</c:v>
                </c:pt>
                <c:pt idx="4">
                  <c:v>0</c:v>
                </c:pt>
                <c:pt idx="5">
                  <c:v>0</c:v>
                </c:pt>
                <c:pt idx="6">
                  <c:v>0</c:v>
                </c:pt>
                <c:pt idx="7">
                  <c:v>0</c:v>
                </c:pt>
                <c:pt idx="8">
                  <c:v>1</c:v>
                </c:pt>
                <c:pt idx="9">
                  <c:v>1</c:v>
                </c:pt>
                <c:pt idx="10">
                  <c:v>3</c:v>
                </c:pt>
                <c:pt idx="11">
                  <c:v>0</c:v>
                </c:pt>
              </c:numCache>
            </c:numRef>
          </c:val>
          <c:smooth val="0"/>
        </c:ser>
        <c:dLbls>
          <c:showLegendKey val="0"/>
          <c:showVal val="0"/>
          <c:showCatName val="0"/>
          <c:showSerName val="0"/>
          <c:showPercent val="0"/>
          <c:showBubbleSize val="0"/>
        </c:dLbls>
        <c:marker val="1"/>
        <c:smooth val="0"/>
        <c:axId val="696649968"/>
        <c:axId val="696650528"/>
      </c:lineChart>
      <c:catAx>
        <c:axId val="696649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6650528"/>
        <c:crosses val="autoZero"/>
        <c:auto val="1"/>
        <c:lblAlgn val="ctr"/>
        <c:lblOffset val="100"/>
        <c:noMultiLvlLbl val="0"/>
      </c:catAx>
      <c:valAx>
        <c:axId val="696650528"/>
        <c:scaling>
          <c:orientation val="minMax"/>
          <c:max val="3"/>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6649968"/>
        <c:crosses val="autoZero"/>
        <c:crossBetween val="between"/>
        <c:majorUnit val="1"/>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a:t>
            </a:r>
            <a:r>
              <a:rPr lang="ru-RU" baseline="0"/>
              <a:t> по баллам</a:t>
            </a:r>
            <a:endParaRPr lang="ru-RU"/>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'1'!$A$80:$A$91</c:f>
              <c:strCache>
                <c:ptCount val="12"/>
                <c:pt idx="0">
                  <c:v>"0"</c:v>
                </c:pt>
                <c:pt idx="1">
                  <c:v>"1"</c:v>
                </c:pt>
                <c:pt idx="2">
                  <c:v>"2"</c:v>
                </c:pt>
                <c:pt idx="3">
                  <c:v>"3"</c:v>
                </c:pt>
                <c:pt idx="4">
                  <c:v>"4"</c:v>
                </c:pt>
                <c:pt idx="5">
                  <c:v>"5"</c:v>
                </c:pt>
                <c:pt idx="6">
                  <c:v>"6"</c:v>
                </c:pt>
                <c:pt idx="7">
                  <c:v>"7"</c:v>
                </c:pt>
                <c:pt idx="8">
                  <c:v>"8"</c:v>
                </c:pt>
                <c:pt idx="9">
                  <c:v>"9"</c:v>
                </c:pt>
                <c:pt idx="10">
                  <c:v>"10"</c:v>
                </c:pt>
                <c:pt idx="11">
                  <c:v>"11"</c:v>
                </c:pt>
              </c:strCache>
            </c:strRef>
          </c:cat>
          <c:val>
            <c:numRef>
              <c:f>'1'!$B$80:$B$91</c:f>
              <c:numCache>
                <c:formatCode>General</c:formatCode>
                <c:ptCount val="12"/>
                <c:pt idx="0">
                  <c:v>1</c:v>
                </c:pt>
                <c:pt idx="1">
                  <c:v>0</c:v>
                </c:pt>
                <c:pt idx="2">
                  <c:v>0</c:v>
                </c:pt>
                <c:pt idx="3">
                  <c:v>1</c:v>
                </c:pt>
                <c:pt idx="4">
                  <c:v>6</c:v>
                </c:pt>
                <c:pt idx="5">
                  <c:v>5</c:v>
                </c:pt>
                <c:pt idx="6">
                  <c:v>5</c:v>
                </c:pt>
                <c:pt idx="7">
                  <c:v>9</c:v>
                </c:pt>
                <c:pt idx="8">
                  <c:v>9</c:v>
                </c:pt>
                <c:pt idx="9">
                  <c:v>15</c:v>
                </c:pt>
                <c:pt idx="10">
                  <c:v>10</c:v>
                </c:pt>
                <c:pt idx="11">
                  <c:v>6</c:v>
                </c:pt>
              </c:numCache>
            </c:numRef>
          </c:val>
          <c:smooth val="0"/>
        </c:ser>
        <c:dLbls>
          <c:showLegendKey val="0"/>
          <c:showVal val="0"/>
          <c:showCatName val="0"/>
          <c:showSerName val="0"/>
          <c:showPercent val="0"/>
          <c:showBubbleSize val="0"/>
        </c:dLbls>
        <c:marker val="1"/>
        <c:smooth val="0"/>
        <c:axId val="688553696"/>
        <c:axId val="688554256"/>
      </c:lineChart>
      <c:catAx>
        <c:axId val="688553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8554256"/>
        <c:crosses val="autoZero"/>
        <c:auto val="1"/>
        <c:lblAlgn val="ctr"/>
        <c:lblOffset val="100"/>
        <c:noMultiLvlLbl val="0"/>
      </c:catAx>
      <c:valAx>
        <c:axId val="688554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8553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'351'!$X$4:$X$15</c:f>
              <c:strCache>
                <c:ptCount val="12"/>
                <c:pt idx="0">
                  <c:v>"0"</c:v>
                </c:pt>
                <c:pt idx="1">
                  <c:v>"1"</c:v>
                </c:pt>
                <c:pt idx="2">
                  <c:v>"2"</c:v>
                </c:pt>
                <c:pt idx="3">
                  <c:v>"3"</c:v>
                </c:pt>
                <c:pt idx="4">
                  <c:v>"4"</c:v>
                </c:pt>
                <c:pt idx="5">
                  <c:v>"5"</c:v>
                </c:pt>
                <c:pt idx="6">
                  <c:v>"6"</c:v>
                </c:pt>
                <c:pt idx="7">
                  <c:v>"7"</c:v>
                </c:pt>
                <c:pt idx="8">
                  <c:v>"8"</c:v>
                </c:pt>
                <c:pt idx="9">
                  <c:v>"9"</c:v>
                </c:pt>
                <c:pt idx="10">
                  <c:v>"10"</c:v>
                </c:pt>
                <c:pt idx="11">
                  <c:v>"11"</c:v>
                </c:pt>
              </c:strCache>
            </c:strRef>
          </c:cat>
          <c:val>
            <c:numRef>
              <c:f>'351'!$Y$4:$Y$15</c:f>
              <c:numCache>
                <c:formatCode>General</c:formatCode>
                <c:ptCount val="12"/>
                <c:pt idx="0">
                  <c:v>1</c:v>
                </c:pt>
                <c:pt idx="1">
                  <c:v>1</c:v>
                </c:pt>
                <c:pt idx="2">
                  <c:v>0</c:v>
                </c:pt>
                <c:pt idx="3">
                  <c:v>2</c:v>
                </c:pt>
                <c:pt idx="4">
                  <c:v>3</c:v>
                </c:pt>
                <c:pt idx="5">
                  <c:v>4</c:v>
                </c:pt>
                <c:pt idx="6">
                  <c:v>7</c:v>
                </c:pt>
                <c:pt idx="7">
                  <c:v>4</c:v>
                </c:pt>
                <c:pt idx="8">
                  <c:v>10</c:v>
                </c:pt>
                <c:pt idx="9">
                  <c:v>22</c:v>
                </c:pt>
                <c:pt idx="10">
                  <c:v>31</c:v>
                </c:pt>
                <c:pt idx="11">
                  <c:v>45</c:v>
                </c:pt>
              </c:numCache>
            </c:numRef>
          </c:val>
          <c:smooth val="0"/>
        </c:ser>
        <c:dLbls>
          <c:showLegendKey val="0"/>
          <c:showVal val="0"/>
          <c:showCatName val="0"/>
          <c:showSerName val="0"/>
          <c:showPercent val="0"/>
          <c:showBubbleSize val="0"/>
        </c:dLbls>
        <c:marker val="1"/>
        <c:smooth val="0"/>
        <c:axId val="685732432"/>
        <c:axId val="687647632"/>
      </c:lineChart>
      <c:catAx>
        <c:axId val="685732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7647632"/>
        <c:crosses val="autoZero"/>
        <c:auto val="1"/>
        <c:lblAlgn val="ctr"/>
        <c:lblOffset val="100"/>
        <c:noMultiLvlLbl val="0"/>
      </c:catAx>
      <c:valAx>
        <c:axId val="68764763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5732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strRef>
              <c:f>'353'!$Y$3</c:f>
              <c:strCache>
                <c:ptCount val="1"/>
                <c:pt idx="0">
                  <c:v>Кол-во</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'353'!$X$4:$X$15</c:f>
              <c:strCache>
                <c:ptCount val="12"/>
                <c:pt idx="0">
                  <c:v>"0"</c:v>
                </c:pt>
                <c:pt idx="1">
                  <c:v>"1"</c:v>
                </c:pt>
                <c:pt idx="2">
                  <c:v>"2"</c:v>
                </c:pt>
                <c:pt idx="3">
                  <c:v>"3"</c:v>
                </c:pt>
                <c:pt idx="4">
                  <c:v>"4"</c:v>
                </c:pt>
                <c:pt idx="5">
                  <c:v>"5"</c:v>
                </c:pt>
                <c:pt idx="6">
                  <c:v>"6"</c:v>
                </c:pt>
                <c:pt idx="7">
                  <c:v>"7"</c:v>
                </c:pt>
                <c:pt idx="8">
                  <c:v>"8"</c:v>
                </c:pt>
                <c:pt idx="9">
                  <c:v>"9"</c:v>
                </c:pt>
                <c:pt idx="10">
                  <c:v>"10"</c:v>
                </c:pt>
                <c:pt idx="11">
                  <c:v>"11"</c:v>
                </c:pt>
              </c:strCache>
            </c:strRef>
          </c:cat>
          <c:val>
            <c:numRef>
              <c:f>'353'!$Y$4:$Y$15</c:f>
              <c:numCache>
                <c:formatCode>General</c:formatCode>
                <c:ptCount val="12"/>
                <c:pt idx="0">
                  <c:v>0</c:v>
                </c:pt>
                <c:pt idx="1">
                  <c:v>0</c:v>
                </c:pt>
                <c:pt idx="2">
                  <c:v>0</c:v>
                </c:pt>
                <c:pt idx="3">
                  <c:v>0</c:v>
                </c:pt>
                <c:pt idx="4">
                  <c:v>0</c:v>
                </c:pt>
                <c:pt idx="5">
                  <c:v>0</c:v>
                </c:pt>
                <c:pt idx="6">
                  <c:v>0</c:v>
                </c:pt>
                <c:pt idx="7">
                  <c:v>0</c:v>
                </c:pt>
                <c:pt idx="8">
                  <c:v>2</c:v>
                </c:pt>
                <c:pt idx="9">
                  <c:v>1</c:v>
                </c:pt>
                <c:pt idx="10">
                  <c:v>9</c:v>
                </c:pt>
                <c:pt idx="11">
                  <c:v>2</c:v>
                </c:pt>
              </c:numCache>
            </c:numRef>
          </c:val>
          <c:smooth val="0"/>
        </c:ser>
        <c:dLbls>
          <c:showLegendKey val="0"/>
          <c:showVal val="0"/>
          <c:showCatName val="0"/>
          <c:showSerName val="0"/>
          <c:showPercent val="0"/>
          <c:showBubbleSize val="0"/>
        </c:dLbls>
        <c:marker val="1"/>
        <c:smooth val="0"/>
        <c:axId val="687650432"/>
        <c:axId val="687650992"/>
      </c:lineChart>
      <c:catAx>
        <c:axId val="6876504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7650992"/>
        <c:crosses val="autoZero"/>
        <c:auto val="1"/>
        <c:lblAlgn val="ctr"/>
        <c:lblOffset val="100"/>
        <c:noMultiLvlLbl val="0"/>
      </c:catAx>
      <c:valAx>
        <c:axId val="6876509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876504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strRef>
              <c:f>'354'!$Y$3</c:f>
              <c:strCache>
                <c:ptCount val="1"/>
                <c:pt idx="0">
                  <c:v>Кол-во</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'354'!$X$4:$X$15</c:f>
              <c:strCache>
                <c:ptCount val="12"/>
                <c:pt idx="0">
                  <c:v>"0"</c:v>
                </c:pt>
                <c:pt idx="1">
                  <c:v>"1"</c:v>
                </c:pt>
                <c:pt idx="2">
                  <c:v>"2"</c:v>
                </c:pt>
                <c:pt idx="3">
                  <c:v>"3"</c:v>
                </c:pt>
                <c:pt idx="4">
                  <c:v>"4"</c:v>
                </c:pt>
                <c:pt idx="5">
                  <c:v>"5"</c:v>
                </c:pt>
                <c:pt idx="6">
                  <c:v>"6"</c:v>
                </c:pt>
                <c:pt idx="7">
                  <c:v>"7"</c:v>
                </c:pt>
                <c:pt idx="8">
                  <c:v>"8"</c:v>
                </c:pt>
                <c:pt idx="9">
                  <c:v>"9"</c:v>
                </c:pt>
                <c:pt idx="10">
                  <c:v>"10"</c:v>
                </c:pt>
                <c:pt idx="11">
                  <c:v>"11"</c:v>
                </c:pt>
              </c:strCache>
            </c:strRef>
          </c:cat>
          <c:val>
            <c:numRef>
              <c:f>'354'!$Y$4:$Y$15</c:f>
              <c:numCache>
                <c:formatCode>General</c:formatCode>
                <c:ptCount val="12"/>
                <c:pt idx="0">
                  <c:v>0</c:v>
                </c:pt>
                <c:pt idx="1">
                  <c:v>0</c:v>
                </c:pt>
                <c:pt idx="2">
                  <c:v>0</c:v>
                </c:pt>
                <c:pt idx="3">
                  <c:v>0</c:v>
                </c:pt>
                <c:pt idx="4">
                  <c:v>0</c:v>
                </c:pt>
                <c:pt idx="5">
                  <c:v>0</c:v>
                </c:pt>
                <c:pt idx="6">
                  <c:v>12</c:v>
                </c:pt>
                <c:pt idx="7">
                  <c:v>12</c:v>
                </c:pt>
                <c:pt idx="8">
                  <c:v>6</c:v>
                </c:pt>
                <c:pt idx="9">
                  <c:v>19</c:v>
                </c:pt>
                <c:pt idx="10">
                  <c:v>18</c:v>
                </c:pt>
                <c:pt idx="11">
                  <c:v>7</c:v>
                </c:pt>
              </c:numCache>
            </c:numRef>
          </c:val>
          <c:smooth val="0"/>
        </c:ser>
        <c:dLbls>
          <c:showLegendKey val="0"/>
          <c:showVal val="0"/>
          <c:showCatName val="0"/>
          <c:showSerName val="0"/>
          <c:showPercent val="0"/>
          <c:showBubbleSize val="0"/>
        </c:dLbls>
        <c:marker val="1"/>
        <c:smooth val="0"/>
        <c:axId val="690131696"/>
        <c:axId val="690132256"/>
      </c:lineChart>
      <c:catAx>
        <c:axId val="6901316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0132256"/>
        <c:crosses val="autoZero"/>
        <c:auto val="1"/>
        <c:lblAlgn val="ctr"/>
        <c:lblOffset val="100"/>
        <c:noMultiLvlLbl val="0"/>
      </c:catAx>
      <c:valAx>
        <c:axId val="69013225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01316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0"/>
          <c:order val="0"/>
          <c:tx>
            <c:strRef>
              <c:f>'355'!$Y$3</c:f>
              <c:strCache>
                <c:ptCount val="1"/>
                <c:pt idx="0">
                  <c:v>Кол-во</c:v>
                </c:pt>
              </c:strCache>
            </c:strRef>
          </c:tx>
          <c:spPr>
            <a:ln w="28575" cap="rnd">
              <a:solidFill>
                <a:schemeClr val="accent1"/>
              </a:solidFill>
              <a:round/>
            </a:ln>
            <a:effectLst/>
          </c:spPr>
          <c:marker>
            <c:symbol val="circle"/>
            <c:size val="5"/>
            <c:spPr>
              <a:solidFill>
                <a:schemeClr val="accent1"/>
              </a:solidFill>
              <a:ln w="9525">
                <a:solidFill>
                  <a:schemeClr val="accent1"/>
                </a:solidFill>
              </a:ln>
              <a:effectLst/>
            </c:spPr>
          </c:marker>
          <c:cat>
            <c:strRef>
              <c:f>'355'!$X$4:$X$15</c:f>
              <c:strCache>
                <c:ptCount val="12"/>
                <c:pt idx="0">
                  <c:v>"0"</c:v>
                </c:pt>
                <c:pt idx="1">
                  <c:v>"1"</c:v>
                </c:pt>
                <c:pt idx="2">
                  <c:v>"2"</c:v>
                </c:pt>
                <c:pt idx="3">
                  <c:v>"3"</c:v>
                </c:pt>
                <c:pt idx="4">
                  <c:v>"4"</c:v>
                </c:pt>
                <c:pt idx="5">
                  <c:v>"5"</c:v>
                </c:pt>
                <c:pt idx="6">
                  <c:v>"6"</c:v>
                </c:pt>
                <c:pt idx="7">
                  <c:v>"7"</c:v>
                </c:pt>
                <c:pt idx="8">
                  <c:v>"8"</c:v>
                </c:pt>
                <c:pt idx="9">
                  <c:v>"9"</c:v>
                </c:pt>
                <c:pt idx="10">
                  <c:v>"10"</c:v>
                </c:pt>
                <c:pt idx="11">
                  <c:v>"11"</c:v>
                </c:pt>
              </c:strCache>
            </c:strRef>
          </c:cat>
          <c:val>
            <c:numRef>
              <c:f>'355'!$Y$4:$Y$15</c:f>
              <c:numCache>
                <c:formatCode>General</c:formatCode>
                <c:ptCount val="12"/>
                <c:pt idx="0">
                  <c:v>0</c:v>
                </c:pt>
                <c:pt idx="1">
                  <c:v>0</c:v>
                </c:pt>
                <c:pt idx="2">
                  <c:v>0</c:v>
                </c:pt>
                <c:pt idx="3">
                  <c:v>0</c:v>
                </c:pt>
                <c:pt idx="4">
                  <c:v>1</c:v>
                </c:pt>
                <c:pt idx="5">
                  <c:v>1</c:v>
                </c:pt>
                <c:pt idx="6">
                  <c:v>2</c:v>
                </c:pt>
                <c:pt idx="7">
                  <c:v>5</c:v>
                </c:pt>
                <c:pt idx="8">
                  <c:v>8</c:v>
                </c:pt>
                <c:pt idx="9">
                  <c:v>12</c:v>
                </c:pt>
                <c:pt idx="10">
                  <c:v>10</c:v>
                </c:pt>
                <c:pt idx="11">
                  <c:v>15</c:v>
                </c:pt>
              </c:numCache>
            </c:numRef>
          </c:val>
          <c:smooth val="0"/>
        </c:ser>
        <c:dLbls>
          <c:showLegendKey val="0"/>
          <c:showVal val="0"/>
          <c:showCatName val="0"/>
          <c:showSerName val="0"/>
          <c:showPercent val="0"/>
          <c:showBubbleSize val="0"/>
        </c:dLbls>
        <c:marker val="1"/>
        <c:smooth val="0"/>
        <c:axId val="691004032"/>
        <c:axId val="691004592"/>
      </c:lineChart>
      <c:catAx>
        <c:axId val="69100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004592"/>
        <c:crosses val="autoZero"/>
        <c:auto val="1"/>
        <c:lblAlgn val="ctr"/>
        <c:lblOffset val="100"/>
        <c:noMultiLvlLbl val="0"/>
      </c:catAx>
      <c:valAx>
        <c:axId val="69100459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100403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ru-RU"/>
              <a:t>Распределение по баллам</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ru-RU"/>
        </a:p>
      </c:txPr>
    </c:title>
    <c:autoTitleDeleted val="0"/>
    <c:plotArea>
      <c:layout/>
      <c:lineChart>
        <c:grouping val="standard"/>
        <c:varyColors val="0"/>
        <c:ser>
          <c:idx val="1"/>
          <c:order val="0"/>
          <c:tx>
            <c:strRef>
              <c:f>'356'!$Y$3</c:f>
              <c:strCache>
                <c:ptCount val="1"/>
                <c:pt idx="0">
                  <c:v>Кол-во</c:v>
                </c:pt>
              </c:strCache>
            </c:strRef>
          </c:tx>
          <c:spPr>
            <a:ln w="28575" cap="rnd">
              <a:solidFill>
                <a:schemeClr val="accent2"/>
              </a:solidFill>
              <a:round/>
            </a:ln>
            <a:effectLst/>
          </c:spPr>
          <c:marker>
            <c:symbol val="circle"/>
            <c:size val="5"/>
            <c:spPr>
              <a:solidFill>
                <a:schemeClr val="accent2"/>
              </a:solidFill>
              <a:ln w="9525">
                <a:solidFill>
                  <a:schemeClr val="accent2"/>
                </a:solidFill>
              </a:ln>
              <a:effectLst/>
            </c:spPr>
          </c:marker>
          <c:val>
            <c:numRef>
              <c:f>'356'!$Y$4:$Y$15</c:f>
              <c:numCache>
                <c:formatCode>General</c:formatCode>
                <c:ptCount val="12"/>
                <c:pt idx="0">
                  <c:v>0</c:v>
                </c:pt>
                <c:pt idx="1">
                  <c:v>1</c:v>
                </c:pt>
                <c:pt idx="2">
                  <c:v>4</c:v>
                </c:pt>
                <c:pt idx="3">
                  <c:v>3</c:v>
                </c:pt>
                <c:pt idx="4">
                  <c:v>6</c:v>
                </c:pt>
                <c:pt idx="5">
                  <c:v>20</c:v>
                </c:pt>
                <c:pt idx="6">
                  <c:v>15</c:v>
                </c:pt>
                <c:pt idx="7">
                  <c:v>13</c:v>
                </c:pt>
                <c:pt idx="8">
                  <c:v>11</c:v>
                </c:pt>
                <c:pt idx="9">
                  <c:v>11</c:v>
                </c:pt>
                <c:pt idx="10">
                  <c:v>8</c:v>
                </c:pt>
                <c:pt idx="11">
                  <c:v>8</c:v>
                </c:pt>
              </c:numCache>
            </c:numRef>
          </c:val>
          <c:smooth val="0"/>
        </c:ser>
        <c:dLbls>
          <c:showLegendKey val="0"/>
          <c:showVal val="0"/>
          <c:showCatName val="0"/>
          <c:showSerName val="0"/>
          <c:showPercent val="0"/>
          <c:showBubbleSize val="0"/>
        </c:dLbls>
        <c:marker val="1"/>
        <c:smooth val="0"/>
        <c:axId val="690945216"/>
        <c:axId val="690945776"/>
      </c:lineChart>
      <c:catAx>
        <c:axId val="69094521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0945776"/>
        <c:crosses val="autoZero"/>
        <c:auto val="1"/>
        <c:lblAlgn val="ctr"/>
        <c:lblOffset val="100"/>
        <c:noMultiLvlLbl val="0"/>
      </c:catAx>
      <c:valAx>
        <c:axId val="690945776"/>
        <c:scaling>
          <c:orientation val="minMax"/>
          <c:max val="2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ru-RU"/>
          </a:p>
        </c:txPr>
        <c:crossAx val="69094521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ru-RU"/>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2.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11.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3.xml"/></Relationships>
</file>

<file path=xl/drawings/_rels/drawing15.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16.xml.rels><?xml version="1.0" encoding="UTF-8" standalone="yes"?>
<Relationships xmlns="http://schemas.openxmlformats.org/package/2006/relationships"><Relationship Id="rId1" Type="http://schemas.openxmlformats.org/officeDocument/2006/relationships/chart" Target="../charts/chart15.xml"/></Relationships>
</file>

<file path=xl/drawings/_rels/drawing17.xml.rels><?xml version="1.0" encoding="UTF-8" standalone="yes"?>
<Relationships xmlns="http://schemas.openxmlformats.org/package/2006/relationships"><Relationship Id="rId1" Type="http://schemas.openxmlformats.org/officeDocument/2006/relationships/chart" Target="../charts/chart16.xml"/></Relationships>
</file>

<file path=xl/drawings/_rels/drawing18.xml.rels><?xml version="1.0" encoding="UTF-8" standalone="yes"?>
<Relationships xmlns="http://schemas.openxmlformats.org/package/2006/relationships"><Relationship Id="rId1" Type="http://schemas.openxmlformats.org/officeDocument/2006/relationships/chart" Target="../charts/chart17.xml"/></Relationships>
</file>

<file path=xl/drawings/_rels/drawing19.xml.rels><?xml version="1.0" encoding="UTF-8" standalone="yes"?>
<Relationships xmlns="http://schemas.openxmlformats.org/package/2006/relationships"><Relationship Id="rId1" Type="http://schemas.openxmlformats.org/officeDocument/2006/relationships/chart" Target="../charts/chart18.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20.xml.rels><?xml version="1.0" encoding="UTF-8" standalone="yes"?>
<Relationships xmlns="http://schemas.openxmlformats.org/package/2006/relationships"><Relationship Id="rId1" Type="http://schemas.openxmlformats.org/officeDocument/2006/relationships/chart" Target="../charts/chart19.xml"/></Relationships>
</file>

<file path=xl/drawings/_rels/drawing21.xml.rels><?xml version="1.0" encoding="UTF-8" standalone="yes"?>
<Relationships xmlns="http://schemas.openxmlformats.org/package/2006/relationships"><Relationship Id="rId1" Type="http://schemas.openxmlformats.org/officeDocument/2006/relationships/chart" Target="../charts/chart20.xml"/></Relationships>
</file>

<file path=xl/drawings/_rels/drawing22.xml.rels><?xml version="1.0" encoding="UTF-8" standalone="yes"?>
<Relationships xmlns="http://schemas.openxmlformats.org/package/2006/relationships"><Relationship Id="rId1" Type="http://schemas.openxmlformats.org/officeDocument/2006/relationships/chart" Target="../charts/chart21.xml"/></Relationships>
</file>

<file path=xl/drawings/_rels/drawing23.xml.rels><?xml version="1.0" encoding="UTF-8" standalone="yes"?>
<Relationships xmlns="http://schemas.openxmlformats.org/package/2006/relationships"><Relationship Id="rId1" Type="http://schemas.openxmlformats.org/officeDocument/2006/relationships/chart" Target="../charts/chart22.xml"/></Relationships>
</file>

<file path=xl/drawings/_rels/drawing24.xml.rels><?xml version="1.0" encoding="UTF-8" standalone="yes"?>
<Relationships xmlns="http://schemas.openxmlformats.org/package/2006/relationships"><Relationship Id="rId1" Type="http://schemas.openxmlformats.org/officeDocument/2006/relationships/chart" Target="../charts/chart23.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26.xml.rels><?xml version="1.0" encoding="UTF-8" standalone="yes"?>
<Relationships xmlns="http://schemas.openxmlformats.org/package/2006/relationships"><Relationship Id="rId1" Type="http://schemas.openxmlformats.org/officeDocument/2006/relationships/chart" Target="../charts/chart25.xml"/></Relationships>
</file>

<file path=xl/drawings/_rels/drawing27.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28.xml.rels><?xml version="1.0" encoding="UTF-8" standalone="yes"?>
<Relationships xmlns="http://schemas.openxmlformats.org/package/2006/relationships"><Relationship Id="rId1" Type="http://schemas.openxmlformats.org/officeDocument/2006/relationships/chart" Target="../charts/chart27.xml"/></Relationships>
</file>

<file path=xl/drawings/_rels/drawing29.xml.rels><?xml version="1.0" encoding="UTF-8" standalone="yes"?>
<Relationships xmlns="http://schemas.openxmlformats.org/package/2006/relationships"><Relationship Id="rId1" Type="http://schemas.openxmlformats.org/officeDocument/2006/relationships/chart" Target="../charts/chart28.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30.xml.rels><?xml version="1.0" encoding="UTF-8" standalone="yes"?>
<Relationships xmlns="http://schemas.openxmlformats.org/package/2006/relationships"><Relationship Id="rId1" Type="http://schemas.openxmlformats.org/officeDocument/2006/relationships/chart" Target="../charts/chart29.xml"/></Relationships>
</file>

<file path=xl/drawings/_rels/drawing31.xml.rels><?xml version="1.0" encoding="UTF-8" standalone="yes"?>
<Relationships xmlns="http://schemas.openxmlformats.org/package/2006/relationships"><Relationship Id="rId1" Type="http://schemas.openxmlformats.org/officeDocument/2006/relationships/chart" Target="../charts/chart30.xml"/></Relationships>
</file>

<file path=xl/drawings/_rels/drawing32.xml.rels><?xml version="1.0" encoding="UTF-8" standalone="yes"?>
<Relationships xmlns="http://schemas.openxmlformats.org/package/2006/relationships"><Relationship Id="rId1" Type="http://schemas.openxmlformats.org/officeDocument/2006/relationships/chart" Target="../charts/chart31.xml"/></Relationships>
</file>

<file path=xl/drawings/_rels/drawing33.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34.xml.rels><?xml version="1.0" encoding="UTF-8" standalone="yes"?>
<Relationships xmlns="http://schemas.openxmlformats.org/package/2006/relationships"><Relationship Id="rId1" Type="http://schemas.openxmlformats.org/officeDocument/2006/relationships/chart" Target="../charts/chart33.xml"/></Relationships>
</file>

<file path=xl/drawings/_rels/drawing35.xml.rels><?xml version="1.0" encoding="UTF-8" standalone="yes"?>
<Relationships xmlns="http://schemas.openxmlformats.org/package/2006/relationships"><Relationship Id="rId1" Type="http://schemas.openxmlformats.org/officeDocument/2006/relationships/chart" Target="../charts/chart34.xml"/></Relationships>
</file>

<file path=xl/drawings/_rels/drawing36.xml.rels><?xml version="1.0" encoding="UTF-8" standalone="yes"?>
<Relationships xmlns="http://schemas.openxmlformats.org/package/2006/relationships"><Relationship Id="rId1" Type="http://schemas.openxmlformats.org/officeDocument/2006/relationships/chart" Target="../charts/chart35.xml"/></Relationships>
</file>

<file path=xl/drawings/_rels/drawing37.xml.rels><?xml version="1.0" encoding="UTF-8" standalone="yes"?>
<Relationships xmlns="http://schemas.openxmlformats.org/package/2006/relationships"><Relationship Id="rId1" Type="http://schemas.openxmlformats.org/officeDocument/2006/relationships/chart" Target="../charts/chart36.xml"/></Relationships>
</file>

<file path=xl/drawings/_rels/drawing38.xml.rels><?xml version="1.0" encoding="UTF-8" standalone="yes"?>
<Relationships xmlns="http://schemas.openxmlformats.org/package/2006/relationships"><Relationship Id="rId1" Type="http://schemas.openxmlformats.org/officeDocument/2006/relationships/chart" Target="../charts/chart37.xml"/></Relationships>
</file>

<file path=xl/drawings/_rels/drawing4.xml.rels><?xml version="1.0" encoding="UTF-8" standalone="yes"?>
<Relationships xmlns="http://schemas.openxmlformats.org/package/2006/relationships"><Relationship Id="rId8" Type="http://schemas.openxmlformats.org/officeDocument/2006/relationships/image" Target="../media/image8.pn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1" Type="http://schemas.openxmlformats.org/officeDocument/2006/relationships/chart" Target="../charts/chart6.xml"/></Relationships>
</file>

<file path=xl/drawings/_rels/drawing8.xml.rels><?xml version="1.0" encoding="UTF-8" standalone="yes"?>
<Relationships xmlns="http://schemas.openxmlformats.org/package/2006/relationships"><Relationship Id="rId1" Type="http://schemas.openxmlformats.org/officeDocument/2006/relationships/chart" Target="../charts/chart7.xml"/></Relationships>
</file>

<file path=xl/drawings/_rels/drawing9.xml.rels><?xml version="1.0" encoding="UTF-8" standalone="yes"?>
<Relationships xmlns="http://schemas.openxmlformats.org/package/2006/relationships"><Relationship Id="rId1" Type="http://schemas.openxmlformats.org/officeDocument/2006/relationships/chart" Target="../charts/chart8.xml"/></Relationships>
</file>

<file path=xl/drawings/drawing1.xml><?xml version="1.0" encoding="utf-8"?>
<xdr:wsDr xmlns:xdr="http://schemas.openxmlformats.org/drawingml/2006/spreadsheetDrawing" xmlns:a="http://schemas.openxmlformats.org/drawingml/2006/main">
  <xdr:twoCellAnchor>
    <xdr:from>
      <xdr:col>23</xdr:col>
      <xdr:colOff>171450</xdr:colOff>
      <xdr:row>17</xdr:row>
      <xdr:rowOff>52387</xdr:rowOff>
    </xdr:from>
    <xdr:to>
      <xdr:col>30</xdr:col>
      <xdr:colOff>476250</xdr:colOff>
      <xdr:row>34</xdr:row>
      <xdr:rowOff>42862</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25</xdr:col>
      <xdr:colOff>156882</xdr:colOff>
      <xdr:row>2</xdr:row>
      <xdr:rowOff>6724</xdr:rowOff>
    </xdr:from>
    <xdr:to>
      <xdr:col>32</xdr:col>
      <xdr:colOff>493059</xdr:colOff>
      <xdr:row>15</xdr:row>
      <xdr:rowOff>38101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25</xdr:col>
      <xdr:colOff>127000</xdr:colOff>
      <xdr:row>1</xdr:row>
      <xdr:rowOff>861484</xdr:rowOff>
    </xdr:from>
    <xdr:to>
      <xdr:col>32</xdr:col>
      <xdr:colOff>402167</xdr:colOff>
      <xdr:row>15</xdr:row>
      <xdr:rowOff>6351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25</xdr:col>
      <xdr:colOff>359833</xdr:colOff>
      <xdr:row>2</xdr:row>
      <xdr:rowOff>4233</xdr:rowOff>
    </xdr:from>
    <xdr:to>
      <xdr:col>33</xdr:col>
      <xdr:colOff>21166</xdr:colOff>
      <xdr:row>16</xdr:row>
      <xdr:rowOff>116416</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142875</xdr:colOff>
      <xdr:row>2</xdr:row>
      <xdr:rowOff>9525</xdr:rowOff>
    </xdr:from>
    <xdr:to>
      <xdr:col>32</xdr:col>
      <xdr:colOff>447675</xdr:colOff>
      <xdr:row>15</xdr:row>
      <xdr:rowOff>38100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25</xdr:col>
      <xdr:colOff>222249</xdr:colOff>
      <xdr:row>2</xdr:row>
      <xdr:rowOff>4233</xdr:rowOff>
    </xdr:from>
    <xdr:to>
      <xdr:col>32</xdr:col>
      <xdr:colOff>497416</xdr:colOff>
      <xdr:row>15</xdr:row>
      <xdr:rowOff>27517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xdr:from>
      <xdr:col>25</xdr:col>
      <xdr:colOff>95250</xdr:colOff>
      <xdr:row>1</xdr:row>
      <xdr:rowOff>819150</xdr:rowOff>
    </xdr:from>
    <xdr:to>
      <xdr:col>32</xdr:col>
      <xdr:colOff>370416</xdr:colOff>
      <xdr:row>14</xdr:row>
      <xdr:rowOff>154517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6.xml><?xml version="1.0" encoding="utf-8"?>
<xdr:wsDr xmlns:xdr="http://schemas.openxmlformats.org/drawingml/2006/spreadsheetDrawing" xmlns:a="http://schemas.openxmlformats.org/drawingml/2006/main">
  <xdr:twoCellAnchor>
    <xdr:from>
      <xdr:col>25</xdr:col>
      <xdr:colOff>209282</xdr:colOff>
      <xdr:row>2</xdr:row>
      <xdr:rowOff>23611</xdr:rowOff>
    </xdr:from>
    <xdr:to>
      <xdr:col>32</xdr:col>
      <xdr:colOff>555401</xdr:colOff>
      <xdr:row>15</xdr:row>
      <xdr:rowOff>83712</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7.xml><?xml version="1.0" encoding="utf-8"?>
<xdr:wsDr xmlns:xdr="http://schemas.openxmlformats.org/drawingml/2006/spreadsheetDrawing" xmlns:a="http://schemas.openxmlformats.org/drawingml/2006/main">
  <xdr:twoCellAnchor>
    <xdr:from>
      <xdr:col>25</xdr:col>
      <xdr:colOff>168088</xdr:colOff>
      <xdr:row>2</xdr:row>
      <xdr:rowOff>29136</xdr:rowOff>
    </xdr:from>
    <xdr:to>
      <xdr:col>32</xdr:col>
      <xdr:colOff>504264</xdr:colOff>
      <xdr:row>15</xdr:row>
      <xdr:rowOff>60513</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25</xdr:col>
      <xdr:colOff>84666</xdr:colOff>
      <xdr:row>2</xdr:row>
      <xdr:rowOff>25400</xdr:rowOff>
    </xdr:from>
    <xdr:to>
      <xdr:col>32</xdr:col>
      <xdr:colOff>359833</xdr:colOff>
      <xdr:row>15</xdr:row>
      <xdr:rowOff>48684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9.xml><?xml version="1.0" encoding="utf-8"?>
<xdr:wsDr xmlns:xdr="http://schemas.openxmlformats.org/drawingml/2006/spreadsheetDrawing" xmlns:a="http://schemas.openxmlformats.org/drawingml/2006/main">
  <xdr:twoCellAnchor>
    <xdr:from>
      <xdr:col>25</xdr:col>
      <xdr:colOff>127000</xdr:colOff>
      <xdr:row>2</xdr:row>
      <xdr:rowOff>35983</xdr:rowOff>
    </xdr:from>
    <xdr:to>
      <xdr:col>32</xdr:col>
      <xdr:colOff>402166</xdr:colOff>
      <xdr:row>15</xdr:row>
      <xdr:rowOff>59267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202405</xdr:colOff>
      <xdr:row>38</xdr:row>
      <xdr:rowOff>21431</xdr:rowOff>
    </xdr:from>
    <xdr:to>
      <xdr:col>27</xdr:col>
      <xdr:colOff>571500</xdr:colOff>
      <xdr:row>64</xdr:row>
      <xdr:rowOff>142875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xdr:from>
      <xdr:col>25</xdr:col>
      <xdr:colOff>137582</xdr:colOff>
      <xdr:row>2</xdr:row>
      <xdr:rowOff>14816</xdr:rowOff>
    </xdr:from>
    <xdr:to>
      <xdr:col>32</xdr:col>
      <xdr:colOff>412749</xdr:colOff>
      <xdr:row>15</xdr:row>
      <xdr:rowOff>38100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1.xml><?xml version="1.0" encoding="utf-8"?>
<xdr:wsDr xmlns:xdr="http://schemas.openxmlformats.org/drawingml/2006/spreadsheetDrawing" xmlns:a="http://schemas.openxmlformats.org/drawingml/2006/main">
  <xdr:twoCellAnchor>
    <xdr:from>
      <xdr:col>25</xdr:col>
      <xdr:colOff>105832</xdr:colOff>
      <xdr:row>3</xdr:row>
      <xdr:rowOff>52923</xdr:rowOff>
    </xdr:from>
    <xdr:to>
      <xdr:col>32</xdr:col>
      <xdr:colOff>380999</xdr:colOff>
      <xdr:row>17</xdr:row>
      <xdr:rowOff>129123</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2.xml><?xml version="1.0" encoding="utf-8"?>
<xdr:wsDr xmlns:xdr="http://schemas.openxmlformats.org/drawingml/2006/spreadsheetDrawing" xmlns:a="http://schemas.openxmlformats.org/drawingml/2006/main">
  <xdr:twoCellAnchor>
    <xdr:from>
      <xdr:col>25</xdr:col>
      <xdr:colOff>359833</xdr:colOff>
      <xdr:row>2</xdr:row>
      <xdr:rowOff>88900</xdr:rowOff>
    </xdr:from>
    <xdr:to>
      <xdr:col>33</xdr:col>
      <xdr:colOff>21166</xdr:colOff>
      <xdr:row>15</xdr:row>
      <xdr:rowOff>112184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xdr:wsDr xmlns:xdr="http://schemas.openxmlformats.org/drawingml/2006/spreadsheetDrawing" xmlns:a="http://schemas.openxmlformats.org/drawingml/2006/main">
  <xdr:twoCellAnchor>
    <xdr:from>
      <xdr:col>25</xdr:col>
      <xdr:colOff>222249</xdr:colOff>
      <xdr:row>1</xdr:row>
      <xdr:rowOff>861483</xdr:rowOff>
    </xdr:from>
    <xdr:to>
      <xdr:col>32</xdr:col>
      <xdr:colOff>497416</xdr:colOff>
      <xdr:row>15</xdr:row>
      <xdr:rowOff>6350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4.xml><?xml version="1.0" encoding="utf-8"?>
<xdr:wsDr xmlns:xdr="http://schemas.openxmlformats.org/drawingml/2006/spreadsheetDrawing" xmlns:a="http://schemas.openxmlformats.org/drawingml/2006/main">
  <xdr:twoCellAnchor>
    <xdr:from>
      <xdr:col>25</xdr:col>
      <xdr:colOff>209550</xdr:colOff>
      <xdr:row>1</xdr:row>
      <xdr:rowOff>847725</xdr:rowOff>
    </xdr:from>
    <xdr:to>
      <xdr:col>32</xdr:col>
      <xdr:colOff>514350</xdr:colOff>
      <xdr:row>15</xdr:row>
      <xdr:rowOff>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5.xml><?xml version="1.0" encoding="utf-8"?>
<xdr:wsDr xmlns:xdr="http://schemas.openxmlformats.org/drawingml/2006/spreadsheetDrawing" xmlns:a="http://schemas.openxmlformats.org/drawingml/2006/main">
  <xdr:twoCellAnchor>
    <xdr:from>
      <xdr:col>25</xdr:col>
      <xdr:colOff>276225</xdr:colOff>
      <xdr:row>2</xdr:row>
      <xdr:rowOff>9525</xdr:rowOff>
    </xdr:from>
    <xdr:to>
      <xdr:col>32</xdr:col>
      <xdr:colOff>581025</xdr:colOff>
      <xdr:row>15</xdr:row>
      <xdr:rowOff>38100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6.xml><?xml version="1.0" encoding="utf-8"?>
<xdr:wsDr xmlns:xdr="http://schemas.openxmlformats.org/drawingml/2006/spreadsheetDrawing" xmlns:a="http://schemas.openxmlformats.org/drawingml/2006/main">
  <xdr:twoCellAnchor>
    <xdr:from>
      <xdr:col>25</xdr:col>
      <xdr:colOff>304800</xdr:colOff>
      <xdr:row>1</xdr:row>
      <xdr:rowOff>857250</xdr:rowOff>
    </xdr:from>
    <xdr:to>
      <xdr:col>33</xdr:col>
      <xdr:colOff>0</xdr:colOff>
      <xdr:row>15</xdr:row>
      <xdr:rowOff>9525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7.xml><?xml version="1.0" encoding="utf-8"?>
<xdr:wsDr xmlns:xdr="http://schemas.openxmlformats.org/drawingml/2006/spreadsheetDrawing" xmlns:a="http://schemas.openxmlformats.org/drawingml/2006/main">
  <xdr:twoCellAnchor>
    <xdr:from>
      <xdr:col>25</xdr:col>
      <xdr:colOff>238125</xdr:colOff>
      <xdr:row>1</xdr:row>
      <xdr:rowOff>866776</xdr:rowOff>
    </xdr:from>
    <xdr:to>
      <xdr:col>32</xdr:col>
      <xdr:colOff>559593</xdr:colOff>
      <xdr:row>15</xdr:row>
      <xdr:rowOff>14288</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8.xml><?xml version="1.0" encoding="utf-8"?>
<xdr:wsDr xmlns:xdr="http://schemas.openxmlformats.org/drawingml/2006/spreadsheetDrawing" xmlns:a="http://schemas.openxmlformats.org/drawingml/2006/main">
  <xdr:twoCellAnchor>
    <xdr:from>
      <xdr:col>25</xdr:col>
      <xdr:colOff>391583</xdr:colOff>
      <xdr:row>2</xdr:row>
      <xdr:rowOff>25400</xdr:rowOff>
    </xdr:from>
    <xdr:to>
      <xdr:col>33</xdr:col>
      <xdr:colOff>52916</xdr:colOff>
      <xdr:row>15</xdr:row>
      <xdr:rowOff>48684</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9.xml><?xml version="1.0" encoding="utf-8"?>
<xdr:wsDr xmlns:xdr="http://schemas.openxmlformats.org/drawingml/2006/spreadsheetDrawing" xmlns:a="http://schemas.openxmlformats.org/drawingml/2006/main">
  <xdr:twoCellAnchor>
    <xdr:from>
      <xdr:col>25</xdr:col>
      <xdr:colOff>137582</xdr:colOff>
      <xdr:row>1</xdr:row>
      <xdr:rowOff>850900</xdr:rowOff>
    </xdr:from>
    <xdr:to>
      <xdr:col>32</xdr:col>
      <xdr:colOff>412749</xdr:colOff>
      <xdr:row>14</xdr:row>
      <xdr:rowOff>186267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37</xdr:col>
      <xdr:colOff>314325</xdr:colOff>
      <xdr:row>25</xdr:row>
      <xdr:rowOff>71435</xdr:rowOff>
    </xdr:from>
    <xdr:to>
      <xdr:col>49</xdr:col>
      <xdr:colOff>352425</xdr:colOff>
      <xdr:row>47</xdr:row>
      <xdr:rowOff>104774</xdr:rowOff>
    </xdr:to>
    <xdr:graphicFrame macro="">
      <xdr:nvGraphicFramePr>
        <xdr:cNvPr id="2" name="Диаграмма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0.xml><?xml version="1.0" encoding="utf-8"?>
<xdr:wsDr xmlns:xdr="http://schemas.openxmlformats.org/drawingml/2006/spreadsheetDrawing" xmlns:a="http://schemas.openxmlformats.org/drawingml/2006/main">
  <xdr:twoCellAnchor>
    <xdr:from>
      <xdr:col>25</xdr:col>
      <xdr:colOff>152400</xdr:colOff>
      <xdr:row>1</xdr:row>
      <xdr:rowOff>809625</xdr:rowOff>
    </xdr:from>
    <xdr:to>
      <xdr:col>32</xdr:col>
      <xdr:colOff>457200</xdr:colOff>
      <xdr:row>14</xdr:row>
      <xdr:rowOff>152400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1.xml><?xml version="1.0" encoding="utf-8"?>
<xdr:wsDr xmlns:xdr="http://schemas.openxmlformats.org/drawingml/2006/spreadsheetDrawing" xmlns:a="http://schemas.openxmlformats.org/drawingml/2006/main">
  <xdr:twoCellAnchor>
    <xdr:from>
      <xdr:col>25</xdr:col>
      <xdr:colOff>201083</xdr:colOff>
      <xdr:row>2</xdr:row>
      <xdr:rowOff>14817</xdr:rowOff>
    </xdr:from>
    <xdr:to>
      <xdr:col>32</xdr:col>
      <xdr:colOff>476250</xdr:colOff>
      <xdr:row>15</xdr:row>
      <xdr:rowOff>38101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2.xml><?xml version="1.0" encoding="utf-8"?>
<xdr:wsDr xmlns:xdr="http://schemas.openxmlformats.org/drawingml/2006/spreadsheetDrawing" xmlns:a="http://schemas.openxmlformats.org/drawingml/2006/main">
  <xdr:twoCellAnchor>
    <xdr:from>
      <xdr:col>25</xdr:col>
      <xdr:colOff>222249</xdr:colOff>
      <xdr:row>2</xdr:row>
      <xdr:rowOff>46567</xdr:rowOff>
    </xdr:from>
    <xdr:to>
      <xdr:col>32</xdr:col>
      <xdr:colOff>497416</xdr:colOff>
      <xdr:row>15</xdr:row>
      <xdr:rowOff>69851</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3.xml><?xml version="1.0" encoding="utf-8"?>
<xdr:wsDr xmlns:xdr="http://schemas.openxmlformats.org/drawingml/2006/spreadsheetDrawing" xmlns:a="http://schemas.openxmlformats.org/drawingml/2006/main">
  <xdr:twoCellAnchor>
    <xdr:from>
      <xdr:col>25</xdr:col>
      <xdr:colOff>137583</xdr:colOff>
      <xdr:row>2</xdr:row>
      <xdr:rowOff>4233</xdr:rowOff>
    </xdr:from>
    <xdr:to>
      <xdr:col>32</xdr:col>
      <xdr:colOff>412750</xdr:colOff>
      <xdr:row>15</xdr:row>
      <xdr:rowOff>27517</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4.xml><?xml version="1.0" encoding="utf-8"?>
<xdr:wsDr xmlns:xdr="http://schemas.openxmlformats.org/drawingml/2006/spreadsheetDrawing" xmlns:a="http://schemas.openxmlformats.org/drawingml/2006/main">
  <xdr:twoCellAnchor>
    <xdr:from>
      <xdr:col>25</xdr:col>
      <xdr:colOff>133350</xdr:colOff>
      <xdr:row>2</xdr:row>
      <xdr:rowOff>38100</xdr:rowOff>
    </xdr:from>
    <xdr:to>
      <xdr:col>32</xdr:col>
      <xdr:colOff>438150</xdr:colOff>
      <xdr:row>15</xdr:row>
      <xdr:rowOff>66675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5.xml><?xml version="1.0" encoding="utf-8"?>
<xdr:wsDr xmlns:xdr="http://schemas.openxmlformats.org/drawingml/2006/spreadsheetDrawing" xmlns:a="http://schemas.openxmlformats.org/drawingml/2006/main">
  <xdr:twoCellAnchor>
    <xdr:from>
      <xdr:col>25</xdr:col>
      <xdr:colOff>180975</xdr:colOff>
      <xdr:row>2</xdr:row>
      <xdr:rowOff>28575</xdr:rowOff>
    </xdr:from>
    <xdr:to>
      <xdr:col>32</xdr:col>
      <xdr:colOff>485775</xdr:colOff>
      <xdr:row>15</xdr:row>
      <xdr:rowOff>57150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6.xml><?xml version="1.0" encoding="utf-8"?>
<xdr:wsDr xmlns:xdr="http://schemas.openxmlformats.org/drawingml/2006/spreadsheetDrawing" xmlns:a="http://schemas.openxmlformats.org/drawingml/2006/main">
  <xdr:twoCellAnchor>
    <xdr:from>
      <xdr:col>25</xdr:col>
      <xdr:colOff>169333</xdr:colOff>
      <xdr:row>1</xdr:row>
      <xdr:rowOff>385233</xdr:rowOff>
    </xdr:from>
    <xdr:to>
      <xdr:col>32</xdr:col>
      <xdr:colOff>444500</xdr:colOff>
      <xdr:row>14</xdr:row>
      <xdr:rowOff>16933</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7.xml><?xml version="1.0" encoding="utf-8"?>
<xdr:wsDr xmlns:xdr="http://schemas.openxmlformats.org/drawingml/2006/spreadsheetDrawing" xmlns:a="http://schemas.openxmlformats.org/drawingml/2006/main">
  <xdr:twoCellAnchor>
    <xdr:from>
      <xdr:col>25</xdr:col>
      <xdr:colOff>200025</xdr:colOff>
      <xdr:row>1</xdr:row>
      <xdr:rowOff>866775</xdr:rowOff>
    </xdr:from>
    <xdr:to>
      <xdr:col>32</xdr:col>
      <xdr:colOff>504825</xdr:colOff>
      <xdr:row>15</xdr:row>
      <xdr:rowOff>19050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8.xml><?xml version="1.0" encoding="utf-8"?>
<xdr:wsDr xmlns:xdr="http://schemas.openxmlformats.org/drawingml/2006/spreadsheetDrawing" xmlns:a="http://schemas.openxmlformats.org/drawingml/2006/main">
  <xdr:twoCellAnchor>
    <xdr:from>
      <xdr:col>25</xdr:col>
      <xdr:colOff>400050</xdr:colOff>
      <xdr:row>2</xdr:row>
      <xdr:rowOff>19050</xdr:rowOff>
    </xdr:from>
    <xdr:to>
      <xdr:col>33</xdr:col>
      <xdr:colOff>95250</xdr:colOff>
      <xdr:row>7</xdr:row>
      <xdr:rowOff>47625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132724</xdr:colOff>
      <xdr:row>34</xdr:row>
      <xdr:rowOff>37286</xdr:rowOff>
    </xdr:to>
    <xdr:pic>
      <xdr:nvPicPr>
        <xdr:cNvPr id="2" name="Рисунок 1"/>
        <xdr:cNvPicPr>
          <a:picLocks noChangeAspect="1"/>
        </xdr:cNvPicPr>
      </xdr:nvPicPr>
      <xdr:blipFill>
        <a:blip xmlns:r="http://schemas.openxmlformats.org/officeDocument/2006/relationships" r:embed="rId1"/>
        <a:stretch>
          <a:fillRect/>
        </a:stretch>
      </xdr:blipFill>
      <xdr:spPr>
        <a:xfrm>
          <a:off x="0" y="0"/>
          <a:ext cx="5009524" cy="6514286"/>
        </a:xfrm>
        <a:prstGeom prst="rect">
          <a:avLst/>
        </a:prstGeom>
      </xdr:spPr>
    </xdr:pic>
    <xdr:clientData/>
  </xdr:twoCellAnchor>
  <xdr:twoCellAnchor editAs="oneCell">
    <xdr:from>
      <xdr:col>0</xdr:col>
      <xdr:colOff>0</xdr:colOff>
      <xdr:row>33</xdr:row>
      <xdr:rowOff>100853</xdr:rowOff>
    </xdr:from>
    <xdr:to>
      <xdr:col>8</xdr:col>
      <xdr:colOff>199390</xdr:colOff>
      <xdr:row>65</xdr:row>
      <xdr:rowOff>12031</xdr:rowOff>
    </xdr:to>
    <xdr:pic>
      <xdr:nvPicPr>
        <xdr:cNvPr id="3" name="Рисунок 2"/>
        <xdr:cNvPicPr>
          <a:picLocks noChangeAspect="1"/>
        </xdr:cNvPicPr>
      </xdr:nvPicPr>
      <xdr:blipFill>
        <a:blip xmlns:r="http://schemas.openxmlformats.org/officeDocument/2006/relationships" r:embed="rId2"/>
        <a:stretch>
          <a:fillRect/>
        </a:stretch>
      </xdr:blipFill>
      <xdr:spPr>
        <a:xfrm>
          <a:off x="0" y="6387353"/>
          <a:ext cx="5040331" cy="6847619"/>
        </a:xfrm>
        <a:prstGeom prst="rect">
          <a:avLst/>
        </a:prstGeom>
      </xdr:spPr>
    </xdr:pic>
    <xdr:clientData/>
  </xdr:twoCellAnchor>
  <xdr:twoCellAnchor editAs="oneCell">
    <xdr:from>
      <xdr:col>8</xdr:col>
      <xdr:colOff>212911</xdr:colOff>
      <xdr:row>0</xdr:row>
      <xdr:rowOff>0</xdr:rowOff>
    </xdr:from>
    <xdr:to>
      <xdr:col>17</xdr:col>
      <xdr:colOff>157931</xdr:colOff>
      <xdr:row>38</xdr:row>
      <xdr:rowOff>46714</xdr:rowOff>
    </xdr:to>
    <xdr:pic>
      <xdr:nvPicPr>
        <xdr:cNvPr id="4" name="Рисунок 3"/>
        <xdr:cNvPicPr>
          <a:picLocks noChangeAspect="1"/>
        </xdr:cNvPicPr>
      </xdr:nvPicPr>
      <xdr:blipFill>
        <a:blip xmlns:r="http://schemas.openxmlformats.org/officeDocument/2006/relationships" r:embed="rId3"/>
        <a:stretch>
          <a:fillRect/>
        </a:stretch>
      </xdr:blipFill>
      <xdr:spPr>
        <a:xfrm>
          <a:off x="5053852" y="0"/>
          <a:ext cx="5021285" cy="7285714"/>
        </a:xfrm>
        <a:prstGeom prst="rect">
          <a:avLst/>
        </a:prstGeom>
      </xdr:spPr>
    </xdr:pic>
    <xdr:clientData/>
  </xdr:twoCellAnchor>
  <xdr:twoCellAnchor editAs="oneCell">
    <xdr:from>
      <xdr:col>9</xdr:col>
      <xdr:colOff>22413</xdr:colOff>
      <xdr:row>38</xdr:row>
      <xdr:rowOff>78441</xdr:rowOff>
    </xdr:from>
    <xdr:to>
      <xdr:col>17</xdr:col>
      <xdr:colOff>126565</xdr:colOff>
      <xdr:row>72</xdr:row>
      <xdr:rowOff>170524</xdr:rowOff>
    </xdr:to>
    <xdr:pic>
      <xdr:nvPicPr>
        <xdr:cNvPr id="5" name="Рисунок 4"/>
        <xdr:cNvPicPr>
          <a:picLocks noChangeAspect="1"/>
        </xdr:cNvPicPr>
      </xdr:nvPicPr>
      <xdr:blipFill>
        <a:blip xmlns:r="http://schemas.openxmlformats.org/officeDocument/2006/relationships" r:embed="rId4"/>
        <a:stretch>
          <a:fillRect/>
        </a:stretch>
      </xdr:blipFill>
      <xdr:spPr>
        <a:xfrm>
          <a:off x="5098678" y="7317441"/>
          <a:ext cx="4945093" cy="7409524"/>
        </a:xfrm>
        <a:prstGeom prst="rect">
          <a:avLst/>
        </a:prstGeom>
      </xdr:spPr>
    </xdr:pic>
    <xdr:clientData/>
  </xdr:twoCellAnchor>
  <xdr:twoCellAnchor editAs="oneCell">
    <xdr:from>
      <xdr:col>17</xdr:col>
      <xdr:colOff>324970</xdr:colOff>
      <xdr:row>0</xdr:row>
      <xdr:rowOff>0</xdr:rowOff>
    </xdr:from>
    <xdr:to>
      <xdr:col>19</xdr:col>
      <xdr:colOff>3840724</xdr:colOff>
      <xdr:row>38</xdr:row>
      <xdr:rowOff>161000</xdr:rowOff>
    </xdr:to>
    <xdr:pic>
      <xdr:nvPicPr>
        <xdr:cNvPr id="6" name="Рисунок 5"/>
        <xdr:cNvPicPr>
          <a:picLocks noChangeAspect="1"/>
        </xdr:cNvPicPr>
      </xdr:nvPicPr>
      <xdr:blipFill>
        <a:blip xmlns:r="http://schemas.openxmlformats.org/officeDocument/2006/relationships" r:embed="rId5"/>
        <a:stretch>
          <a:fillRect/>
        </a:stretch>
      </xdr:blipFill>
      <xdr:spPr>
        <a:xfrm>
          <a:off x="10242176" y="0"/>
          <a:ext cx="5219048" cy="7400000"/>
        </a:xfrm>
        <a:prstGeom prst="rect">
          <a:avLst/>
        </a:prstGeom>
      </xdr:spPr>
    </xdr:pic>
    <xdr:clientData/>
  </xdr:twoCellAnchor>
  <xdr:twoCellAnchor editAs="oneCell">
    <xdr:from>
      <xdr:col>0</xdr:col>
      <xdr:colOff>0</xdr:colOff>
      <xdr:row>0</xdr:row>
      <xdr:rowOff>0</xdr:rowOff>
    </xdr:from>
    <xdr:to>
      <xdr:col>9</xdr:col>
      <xdr:colOff>18973</xdr:colOff>
      <xdr:row>34</xdr:row>
      <xdr:rowOff>123000</xdr:rowOff>
    </xdr:to>
    <xdr:pic>
      <xdr:nvPicPr>
        <xdr:cNvPr id="7" name="Рисунок 6"/>
        <xdr:cNvPicPr>
          <a:picLocks noChangeAspect="1"/>
        </xdr:cNvPicPr>
      </xdr:nvPicPr>
      <xdr:blipFill>
        <a:blip xmlns:r="http://schemas.openxmlformats.org/officeDocument/2006/relationships" r:embed="rId6"/>
        <a:stretch>
          <a:fillRect/>
        </a:stretch>
      </xdr:blipFill>
      <xdr:spPr>
        <a:xfrm>
          <a:off x="0" y="0"/>
          <a:ext cx="5095238" cy="6600000"/>
        </a:xfrm>
        <a:prstGeom prst="rect">
          <a:avLst/>
        </a:prstGeom>
      </xdr:spPr>
    </xdr:pic>
    <xdr:clientData/>
  </xdr:twoCellAnchor>
  <xdr:twoCellAnchor editAs="oneCell">
    <xdr:from>
      <xdr:col>0</xdr:col>
      <xdr:colOff>0</xdr:colOff>
      <xdr:row>34</xdr:row>
      <xdr:rowOff>112061</xdr:rowOff>
    </xdr:from>
    <xdr:to>
      <xdr:col>8</xdr:col>
      <xdr:colOff>159059</xdr:colOff>
      <xdr:row>66</xdr:row>
      <xdr:rowOff>4191</xdr:rowOff>
    </xdr:to>
    <xdr:pic>
      <xdr:nvPicPr>
        <xdr:cNvPr id="8" name="Рисунок 7"/>
        <xdr:cNvPicPr>
          <a:picLocks noChangeAspect="1"/>
        </xdr:cNvPicPr>
      </xdr:nvPicPr>
      <xdr:blipFill>
        <a:blip xmlns:r="http://schemas.openxmlformats.org/officeDocument/2006/relationships" r:embed="rId7"/>
        <a:stretch>
          <a:fillRect/>
        </a:stretch>
      </xdr:blipFill>
      <xdr:spPr>
        <a:xfrm>
          <a:off x="0" y="6589061"/>
          <a:ext cx="5000000" cy="6828571"/>
        </a:xfrm>
        <a:prstGeom prst="rect">
          <a:avLst/>
        </a:prstGeom>
      </xdr:spPr>
    </xdr:pic>
    <xdr:clientData/>
  </xdr:twoCellAnchor>
  <xdr:twoCellAnchor editAs="oneCell">
    <xdr:from>
      <xdr:col>8</xdr:col>
      <xdr:colOff>212911</xdr:colOff>
      <xdr:row>0</xdr:row>
      <xdr:rowOff>0</xdr:rowOff>
    </xdr:from>
    <xdr:to>
      <xdr:col>17</xdr:col>
      <xdr:colOff>184265</xdr:colOff>
      <xdr:row>38</xdr:row>
      <xdr:rowOff>75286</xdr:rowOff>
    </xdr:to>
    <xdr:pic>
      <xdr:nvPicPr>
        <xdr:cNvPr id="9" name="Рисунок 8"/>
        <xdr:cNvPicPr>
          <a:picLocks noChangeAspect="1"/>
        </xdr:cNvPicPr>
      </xdr:nvPicPr>
      <xdr:blipFill>
        <a:blip xmlns:r="http://schemas.openxmlformats.org/officeDocument/2006/relationships" r:embed="rId8"/>
        <a:stretch>
          <a:fillRect/>
        </a:stretch>
      </xdr:blipFill>
      <xdr:spPr>
        <a:xfrm>
          <a:off x="5053852" y="0"/>
          <a:ext cx="5047619" cy="7314286"/>
        </a:xfrm>
        <a:prstGeom prst="rect">
          <a:avLst/>
        </a:prstGeom>
      </xdr:spPr>
    </xdr:pic>
    <xdr:clientData/>
  </xdr:twoCellAnchor>
  <xdr:twoCellAnchor editAs="oneCell">
    <xdr:from>
      <xdr:col>9</xdr:col>
      <xdr:colOff>22413</xdr:colOff>
      <xdr:row>38</xdr:row>
      <xdr:rowOff>78441</xdr:rowOff>
    </xdr:from>
    <xdr:to>
      <xdr:col>17</xdr:col>
      <xdr:colOff>152901</xdr:colOff>
      <xdr:row>72</xdr:row>
      <xdr:rowOff>189571</xdr:rowOff>
    </xdr:to>
    <xdr:pic>
      <xdr:nvPicPr>
        <xdr:cNvPr id="10" name="Рисунок 9"/>
        <xdr:cNvPicPr>
          <a:picLocks noChangeAspect="1"/>
        </xdr:cNvPicPr>
      </xdr:nvPicPr>
      <xdr:blipFill>
        <a:blip xmlns:r="http://schemas.openxmlformats.org/officeDocument/2006/relationships" r:embed="rId9"/>
        <a:stretch>
          <a:fillRect/>
        </a:stretch>
      </xdr:blipFill>
      <xdr:spPr>
        <a:xfrm>
          <a:off x="5098678" y="7317441"/>
          <a:ext cx="4971429" cy="7428571"/>
        </a:xfrm>
        <a:prstGeom prst="rect">
          <a:avLst/>
        </a:prstGeom>
      </xdr:spPr>
    </xdr:pic>
    <xdr:clientData/>
  </xdr:twoCellAnchor>
  <xdr:twoCellAnchor editAs="oneCell">
    <xdr:from>
      <xdr:col>17</xdr:col>
      <xdr:colOff>324970</xdr:colOff>
      <xdr:row>0</xdr:row>
      <xdr:rowOff>0</xdr:rowOff>
    </xdr:from>
    <xdr:to>
      <xdr:col>19</xdr:col>
      <xdr:colOff>3774057</xdr:colOff>
      <xdr:row>38</xdr:row>
      <xdr:rowOff>151476</xdr:rowOff>
    </xdr:to>
    <xdr:pic>
      <xdr:nvPicPr>
        <xdr:cNvPr id="11" name="Рисунок 10"/>
        <xdr:cNvPicPr>
          <a:picLocks noChangeAspect="1"/>
        </xdr:cNvPicPr>
      </xdr:nvPicPr>
      <xdr:blipFill>
        <a:blip xmlns:r="http://schemas.openxmlformats.org/officeDocument/2006/relationships" r:embed="rId10"/>
        <a:stretch>
          <a:fillRect/>
        </a:stretch>
      </xdr:blipFill>
      <xdr:spPr>
        <a:xfrm>
          <a:off x="10242176" y="0"/>
          <a:ext cx="5152381" cy="7390476"/>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3</xdr:col>
      <xdr:colOff>268941</xdr:colOff>
      <xdr:row>78</xdr:row>
      <xdr:rowOff>169209</xdr:rowOff>
    </xdr:from>
    <xdr:to>
      <xdr:col>8</xdr:col>
      <xdr:colOff>437030</xdr:colOff>
      <xdr:row>93</xdr:row>
      <xdr:rowOff>54909</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25</xdr:col>
      <xdr:colOff>226219</xdr:colOff>
      <xdr:row>2</xdr:row>
      <xdr:rowOff>414337</xdr:rowOff>
    </xdr:from>
    <xdr:to>
      <xdr:col>32</xdr:col>
      <xdr:colOff>547687</xdr:colOff>
      <xdr:row>17</xdr:row>
      <xdr:rowOff>61912</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25</xdr:col>
      <xdr:colOff>85725</xdr:colOff>
      <xdr:row>2</xdr:row>
      <xdr:rowOff>0</xdr:rowOff>
    </xdr:from>
    <xdr:to>
      <xdr:col>32</xdr:col>
      <xdr:colOff>390525</xdr:colOff>
      <xdr:row>15</xdr:row>
      <xdr:rowOff>28575</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25</xdr:col>
      <xdr:colOff>180975</xdr:colOff>
      <xdr:row>1</xdr:row>
      <xdr:rowOff>866775</xdr:rowOff>
    </xdr:from>
    <xdr:to>
      <xdr:col>32</xdr:col>
      <xdr:colOff>485775</xdr:colOff>
      <xdr:row>15</xdr:row>
      <xdr:rowOff>19050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25</xdr:col>
      <xdr:colOff>285750</xdr:colOff>
      <xdr:row>2</xdr:row>
      <xdr:rowOff>9525</xdr:rowOff>
    </xdr:from>
    <xdr:to>
      <xdr:col>32</xdr:col>
      <xdr:colOff>590550</xdr:colOff>
      <xdr:row>15</xdr:row>
      <xdr:rowOff>38100</xdr:rowOff>
    </xdr:to>
    <xdr:graphicFrame macro="">
      <xdr:nvGraphicFramePr>
        <xdr:cNvPr id="2" name="Диаграмма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201135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2%201137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2%2011373.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2%2011376.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2%2011484.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2%2011485.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2%2011489.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2%2011495.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2%2011496.xlsx"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2%2011507.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2%201150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011353.xlsx"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2%2011510.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2%2011519.xlsx"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2%201152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2%2011525.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2%2011526.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2%2011536.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2%2011537.xlsx"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2%2011543.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2%201154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2%2011594.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2011354.xlsx"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2%2011643.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2%2011684.xlsx"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2%2011698.xlsx"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2%2011902.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2%201190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2%2011001.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1048;.&#1042;.%20&#1042;&#1080;&#1085;&#1086;&#1082;&#1091;&#1088;&#1086;&#1074;&#1072;/&#1044;&#1050;&#1056;/&#1044;&#1050;&#1056;%202017-2018/&#1056;&#1044;&#1056;/3_&#1052;&#1077;&#1090;&#1072;&#1087;&#1088;&#1077;&#1076;&#1084;&#1077;&#1090;&#1085;&#1072;&#1103;%201-5/&#1084;&#1077;&#1090;&#1072;&#1087;&#1088;&#1077;&#1076;&#1084;&#1077;&#1090;/&#1057;&#1072;&#1085;&#1082;&#1090;-&#1055;&#1077;&#1090;&#1077;&#1088;&#1073;&#1091;&#1088;&#1075;%202-&#1086;&#1081;%20&#1084;&#1077;&#1090;&#1072;&#1087;&#1088;&#1077;&#1076;&#1084;&#1077;&#1090;.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user\Documents\&#1048;&#1085;&#1075;&#1072;\&#1052;&#1077;&#1090;&#1072;&#1087;&#1088;&#1077;&#1076;&#1084;&#1077;&#1090;%201-5\2%20&#1082;&#1083;&#1072;&#1089;&#1089;&#1099;\&#1052;&#1086;&#1089;&#1082;&#1086;&#1074;&#1089;&#1082;&#1080;&#1081;%20-2&#1072;-&#1082;&#1083;&#1072;&#1089;&#1089;.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user\Documents\&#1048;&#1085;&#1075;&#1072;\&#1052;&#1077;&#1090;&#1072;&#1087;&#1088;&#1077;&#1076;&#1084;&#1077;&#1090;%201-5\2%20&#1082;&#1083;&#1072;&#1089;&#1089;&#1099;\&#1052;&#1086;&#1089;&#1082;&#1086;&#1074;&#1089;&#1082;&#1080;&#1081;-2-&#1073;%20&#1082;&#1083;&#1072;&#1089;&#1089;.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Users\user\Documents\&#1048;&#1085;&#1075;&#1072;\&#1052;&#1077;&#1090;&#1072;&#1087;&#1088;&#1077;&#1076;&#1084;&#1077;&#1090;%201-5\2%20&#1082;&#1083;&#1072;&#1089;&#1089;&#1099;\&#1052;&#1086;&#1089;&#1082;&#1086;&#1074;&#1089;&#1082;&#1080;&#1081;-2&#1074;-&#1082;&#1083;&#1072;&#1089;&#1089;.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2011355.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2%201135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2%2011358.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2%2011362.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2%201136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2%201137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A2" t="str">
            <v>Адмиралтейский</v>
          </cell>
          <cell r="C2" t="str">
            <v>ПАСКАЛЬ ЛИЦЕЙ</v>
          </cell>
          <cell r="D2">
            <v>3902</v>
          </cell>
          <cell r="E2" t="str">
            <v>СОШ</v>
          </cell>
          <cell r="G2">
            <v>0</v>
          </cell>
        </row>
        <row r="3">
          <cell r="A3" t="str">
            <v>Василеостровский</v>
          </cell>
          <cell r="C3" t="str">
            <v>АНО "СПбМШ"</v>
          </cell>
          <cell r="D3">
            <v>8902</v>
          </cell>
          <cell r="E3" t="str">
            <v>СОШ</v>
          </cell>
          <cell r="G3">
            <v>1</v>
          </cell>
        </row>
        <row r="4">
          <cell r="A4" t="str">
            <v>Выборгский</v>
          </cell>
          <cell r="C4" t="str">
            <v>ГБОУ СПБ музыкальный лицей</v>
          </cell>
          <cell r="D4">
            <v>18910</v>
          </cell>
          <cell r="E4" t="str">
            <v>СОШ</v>
          </cell>
          <cell r="G4">
            <v>2</v>
          </cell>
        </row>
        <row r="5">
          <cell r="A5" t="str">
            <v>Калининский</v>
          </cell>
          <cell r="C5" t="str">
            <v>НО Н(Ч)ОУ МШГУ</v>
          </cell>
          <cell r="D5">
            <v>18907</v>
          </cell>
          <cell r="E5" t="str">
            <v>СОШ</v>
          </cell>
        </row>
        <row r="6">
          <cell r="A6" t="str">
            <v>Кировский</v>
          </cell>
          <cell r="C6" t="str">
            <v>НОУ "Лицей "АРИСТОС"</v>
          </cell>
          <cell r="D6">
            <v>7904</v>
          </cell>
          <cell r="E6" t="str">
            <v>СОШ</v>
          </cell>
        </row>
        <row r="7">
          <cell r="A7" t="str">
            <v>Колпинский</v>
          </cell>
          <cell r="C7" t="str">
            <v>НОУ "Медицинская гимназия"</v>
          </cell>
          <cell r="D7">
            <v>3901</v>
          </cell>
          <cell r="E7" t="str">
            <v>СОШ</v>
          </cell>
        </row>
        <row r="8">
          <cell r="A8" t="str">
            <v>Красногвардейский</v>
          </cell>
          <cell r="C8" t="str">
            <v>ЧОУ "Академия"</v>
          </cell>
          <cell r="D8">
            <v>10901</v>
          </cell>
          <cell r="E8" t="str">
            <v>СОШ</v>
          </cell>
        </row>
        <row r="9">
          <cell r="A9" t="str">
            <v>Красносельский</v>
          </cell>
          <cell r="C9" t="str">
            <v>НОУ Гете-Шуле</v>
          </cell>
          <cell r="D9">
            <v>13902</v>
          </cell>
          <cell r="E9" t="str">
            <v>СОШ</v>
          </cell>
        </row>
        <row r="10">
          <cell r="A10" t="str">
            <v>Кронштадтский</v>
          </cell>
          <cell r="C10" t="str">
            <v>НОУ ДиПСО "Праздник+"</v>
          </cell>
          <cell r="D10">
            <v>12627</v>
          </cell>
          <cell r="E10" t="str">
            <v>СОШ</v>
          </cell>
        </row>
        <row r="11">
          <cell r="A11" t="str">
            <v>Курортный</v>
          </cell>
          <cell r="C11" t="str">
            <v>НОУ Лидер</v>
          </cell>
          <cell r="D11">
            <v>15901</v>
          </cell>
          <cell r="E11" t="str">
            <v>СОШ</v>
          </cell>
        </row>
        <row r="12">
          <cell r="A12" t="str">
            <v>Московский</v>
          </cell>
          <cell r="C12" t="str">
            <v>НОУ П Гимназия АН</v>
          </cell>
          <cell r="D12">
            <v>12626</v>
          </cell>
          <cell r="E12" t="str">
            <v>СОШ</v>
          </cell>
        </row>
        <row r="13">
          <cell r="A13" t="str">
            <v>Невский</v>
          </cell>
          <cell r="C13" t="str">
            <v>НОУ УВК "Взмах"</v>
          </cell>
          <cell r="D13">
            <v>5660</v>
          </cell>
          <cell r="E13" t="str">
            <v>СОШ</v>
          </cell>
        </row>
        <row r="14">
          <cell r="A14" t="str">
            <v>Петроградский</v>
          </cell>
          <cell r="C14" t="str">
            <v>НОУ Школа "Доверие"</v>
          </cell>
          <cell r="D14">
            <v>15903</v>
          </cell>
          <cell r="E14" t="str">
            <v>СОШ</v>
          </cell>
        </row>
        <row r="15">
          <cell r="A15" t="str">
            <v>Петродворцовый</v>
          </cell>
          <cell r="C15" t="str">
            <v>НОУ ШНИ</v>
          </cell>
          <cell r="D15">
            <v>18915</v>
          </cell>
          <cell r="E15" t="str">
            <v>СОШ</v>
          </cell>
        </row>
        <row r="16">
          <cell r="A16" t="str">
            <v>Приморский</v>
          </cell>
          <cell r="C16" t="str">
            <v>НЧОУ "Дельта"</v>
          </cell>
          <cell r="D16">
            <v>5664</v>
          </cell>
          <cell r="E16" t="str">
            <v>СОШ</v>
          </cell>
        </row>
        <row r="17">
          <cell r="A17" t="str">
            <v>Пушкинский</v>
          </cell>
          <cell r="C17" t="str">
            <v>ЧОУ "гимназия "Петершуле"</v>
          </cell>
          <cell r="D17">
            <v>7905</v>
          </cell>
          <cell r="E17" t="str">
            <v>СОШ</v>
          </cell>
        </row>
        <row r="18">
          <cell r="A18" t="str">
            <v>Фрунзенский</v>
          </cell>
          <cell r="C18" t="str">
            <v>ЧОУ "гимназия имени А.Невского"</v>
          </cell>
          <cell r="D18">
            <v>7906</v>
          </cell>
          <cell r="E18" t="str">
            <v>СОШ</v>
          </cell>
        </row>
        <row r="19">
          <cell r="A19" t="str">
            <v>Центральный</v>
          </cell>
          <cell r="C19" t="str">
            <v>ЧОУ "Менахем"</v>
          </cell>
          <cell r="D19">
            <v>3903</v>
          </cell>
          <cell r="E19" t="str">
            <v>СОШ</v>
          </cell>
        </row>
        <row r="20">
          <cell r="C20" t="str">
            <v>ЧОУ "СОШ "Логос"</v>
          </cell>
          <cell r="D20">
            <v>1704</v>
          </cell>
          <cell r="E20" t="str">
            <v>СОШ</v>
          </cell>
        </row>
        <row r="21">
          <cell r="C21" t="str">
            <v>ЧОУ "Центр Искусства Воспитания "Общеобразовательная Вальдорфская школа и детский сад"</v>
          </cell>
          <cell r="D21">
            <v>2703</v>
          </cell>
          <cell r="E21" t="str">
            <v>СОШ</v>
          </cell>
        </row>
        <row r="22">
          <cell r="C22" t="str">
            <v>ЧОУ "Школа "Обучение в диалоге"</v>
          </cell>
          <cell r="D22">
            <v>18919</v>
          </cell>
          <cell r="E22" t="str">
            <v>СОШ</v>
          </cell>
        </row>
        <row r="23">
          <cell r="C23" t="str">
            <v>ЧОУ "ШКОЛА "РИД"</v>
          </cell>
          <cell r="D23">
            <v>13901</v>
          </cell>
          <cell r="E23" t="str">
            <v>СОШ</v>
          </cell>
        </row>
        <row r="24">
          <cell r="C24" t="str">
            <v>ЧОУ "Школа "Шамир"</v>
          </cell>
          <cell r="D24">
            <v>1705</v>
          </cell>
          <cell r="E24" t="str">
            <v>СОШ</v>
          </cell>
        </row>
        <row r="25">
          <cell r="C25" t="str">
            <v>ЧОУ "ШКОЛА ГРАН"</v>
          </cell>
          <cell r="D25">
            <v>15900</v>
          </cell>
          <cell r="E25" t="str">
            <v>СОШ</v>
          </cell>
        </row>
        <row r="26">
          <cell r="C26" t="str">
            <v>ЧОУ "Школа Экспресс" Санкт-Петербурга</v>
          </cell>
          <cell r="D26">
            <v>18913</v>
          </cell>
          <cell r="E26" t="str">
            <v>СОШ</v>
          </cell>
        </row>
        <row r="27">
          <cell r="C27" t="str">
            <v>ЧОУ АЛЬМА-МАТЕР</v>
          </cell>
          <cell r="D27">
            <v>18905</v>
          </cell>
          <cell r="E27" t="str">
            <v>СОШ</v>
          </cell>
        </row>
        <row r="28">
          <cell r="C28" t="str">
            <v>ЧОУ ДиПСО "Шанс"</v>
          </cell>
          <cell r="D28">
            <v>12628</v>
          </cell>
          <cell r="E28" t="str">
            <v>СОШ</v>
          </cell>
        </row>
        <row r="29">
          <cell r="C29" t="str">
            <v>ЧОУ им Шацкого</v>
          </cell>
          <cell r="D29">
            <v>2705</v>
          </cell>
          <cell r="E29" t="str">
            <v>СОШ</v>
          </cell>
        </row>
        <row r="30">
          <cell r="C30" t="str">
            <v>ЧОУ СОШ "Гимназия"Северная Венеция</v>
          </cell>
          <cell r="D30">
            <v>11902</v>
          </cell>
          <cell r="E30" t="str">
            <v>СОШ</v>
          </cell>
        </row>
        <row r="31">
          <cell r="C31" t="str">
            <v>ЧОУ СПБГШ "РОСТ"</v>
          </cell>
          <cell r="D31">
            <v>3904</v>
          </cell>
          <cell r="E31" t="str">
            <v>СОШ</v>
          </cell>
        </row>
        <row r="32">
          <cell r="C32" t="str">
            <v>ЧОУ ШЭиП</v>
          </cell>
          <cell r="D32">
            <v>8900</v>
          </cell>
          <cell r="E32" t="str">
            <v>СОШ</v>
          </cell>
        </row>
        <row r="33">
          <cell r="C33" t="str">
            <v>ЧОУСОГХЦ"МИРТ"</v>
          </cell>
          <cell r="D33">
            <v>18920</v>
          </cell>
          <cell r="E33" t="str">
            <v>СОШ</v>
          </cell>
        </row>
        <row r="34">
          <cell r="C34" t="str">
            <v>Школа «Студиум»</v>
          </cell>
          <cell r="D34">
            <v>11901</v>
          </cell>
          <cell r="E34" t="str">
            <v>СОШ</v>
          </cell>
        </row>
        <row r="35">
          <cell r="C35" t="str">
            <v>Экономический лицей АНО ВО "МБИ"</v>
          </cell>
          <cell r="D35">
            <v>18906</v>
          </cell>
          <cell r="E35" t="str">
            <v>СОШ</v>
          </cell>
        </row>
        <row r="36">
          <cell r="C36" t="str">
            <v>ЧОУ "Школа Шостаковичей"</v>
          </cell>
          <cell r="D36">
            <v>2707</v>
          </cell>
          <cell r="E36" t="str">
            <v>СОШ</v>
          </cell>
        </row>
        <row r="37">
          <cell r="C37" t="str">
            <v>ЧОУ "ЮВЕНТА"</v>
          </cell>
          <cell r="D37">
            <v>2704</v>
          </cell>
          <cell r="E37" t="str">
            <v>СОШ</v>
          </cell>
        </row>
        <row r="38">
          <cell r="C38" t="str">
            <v>ЧОУ "Школа разговорных языков"</v>
          </cell>
          <cell r="D38">
            <v>5663</v>
          </cell>
          <cell r="E38" t="str">
            <v>СОШ</v>
          </cell>
        </row>
        <row r="39">
          <cell r="C39" t="str">
            <v>ЧОУ "Школа "Унисон"</v>
          </cell>
          <cell r="D39">
            <v>18909</v>
          </cell>
          <cell r="E39" t="str">
            <v>СОШ</v>
          </cell>
        </row>
        <row r="40">
          <cell r="C40" t="str">
            <v>НОУ Школа "Деловая волна"</v>
          </cell>
          <cell r="D40">
            <v>15907</v>
          </cell>
          <cell r="E40" t="str">
            <v>СОШ</v>
          </cell>
        </row>
        <row r="41">
          <cell r="C41" t="str">
            <v>НОУ ЧШ "Дипломат"</v>
          </cell>
          <cell r="D41">
            <v>1706</v>
          </cell>
          <cell r="E41" t="str">
            <v>СОШ</v>
          </cell>
        </row>
        <row r="42">
          <cell r="C42" t="str">
            <v>ЧОУ "Тет-а-тет"</v>
          </cell>
          <cell r="D42">
            <v>11000</v>
          </cell>
          <cell r="E42" t="str">
            <v>СОШ</v>
          </cell>
        </row>
        <row r="43">
          <cell r="C43" t="str">
            <v>ЧОУ "Санкт-Петербургская школа "ТТИШБ"</v>
          </cell>
          <cell r="D43">
            <v>1703</v>
          </cell>
          <cell r="E43" t="str">
            <v>СОШ</v>
          </cell>
        </row>
        <row r="44">
          <cell r="C44" t="str">
            <v>ЧОУ СВШ</v>
          </cell>
          <cell r="D44">
            <v>99999</v>
          </cell>
          <cell r="E44" t="str">
            <v>СОШ</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A2" t="str">
            <v>Адмиралтейский</v>
          </cell>
          <cell r="C2" t="str">
            <v>ПАСКАЛЬ ЛИЦЕЙ</v>
          </cell>
          <cell r="D2">
            <v>3902</v>
          </cell>
          <cell r="E2" t="str">
            <v>СОШ</v>
          </cell>
          <cell r="G2">
            <v>0</v>
          </cell>
        </row>
        <row r="3">
          <cell r="A3" t="str">
            <v>Василеостровский</v>
          </cell>
          <cell r="C3" t="str">
            <v>АНО "СПбМШ"</v>
          </cell>
          <cell r="D3">
            <v>8902</v>
          </cell>
          <cell r="E3" t="str">
            <v>СОШ</v>
          </cell>
          <cell r="G3">
            <v>1</v>
          </cell>
        </row>
        <row r="4">
          <cell r="A4" t="str">
            <v>Выборгский</v>
          </cell>
          <cell r="C4" t="str">
            <v>ГБОУ СПБ музыкальный лицей</v>
          </cell>
          <cell r="D4">
            <v>18910</v>
          </cell>
          <cell r="E4" t="str">
            <v>СОШ</v>
          </cell>
          <cell r="G4">
            <v>2</v>
          </cell>
        </row>
        <row r="5">
          <cell r="A5" t="str">
            <v>Калининский</v>
          </cell>
          <cell r="C5" t="str">
            <v>НО Н(Ч)ОУ МШГУ</v>
          </cell>
          <cell r="D5">
            <v>18907</v>
          </cell>
          <cell r="E5" t="str">
            <v>СОШ</v>
          </cell>
        </row>
        <row r="6">
          <cell r="A6" t="str">
            <v>Кировский</v>
          </cell>
          <cell r="C6" t="str">
            <v>НОУ "Лицей "АРИСТОС"</v>
          </cell>
          <cell r="D6">
            <v>7904</v>
          </cell>
          <cell r="E6" t="str">
            <v>СОШ</v>
          </cell>
        </row>
        <row r="7">
          <cell r="A7" t="str">
            <v>Колпинский</v>
          </cell>
          <cell r="C7" t="str">
            <v>НОУ "Медицинская гимназия"</v>
          </cell>
          <cell r="D7">
            <v>3901</v>
          </cell>
          <cell r="E7" t="str">
            <v>СОШ</v>
          </cell>
        </row>
        <row r="8">
          <cell r="A8" t="str">
            <v>Красногвардейский</v>
          </cell>
          <cell r="C8" t="str">
            <v>ЧОУ "Академия"</v>
          </cell>
          <cell r="D8">
            <v>10901</v>
          </cell>
          <cell r="E8" t="str">
            <v>СОШ</v>
          </cell>
        </row>
        <row r="9">
          <cell r="A9" t="str">
            <v>Красносельский</v>
          </cell>
          <cell r="C9" t="str">
            <v>НОУ Гете-Шуле</v>
          </cell>
          <cell r="D9">
            <v>13902</v>
          </cell>
          <cell r="E9" t="str">
            <v>СОШ</v>
          </cell>
        </row>
        <row r="10">
          <cell r="A10" t="str">
            <v>Кронштадтский</v>
          </cell>
          <cell r="C10" t="str">
            <v>НОУ ДиПСО "Праздник+"</v>
          </cell>
          <cell r="D10">
            <v>12627</v>
          </cell>
          <cell r="E10" t="str">
            <v>СОШ</v>
          </cell>
        </row>
        <row r="11">
          <cell r="A11" t="str">
            <v>Курортный</v>
          </cell>
          <cell r="C11" t="str">
            <v>НОУ Лидер</v>
          </cell>
          <cell r="D11">
            <v>15901</v>
          </cell>
          <cell r="E11" t="str">
            <v>СОШ</v>
          </cell>
        </row>
        <row r="12">
          <cell r="A12" t="str">
            <v>Московский</v>
          </cell>
          <cell r="C12" t="str">
            <v>НОУ П Гимназия АН</v>
          </cell>
          <cell r="D12">
            <v>12626</v>
          </cell>
          <cell r="E12" t="str">
            <v>СОШ</v>
          </cell>
        </row>
        <row r="13">
          <cell r="A13" t="str">
            <v>Невский</v>
          </cell>
          <cell r="C13" t="str">
            <v>НОУ УВК "Взмах"</v>
          </cell>
          <cell r="D13">
            <v>5660</v>
          </cell>
          <cell r="E13" t="str">
            <v>СОШ</v>
          </cell>
        </row>
        <row r="14">
          <cell r="A14" t="str">
            <v>Петроградский</v>
          </cell>
          <cell r="C14" t="str">
            <v>НОУ Школа "Доверие"</v>
          </cell>
          <cell r="D14">
            <v>15903</v>
          </cell>
          <cell r="E14" t="str">
            <v>СОШ</v>
          </cell>
        </row>
        <row r="15">
          <cell r="A15" t="str">
            <v>Петродворцовый</v>
          </cell>
          <cell r="C15" t="str">
            <v>НОУ ШНИ</v>
          </cell>
          <cell r="D15">
            <v>18915</v>
          </cell>
          <cell r="E15" t="str">
            <v>СОШ</v>
          </cell>
        </row>
        <row r="16">
          <cell r="A16" t="str">
            <v>Приморский</v>
          </cell>
          <cell r="C16" t="str">
            <v>НЧОУ "Дельта"</v>
          </cell>
          <cell r="D16">
            <v>5664</v>
          </cell>
          <cell r="E16" t="str">
            <v>СОШ</v>
          </cell>
        </row>
        <row r="17">
          <cell r="A17" t="str">
            <v>Пушкинский</v>
          </cell>
          <cell r="C17" t="str">
            <v>ЧОУ "гимназия "Петершуле"</v>
          </cell>
          <cell r="D17">
            <v>7905</v>
          </cell>
          <cell r="E17" t="str">
            <v>СОШ</v>
          </cell>
        </row>
        <row r="18">
          <cell r="A18" t="str">
            <v>Фрунзенский</v>
          </cell>
          <cell r="C18" t="str">
            <v>ЧОУ "гимназия имени А.Невского"</v>
          </cell>
          <cell r="D18">
            <v>7906</v>
          </cell>
          <cell r="E18" t="str">
            <v>СОШ</v>
          </cell>
        </row>
        <row r="19">
          <cell r="A19" t="str">
            <v>Центральный</v>
          </cell>
          <cell r="C19" t="str">
            <v>ЧОУ "Менахем"</v>
          </cell>
          <cell r="D19">
            <v>3903</v>
          </cell>
          <cell r="E19" t="str">
            <v>СОШ</v>
          </cell>
        </row>
        <row r="20">
          <cell r="C20" t="str">
            <v>ЧОУ "СОШ "Логос"</v>
          </cell>
          <cell r="D20">
            <v>1704</v>
          </cell>
          <cell r="E20" t="str">
            <v>СОШ</v>
          </cell>
        </row>
        <row r="21">
          <cell r="C21" t="str">
            <v>ЧОУ "Центр Искусства Воспитания "Общеобразовательная Вальдорфская школа и детский сад"</v>
          </cell>
          <cell r="D21">
            <v>2703</v>
          </cell>
          <cell r="E21" t="str">
            <v>СОШ</v>
          </cell>
        </row>
        <row r="22">
          <cell r="C22" t="str">
            <v>ЧОУ "Школа "Обучение в диалоге"</v>
          </cell>
          <cell r="D22">
            <v>18919</v>
          </cell>
          <cell r="E22" t="str">
            <v>СОШ</v>
          </cell>
        </row>
        <row r="23">
          <cell r="C23" t="str">
            <v>ЧОУ "ШКОЛА "РИД"</v>
          </cell>
          <cell r="D23">
            <v>13901</v>
          </cell>
          <cell r="E23" t="str">
            <v>СОШ</v>
          </cell>
        </row>
        <row r="24">
          <cell r="C24" t="str">
            <v>ЧОУ "Школа "Шамир"</v>
          </cell>
          <cell r="D24">
            <v>1705</v>
          </cell>
          <cell r="E24" t="str">
            <v>СОШ</v>
          </cell>
        </row>
        <row r="25">
          <cell r="C25" t="str">
            <v>ЧОУ "ШКОЛА ГРАН"</v>
          </cell>
          <cell r="D25">
            <v>15900</v>
          </cell>
          <cell r="E25" t="str">
            <v>СОШ</v>
          </cell>
        </row>
        <row r="26">
          <cell r="C26" t="str">
            <v>ЧОУ "Школа Экспресс" Санкт-Петербурга</v>
          </cell>
          <cell r="D26">
            <v>18913</v>
          </cell>
          <cell r="E26" t="str">
            <v>СОШ</v>
          </cell>
        </row>
        <row r="27">
          <cell r="C27" t="str">
            <v>ЧОУ АЛЬМА-МАТЕР</v>
          </cell>
          <cell r="D27">
            <v>18905</v>
          </cell>
          <cell r="E27" t="str">
            <v>СОШ</v>
          </cell>
        </row>
        <row r="28">
          <cell r="C28" t="str">
            <v>ЧОУ ДиПСО "Шанс"</v>
          </cell>
          <cell r="D28">
            <v>12628</v>
          </cell>
          <cell r="E28" t="str">
            <v>СОШ</v>
          </cell>
        </row>
        <row r="29">
          <cell r="C29" t="str">
            <v>ЧОУ им Шацкого</v>
          </cell>
          <cell r="D29">
            <v>2705</v>
          </cell>
          <cell r="E29" t="str">
            <v>СОШ</v>
          </cell>
        </row>
        <row r="30">
          <cell r="C30" t="str">
            <v>ЧОУ СОШ "Гимназия"Северная Венеция</v>
          </cell>
          <cell r="D30">
            <v>11902</v>
          </cell>
          <cell r="E30" t="str">
            <v>СОШ</v>
          </cell>
        </row>
        <row r="31">
          <cell r="C31" t="str">
            <v>ЧОУ СПБГШ "РОСТ"</v>
          </cell>
          <cell r="D31">
            <v>3904</v>
          </cell>
          <cell r="E31" t="str">
            <v>СОШ</v>
          </cell>
        </row>
        <row r="32">
          <cell r="C32" t="str">
            <v>ЧОУ ШЭиП</v>
          </cell>
          <cell r="D32">
            <v>8900</v>
          </cell>
          <cell r="E32" t="str">
            <v>СОШ</v>
          </cell>
        </row>
        <row r="33">
          <cell r="C33" t="str">
            <v>ЧОУСОГХЦ"МИРТ"</v>
          </cell>
          <cell r="D33">
            <v>18920</v>
          </cell>
          <cell r="E33" t="str">
            <v>СОШ</v>
          </cell>
        </row>
        <row r="34">
          <cell r="C34" t="str">
            <v>Школа «Студиум»</v>
          </cell>
          <cell r="D34">
            <v>11901</v>
          </cell>
          <cell r="E34" t="str">
            <v>СОШ</v>
          </cell>
        </row>
        <row r="35">
          <cell r="C35" t="str">
            <v>Экономический лицей АНО ВО "МБИ"</v>
          </cell>
          <cell r="D35">
            <v>18906</v>
          </cell>
          <cell r="E35" t="str">
            <v>СОШ</v>
          </cell>
        </row>
        <row r="36">
          <cell r="C36" t="str">
            <v>ЧОУ "Школа Шостаковичей"</v>
          </cell>
          <cell r="D36">
            <v>2707</v>
          </cell>
          <cell r="E36" t="str">
            <v>СОШ</v>
          </cell>
        </row>
        <row r="37">
          <cell r="C37" t="str">
            <v>ЧОУ "ЮВЕНТА"</v>
          </cell>
          <cell r="D37">
            <v>2704</v>
          </cell>
          <cell r="E37" t="str">
            <v>СОШ</v>
          </cell>
        </row>
        <row r="38">
          <cell r="C38" t="str">
            <v>ЧОУ "Школа разговорных языков"</v>
          </cell>
          <cell r="D38">
            <v>5663</v>
          </cell>
          <cell r="E38" t="str">
            <v>СОШ</v>
          </cell>
        </row>
        <row r="39">
          <cell r="C39" t="str">
            <v>ЧОУ "Школа "Унисон"</v>
          </cell>
          <cell r="D39">
            <v>18909</v>
          </cell>
          <cell r="E39" t="str">
            <v>СОШ</v>
          </cell>
        </row>
        <row r="40">
          <cell r="C40" t="str">
            <v>НОУ Школа "Деловая волна"</v>
          </cell>
          <cell r="D40">
            <v>15907</v>
          </cell>
          <cell r="E40" t="str">
            <v>СОШ</v>
          </cell>
        </row>
        <row r="41">
          <cell r="C41" t="str">
            <v>НОУ ЧШ "Дипломат"</v>
          </cell>
          <cell r="D41">
            <v>1706</v>
          </cell>
          <cell r="E41" t="str">
            <v>СОШ</v>
          </cell>
        </row>
        <row r="42">
          <cell r="C42" t="str">
            <v>ЧОУ "Тет-а-тет"</v>
          </cell>
          <cell r="D42">
            <v>11000</v>
          </cell>
          <cell r="E42" t="str">
            <v>СОШ</v>
          </cell>
        </row>
        <row r="43">
          <cell r="C43" t="str">
            <v>ЧОУ "Санкт-Петербургская школа "ТТИШБ"</v>
          </cell>
          <cell r="D43">
            <v>1703</v>
          </cell>
          <cell r="E43" t="str">
            <v>СОШ</v>
          </cell>
        </row>
        <row r="44">
          <cell r="C44" t="str">
            <v>ЧОУ СВШ</v>
          </cell>
          <cell r="D44">
            <v>99999</v>
          </cell>
          <cell r="E44" t="str">
            <v>СОШ</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bine Sheet"/>
      <sheetName val="Лист1"/>
    </sheetNames>
    <sheetDataSet>
      <sheetData sheetId="0"/>
      <sheetData sheetId="1">
        <row r="27">
          <cell r="Z27">
            <v>0</v>
          </cell>
          <cell r="AA27">
            <v>1</v>
          </cell>
          <cell r="AB27">
            <v>2</v>
          </cell>
          <cell r="AC27">
            <v>3</v>
          </cell>
          <cell r="AD27">
            <v>4</v>
          </cell>
          <cell r="AE27">
            <v>5</v>
          </cell>
          <cell r="AF27">
            <v>6</v>
          </cell>
          <cell r="AG27">
            <v>7</v>
          </cell>
          <cell r="AH27">
            <v>8</v>
          </cell>
          <cell r="AI27">
            <v>9</v>
          </cell>
          <cell r="AJ27">
            <v>10</v>
          </cell>
          <cell r="AK27">
            <v>11</v>
          </cell>
        </row>
        <row r="47">
          <cell r="Y47" t="str">
            <v>Санкт-Петербург</v>
          </cell>
          <cell r="Z47">
            <v>0.36669542709232095</v>
          </cell>
          <cell r="AA47">
            <v>0.74201898188093185</v>
          </cell>
          <cell r="AB47">
            <v>1.2748058671268334</v>
          </cell>
          <cell r="AC47">
            <v>2.2023295944779981</v>
          </cell>
          <cell r="AD47">
            <v>3.0478861087144091</v>
          </cell>
          <cell r="AE47">
            <v>5.3019844693701463</v>
          </cell>
          <cell r="AF47">
            <v>7.782571182053494</v>
          </cell>
          <cell r="AG47">
            <v>10.897325280414151</v>
          </cell>
          <cell r="AH47">
            <v>14.143658326143226</v>
          </cell>
          <cell r="AI47">
            <v>18.032786885245901</v>
          </cell>
          <cell r="AJ47">
            <v>19.559965487489215</v>
          </cell>
          <cell r="AK47">
            <v>16.647972389991374</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row>
        <row r="3">
          <cell r="C3" t="str">
            <v>ГБОУ гимназия №526</v>
          </cell>
          <cell r="D3">
            <v>11526</v>
          </cell>
          <cell r="E3" t="str">
            <v>Гимназия</v>
          </cell>
        </row>
        <row r="4">
          <cell r="C4" t="str">
            <v>ГБОУ ФМЛ №366</v>
          </cell>
          <cell r="D4">
            <v>11366</v>
          </cell>
          <cell r="E4" t="str">
            <v>Лицей</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row>
        <row r="3">
          <cell r="C3" t="str">
            <v>ГБОУ гимназия №526</v>
          </cell>
          <cell r="D3">
            <v>11526</v>
          </cell>
          <cell r="E3" t="str">
            <v>Гимназия</v>
          </cell>
        </row>
        <row r="4">
          <cell r="C4" t="str">
            <v>ГБОУ ФМЛ №366</v>
          </cell>
          <cell r="D4">
            <v>11366</v>
          </cell>
          <cell r="E4" t="str">
            <v>Лицей</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sheetData sheetId="1"/>
      <sheetData sheetId="2">
        <row r="1">
          <cell r="C1" t="str">
            <v>Список ОО</v>
          </cell>
          <cell r="D1" t="str">
            <v>Код</v>
          </cell>
          <cell r="E1" t="str">
            <v>Вид ОО</v>
          </cell>
        </row>
        <row r="2">
          <cell r="C2" t="str">
            <v>ГБОУ гимназия №524</v>
          </cell>
          <cell r="D2">
            <v>11524</v>
          </cell>
          <cell r="E2" t="str">
            <v>Гимназия</v>
          </cell>
        </row>
        <row r="3">
          <cell r="C3" t="str">
            <v>ГБОУ гимназия №526</v>
          </cell>
          <cell r="D3">
            <v>11526</v>
          </cell>
          <cell r="E3" t="str">
            <v>Гимназия</v>
          </cell>
        </row>
        <row r="4">
          <cell r="C4" t="str">
            <v>ГБОУ ФМЛ №366</v>
          </cell>
          <cell r="D4">
            <v>11366</v>
          </cell>
          <cell r="E4" t="str">
            <v>Лицей</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2">
          <cell r="C2" t="str">
            <v>ГБОУ гимназия №524</v>
          </cell>
          <cell r="G2">
            <v>0</v>
          </cell>
        </row>
        <row r="3">
          <cell r="C3" t="str">
            <v>ГБОУ гимназия №526</v>
          </cell>
          <cell r="G3">
            <v>1</v>
          </cell>
        </row>
        <row r="4">
          <cell r="C4" t="str">
            <v>ГБОУ ФМЛ №366</v>
          </cell>
          <cell r="G4">
            <v>2</v>
          </cell>
        </row>
        <row r="5">
          <cell r="C5" t="str">
            <v>ГБОУ лицей №373</v>
          </cell>
        </row>
        <row r="6">
          <cell r="C6" t="str">
            <v>ГБОУ "Морская школа"</v>
          </cell>
        </row>
        <row r="7">
          <cell r="C7" t="str">
            <v>ГБОУ СОШ №353</v>
          </cell>
        </row>
        <row r="8">
          <cell r="C8" t="str">
            <v>ГБОУ СОШ №354</v>
          </cell>
        </row>
        <row r="9">
          <cell r="C9" t="str">
            <v>ГБОУ СОШ №355</v>
          </cell>
        </row>
        <row r="10">
          <cell r="C10" t="str">
            <v xml:space="preserve">ГБОУ СОШ №358 </v>
          </cell>
        </row>
        <row r="11">
          <cell r="C11" t="str">
            <v>ГБОУ СОШ №362</v>
          </cell>
        </row>
        <row r="12">
          <cell r="C12" t="str">
            <v>ГБОУ СОШ №370</v>
          </cell>
        </row>
        <row r="13">
          <cell r="C13" t="str">
            <v>ГБОУ СОШ №372</v>
          </cell>
        </row>
        <row r="14">
          <cell r="C14" t="str">
            <v>ГБОУ СОШ №374</v>
          </cell>
        </row>
        <row r="15">
          <cell r="C15" t="str">
            <v>ГБОУ СОШ №376</v>
          </cell>
        </row>
        <row r="16">
          <cell r="C16" t="str">
            <v>ГБОУ СОШ №484</v>
          </cell>
        </row>
        <row r="17">
          <cell r="C17" t="str">
            <v>ГБОУ СОШ №489</v>
          </cell>
        </row>
        <row r="18">
          <cell r="C18" t="str">
            <v>ГБОУ СОШ №495</v>
          </cell>
        </row>
        <row r="19">
          <cell r="C19" t="str">
            <v>ГБОУ СОШ №496</v>
          </cell>
        </row>
        <row r="20">
          <cell r="C20" t="str">
            <v>ГБОУ СОШ №507</v>
          </cell>
        </row>
        <row r="21">
          <cell r="C21" t="str">
            <v>ГБОУ СОШ №519</v>
          </cell>
        </row>
        <row r="22">
          <cell r="C22" t="str">
            <v>ГБОУ СОШ №536</v>
          </cell>
        </row>
        <row r="23">
          <cell r="C23" t="str">
            <v>ГБОУ СОШ №537</v>
          </cell>
        </row>
        <row r="24">
          <cell r="C24" t="str">
            <v>ГБОУ СОШ №543</v>
          </cell>
        </row>
        <row r="25">
          <cell r="C25" t="str">
            <v>ГБОУ СОШ №594</v>
          </cell>
        </row>
        <row r="26">
          <cell r="C26" t="str">
            <v>ГБОУ СОШ №643</v>
          </cell>
        </row>
        <row r="27">
          <cell r="C27" t="str">
            <v>ГБОУ СОШ №663</v>
          </cell>
        </row>
        <row r="28">
          <cell r="C28" t="str">
            <v>ГБОУ СОШ №684</v>
          </cell>
        </row>
        <row r="29">
          <cell r="C29" t="str">
            <v>ГБОУ СОШ №1</v>
          </cell>
        </row>
        <row r="30">
          <cell r="C30" t="str">
            <v>ГБОУ СОШ №351</v>
          </cell>
        </row>
        <row r="31">
          <cell r="C31" t="str">
            <v>ГБОУ СОШ №356</v>
          </cell>
        </row>
        <row r="32">
          <cell r="C32" t="str">
            <v>ГБОУ СОШ №371</v>
          </cell>
        </row>
        <row r="33">
          <cell r="C33" t="str">
            <v>ГБОУ СОШ №485</v>
          </cell>
        </row>
        <row r="34">
          <cell r="C34" t="str">
            <v>ГБОУ СОШ №508</v>
          </cell>
        </row>
        <row r="35">
          <cell r="C35" t="str">
            <v>ГБОУ СОШ №510</v>
          </cell>
        </row>
        <row r="36">
          <cell r="C36" t="str">
            <v>ГБОУ СОШ №525</v>
          </cell>
        </row>
        <row r="37">
          <cell r="C37" t="str">
            <v>ГБОУ СОШ №544</v>
          </cell>
        </row>
        <row r="38">
          <cell r="C38" t="str">
            <v>ГБОУ ЦО №2</v>
          </cell>
        </row>
        <row r="39">
          <cell r="C39" t="str">
            <v>ГБОУ школа №613</v>
          </cell>
        </row>
        <row r="40">
          <cell r="C40" t="str">
            <v>ГБОУ прогимназия №698</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Результаты"/>
      <sheetName val="ИТОГИ"/>
      <sheetName val="Списки"/>
    </sheetNames>
    <sheetDataSet>
      <sheetData sheetId="0" refreshError="1"/>
      <sheetData sheetId="1" refreshError="1"/>
      <sheetData sheetId="2">
        <row r="1">
          <cell r="C1" t="str">
            <v>Список ОО</v>
          </cell>
          <cell r="D1" t="str">
            <v>Код</v>
          </cell>
          <cell r="E1" t="str">
            <v>Вид ОО</v>
          </cell>
        </row>
        <row r="2">
          <cell r="C2" t="str">
            <v>ГБОУ гимназия №524</v>
          </cell>
          <cell r="D2">
            <v>11524</v>
          </cell>
          <cell r="E2" t="str">
            <v>Гимназия</v>
          </cell>
          <cell r="G2">
            <v>0</v>
          </cell>
        </row>
        <row r="3">
          <cell r="C3" t="str">
            <v>ГБОУ гимназия №526</v>
          </cell>
          <cell r="D3">
            <v>11526</v>
          </cell>
          <cell r="E3" t="str">
            <v>Гимназия</v>
          </cell>
          <cell r="G3">
            <v>1</v>
          </cell>
        </row>
        <row r="4">
          <cell r="C4" t="str">
            <v>ГБОУ ФМЛ №366</v>
          </cell>
          <cell r="D4">
            <v>11366</v>
          </cell>
          <cell r="E4" t="str">
            <v>Лицей</v>
          </cell>
          <cell r="G4">
            <v>2</v>
          </cell>
        </row>
        <row r="5">
          <cell r="C5" t="str">
            <v>ГБОУ лицей №373</v>
          </cell>
          <cell r="D5">
            <v>11373</v>
          </cell>
          <cell r="E5" t="str">
            <v>Лицей</v>
          </cell>
        </row>
        <row r="6">
          <cell r="C6" t="str">
            <v>ГБОУ "Морская школа"</v>
          </cell>
          <cell r="D6">
            <v>11002</v>
          </cell>
          <cell r="E6" t="str">
            <v>СОШ</v>
          </cell>
        </row>
        <row r="7">
          <cell r="C7" t="str">
            <v>ГБОУ СОШ №353</v>
          </cell>
          <cell r="D7">
            <v>11353</v>
          </cell>
          <cell r="E7" t="str">
            <v>СОШ</v>
          </cell>
        </row>
        <row r="8">
          <cell r="C8" t="str">
            <v>ГБОУ СОШ №354</v>
          </cell>
          <cell r="D8">
            <v>11354</v>
          </cell>
          <cell r="E8" t="str">
            <v>СОШ</v>
          </cell>
        </row>
        <row r="9">
          <cell r="C9" t="str">
            <v>ГБОУ СОШ №355</v>
          </cell>
          <cell r="D9">
            <v>11355</v>
          </cell>
          <cell r="E9" t="str">
            <v>СОШ</v>
          </cell>
        </row>
        <row r="10">
          <cell r="C10" t="str">
            <v xml:space="preserve">ГБОУ СОШ №358 </v>
          </cell>
          <cell r="D10">
            <v>11358</v>
          </cell>
          <cell r="E10" t="str">
            <v>СОШ</v>
          </cell>
        </row>
        <row r="11">
          <cell r="C11" t="str">
            <v>ГБОУ СОШ №362</v>
          </cell>
          <cell r="D11">
            <v>11362</v>
          </cell>
          <cell r="E11" t="str">
            <v>СОШ</v>
          </cell>
        </row>
        <row r="12">
          <cell r="C12" t="str">
            <v>ГБОУ СОШ №370</v>
          </cell>
          <cell r="D12">
            <v>11370</v>
          </cell>
          <cell r="E12" t="str">
            <v>СОШ</v>
          </cell>
        </row>
        <row r="13">
          <cell r="C13" t="str">
            <v>ГБОУ СОШ №372</v>
          </cell>
          <cell r="D13">
            <v>11372</v>
          </cell>
          <cell r="E13" t="str">
            <v>СОШ</v>
          </cell>
        </row>
        <row r="14">
          <cell r="C14" t="str">
            <v>ГБОУ СОШ №374</v>
          </cell>
          <cell r="D14">
            <v>11374</v>
          </cell>
          <cell r="E14" t="str">
            <v>СОШ</v>
          </cell>
        </row>
        <row r="15">
          <cell r="C15" t="str">
            <v>ГБОУ СОШ №376</v>
          </cell>
          <cell r="D15">
            <v>11376</v>
          </cell>
          <cell r="E15" t="str">
            <v>СОШ</v>
          </cell>
        </row>
        <row r="16">
          <cell r="C16" t="str">
            <v>ГБОУ СОШ №484</v>
          </cell>
          <cell r="D16">
            <v>11484</v>
          </cell>
          <cell r="E16" t="str">
            <v>СОШ</v>
          </cell>
        </row>
        <row r="17">
          <cell r="C17" t="str">
            <v>ГБОУ СОШ №489</v>
          </cell>
          <cell r="D17">
            <v>11489</v>
          </cell>
          <cell r="E17" t="str">
            <v>СОШ</v>
          </cell>
        </row>
        <row r="18">
          <cell r="C18" t="str">
            <v>ГБОУ СОШ №495</v>
          </cell>
          <cell r="D18">
            <v>11495</v>
          </cell>
          <cell r="E18" t="str">
            <v>СОШ</v>
          </cell>
        </row>
        <row r="19">
          <cell r="C19" t="str">
            <v>ГБОУ СОШ №496</v>
          </cell>
          <cell r="D19">
            <v>11496</v>
          </cell>
          <cell r="E19" t="str">
            <v>СОШ</v>
          </cell>
        </row>
        <row r="20">
          <cell r="C20" t="str">
            <v>ГБОУ СОШ №507</v>
          </cell>
          <cell r="D20">
            <v>11507</v>
          </cell>
          <cell r="E20" t="str">
            <v>СОШ</v>
          </cell>
        </row>
        <row r="21">
          <cell r="C21" t="str">
            <v>ГБОУ СОШ №519</v>
          </cell>
          <cell r="D21">
            <v>11519</v>
          </cell>
          <cell r="E21" t="str">
            <v>СОШ</v>
          </cell>
        </row>
        <row r="22">
          <cell r="C22" t="str">
            <v>ГБОУ СОШ №536</v>
          </cell>
          <cell r="D22">
            <v>11536</v>
          </cell>
          <cell r="E22" t="str">
            <v>СОШ</v>
          </cell>
        </row>
        <row r="23">
          <cell r="C23" t="str">
            <v>ГБОУ СОШ №537</v>
          </cell>
          <cell r="D23">
            <v>11537</v>
          </cell>
          <cell r="E23" t="str">
            <v>СОШ</v>
          </cell>
        </row>
        <row r="24">
          <cell r="C24" t="str">
            <v>ГБОУ СОШ №543</v>
          </cell>
          <cell r="D24">
            <v>11543</v>
          </cell>
          <cell r="E24" t="str">
            <v>СОШ</v>
          </cell>
        </row>
        <row r="25">
          <cell r="C25" t="str">
            <v>ГБОУ СОШ №594</v>
          </cell>
          <cell r="D25">
            <v>11594</v>
          </cell>
          <cell r="E25" t="str">
            <v>СОШ</v>
          </cell>
        </row>
        <row r="26">
          <cell r="C26" t="str">
            <v>ГБОУ СОШ №643</v>
          </cell>
          <cell r="D26">
            <v>11643</v>
          </cell>
          <cell r="E26" t="str">
            <v>СОШ</v>
          </cell>
        </row>
        <row r="27">
          <cell r="C27" t="str">
            <v>ГБОУ СОШ №663</v>
          </cell>
          <cell r="D27">
            <v>11663</v>
          </cell>
          <cell r="E27" t="str">
            <v>СОШ</v>
          </cell>
        </row>
        <row r="28">
          <cell r="C28" t="str">
            <v>ГБОУ СОШ №684</v>
          </cell>
          <cell r="D28">
            <v>11684</v>
          </cell>
          <cell r="E28" t="str">
            <v>СОШ</v>
          </cell>
        </row>
        <row r="29">
          <cell r="C29" t="str">
            <v>ГБОУ СОШ №1</v>
          </cell>
          <cell r="D29">
            <v>11001</v>
          </cell>
          <cell r="E29" t="str">
            <v>СОШ с углуб.</v>
          </cell>
        </row>
        <row r="30">
          <cell r="C30" t="str">
            <v>ГБОУ СОШ №351</v>
          </cell>
          <cell r="D30">
            <v>11351</v>
          </cell>
          <cell r="E30" t="str">
            <v>СОШ с углуб.</v>
          </cell>
        </row>
        <row r="31">
          <cell r="C31" t="str">
            <v>ГБОУ СОШ №356</v>
          </cell>
          <cell r="D31">
            <v>11356</v>
          </cell>
          <cell r="E31" t="str">
            <v>СОШ с углуб.</v>
          </cell>
        </row>
        <row r="32">
          <cell r="C32" t="str">
            <v>ГБОУ СОШ №371</v>
          </cell>
          <cell r="D32">
            <v>11371</v>
          </cell>
          <cell r="E32" t="str">
            <v>СОШ с углуб.</v>
          </cell>
        </row>
        <row r="33">
          <cell r="C33" t="str">
            <v>ГБОУ СОШ №485</v>
          </cell>
          <cell r="D33">
            <v>11485</v>
          </cell>
          <cell r="E33" t="str">
            <v>СОШ с углуб.</v>
          </cell>
        </row>
        <row r="34">
          <cell r="C34" t="str">
            <v>ГБОУ СОШ №508</v>
          </cell>
          <cell r="D34">
            <v>11508</v>
          </cell>
          <cell r="E34" t="str">
            <v>СОШ с углуб.</v>
          </cell>
        </row>
        <row r="35">
          <cell r="C35" t="str">
            <v>ГБОУ СОШ №510</v>
          </cell>
          <cell r="D35">
            <v>11510</v>
          </cell>
          <cell r="E35" t="str">
            <v>СОШ с углуб.</v>
          </cell>
        </row>
        <row r="36">
          <cell r="C36" t="str">
            <v>ГБОУ СОШ №525</v>
          </cell>
          <cell r="D36">
            <v>11525</v>
          </cell>
          <cell r="E36" t="str">
            <v>СОШ с углуб.</v>
          </cell>
        </row>
        <row r="37">
          <cell r="C37" t="str">
            <v>ГБОУ СОШ №544</v>
          </cell>
          <cell r="D37">
            <v>11544</v>
          </cell>
          <cell r="E37" t="str">
            <v>СОШ с углуб.</v>
          </cell>
        </row>
        <row r="38">
          <cell r="C38" t="str">
            <v>ГБОУ ЦО №2</v>
          </cell>
          <cell r="D38">
            <v>11002</v>
          </cell>
          <cell r="E38" t="str">
            <v>ЦО</v>
          </cell>
        </row>
        <row r="39">
          <cell r="C39" t="str">
            <v>ГБОУ школа №613</v>
          </cell>
          <cell r="D39">
            <v>11613</v>
          </cell>
          <cell r="E39" t="str">
            <v>СОШ</v>
          </cell>
        </row>
        <row r="40">
          <cell r="C40" t="str">
            <v>ГБОУ прогимназия №698</v>
          </cell>
          <cell r="D40">
            <v>11698</v>
          </cell>
          <cell r="E40" t="str">
            <v>прогимназия</v>
          </cell>
        </row>
      </sheetData>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40"/>
  <sheetViews>
    <sheetView workbookViewId="0">
      <selection activeCell="H18" sqref="H18"/>
    </sheetView>
  </sheetViews>
  <sheetFormatPr defaultRowHeight="15" x14ac:dyDescent="0.25"/>
  <cols>
    <col min="1" max="1" width="38" customWidth="1"/>
  </cols>
  <sheetData>
    <row r="1" spans="1:1" x14ac:dyDescent="0.25">
      <c r="A1" s="51" t="s">
        <v>217</v>
      </c>
    </row>
    <row r="2" spans="1:1" x14ac:dyDescent="0.25">
      <c r="A2" s="169" t="s">
        <v>212</v>
      </c>
    </row>
    <row r="3" spans="1:1" x14ac:dyDescent="0.25">
      <c r="A3" s="169" t="s">
        <v>213</v>
      </c>
    </row>
    <row r="4" spans="1:1" x14ac:dyDescent="0.25">
      <c r="A4" s="170" t="s">
        <v>214</v>
      </c>
    </row>
    <row r="5" spans="1:1" x14ac:dyDescent="0.25">
      <c r="A5" s="171" t="s">
        <v>215</v>
      </c>
    </row>
    <row r="6" spans="1:1" x14ac:dyDescent="0.25">
      <c r="A6" s="168">
        <v>1</v>
      </c>
    </row>
    <row r="7" spans="1:1" x14ac:dyDescent="0.25">
      <c r="A7" s="168">
        <v>351</v>
      </c>
    </row>
    <row r="8" spans="1:1" x14ac:dyDescent="0.25">
      <c r="A8" s="168">
        <v>353</v>
      </c>
    </row>
    <row r="9" spans="1:1" x14ac:dyDescent="0.25">
      <c r="A9" s="168">
        <v>354</v>
      </c>
    </row>
    <row r="10" spans="1:1" x14ac:dyDescent="0.25">
      <c r="A10" s="168">
        <v>355</v>
      </c>
    </row>
    <row r="11" spans="1:1" x14ac:dyDescent="0.25">
      <c r="A11" s="168">
        <v>356</v>
      </c>
    </row>
    <row r="12" spans="1:1" x14ac:dyDescent="0.25">
      <c r="A12" s="168">
        <v>358</v>
      </c>
    </row>
    <row r="13" spans="1:1" x14ac:dyDescent="0.25">
      <c r="A13" s="168">
        <v>362</v>
      </c>
    </row>
    <row r="14" spans="1:1" x14ac:dyDescent="0.25">
      <c r="A14" s="168">
        <v>366</v>
      </c>
    </row>
    <row r="15" spans="1:1" x14ac:dyDescent="0.25">
      <c r="A15" s="168">
        <v>371</v>
      </c>
    </row>
    <row r="16" spans="1:1" x14ac:dyDescent="0.25">
      <c r="A16" s="168">
        <v>372</v>
      </c>
    </row>
    <row r="17" spans="1:1" x14ac:dyDescent="0.25">
      <c r="A17" s="168">
        <v>373</v>
      </c>
    </row>
    <row r="18" spans="1:1" x14ac:dyDescent="0.25">
      <c r="A18" s="168">
        <v>376</v>
      </c>
    </row>
    <row r="19" spans="1:1" x14ac:dyDescent="0.25">
      <c r="A19" s="168">
        <v>484</v>
      </c>
    </row>
    <row r="20" spans="1:1" x14ac:dyDescent="0.25">
      <c r="A20" s="168">
        <v>485</v>
      </c>
    </row>
    <row r="21" spans="1:1" x14ac:dyDescent="0.25">
      <c r="A21" s="168">
        <v>489</v>
      </c>
    </row>
    <row r="22" spans="1:1" x14ac:dyDescent="0.25">
      <c r="A22" s="168">
        <v>495</v>
      </c>
    </row>
    <row r="23" spans="1:1" x14ac:dyDescent="0.25">
      <c r="A23" s="168">
        <v>496</v>
      </c>
    </row>
    <row r="24" spans="1:1" x14ac:dyDescent="0.25">
      <c r="A24" s="168">
        <v>507</v>
      </c>
    </row>
    <row r="25" spans="1:1" x14ac:dyDescent="0.25">
      <c r="A25" s="168">
        <v>508</v>
      </c>
    </row>
    <row r="26" spans="1:1" x14ac:dyDescent="0.25">
      <c r="A26" s="168">
        <v>510</v>
      </c>
    </row>
    <row r="27" spans="1:1" x14ac:dyDescent="0.25">
      <c r="A27" s="168">
        <v>519</v>
      </c>
    </row>
    <row r="28" spans="1:1" x14ac:dyDescent="0.25">
      <c r="A28" s="168">
        <v>524</v>
      </c>
    </row>
    <row r="29" spans="1:1" x14ac:dyDescent="0.25">
      <c r="A29" s="168">
        <v>525</v>
      </c>
    </row>
    <row r="30" spans="1:1" x14ac:dyDescent="0.25">
      <c r="A30" s="168">
        <v>526</v>
      </c>
    </row>
    <row r="31" spans="1:1" x14ac:dyDescent="0.25">
      <c r="A31" s="168">
        <v>536</v>
      </c>
    </row>
    <row r="32" spans="1:1" x14ac:dyDescent="0.25">
      <c r="A32" s="168">
        <v>537</v>
      </c>
    </row>
    <row r="33" spans="1:1" x14ac:dyDescent="0.25">
      <c r="A33" s="168">
        <v>543</v>
      </c>
    </row>
    <row r="34" spans="1:1" x14ac:dyDescent="0.25">
      <c r="A34" s="168">
        <v>544</v>
      </c>
    </row>
    <row r="35" spans="1:1" x14ac:dyDescent="0.25">
      <c r="A35" s="168">
        <v>594</v>
      </c>
    </row>
    <row r="36" spans="1:1" x14ac:dyDescent="0.25">
      <c r="A36" s="168">
        <v>643</v>
      </c>
    </row>
    <row r="37" spans="1:1" x14ac:dyDescent="0.25">
      <c r="A37" s="168">
        <v>684</v>
      </c>
    </row>
    <row r="38" spans="1:1" x14ac:dyDescent="0.25">
      <c r="A38" s="168">
        <v>698</v>
      </c>
    </row>
    <row r="39" spans="1:1" x14ac:dyDescent="0.25">
      <c r="A39" s="169" t="s">
        <v>216</v>
      </c>
    </row>
    <row r="40" spans="1:1" x14ac:dyDescent="0.25">
      <c r="A40" s="169" t="s">
        <v>117</v>
      </c>
    </row>
  </sheetData>
  <hyperlinks>
    <hyperlink ref="A2" location="'Общий'!A1" display="'Общий'!A1"/>
    <hyperlink ref="A3" location="'РАйон'!A1" display="'РАйон'!A1"/>
    <hyperlink ref="A4" location="'Регион'!A1" display="'Регион'!A1"/>
    <hyperlink ref="A5" location="'Задания'!A1" display="'Задания'!A1"/>
    <hyperlink ref="A6" location="'1'!A1" display="'1'!A1"/>
    <hyperlink ref="A7" location="'351'!A1" display="'351'!A1"/>
    <hyperlink ref="A8" location="'353'!A1" display="'353'!A1"/>
    <hyperlink ref="A9" location="'354'!A1" display="'354'!A1"/>
    <hyperlink ref="A10" location="'355'!A1" display="'355'!A1"/>
    <hyperlink ref="A11" location="'356'!A1" display="'356'!A1"/>
    <hyperlink ref="A12" location="'358'!A1" display="'358'!A1"/>
    <hyperlink ref="A13" location="'362'!A1" display="'362'!A1"/>
    <hyperlink ref="A14" location="'366'!A1" display="'366'!A1"/>
    <hyperlink ref="A15" location="'371'!A1" display="'371'!A1"/>
    <hyperlink ref="A16" location="'372'!A1" display="'372'!A1"/>
    <hyperlink ref="A17" location="'373'!A1" display="'373'!A1"/>
    <hyperlink ref="A18" location="'376'!A1" display="'376'!A1"/>
    <hyperlink ref="A19" location="'484'!A1" display="'484'!A1"/>
    <hyperlink ref="A20" location="'485'!A1" display="'485'!A1"/>
    <hyperlink ref="A21" location="'489'!A1" display="'489'!A1"/>
    <hyperlink ref="A22" location="'495'!A1" display="'495'!A1"/>
    <hyperlink ref="A23" location="'496'!A1" display="'496'!A1"/>
    <hyperlink ref="A24" location="'507'!A1" display="'507'!A1"/>
    <hyperlink ref="A25" location="'508'!A1" display="'508'!A1"/>
    <hyperlink ref="A26" location="'510'!A1" display="'510'!A1"/>
    <hyperlink ref="A27" location="'519'!A1" display="'519'!A1"/>
    <hyperlink ref="A28" location="'524'!A1" display="'524'!A1"/>
    <hyperlink ref="A29" location="'525'!A1" display="'525'!A1"/>
    <hyperlink ref="A30" location="'526'!A1" display="'526'!A1"/>
    <hyperlink ref="A31" location="'536'!A1" display="'536'!A1"/>
    <hyperlink ref="A32" location="'537'!A1" display="'537'!A1"/>
    <hyperlink ref="A33" location="'543'!A1" display="'543'!A1"/>
    <hyperlink ref="A34" location="'544'!A1" display="'544'!A1"/>
    <hyperlink ref="A35" location="'594'!A1" display="'594'!A1"/>
    <hyperlink ref="A36" location="'643'!A1" display="'643'!A1"/>
    <hyperlink ref="A37" location="'684'!A1" display="'684'!A1"/>
    <hyperlink ref="A38" location="'698'!A1" display="'698'!A1"/>
    <hyperlink ref="A39" location="'Студиум'!A1" display="'Студиум'!A1"/>
    <hyperlink ref="A40" location="'Венеция'!A1" display="'Венеция'!A1"/>
  </hyperlinks>
  <pageMargins left="0.7" right="0.7" top="0.75" bottom="0.75" header="0.3" footer="0.3"/>
  <pageSetup paperSize="9" orientation="portrait"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6"/>
  <dimension ref="A1:Y60"/>
  <sheetViews>
    <sheetView workbookViewId="0">
      <selection activeCell="F60" sqref="F60:G60"/>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6.85546875" style="15" customWidth="1"/>
    <col min="10" max="11" width="6.85546875" style="16" customWidth="1"/>
    <col min="12" max="13" width="6.85546875" style="15" customWidth="1"/>
    <col min="14" max="15" width="6.85546875" style="16" customWidth="1"/>
    <col min="16" max="17" width="6.85546875" style="15" customWidth="1"/>
    <col min="18" max="19" width="6.85546875" style="16" customWidth="1"/>
    <col min="20" max="21" width="6.8554687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28</v>
      </c>
      <c r="C4" s="6">
        <f>VLOOKUP(B4,[4]Списки!$C$1:$E$40,2,FALSE)</f>
        <v>11355</v>
      </c>
      <c r="D4" s="6" t="str">
        <f>VLOOKUP(B4,[4]Списки!$C$1:$E$40,3,FALSE)</f>
        <v>СОШ</v>
      </c>
      <c r="E4" s="7" t="s">
        <v>22</v>
      </c>
      <c r="F4" s="8">
        <v>58</v>
      </c>
      <c r="G4" s="8">
        <v>54</v>
      </c>
      <c r="H4" s="9">
        <v>2</v>
      </c>
      <c r="I4" s="9"/>
      <c r="J4" s="10">
        <v>1</v>
      </c>
      <c r="K4" s="10"/>
      <c r="L4" s="9">
        <v>2</v>
      </c>
      <c r="M4" s="9"/>
      <c r="N4" s="10"/>
      <c r="O4" s="10">
        <v>1</v>
      </c>
      <c r="P4" s="9">
        <v>0</v>
      </c>
      <c r="Q4" s="9"/>
      <c r="R4" s="10">
        <v>1</v>
      </c>
      <c r="S4" s="10"/>
      <c r="T4" s="9">
        <v>2</v>
      </c>
      <c r="U4" s="9"/>
      <c r="V4" s="11">
        <f t="shared" ref="V4:V56" si="0">IF(COUNTBLANK(H4:U4)&lt;=7,SUM(H4:U4),"Не писал")</f>
        <v>9</v>
      </c>
      <c r="X4" s="118" t="s">
        <v>92</v>
      </c>
      <c r="Y4" s="50">
        <f>COUNTIF(V4:V133,0)</f>
        <v>0</v>
      </c>
    </row>
    <row r="5" spans="1:25" x14ac:dyDescent="0.25">
      <c r="A5" s="4" t="str">
        <f t="shared" ref="A5:A21" si="1">A4</f>
        <v>Московский</v>
      </c>
      <c r="B5" s="12" t="str">
        <f t="shared" ref="B5:G20" si="2">B4</f>
        <v>ГБОУ СОШ №355</v>
      </c>
      <c r="C5" s="6">
        <f t="shared" si="2"/>
        <v>11355</v>
      </c>
      <c r="D5" s="6" t="str">
        <f t="shared" si="2"/>
        <v>СОШ</v>
      </c>
      <c r="E5" s="8" t="str">
        <f t="shared" si="2"/>
        <v>2а</v>
      </c>
      <c r="F5" s="8">
        <f t="shared" si="2"/>
        <v>58</v>
      </c>
      <c r="G5" s="8">
        <f t="shared" si="2"/>
        <v>54</v>
      </c>
      <c r="H5" s="9"/>
      <c r="I5" s="9">
        <v>2</v>
      </c>
      <c r="J5" s="10"/>
      <c r="K5" s="10">
        <v>1</v>
      </c>
      <c r="L5" s="9"/>
      <c r="M5" s="9">
        <v>2</v>
      </c>
      <c r="N5" s="10">
        <v>1</v>
      </c>
      <c r="O5" s="10"/>
      <c r="P5" s="9">
        <v>2</v>
      </c>
      <c r="Q5" s="9"/>
      <c r="R5" s="10">
        <v>1</v>
      </c>
      <c r="S5" s="10"/>
      <c r="T5" s="9">
        <v>2</v>
      </c>
      <c r="U5" s="9"/>
      <c r="V5" s="11">
        <f t="shared" si="0"/>
        <v>11</v>
      </c>
      <c r="X5" s="118" t="s">
        <v>93</v>
      </c>
      <c r="Y5" s="50">
        <f>COUNTIF(V4:V134,1)</f>
        <v>0</v>
      </c>
    </row>
    <row r="6" spans="1:25" x14ac:dyDescent="0.25">
      <c r="A6" s="4" t="str">
        <f t="shared" si="1"/>
        <v>Московский</v>
      </c>
      <c r="B6" s="12" t="str">
        <f t="shared" si="2"/>
        <v>ГБОУ СОШ №355</v>
      </c>
      <c r="C6" s="6">
        <f t="shared" si="2"/>
        <v>11355</v>
      </c>
      <c r="D6" s="6" t="str">
        <f t="shared" si="2"/>
        <v>СОШ</v>
      </c>
      <c r="E6" s="8" t="str">
        <f t="shared" si="2"/>
        <v>2а</v>
      </c>
      <c r="F6" s="8">
        <f t="shared" si="2"/>
        <v>58</v>
      </c>
      <c r="G6" s="8">
        <f t="shared" si="2"/>
        <v>54</v>
      </c>
      <c r="H6" s="9">
        <v>2</v>
      </c>
      <c r="I6" s="9"/>
      <c r="J6" s="10"/>
      <c r="K6" s="10">
        <v>1</v>
      </c>
      <c r="L6" s="9">
        <v>2</v>
      </c>
      <c r="M6" s="9"/>
      <c r="N6" s="10">
        <v>1</v>
      </c>
      <c r="O6" s="10"/>
      <c r="P6" s="9">
        <v>2</v>
      </c>
      <c r="Q6" s="9"/>
      <c r="R6" s="10">
        <v>1</v>
      </c>
      <c r="S6" s="10"/>
      <c r="T6" s="9">
        <v>2</v>
      </c>
      <c r="U6" s="9"/>
      <c r="V6" s="11">
        <f t="shared" si="0"/>
        <v>11</v>
      </c>
      <c r="X6" s="118" t="s">
        <v>105</v>
      </c>
      <c r="Y6" s="50">
        <f>COUNTIF(V4:V135,2)</f>
        <v>0</v>
      </c>
    </row>
    <row r="7" spans="1:25" x14ac:dyDescent="0.25">
      <c r="A7" s="4" t="str">
        <f t="shared" si="1"/>
        <v>Московский</v>
      </c>
      <c r="B7" s="12" t="str">
        <f t="shared" si="2"/>
        <v>ГБОУ СОШ №355</v>
      </c>
      <c r="C7" s="6">
        <f t="shared" si="2"/>
        <v>11355</v>
      </c>
      <c r="D7" s="6" t="str">
        <f t="shared" si="2"/>
        <v>СОШ</v>
      </c>
      <c r="E7" s="8" t="str">
        <f t="shared" si="2"/>
        <v>2а</v>
      </c>
      <c r="F7" s="8">
        <f t="shared" si="2"/>
        <v>58</v>
      </c>
      <c r="G7" s="8">
        <f t="shared" si="2"/>
        <v>54</v>
      </c>
      <c r="H7" s="9">
        <v>2</v>
      </c>
      <c r="I7" s="9"/>
      <c r="J7" s="10"/>
      <c r="K7" s="10">
        <v>1</v>
      </c>
      <c r="L7" s="9"/>
      <c r="M7" s="9">
        <v>2</v>
      </c>
      <c r="N7" s="10">
        <v>0</v>
      </c>
      <c r="O7" s="10"/>
      <c r="P7" s="9">
        <v>1</v>
      </c>
      <c r="Q7" s="9"/>
      <c r="R7" s="10"/>
      <c r="S7" s="10">
        <v>0</v>
      </c>
      <c r="T7" s="9">
        <v>1</v>
      </c>
      <c r="U7" s="9"/>
      <c r="V7" s="11">
        <f t="shared" si="0"/>
        <v>7</v>
      </c>
      <c r="X7" s="118" t="s">
        <v>106</v>
      </c>
      <c r="Y7" s="50">
        <f>COUNTIF(V4:V136,3)</f>
        <v>0</v>
      </c>
    </row>
    <row r="8" spans="1:25" x14ac:dyDescent="0.25">
      <c r="A8" s="4" t="str">
        <f t="shared" si="1"/>
        <v>Московский</v>
      </c>
      <c r="B8" s="12" t="str">
        <f t="shared" si="2"/>
        <v>ГБОУ СОШ №355</v>
      </c>
      <c r="C8" s="6">
        <f t="shared" si="2"/>
        <v>11355</v>
      </c>
      <c r="D8" s="6" t="str">
        <f t="shared" si="2"/>
        <v>СОШ</v>
      </c>
      <c r="E8" s="8" t="str">
        <f t="shared" si="2"/>
        <v>2а</v>
      </c>
      <c r="F8" s="8">
        <f t="shared" si="2"/>
        <v>58</v>
      </c>
      <c r="G8" s="8">
        <f t="shared" si="2"/>
        <v>54</v>
      </c>
      <c r="H8" s="9">
        <v>1</v>
      </c>
      <c r="I8" s="9"/>
      <c r="J8" s="10">
        <v>1</v>
      </c>
      <c r="K8" s="10"/>
      <c r="L8" s="9"/>
      <c r="M8" s="9">
        <v>2</v>
      </c>
      <c r="N8" s="10">
        <v>1</v>
      </c>
      <c r="O8" s="10"/>
      <c r="P8" s="9"/>
      <c r="Q8" s="9">
        <v>2</v>
      </c>
      <c r="R8" s="10">
        <v>1</v>
      </c>
      <c r="S8" s="10"/>
      <c r="T8" s="9"/>
      <c r="U8" s="9">
        <v>0</v>
      </c>
      <c r="V8" s="11">
        <f t="shared" si="0"/>
        <v>8</v>
      </c>
      <c r="X8" s="118" t="s">
        <v>107</v>
      </c>
      <c r="Y8" s="50">
        <f>COUNTIF(V4:V137,4)</f>
        <v>1</v>
      </c>
    </row>
    <row r="9" spans="1:25" x14ac:dyDescent="0.25">
      <c r="A9" s="4" t="str">
        <f t="shared" si="1"/>
        <v>Московский</v>
      </c>
      <c r="B9" s="12" t="str">
        <f t="shared" si="2"/>
        <v>ГБОУ СОШ №355</v>
      </c>
      <c r="C9" s="6">
        <f t="shared" si="2"/>
        <v>11355</v>
      </c>
      <c r="D9" s="6" t="str">
        <f t="shared" si="2"/>
        <v>СОШ</v>
      </c>
      <c r="E9" s="8" t="str">
        <f t="shared" si="2"/>
        <v>2а</v>
      </c>
      <c r="F9" s="8">
        <f t="shared" si="2"/>
        <v>58</v>
      </c>
      <c r="G9" s="8">
        <f t="shared" si="2"/>
        <v>54</v>
      </c>
      <c r="H9" s="9">
        <v>2</v>
      </c>
      <c r="I9" s="9"/>
      <c r="J9" s="10"/>
      <c r="K9" s="10">
        <v>1</v>
      </c>
      <c r="L9" s="9"/>
      <c r="M9" s="9">
        <v>2</v>
      </c>
      <c r="N9" s="10">
        <v>1</v>
      </c>
      <c r="O9" s="10"/>
      <c r="P9" s="9">
        <v>2</v>
      </c>
      <c r="Q9" s="9"/>
      <c r="R9" s="10">
        <v>1</v>
      </c>
      <c r="S9" s="10"/>
      <c r="T9" s="9">
        <v>2</v>
      </c>
      <c r="U9" s="9"/>
      <c r="V9" s="11">
        <f t="shared" si="0"/>
        <v>11</v>
      </c>
      <c r="X9" s="118" t="s">
        <v>108</v>
      </c>
      <c r="Y9" s="50">
        <f>COUNTIF(V4:V138,5)</f>
        <v>1</v>
      </c>
    </row>
    <row r="10" spans="1:25" x14ac:dyDescent="0.25">
      <c r="A10" s="4" t="str">
        <f t="shared" si="1"/>
        <v>Московский</v>
      </c>
      <c r="B10" s="12" t="str">
        <f t="shared" si="2"/>
        <v>ГБОУ СОШ №355</v>
      </c>
      <c r="C10" s="6">
        <f t="shared" si="2"/>
        <v>11355</v>
      </c>
      <c r="D10" s="6" t="str">
        <f t="shared" si="2"/>
        <v>СОШ</v>
      </c>
      <c r="E10" s="8" t="str">
        <f t="shared" si="2"/>
        <v>2а</v>
      </c>
      <c r="F10" s="8">
        <f t="shared" si="2"/>
        <v>58</v>
      </c>
      <c r="G10" s="8">
        <f t="shared" si="2"/>
        <v>54</v>
      </c>
      <c r="H10" s="9">
        <v>2</v>
      </c>
      <c r="I10" s="9"/>
      <c r="J10" s="10"/>
      <c r="K10" s="10">
        <v>1</v>
      </c>
      <c r="L10" s="9">
        <v>2</v>
      </c>
      <c r="M10" s="9"/>
      <c r="N10" s="10">
        <v>0</v>
      </c>
      <c r="O10" s="10"/>
      <c r="P10" s="9">
        <v>0</v>
      </c>
      <c r="Q10" s="9"/>
      <c r="R10" s="10">
        <v>0</v>
      </c>
      <c r="S10" s="10"/>
      <c r="T10" s="9">
        <v>1</v>
      </c>
      <c r="U10" s="9"/>
      <c r="V10" s="11">
        <f t="shared" si="0"/>
        <v>6</v>
      </c>
      <c r="X10" s="118" t="s">
        <v>109</v>
      </c>
      <c r="Y10" s="50">
        <f>COUNTIF(V4:V139,6)</f>
        <v>2</v>
      </c>
    </row>
    <row r="11" spans="1:25" x14ac:dyDescent="0.25">
      <c r="A11" s="4" t="str">
        <f t="shared" si="1"/>
        <v>Московский</v>
      </c>
      <c r="B11" s="12" t="str">
        <f t="shared" si="2"/>
        <v>ГБОУ СОШ №355</v>
      </c>
      <c r="C11" s="6">
        <f t="shared" si="2"/>
        <v>11355</v>
      </c>
      <c r="D11" s="6" t="str">
        <f t="shared" si="2"/>
        <v>СОШ</v>
      </c>
      <c r="E11" s="8" t="str">
        <f t="shared" si="2"/>
        <v>2а</v>
      </c>
      <c r="F11" s="8">
        <f t="shared" si="2"/>
        <v>58</v>
      </c>
      <c r="G11" s="8">
        <f t="shared" si="2"/>
        <v>54</v>
      </c>
      <c r="H11" s="9"/>
      <c r="I11" s="9">
        <v>2</v>
      </c>
      <c r="J11" s="10"/>
      <c r="K11" s="10">
        <v>1</v>
      </c>
      <c r="L11" s="9"/>
      <c r="M11" s="9">
        <v>2</v>
      </c>
      <c r="N11" s="10">
        <v>0</v>
      </c>
      <c r="O11" s="10"/>
      <c r="P11" s="9">
        <v>0</v>
      </c>
      <c r="Q11" s="9"/>
      <c r="R11" s="10">
        <v>1</v>
      </c>
      <c r="S11" s="10"/>
      <c r="T11" s="9">
        <v>2</v>
      </c>
      <c r="U11" s="9"/>
      <c r="V11" s="11">
        <f t="shared" si="0"/>
        <v>8</v>
      </c>
      <c r="X11" s="118" t="s">
        <v>110</v>
      </c>
      <c r="Y11" s="50">
        <f>COUNTIF(V4:V140,7)</f>
        <v>5</v>
      </c>
    </row>
    <row r="12" spans="1:25" x14ac:dyDescent="0.25">
      <c r="A12" s="4" t="str">
        <f t="shared" si="1"/>
        <v>Московский</v>
      </c>
      <c r="B12" s="12" t="str">
        <f t="shared" si="2"/>
        <v>ГБОУ СОШ №355</v>
      </c>
      <c r="C12" s="6">
        <f t="shared" si="2"/>
        <v>11355</v>
      </c>
      <c r="D12" s="6" t="str">
        <f t="shared" si="2"/>
        <v>СОШ</v>
      </c>
      <c r="E12" s="8" t="str">
        <f t="shared" si="2"/>
        <v>2а</v>
      </c>
      <c r="F12" s="8">
        <f t="shared" si="2"/>
        <v>58</v>
      </c>
      <c r="G12" s="8">
        <f t="shared" si="2"/>
        <v>54</v>
      </c>
      <c r="H12" s="9">
        <v>2</v>
      </c>
      <c r="I12" s="9"/>
      <c r="J12" s="10">
        <v>1</v>
      </c>
      <c r="K12" s="10"/>
      <c r="L12" s="9"/>
      <c r="M12" s="9">
        <v>2</v>
      </c>
      <c r="N12" s="10">
        <v>1</v>
      </c>
      <c r="O12" s="10"/>
      <c r="P12" s="9">
        <v>2</v>
      </c>
      <c r="Q12" s="9"/>
      <c r="R12" s="10">
        <v>1</v>
      </c>
      <c r="S12" s="10"/>
      <c r="T12" s="9"/>
      <c r="U12" s="9">
        <v>2</v>
      </c>
      <c r="V12" s="11">
        <f t="shared" si="0"/>
        <v>11</v>
      </c>
      <c r="X12" s="118" t="s">
        <v>111</v>
      </c>
      <c r="Y12" s="50">
        <f>COUNTIF(V4:V141,8)</f>
        <v>8</v>
      </c>
    </row>
    <row r="13" spans="1:25" x14ac:dyDescent="0.25">
      <c r="A13" s="4" t="str">
        <f t="shared" si="1"/>
        <v>Московский</v>
      </c>
      <c r="B13" s="12" t="str">
        <f t="shared" si="2"/>
        <v>ГБОУ СОШ №355</v>
      </c>
      <c r="C13" s="6">
        <f t="shared" si="2"/>
        <v>11355</v>
      </c>
      <c r="D13" s="6" t="str">
        <f t="shared" si="2"/>
        <v>СОШ</v>
      </c>
      <c r="E13" s="8" t="str">
        <f t="shared" si="2"/>
        <v>2а</v>
      </c>
      <c r="F13" s="8">
        <f t="shared" si="2"/>
        <v>58</v>
      </c>
      <c r="G13" s="8">
        <f t="shared" si="2"/>
        <v>54</v>
      </c>
      <c r="H13" s="9"/>
      <c r="I13" s="9">
        <v>2</v>
      </c>
      <c r="J13" s="10">
        <v>1</v>
      </c>
      <c r="K13" s="10"/>
      <c r="L13" s="9"/>
      <c r="M13" s="9">
        <v>2</v>
      </c>
      <c r="N13" s="10">
        <v>1</v>
      </c>
      <c r="O13" s="10"/>
      <c r="P13" s="9">
        <v>2</v>
      </c>
      <c r="Q13" s="9"/>
      <c r="R13" s="10">
        <v>1</v>
      </c>
      <c r="S13" s="10"/>
      <c r="T13" s="9">
        <v>1</v>
      </c>
      <c r="U13" s="9"/>
      <c r="V13" s="11">
        <f t="shared" si="0"/>
        <v>10</v>
      </c>
      <c r="X13" s="118" t="s">
        <v>112</v>
      </c>
      <c r="Y13" s="50">
        <f>COUNTIF(V4:V142,9)</f>
        <v>12</v>
      </c>
    </row>
    <row r="14" spans="1:25" x14ac:dyDescent="0.25">
      <c r="A14" s="4" t="str">
        <f t="shared" si="1"/>
        <v>Московский</v>
      </c>
      <c r="B14" s="12" t="str">
        <f t="shared" si="2"/>
        <v>ГБОУ СОШ №355</v>
      </c>
      <c r="C14" s="6">
        <f t="shared" si="2"/>
        <v>11355</v>
      </c>
      <c r="D14" s="6" t="str">
        <f t="shared" si="2"/>
        <v>СОШ</v>
      </c>
      <c r="E14" s="8" t="str">
        <f t="shared" si="2"/>
        <v>2а</v>
      </c>
      <c r="F14" s="8">
        <f t="shared" si="2"/>
        <v>58</v>
      </c>
      <c r="G14" s="8">
        <f t="shared" si="2"/>
        <v>54</v>
      </c>
      <c r="H14" s="9">
        <v>2</v>
      </c>
      <c r="I14" s="9"/>
      <c r="J14" s="10">
        <v>1</v>
      </c>
      <c r="K14" s="10"/>
      <c r="L14" s="9">
        <v>2</v>
      </c>
      <c r="M14" s="9"/>
      <c r="N14" s="10">
        <v>1</v>
      </c>
      <c r="O14" s="10"/>
      <c r="P14" s="9">
        <v>0</v>
      </c>
      <c r="Q14" s="9"/>
      <c r="R14" s="10">
        <v>1</v>
      </c>
      <c r="S14" s="10"/>
      <c r="T14" s="9">
        <v>2</v>
      </c>
      <c r="U14" s="9"/>
      <c r="V14" s="11">
        <f t="shared" si="0"/>
        <v>9</v>
      </c>
      <c r="X14" s="118" t="s">
        <v>113</v>
      </c>
      <c r="Y14" s="50">
        <f>COUNTIF(V4:V143,10)</f>
        <v>10</v>
      </c>
    </row>
    <row r="15" spans="1:25" x14ac:dyDescent="0.25">
      <c r="A15" s="4" t="str">
        <f t="shared" si="1"/>
        <v>Московский</v>
      </c>
      <c r="B15" s="12" t="str">
        <f t="shared" si="2"/>
        <v>ГБОУ СОШ №355</v>
      </c>
      <c r="C15" s="6">
        <f t="shared" si="2"/>
        <v>11355</v>
      </c>
      <c r="D15" s="6" t="str">
        <f t="shared" si="2"/>
        <v>СОШ</v>
      </c>
      <c r="E15" s="8" t="str">
        <f t="shared" si="2"/>
        <v>2а</v>
      </c>
      <c r="F15" s="8">
        <f t="shared" si="2"/>
        <v>58</v>
      </c>
      <c r="G15" s="8">
        <f t="shared" si="2"/>
        <v>54</v>
      </c>
      <c r="H15" s="9"/>
      <c r="I15" s="9">
        <v>2</v>
      </c>
      <c r="J15" s="10">
        <v>1</v>
      </c>
      <c r="K15" s="10"/>
      <c r="L15" s="9">
        <v>2</v>
      </c>
      <c r="M15" s="9"/>
      <c r="N15" s="10">
        <v>1</v>
      </c>
      <c r="O15" s="10"/>
      <c r="P15" s="9">
        <v>1</v>
      </c>
      <c r="Q15" s="9"/>
      <c r="R15" s="10">
        <v>1</v>
      </c>
      <c r="S15" s="10"/>
      <c r="T15" s="9">
        <v>2</v>
      </c>
      <c r="U15" s="9"/>
      <c r="V15" s="11">
        <f t="shared" si="0"/>
        <v>10</v>
      </c>
      <c r="X15" s="118" t="s">
        <v>114</v>
      </c>
      <c r="Y15" s="50">
        <f>COUNTIF(V4:V144,11)</f>
        <v>15</v>
      </c>
    </row>
    <row r="16" spans="1:25" x14ac:dyDescent="0.25">
      <c r="A16" s="4" t="str">
        <f t="shared" si="1"/>
        <v>Московский</v>
      </c>
      <c r="B16" s="12" t="str">
        <f t="shared" si="2"/>
        <v>ГБОУ СОШ №355</v>
      </c>
      <c r="C16" s="6">
        <f t="shared" si="2"/>
        <v>11355</v>
      </c>
      <c r="D16" s="6" t="str">
        <f t="shared" si="2"/>
        <v>СОШ</v>
      </c>
      <c r="E16" s="8" t="str">
        <f t="shared" si="2"/>
        <v>2а</v>
      </c>
      <c r="F16" s="8">
        <f t="shared" si="2"/>
        <v>58</v>
      </c>
      <c r="G16" s="8">
        <f t="shared" si="2"/>
        <v>54</v>
      </c>
      <c r="H16" s="9">
        <v>2</v>
      </c>
      <c r="I16" s="9"/>
      <c r="J16" s="10">
        <v>1</v>
      </c>
      <c r="K16" s="10"/>
      <c r="L16" s="9"/>
      <c r="M16" s="9">
        <v>2</v>
      </c>
      <c r="N16" s="10">
        <v>1</v>
      </c>
      <c r="O16" s="10"/>
      <c r="P16" s="9">
        <v>2</v>
      </c>
      <c r="Q16" s="9"/>
      <c r="R16" s="10">
        <v>1</v>
      </c>
      <c r="S16" s="10"/>
      <c r="T16" s="9">
        <v>2</v>
      </c>
      <c r="U16" s="9"/>
      <c r="V16" s="11">
        <f t="shared" si="0"/>
        <v>11</v>
      </c>
      <c r="Y16">
        <f>SUM(Y4:Y15)</f>
        <v>54</v>
      </c>
    </row>
    <row r="17" spans="1:22" x14ac:dyDescent="0.25">
      <c r="A17" s="4" t="str">
        <f t="shared" si="1"/>
        <v>Московский</v>
      </c>
      <c r="B17" s="12" t="str">
        <f t="shared" si="2"/>
        <v>ГБОУ СОШ №355</v>
      </c>
      <c r="C17" s="6">
        <f t="shared" si="2"/>
        <v>11355</v>
      </c>
      <c r="D17" s="6" t="str">
        <f t="shared" si="2"/>
        <v>СОШ</v>
      </c>
      <c r="E17" s="8" t="str">
        <f t="shared" si="2"/>
        <v>2а</v>
      </c>
      <c r="F17" s="8">
        <f t="shared" si="2"/>
        <v>58</v>
      </c>
      <c r="G17" s="8">
        <f t="shared" si="2"/>
        <v>54</v>
      </c>
      <c r="H17" s="9">
        <v>2</v>
      </c>
      <c r="I17" s="9"/>
      <c r="J17" s="10">
        <v>1</v>
      </c>
      <c r="K17" s="10"/>
      <c r="L17" s="9">
        <v>2</v>
      </c>
      <c r="M17" s="9"/>
      <c r="N17" s="10">
        <v>1</v>
      </c>
      <c r="O17" s="10"/>
      <c r="P17" s="9">
        <v>2</v>
      </c>
      <c r="Q17" s="9"/>
      <c r="R17" s="10">
        <v>1</v>
      </c>
      <c r="S17" s="10"/>
      <c r="T17" s="9">
        <v>2</v>
      </c>
      <c r="U17" s="9"/>
      <c r="V17" s="11">
        <f t="shared" si="0"/>
        <v>11</v>
      </c>
    </row>
    <row r="18" spans="1:22" x14ac:dyDescent="0.25">
      <c r="A18" s="4" t="str">
        <f t="shared" si="1"/>
        <v>Московский</v>
      </c>
      <c r="B18" s="12" t="str">
        <f t="shared" si="2"/>
        <v>ГБОУ СОШ №355</v>
      </c>
      <c r="C18" s="6">
        <f t="shared" si="2"/>
        <v>11355</v>
      </c>
      <c r="D18" s="6" t="str">
        <f t="shared" si="2"/>
        <v>СОШ</v>
      </c>
      <c r="E18" s="8" t="str">
        <f t="shared" si="2"/>
        <v>2а</v>
      </c>
      <c r="F18" s="8">
        <f t="shared" si="2"/>
        <v>58</v>
      </c>
      <c r="G18" s="8">
        <f t="shared" si="2"/>
        <v>54</v>
      </c>
      <c r="H18" s="9"/>
      <c r="I18" s="9">
        <v>2</v>
      </c>
      <c r="J18" s="10">
        <v>1</v>
      </c>
      <c r="K18" s="10"/>
      <c r="L18" s="9">
        <v>2</v>
      </c>
      <c r="M18" s="9"/>
      <c r="N18" s="10">
        <v>1</v>
      </c>
      <c r="O18" s="10"/>
      <c r="P18" s="9">
        <v>2</v>
      </c>
      <c r="Q18" s="9"/>
      <c r="R18" s="10"/>
      <c r="S18" s="10">
        <v>0</v>
      </c>
      <c r="T18" s="9"/>
      <c r="U18" s="9">
        <v>2</v>
      </c>
      <c r="V18" s="11">
        <f t="shared" si="0"/>
        <v>10</v>
      </c>
    </row>
    <row r="19" spans="1:22" x14ac:dyDescent="0.25">
      <c r="A19" s="4" t="str">
        <f t="shared" si="1"/>
        <v>Московский</v>
      </c>
      <c r="B19" s="12" t="str">
        <f t="shared" si="2"/>
        <v>ГБОУ СОШ №355</v>
      </c>
      <c r="C19" s="6">
        <f t="shared" si="2"/>
        <v>11355</v>
      </c>
      <c r="D19" s="6" t="str">
        <f t="shared" si="2"/>
        <v>СОШ</v>
      </c>
      <c r="E19" s="8" t="str">
        <f t="shared" si="2"/>
        <v>2а</v>
      </c>
      <c r="F19" s="8">
        <f t="shared" si="2"/>
        <v>58</v>
      </c>
      <c r="G19" s="8">
        <f t="shared" si="2"/>
        <v>54</v>
      </c>
      <c r="H19" s="9"/>
      <c r="I19" s="9">
        <v>2</v>
      </c>
      <c r="J19" s="10">
        <v>1</v>
      </c>
      <c r="K19" s="10"/>
      <c r="L19" s="9">
        <v>2</v>
      </c>
      <c r="M19" s="9"/>
      <c r="N19" s="10">
        <v>1</v>
      </c>
      <c r="O19" s="10"/>
      <c r="P19" s="9"/>
      <c r="Q19" s="9">
        <v>1</v>
      </c>
      <c r="R19" s="10"/>
      <c r="S19" s="10">
        <v>0</v>
      </c>
      <c r="T19" s="9"/>
      <c r="U19" s="9">
        <v>2</v>
      </c>
      <c r="V19" s="11">
        <f t="shared" si="0"/>
        <v>9</v>
      </c>
    </row>
    <row r="20" spans="1:22" x14ac:dyDescent="0.25">
      <c r="A20" s="4" t="str">
        <f t="shared" si="1"/>
        <v>Московский</v>
      </c>
      <c r="B20" s="12" t="str">
        <f t="shared" si="2"/>
        <v>ГБОУ СОШ №355</v>
      </c>
      <c r="C20" s="6">
        <f t="shared" si="2"/>
        <v>11355</v>
      </c>
      <c r="D20" s="6" t="str">
        <f t="shared" si="2"/>
        <v>СОШ</v>
      </c>
      <c r="E20" s="8" t="str">
        <f t="shared" si="2"/>
        <v>2а</v>
      </c>
      <c r="F20" s="8">
        <f t="shared" si="2"/>
        <v>58</v>
      </c>
      <c r="G20" s="8">
        <f t="shared" si="2"/>
        <v>54</v>
      </c>
      <c r="H20" s="9"/>
      <c r="I20" s="9">
        <v>2</v>
      </c>
      <c r="J20" s="10">
        <v>1</v>
      </c>
      <c r="K20" s="10"/>
      <c r="L20" s="9"/>
      <c r="M20" s="9">
        <v>2</v>
      </c>
      <c r="N20" s="10">
        <v>1</v>
      </c>
      <c r="O20" s="10"/>
      <c r="P20" s="9">
        <v>2</v>
      </c>
      <c r="Q20" s="9"/>
      <c r="R20" s="10">
        <v>1</v>
      </c>
      <c r="S20" s="10"/>
      <c r="T20" s="9"/>
      <c r="U20" s="9">
        <v>2</v>
      </c>
      <c r="V20" s="11">
        <f t="shared" si="0"/>
        <v>11</v>
      </c>
    </row>
    <row r="21" spans="1:22" x14ac:dyDescent="0.25">
      <c r="A21" s="4" t="str">
        <f t="shared" si="1"/>
        <v>Московский</v>
      </c>
      <c r="B21" s="12" t="str">
        <f t="shared" ref="B21:G21" si="3">B20</f>
        <v>ГБОУ СОШ №355</v>
      </c>
      <c r="C21" s="6">
        <f t="shared" si="3"/>
        <v>11355</v>
      </c>
      <c r="D21" s="6" t="str">
        <f t="shared" si="3"/>
        <v>СОШ</v>
      </c>
      <c r="E21" s="8" t="str">
        <f t="shared" si="3"/>
        <v>2а</v>
      </c>
      <c r="F21" s="8">
        <f t="shared" si="3"/>
        <v>58</v>
      </c>
      <c r="G21" s="8">
        <f t="shared" si="3"/>
        <v>54</v>
      </c>
      <c r="H21" s="9"/>
      <c r="I21" s="9">
        <v>2</v>
      </c>
      <c r="J21" s="10"/>
      <c r="K21" s="10">
        <v>1</v>
      </c>
      <c r="L21" s="9">
        <v>2</v>
      </c>
      <c r="M21" s="9"/>
      <c r="N21" s="10">
        <v>1</v>
      </c>
      <c r="O21" s="10"/>
      <c r="P21" s="9"/>
      <c r="Q21" s="9">
        <v>2</v>
      </c>
      <c r="R21" s="10"/>
      <c r="S21" s="10">
        <v>1</v>
      </c>
      <c r="T21" s="9"/>
      <c r="U21" s="9">
        <v>2</v>
      </c>
      <c r="V21" s="11">
        <f t="shared" si="0"/>
        <v>11</v>
      </c>
    </row>
    <row r="22" spans="1:22" x14ac:dyDescent="0.25">
      <c r="A22" s="4" t="str">
        <f t="shared" ref="A22:G37" si="4">A21</f>
        <v>Московский</v>
      </c>
      <c r="B22" s="12" t="str">
        <f t="shared" si="4"/>
        <v>ГБОУ СОШ №355</v>
      </c>
      <c r="C22" s="6">
        <f t="shared" si="4"/>
        <v>11355</v>
      </c>
      <c r="D22" s="6" t="str">
        <f t="shared" si="4"/>
        <v>СОШ</v>
      </c>
      <c r="E22" s="8" t="str">
        <f t="shared" si="4"/>
        <v>2а</v>
      </c>
      <c r="F22" s="8">
        <f t="shared" si="4"/>
        <v>58</v>
      </c>
      <c r="G22" s="8">
        <f t="shared" si="4"/>
        <v>54</v>
      </c>
      <c r="H22" s="9">
        <v>0</v>
      </c>
      <c r="I22" s="9"/>
      <c r="J22" s="10">
        <v>1</v>
      </c>
      <c r="K22" s="10"/>
      <c r="L22" s="9"/>
      <c r="M22" s="9">
        <v>2</v>
      </c>
      <c r="N22" s="10">
        <v>1</v>
      </c>
      <c r="O22" s="10"/>
      <c r="P22" s="9">
        <v>0</v>
      </c>
      <c r="Q22" s="9"/>
      <c r="R22" s="10">
        <v>1</v>
      </c>
      <c r="S22" s="10"/>
      <c r="T22" s="9"/>
      <c r="U22" s="9">
        <v>2</v>
      </c>
      <c r="V22" s="11">
        <f t="shared" si="0"/>
        <v>7</v>
      </c>
    </row>
    <row r="23" spans="1:22" x14ac:dyDescent="0.25">
      <c r="A23" s="4" t="str">
        <f t="shared" si="4"/>
        <v>Московский</v>
      </c>
      <c r="B23" s="12" t="str">
        <f t="shared" si="4"/>
        <v>ГБОУ СОШ №355</v>
      </c>
      <c r="C23" s="6">
        <f t="shared" si="4"/>
        <v>11355</v>
      </c>
      <c r="D23" s="6" t="str">
        <f t="shared" si="4"/>
        <v>СОШ</v>
      </c>
      <c r="E23" s="8" t="str">
        <f t="shared" si="4"/>
        <v>2а</v>
      </c>
      <c r="F23" s="8">
        <f t="shared" si="4"/>
        <v>58</v>
      </c>
      <c r="G23" s="8">
        <f t="shared" si="4"/>
        <v>54</v>
      </c>
      <c r="H23" s="9">
        <v>2</v>
      </c>
      <c r="I23" s="9"/>
      <c r="J23" s="10">
        <v>1</v>
      </c>
      <c r="K23" s="10"/>
      <c r="L23" s="9">
        <v>2</v>
      </c>
      <c r="M23" s="9"/>
      <c r="N23" s="10">
        <v>1</v>
      </c>
      <c r="O23" s="10"/>
      <c r="P23" s="9">
        <v>2</v>
      </c>
      <c r="Q23" s="9"/>
      <c r="R23" s="10">
        <v>0</v>
      </c>
      <c r="S23" s="10"/>
      <c r="T23" s="9"/>
      <c r="U23" s="9">
        <v>2</v>
      </c>
      <c r="V23" s="11">
        <f t="shared" si="0"/>
        <v>10</v>
      </c>
    </row>
    <row r="24" spans="1:22" x14ac:dyDescent="0.25">
      <c r="A24" s="4" t="str">
        <f t="shared" si="4"/>
        <v>Московский</v>
      </c>
      <c r="B24" s="12" t="str">
        <f t="shared" si="4"/>
        <v>ГБОУ СОШ №355</v>
      </c>
      <c r="C24" s="6">
        <f t="shared" si="4"/>
        <v>11355</v>
      </c>
      <c r="D24" s="6" t="str">
        <f t="shared" si="4"/>
        <v>СОШ</v>
      </c>
      <c r="E24" s="8" t="str">
        <f t="shared" si="4"/>
        <v>2а</v>
      </c>
      <c r="F24" s="8">
        <f t="shared" si="4"/>
        <v>58</v>
      </c>
      <c r="G24" s="8">
        <f t="shared" si="4"/>
        <v>54</v>
      </c>
      <c r="H24" s="9"/>
      <c r="I24" s="9">
        <v>2</v>
      </c>
      <c r="J24" s="10">
        <v>1</v>
      </c>
      <c r="K24" s="10"/>
      <c r="L24" s="9">
        <v>2</v>
      </c>
      <c r="M24" s="9"/>
      <c r="N24" s="10"/>
      <c r="O24" s="10">
        <v>0</v>
      </c>
      <c r="P24" s="9">
        <v>0</v>
      </c>
      <c r="Q24" s="9"/>
      <c r="R24" s="10">
        <v>1</v>
      </c>
      <c r="S24" s="10"/>
      <c r="T24" s="9"/>
      <c r="U24" s="9">
        <v>2</v>
      </c>
      <c r="V24" s="11">
        <f t="shared" si="0"/>
        <v>8</v>
      </c>
    </row>
    <row r="25" spans="1:22" x14ac:dyDescent="0.25">
      <c r="A25" s="4" t="str">
        <f t="shared" si="4"/>
        <v>Московский</v>
      </c>
      <c r="B25" s="12" t="str">
        <f t="shared" si="4"/>
        <v>ГБОУ СОШ №355</v>
      </c>
      <c r="C25" s="6">
        <f t="shared" si="4"/>
        <v>11355</v>
      </c>
      <c r="D25" s="6" t="str">
        <f t="shared" si="4"/>
        <v>СОШ</v>
      </c>
      <c r="E25" s="8" t="str">
        <f t="shared" si="4"/>
        <v>2а</v>
      </c>
      <c r="F25" s="8">
        <f t="shared" si="4"/>
        <v>58</v>
      </c>
      <c r="G25" s="8">
        <f t="shared" si="4"/>
        <v>54</v>
      </c>
      <c r="H25" s="9"/>
      <c r="I25" s="9">
        <v>2</v>
      </c>
      <c r="J25" s="10"/>
      <c r="K25" s="10">
        <v>0</v>
      </c>
      <c r="L25" s="9"/>
      <c r="M25" s="9">
        <v>2</v>
      </c>
      <c r="N25" s="10">
        <v>1</v>
      </c>
      <c r="O25" s="10"/>
      <c r="P25" s="9">
        <v>1</v>
      </c>
      <c r="Q25" s="9"/>
      <c r="R25" s="10">
        <v>0</v>
      </c>
      <c r="S25" s="10"/>
      <c r="T25" s="9">
        <v>1</v>
      </c>
      <c r="U25" s="9"/>
      <c r="V25" s="11">
        <f t="shared" si="0"/>
        <v>7</v>
      </c>
    </row>
    <row r="26" spans="1:22" x14ac:dyDescent="0.25">
      <c r="A26" s="4" t="str">
        <f t="shared" si="4"/>
        <v>Московский</v>
      </c>
      <c r="B26" s="12" t="str">
        <f t="shared" si="4"/>
        <v>ГБОУ СОШ №355</v>
      </c>
      <c r="C26" s="6">
        <f t="shared" si="4"/>
        <v>11355</v>
      </c>
      <c r="D26" s="6" t="str">
        <f t="shared" si="4"/>
        <v>СОШ</v>
      </c>
      <c r="E26" s="8" t="str">
        <f t="shared" si="4"/>
        <v>2а</v>
      </c>
      <c r="F26" s="8">
        <f t="shared" si="4"/>
        <v>58</v>
      </c>
      <c r="G26" s="8">
        <f t="shared" si="4"/>
        <v>54</v>
      </c>
      <c r="H26" s="9">
        <v>1</v>
      </c>
      <c r="I26" s="9"/>
      <c r="J26" s="10"/>
      <c r="K26" s="10">
        <v>1</v>
      </c>
      <c r="L26" s="9"/>
      <c r="M26" s="9">
        <v>2</v>
      </c>
      <c r="N26" s="10">
        <v>1</v>
      </c>
      <c r="O26" s="10"/>
      <c r="P26" s="9">
        <v>0</v>
      </c>
      <c r="Q26" s="9"/>
      <c r="R26" s="10">
        <v>1</v>
      </c>
      <c r="S26" s="10"/>
      <c r="T26" s="9"/>
      <c r="U26" s="9">
        <v>2</v>
      </c>
      <c r="V26" s="11">
        <f t="shared" si="0"/>
        <v>8</v>
      </c>
    </row>
    <row r="27" spans="1:22" x14ac:dyDescent="0.25">
      <c r="A27" s="4" t="str">
        <f t="shared" si="4"/>
        <v>Московский</v>
      </c>
      <c r="B27" s="12" t="str">
        <f t="shared" si="4"/>
        <v>ГБОУ СОШ №355</v>
      </c>
      <c r="C27" s="6">
        <f t="shared" si="4"/>
        <v>11355</v>
      </c>
      <c r="D27" s="6" t="str">
        <f t="shared" si="4"/>
        <v>СОШ</v>
      </c>
      <c r="E27" s="8" t="str">
        <f t="shared" si="4"/>
        <v>2а</v>
      </c>
      <c r="F27" s="8">
        <f t="shared" si="4"/>
        <v>58</v>
      </c>
      <c r="G27" s="8">
        <f t="shared" si="4"/>
        <v>54</v>
      </c>
      <c r="H27" s="9"/>
      <c r="I27" s="9">
        <v>2</v>
      </c>
      <c r="J27" s="10">
        <v>1</v>
      </c>
      <c r="K27" s="10"/>
      <c r="L27" s="9"/>
      <c r="M27" s="9">
        <v>2</v>
      </c>
      <c r="N27" s="10"/>
      <c r="O27" s="10">
        <v>1</v>
      </c>
      <c r="P27" s="9">
        <v>1</v>
      </c>
      <c r="Q27" s="9"/>
      <c r="R27" s="10">
        <v>1</v>
      </c>
      <c r="S27" s="10"/>
      <c r="T27" s="9">
        <v>1</v>
      </c>
      <c r="U27" s="9"/>
      <c r="V27" s="11">
        <f t="shared" si="0"/>
        <v>9</v>
      </c>
    </row>
    <row r="28" spans="1:22" x14ac:dyDescent="0.25">
      <c r="A28" s="4" t="str">
        <f t="shared" si="4"/>
        <v>Московский</v>
      </c>
      <c r="B28" s="12" t="str">
        <f t="shared" si="4"/>
        <v>ГБОУ СОШ №355</v>
      </c>
      <c r="C28" s="6">
        <f t="shared" si="4"/>
        <v>11355</v>
      </c>
      <c r="D28" s="6" t="str">
        <f t="shared" si="4"/>
        <v>СОШ</v>
      </c>
      <c r="E28" s="8" t="str">
        <f t="shared" si="4"/>
        <v>2а</v>
      </c>
      <c r="F28" s="8">
        <f t="shared" si="4"/>
        <v>58</v>
      </c>
      <c r="G28" s="8">
        <f t="shared" si="4"/>
        <v>54</v>
      </c>
      <c r="H28" s="9">
        <v>2</v>
      </c>
      <c r="I28" s="9"/>
      <c r="J28" s="10"/>
      <c r="K28" s="10">
        <v>1</v>
      </c>
      <c r="L28" s="9">
        <v>2</v>
      </c>
      <c r="M28" s="9"/>
      <c r="N28" s="10">
        <v>1</v>
      </c>
      <c r="O28" s="10"/>
      <c r="P28" s="9">
        <v>1</v>
      </c>
      <c r="Q28" s="9"/>
      <c r="R28" s="10">
        <v>1</v>
      </c>
      <c r="S28" s="10"/>
      <c r="T28" s="9"/>
      <c r="U28" s="9">
        <v>2</v>
      </c>
      <c r="V28" s="11">
        <f t="shared" si="0"/>
        <v>10</v>
      </c>
    </row>
    <row r="29" spans="1:22" x14ac:dyDescent="0.25">
      <c r="A29" s="4" t="str">
        <f t="shared" si="4"/>
        <v>Московский</v>
      </c>
      <c r="B29" s="12" t="str">
        <f t="shared" si="4"/>
        <v>ГБОУ СОШ №355</v>
      </c>
      <c r="C29" s="6">
        <f t="shared" si="4"/>
        <v>11355</v>
      </c>
      <c r="D29" s="6" t="str">
        <f t="shared" si="4"/>
        <v>СОШ</v>
      </c>
      <c r="E29" s="8" t="str">
        <f t="shared" si="4"/>
        <v>2а</v>
      </c>
      <c r="F29" s="8">
        <f t="shared" si="4"/>
        <v>58</v>
      </c>
      <c r="G29" s="8">
        <f t="shared" si="4"/>
        <v>54</v>
      </c>
      <c r="H29" s="9">
        <v>2</v>
      </c>
      <c r="I29" s="9"/>
      <c r="J29" s="10"/>
      <c r="K29" s="10">
        <v>1</v>
      </c>
      <c r="L29" s="9">
        <v>2</v>
      </c>
      <c r="M29" s="9"/>
      <c r="N29" s="10">
        <v>1</v>
      </c>
      <c r="O29" s="10"/>
      <c r="P29" s="9">
        <v>2</v>
      </c>
      <c r="Q29" s="9"/>
      <c r="R29" s="10">
        <v>1</v>
      </c>
      <c r="S29" s="10"/>
      <c r="T29" s="9"/>
      <c r="U29" s="9">
        <v>1</v>
      </c>
      <c r="V29" s="11">
        <f t="shared" si="0"/>
        <v>10</v>
      </c>
    </row>
    <row r="30" spans="1:22" x14ac:dyDescent="0.25">
      <c r="A30" s="4" t="str">
        <f t="shared" si="4"/>
        <v>Московский</v>
      </c>
      <c r="B30" s="12" t="str">
        <f t="shared" si="4"/>
        <v>ГБОУ СОШ №355</v>
      </c>
      <c r="C30" s="6">
        <f t="shared" si="4"/>
        <v>11355</v>
      </c>
      <c r="D30" s="6" t="str">
        <f t="shared" si="4"/>
        <v>СОШ</v>
      </c>
      <c r="E30" s="8" t="str">
        <f t="shared" si="4"/>
        <v>2а</v>
      </c>
      <c r="F30" s="8">
        <f t="shared" si="4"/>
        <v>58</v>
      </c>
      <c r="G30" s="8">
        <f t="shared" si="4"/>
        <v>54</v>
      </c>
      <c r="H30" s="9">
        <v>1</v>
      </c>
      <c r="I30" s="9"/>
      <c r="J30" s="10"/>
      <c r="K30" s="10">
        <v>1</v>
      </c>
      <c r="L30" s="9">
        <v>2</v>
      </c>
      <c r="M30" s="9"/>
      <c r="N30" s="10">
        <v>0</v>
      </c>
      <c r="O30" s="10"/>
      <c r="P30" s="9">
        <v>2</v>
      </c>
      <c r="Q30" s="9"/>
      <c r="R30" s="10">
        <v>1</v>
      </c>
      <c r="S30" s="10"/>
      <c r="T30" s="9"/>
      <c r="U30" s="9">
        <v>1</v>
      </c>
      <c r="V30" s="11">
        <f t="shared" si="0"/>
        <v>8</v>
      </c>
    </row>
    <row r="31" spans="1:22" x14ac:dyDescent="0.25">
      <c r="A31" s="4" t="str">
        <f t="shared" si="4"/>
        <v>Московский</v>
      </c>
      <c r="B31" s="12" t="str">
        <f t="shared" si="4"/>
        <v>ГБОУ СОШ №355</v>
      </c>
      <c r="C31" s="6">
        <f t="shared" si="4"/>
        <v>11355</v>
      </c>
      <c r="D31" s="6" t="str">
        <f t="shared" si="4"/>
        <v>СОШ</v>
      </c>
      <c r="E31" s="8" t="str">
        <f t="shared" si="4"/>
        <v>2а</v>
      </c>
      <c r="F31" s="8">
        <f t="shared" si="4"/>
        <v>58</v>
      </c>
      <c r="G31" s="8">
        <f t="shared" si="4"/>
        <v>54</v>
      </c>
      <c r="H31" s="9">
        <v>0</v>
      </c>
      <c r="I31" s="9"/>
      <c r="J31" s="10"/>
      <c r="K31" s="10">
        <v>1</v>
      </c>
      <c r="L31" s="9">
        <v>2</v>
      </c>
      <c r="M31" s="9"/>
      <c r="N31" s="10">
        <v>1</v>
      </c>
      <c r="O31" s="10"/>
      <c r="P31" s="9">
        <v>0</v>
      </c>
      <c r="Q31" s="9"/>
      <c r="R31" s="10"/>
      <c r="S31" s="10">
        <v>0</v>
      </c>
      <c r="T31" s="9">
        <v>2</v>
      </c>
      <c r="U31" s="9"/>
      <c r="V31" s="11">
        <f t="shared" si="0"/>
        <v>6</v>
      </c>
    </row>
    <row r="32" spans="1:22" x14ac:dyDescent="0.25">
      <c r="A32" s="4" t="str">
        <f t="shared" si="4"/>
        <v>Московский</v>
      </c>
      <c r="B32" s="12" t="str">
        <f t="shared" si="4"/>
        <v>ГБОУ СОШ №355</v>
      </c>
      <c r="C32" s="6">
        <f t="shared" si="4"/>
        <v>11355</v>
      </c>
      <c r="D32" s="6" t="str">
        <f t="shared" si="4"/>
        <v>СОШ</v>
      </c>
      <c r="E32" s="13" t="s">
        <v>23</v>
      </c>
      <c r="F32" s="8">
        <f t="shared" si="4"/>
        <v>58</v>
      </c>
      <c r="G32" s="8">
        <v>54</v>
      </c>
      <c r="H32" s="9">
        <v>2</v>
      </c>
      <c r="I32" s="9"/>
      <c r="J32" s="10">
        <v>1</v>
      </c>
      <c r="K32" s="10"/>
      <c r="L32" s="9">
        <v>2</v>
      </c>
      <c r="M32" s="9"/>
      <c r="N32" s="10">
        <v>1</v>
      </c>
      <c r="O32" s="10"/>
      <c r="P32" s="9"/>
      <c r="Q32" s="9">
        <v>1</v>
      </c>
      <c r="R32" s="10">
        <v>0</v>
      </c>
      <c r="S32" s="10"/>
      <c r="T32" s="9"/>
      <c r="U32" s="9">
        <v>2</v>
      </c>
      <c r="V32" s="11">
        <f t="shared" si="0"/>
        <v>9</v>
      </c>
    </row>
    <row r="33" spans="1:22" x14ac:dyDescent="0.25">
      <c r="A33" s="4" t="str">
        <f t="shared" si="4"/>
        <v>Московский</v>
      </c>
      <c r="B33" s="12" t="str">
        <f t="shared" si="4"/>
        <v>ГБОУ СОШ №355</v>
      </c>
      <c r="C33" s="6">
        <f t="shared" si="4"/>
        <v>11355</v>
      </c>
      <c r="D33" s="6" t="str">
        <f t="shared" si="4"/>
        <v>СОШ</v>
      </c>
      <c r="E33" s="8" t="str">
        <f t="shared" si="4"/>
        <v>2б</v>
      </c>
      <c r="F33" s="8">
        <f t="shared" si="4"/>
        <v>58</v>
      </c>
      <c r="G33" s="8">
        <f t="shared" si="4"/>
        <v>54</v>
      </c>
      <c r="H33" s="9"/>
      <c r="I33" s="9">
        <v>2</v>
      </c>
      <c r="J33" s="10"/>
      <c r="K33" s="10">
        <v>1</v>
      </c>
      <c r="L33" s="9"/>
      <c r="M33" s="9">
        <v>2</v>
      </c>
      <c r="N33" s="10"/>
      <c r="O33" s="10">
        <v>1</v>
      </c>
      <c r="P33" s="9">
        <v>0</v>
      </c>
      <c r="Q33" s="9"/>
      <c r="R33" s="10"/>
      <c r="S33" s="10">
        <v>1</v>
      </c>
      <c r="T33" s="9">
        <v>2</v>
      </c>
      <c r="U33" s="9"/>
      <c r="V33" s="11">
        <f t="shared" si="0"/>
        <v>9</v>
      </c>
    </row>
    <row r="34" spans="1:22" x14ac:dyDescent="0.25">
      <c r="A34" s="4" t="str">
        <f t="shared" si="4"/>
        <v>Московский</v>
      </c>
      <c r="B34" s="12" t="str">
        <f t="shared" si="4"/>
        <v>ГБОУ СОШ №355</v>
      </c>
      <c r="C34" s="6">
        <f t="shared" si="4"/>
        <v>11355</v>
      </c>
      <c r="D34" s="6" t="str">
        <f t="shared" si="4"/>
        <v>СОШ</v>
      </c>
      <c r="E34" s="8" t="str">
        <f t="shared" si="4"/>
        <v>2б</v>
      </c>
      <c r="F34" s="8">
        <f t="shared" si="4"/>
        <v>58</v>
      </c>
      <c r="G34" s="8">
        <f t="shared" si="4"/>
        <v>54</v>
      </c>
      <c r="H34" s="9">
        <v>2</v>
      </c>
      <c r="I34" s="9"/>
      <c r="J34" s="10">
        <v>1</v>
      </c>
      <c r="K34" s="10"/>
      <c r="L34" s="9">
        <v>2</v>
      </c>
      <c r="M34" s="9"/>
      <c r="N34" s="10">
        <v>1</v>
      </c>
      <c r="O34" s="10"/>
      <c r="P34" s="9">
        <v>0</v>
      </c>
      <c r="Q34" s="9"/>
      <c r="R34" s="10">
        <v>1</v>
      </c>
      <c r="S34" s="10"/>
      <c r="T34" s="9">
        <v>1</v>
      </c>
      <c r="U34" s="9"/>
      <c r="V34" s="11">
        <f t="shared" si="0"/>
        <v>8</v>
      </c>
    </row>
    <row r="35" spans="1:22" x14ac:dyDescent="0.25">
      <c r="A35" s="4" t="str">
        <f t="shared" si="4"/>
        <v>Московский</v>
      </c>
      <c r="B35" s="12" t="str">
        <f t="shared" si="4"/>
        <v>ГБОУ СОШ №355</v>
      </c>
      <c r="C35" s="6">
        <f t="shared" si="4"/>
        <v>11355</v>
      </c>
      <c r="D35" s="6" t="str">
        <f t="shared" si="4"/>
        <v>СОШ</v>
      </c>
      <c r="E35" s="8" t="str">
        <f t="shared" si="4"/>
        <v>2б</v>
      </c>
      <c r="F35" s="8">
        <f t="shared" si="4"/>
        <v>58</v>
      </c>
      <c r="G35" s="8">
        <f t="shared" si="4"/>
        <v>54</v>
      </c>
      <c r="H35" s="9"/>
      <c r="I35" s="9">
        <v>2</v>
      </c>
      <c r="J35" s="10"/>
      <c r="K35" s="10">
        <v>0</v>
      </c>
      <c r="L35" s="9">
        <v>2</v>
      </c>
      <c r="M35" s="9"/>
      <c r="N35" s="10">
        <v>1</v>
      </c>
      <c r="O35" s="10"/>
      <c r="P35" s="9"/>
      <c r="Q35" s="9">
        <v>0</v>
      </c>
      <c r="R35" s="10">
        <v>1</v>
      </c>
      <c r="S35" s="10"/>
      <c r="T35" s="9"/>
      <c r="U35" s="9">
        <v>1</v>
      </c>
      <c r="V35" s="11">
        <f t="shared" si="0"/>
        <v>7</v>
      </c>
    </row>
    <row r="36" spans="1:22" x14ac:dyDescent="0.25">
      <c r="A36" s="4" t="str">
        <f t="shared" si="4"/>
        <v>Московский</v>
      </c>
      <c r="B36" s="12" t="str">
        <f t="shared" si="4"/>
        <v>ГБОУ СОШ №355</v>
      </c>
      <c r="C36" s="6">
        <f t="shared" si="4"/>
        <v>11355</v>
      </c>
      <c r="D36" s="6" t="str">
        <f t="shared" si="4"/>
        <v>СОШ</v>
      </c>
      <c r="E36" s="8" t="str">
        <f t="shared" si="4"/>
        <v>2б</v>
      </c>
      <c r="F36" s="8">
        <f t="shared" si="4"/>
        <v>58</v>
      </c>
      <c r="G36" s="8">
        <f t="shared" si="4"/>
        <v>54</v>
      </c>
      <c r="H36" s="9">
        <v>0</v>
      </c>
      <c r="I36" s="9"/>
      <c r="J36" s="10">
        <v>1</v>
      </c>
      <c r="K36" s="10"/>
      <c r="L36" s="9">
        <v>2</v>
      </c>
      <c r="M36" s="9"/>
      <c r="N36" s="10"/>
      <c r="O36" s="10">
        <v>1</v>
      </c>
      <c r="P36" s="9">
        <v>2</v>
      </c>
      <c r="Q36" s="9"/>
      <c r="R36" s="10">
        <v>1</v>
      </c>
      <c r="S36" s="10"/>
      <c r="T36" s="9">
        <v>2</v>
      </c>
      <c r="U36" s="9"/>
      <c r="V36" s="11">
        <f t="shared" si="0"/>
        <v>9</v>
      </c>
    </row>
    <row r="37" spans="1:22" x14ac:dyDescent="0.25">
      <c r="A37" s="4" t="str">
        <f t="shared" si="4"/>
        <v>Московский</v>
      </c>
      <c r="B37" s="12" t="str">
        <f t="shared" si="4"/>
        <v>ГБОУ СОШ №355</v>
      </c>
      <c r="C37" s="6">
        <f t="shared" si="4"/>
        <v>11355</v>
      </c>
      <c r="D37" s="6" t="str">
        <f t="shared" si="4"/>
        <v>СОШ</v>
      </c>
      <c r="E37" s="8" t="str">
        <f t="shared" si="4"/>
        <v>2б</v>
      </c>
      <c r="F37" s="8">
        <f t="shared" si="4"/>
        <v>58</v>
      </c>
      <c r="G37" s="8">
        <f t="shared" si="4"/>
        <v>54</v>
      </c>
      <c r="H37" s="9">
        <v>1</v>
      </c>
      <c r="I37" s="9"/>
      <c r="J37" s="10"/>
      <c r="K37" s="10">
        <v>1</v>
      </c>
      <c r="L37" s="9"/>
      <c r="M37" s="9">
        <v>0</v>
      </c>
      <c r="N37" s="10">
        <v>1</v>
      </c>
      <c r="O37" s="10"/>
      <c r="P37" s="9"/>
      <c r="Q37" s="9">
        <v>0</v>
      </c>
      <c r="R37" s="10"/>
      <c r="S37" s="10">
        <v>0</v>
      </c>
      <c r="T37" s="9">
        <v>1</v>
      </c>
      <c r="U37" s="9"/>
      <c r="V37" s="11">
        <f t="shared" si="0"/>
        <v>4</v>
      </c>
    </row>
    <row r="38" spans="1:22" x14ac:dyDescent="0.25">
      <c r="A38" s="4" t="str">
        <f t="shared" ref="A38:G53" si="5">A37</f>
        <v>Московский</v>
      </c>
      <c r="B38" s="12" t="str">
        <f t="shared" si="5"/>
        <v>ГБОУ СОШ №355</v>
      </c>
      <c r="C38" s="6">
        <f t="shared" si="5"/>
        <v>11355</v>
      </c>
      <c r="D38" s="6" t="str">
        <f t="shared" si="5"/>
        <v>СОШ</v>
      </c>
      <c r="E38" s="8" t="str">
        <f t="shared" si="5"/>
        <v>2б</v>
      </c>
      <c r="F38" s="8">
        <f t="shared" si="5"/>
        <v>58</v>
      </c>
      <c r="G38" s="8">
        <f t="shared" si="5"/>
        <v>54</v>
      </c>
      <c r="H38" s="9"/>
      <c r="I38" s="9">
        <v>2</v>
      </c>
      <c r="J38" s="10">
        <v>1</v>
      </c>
      <c r="K38" s="10"/>
      <c r="L38" s="9"/>
      <c r="M38" s="9">
        <v>2</v>
      </c>
      <c r="N38" s="10"/>
      <c r="O38" s="10">
        <v>1</v>
      </c>
      <c r="P38" s="9">
        <v>2</v>
      </c>
      <c r="Q38" s="9"/>
      <c r="R38" s="10"/>
      <c r="S38" s="10">
        <v>1</v>
      </c>
      <c r="T38" s="9"/>
      <c r="U38" s="9">
        <v>2</v>
      </c>
      <c r="V38" s="11">
        <f t="shared" si="0"/>
        <v>11</v>
      </c>
    </row>
    <row r="39" spans="1:22" x14ac:dyDescent="0.25">
      <c r="A39" s="4" t="str">
        <f t="shared" si="5"/>
        <v>Московский</v>
      </c>
      <c r="B39" s="12" t="str">
        <f t="shared" si="5"/>
        <v>ГБОУ СОШ №355</v>
      </c>
      <c r="C39" s="6">
        <f t="shared" si="5"/>
        <v>11355</v>
      </c>
      <c r="D39" s="6" t="str">
        <f t="shared" si="5"/>
        <v>СОШ</v>
      </c>
      <c r="E39" s="8" t="str">
        <f t="shared" si="5"/>
        <v>2б</v>
      </c>
      <c r="F39" s="8">
        <f t="shared" si="5"/>
        <v>58</v>
      </c>
      <c r="G39" s="8">
        <f t="shared" si="5"/>
        <v>54</v>
      </c>
      <c r="H39" s="9"/>
      <c r="I39" s="9">
        <v>2</v>
      </c>
      <c r="J39" s="10"/>
      <c r="K39" s="10">
        <v>1</v>
      </c>
      <c r="L39" s="9">
        <v>2</v>
      </c>
      <c r="M39" s="9"/>
      <c r="N39" s="10">
        <v>1</v>
      </c>
      <c r="O39" s="10"/>
      <c r="P39" s="9"/>
      <c r="Q39" s="9">
        <v>2</v>
      </c>
      <c r="R39" s="10"/>
      <c r="S39" s="10">
        <v>1</v>
      </c>
      <c r="T39" s="9">
        <v>2</v>
      </c>
      <c r="U39" s="9"/>
      <c r="V39" s="11">
        <f t="shared" si="0"/>
        <v>11</v>
      </c>
    </row>
    <row r="40" spans="1:22" x14ac:dyDescent="0.25">
      <c r="A40" s="4" t="str">
        <f t="shared" si="5"/>
        <v>Московский</v>
      </c>
      <c r="B40" s="12" t="str">
        <f t="shared" si="5"/>
        <v>ГБОУ СОШ №355</v>
      </c>
      <c r="C40" s="6">
        <f t="shared" si="5"/>
        <v>11355</v>
      </c>
      <c r="D40" s="6" t="str">
        <f t="shared" si="5"/>
        <v>СОШ</v>
      </c>
      <c r="E40" s="8" t="str">
        <f t="shared" si="5"/>
        <v>2б</v>
      </c>
      <c r="F40" s="8">
        <f t="shared" si="5"/>
        <v>58</v>
      </c>
      <c r="G40" s="8">
        <f t="shared" si="5"/>
        <v>54</v>
      </c>
      <c r="H40" s="9">
        <v>2</v>
      </c>
      <c r="I40" s="9"/>
      <c r="J40" s="10"/>
      <c r="K40" s="10">
        <v>1</v>
      </c>
      <c r="L40" s="9"/>
      <c r="M40" s="9">
        <v>2</v>
      </c>
      <c r="N40" s="10"/>
      <c r="O40" s="10">
        <v>1</v>
      </c>
      <c r="P40" s="9">
        <v>1</v>
      </c>
      <c r="Q40" s="9"/>
      <c r="R40" s="10">
        <v>1</v>
      </c>
      <c r="S40" s="10"/>
      <c r="T40" s="9"/>
      <c r="U40" s="9">
        <v>1</v>
      </c>
      <c r="V40" s="11">
        <f t="shared" si="0"/>
        <v>9</v>
      </c>
    </row>
    <row r="41" spans="1:22" x14ac:dyDescent="0.25">
      <c r="A41" s="4" t="str">
        <f t="shared" si="5"/>
        <v>Московский</v>
      </c>
      <c r="B41" s="12" t="str">
        <f t="shared" si="5"/>
        <v>ГБОУ СОШ №355</v>
      </c>
      <c r="C41" s="6">
        <f t="shared" si="5"/>
        <v>11355</v>
      </c>
      <c r="D41" s="6" t="str">
        <f t="shared" si="5"/>
        <v>СОШ</v>
      </c>
      <c r="E41" s="8" t="str">
        <f t="shared" si="5"/>
        <v>2б</v>
      </c>
      <c r="F41" s="8">
        <f t="shared" si="5"/>
        <v>58</v>
      </c>
      <c r="G41" s="8">
        <f t="shared" si="5"/>
        <v>54</v>
      </c>
      <c r="H41" s="9"/>
      <c r="I41" s="9">
        <v>2</v>
      </c>
      <c r="J41" s="10"/>
      <c r="K41" s="10">
        <v>1</v>
      </c>
      <c r="L41" s="9">
        <v>1</v>
      </c>
      <c r="M41" s="9"/>
      <c r="N41" s="10">
        <v>1</v>
      </c>
      <c r="O41" s="10"/>
      <c r="P41" s="9"/>
      <c r="Q41" s="9">
        <v>1</v>
      </c>
      <c r="R41" s="10"/>
      <c r="S41" s="10">
        <v>0</v>
      </c>
      <c r="T41" s="9">
        <v>1</v>
      </c>
      <c r="U41" s="9"/>
      <c r="V41" s="11">
        <f t="shared" si="0"/>
        <v>7</v>
      </c>
    </row>
    <row r="42" spans="1:22" x14ac:dyDescent="0.25">
      <c r="A42" s="4" t="str">
        <f t="shared" si="5"/>
        <v>Московский</v>
      </c>
      <c r="B42" s="12" t="str">
        <f t="shared" si="5"/>
        <v>ГБОУ СОШ №355</v>
      </c>
      <c r="C42" s="6">
        <f t="shared" si="5"/>
        <v>11355</v>
      </c>
      <c r="D42" s="6" t="str">
        <f t="shared" si="5"/>
        <v>СОШ</v>
      </c>
      <c r="E42" s="8" t="str">
        <f t="shared" si="5"/>
        <v>2б</v>
      </c>
      <c r="F42" s="8">
        <f t="shared" si="5"/>
        <v>58</v>
      </c>
      <c r="G42" s="8">
        <f t="shared" si="5"/>
        <v>54</v>
      </c>
      <c r="H42" s="9"/>
      <c r="I42" s="9">
        <v>2</v>
      </c>
      <c r="J42" s="10">
        <v>1</v>
      </c>
      <c r="K42" s="10"/>
      <c r="L42" s="9">
        <v>2</v>
      </c>
      <c r="M42" s="9"/>
      <c r="N42" s="10"/>
      <c r="O42" s="10">
        <v>1</v>
      </c>
      <c r="P42" s="9">
        <v>0</v>
      </c>
      <c r="Q42" s="9"/>
      <c r="R42" s="10">
        <v>1</v>
      </c>
      <c r="S42" s="10"/>
      <c r="T42" s="9"/>
      <c r="U42" s="9">
        <v>2</v>
      </c>
      <c r="V42" s="11">
        <f t="shared" si="0"/>
        <v>9</v>
      </c>
    </row>
    <row r="43" spans="1:22" x14ac:dyDescent="0.25">
      <c r="A43" s="4" t="str">
        <f t="shared" si="5"/>
        <v>Московский</v>
      </c>
      <c r="B43" s="12" t="str">
        <f t="shared" si="5"/>
        <v>ГБОУ СОШ №355</v>
      </c>
      <c r="C43" s="6">
        <f t="shared" si="5"/>
        <v>11355</v>
      </c>
      <c r="D43" s="6" t="str">
        <f t="shared" si="5"/>
        <v>СОШ</v>
      </c>
      <c r="E43" s="8" t="str">
        <f t="shared" si="5"/>
        <v>2б</v>
      </c>
      <c r="F43" s="8">
        <f t="shared" si="5"/>
        <v>58</v>
      </c>
      <c r="G43" s="8">
        <f t="shared" si="5"/>
        <v>54</v>
      </c>
      <c r="H43" s="9">
        <v>2</v>
      </c>
      <c r="I43" s="9"/>
      <c r="J43" s="10"/>
      <c r="K43" s="10">
        <v>1</v>
      </c>
      <c r="L43" s="9">
        <v>1</v>
      </c>
      <c r="M43" s="9"/>
      <c r="N43" s="10">
        <v>1</v>
      </c>
      <c r="O43" s="10"/>
      <c r="P43" s="9"/>
      <c r="Q43" s="9">
        <v>1</v>
      </c>
      <c r="R43" s="10">
        <v>1</v>
      </c>
      <c r="S43" s="10"/>
      <c r="T43" s="9">
        <v>1</v>
      </c>
      <c r="U43" s="9"/>
      <c r="V43" s="11">
        <f t="shared" si="0"/>
        <v>8</v>
      </c>
    </row>
    <row r="44" spans="1:22" x14ac:dyDescent="0.25">
      <c r="A44" s="4" t="str">
        <f t="shared" si="5"/>
        <v>Московский</v>
      </c>
      <c r="B44" s="12" t="str">
        <f t="shared" si="5"/>
        <v>ГБОУ СОШ №355</v>
      </c>
      <c r="C44" s="6">
        <f t="shared" si="5"/>
        <v>11355</v>
      </c>
      <c r="D44" s="6" t="str">
        <f t="shared" si="5"/>
        <v>СОШ</v>
      </c>
      <c r="E44" s="8" t="str">
        <f t="shared" si="5"/>
        <v>2б</v>
      </c>
      <c r="F44" s="8">
        <f t="shared" si="5"/>
        <v>58</v>
      </c>
      <c r="G44" s="8">
        <f t="shared" si="5"/>
        <v>54</v>
      </c>
      <c r="H44" s="9"/>
      <c r="I44" s="9">
        <v>2</v>
      </c>
      <c r="J44" s="10">
        <v>1</v>
      </c>
      <c r="K44" s="10"/>
      <c r="L44" s="9"/>
      <c r="M44" s="9">
        <v>2</v>
      </c>
      <c r="N44" s="10"/>
      <c r="O44" s="10">
        <v>1</v>
      </c>
      <c r="P44" s="9">
        <v>2</v>
      </c>
      <c r="Q44" s="9"/>
      <c r="R44" s="10"/>
      <c r="S44" s="10">
        <v>1</v>
      </c>
      <c r="T44" s="9"/>
      <c r="U44" s="9">
        <v>2</v>
      </c>
      <c r="V44" s="11">
        <f t="shared" si="0"/>
        <v>11</v>
      </c>
    </row>
    <row r="45" spans="1:22" x14ac:dyDescent="0.25">
      <c r="A45" s="4" t="str">
        <f t="shared" si="5"/>
        <v>Московский</v>
      </c>
      <c r="B45" s="12" t="str">
        <f t="shared" si="5"/>
        <v>ГБОУ СОШ №355</v>
      </c>
      <c r="C45" s="6">
        <f t="shared" si="5"/>
        <v>11355</v>
      </c>
      <c r="D45" s="6" t="str">
        <f t="shared" si="5"/>
        <v>СОШ</v>
      </c>
      <c r="E45" s="8" t="str">
        <f t="shared" si="5"/>
        <v>2б</v>
      </c>
      <c r="F45" s="8">
        <f t="shared" si="5"/>
        <v>58</v>
      </c>
      <c r="G45" s="8">
        <f t="shared" si="5"/>
        <v>54</v>
      </c>
      <c r="H45" s="9">
        <v>2</v>
      </c>
      <c r="I45" s="9"/>
      <c r="J45" s="10"/>
      <c r="K45" s="10">
        <v>1</v>
      </c>
      <c r="L45" s="9">
        <v>2</v>
      </c>
      <c r="M45" s="9"/>
      <c r="N45" s="10">
        <v>1</v>
      </c>
      <c r="O45" s="10"/>
      <c r="P45" s="9"/>
      <c r="Q45" s="9">
        <v>2</v>
      </c>
      <c r="R45" s="10">
        <v>1</v>
      </c>
      <c r="S45" s="10"/>
      <c r="T45" s="9">
        <v>2</v>
      </c>
      <c r="U45" s="9"/>
      <c r="V45" s="11">
        <f t="shared" si="0"/>
        <v>11</v>
      </c>
    </row>
    <row r="46" spans="1:22" x14ac:dyDescent="0.25">
      <c r="A46" s="4" t="str">
        <f t="shared" si="5"/>
        <v>Московский</v>
      </c>
      <c r="B46" s="12" t="str">
        <f t="shared" si="5"/>
        <v>ГБОУ СОШ №355</v>
      </c>
      <c r="C46" s="6">
        <f t="shared" si="5"/>
        <v>11355</v>
      </c>
      <c r="D46" s="6" t="str">
        <f t="shared" si="5"/>
        <v>СОШ</v>
      </c>
      <c r="E46" s="8" t="str">
        <f t="shared" si="5"/>
        <v>2б</v>
      </c>
      <c r="F46" s="8">
        <f t="shared" si="5"/>
        <v>58</v>
      </c>
      <c r="G46" s="8">
        <f t="shared" si="5"/>
        <v>54</v>
      </c>
      <c r="H46" s="9">
        <v>2</v>
      </c>
      <c r="I46" s="9"/>
      <c r="J46" s="10">
        <v>1</v>
      </c>
      <c r="K46" s="10"/>
      <c r="L46" s="9"/>
      <c r="M46" s="9">
        <v>2</v>
      </c>
      <c r="N46" s="10">
        <v>1</v>
      </c>
      <c r="O46" s="10"/>
      <c r="P46" s="9">
        <v>1</v>
      </c>
      <c r="Q46" s="9"/>
      <c r="R46" s="10">
        <v>1</v>
      </c>
      <c r="S46" s="10"/>
      <c r="T46" s="9"/>
      <c r="U46" s="9">
        <v>1</v>
      </c>
      <c r="V46" s="11">
        <f t="shared" si="0"/>
        <v>9</v>
      </c>
    </row>
    <row r="47" spans="1:22" x14ac:dyDescent="0.25">
      <c r="A47" s="4" t="str">
        <f t="shared" si="5"/>
        <v>Московский</v>
      </c>
      <c r="B47" s="12" t="str">
        <f t="shared" si="5"/>
        <v>ГБОУ СОШ №355</v>
      </c>
      <c r="C47" s="6">
        <f t="shared" si="5"/>
        <v>11355</v>
      </c>
      <c r="D47" s="6" t="str">
        <f t="shared" si="5"/>
        <v>СОШ</v>
      </c>
      <c r="E47" s="8" t="str">
        <f t="shared" si="5"/>
        <v>2б</v>
      </c>
      <c r="F47" s="8">
        <f t="shared" si="5"/>
        <v>58</v>
      </c>
      <c r="G47" s="8">
        <f t="shared" si="5"/>
        <v>54</v>
      </c>
      <c r="H47" s="9">
        <v>2</v>
      </c>
      <c r="I47" s="9"/>
      <c r="J47" s="10"/>
      <c r="K47" s="10">
        <v>1</v>
      </c>
      <c r="L47" s="9">
        <v>2</v>
      </c>
      <c r="M47" s="9"/>
      <c r="N47" s="10"/>
      <c r="O47" s="10">
        <v>1</v>
      </c>
      <c r="P47" s="9">
        <v>2</v>
      </c>
      <c r="Q47" s="9"/>
      <c r="R47" s="10"/>
      <c r="S47" s="10">
        <v>1</v>
      </c>
      <c r="T47" s="9">
        <v>2</v>
      </c>
      <c r="U47" s="9"/>
      <c r="V47" s="11">
        <f t="shared" si="0"/>
        <v>11</v>
      </c>
    </row>
    <row r="48" spans="1:22" x14ac:dyDescent="0.25">
      <c r="A48" s="4" t="str">
        <f t="shared" si="5"/>
        <v>Московский</v>
      </c>
      <c r="B48" s="12" t="str">
        <f t="shared" si="5"/>
        <v>ГБОУ СОШ №355</v>
      </c>
      <c r="C48" s="6">
        <f t="shared" si="5"/>
        <v>11355</v>
      </c>
      <c r="D48" s="6" t="str">
        <f t="shared" si="5"/>
        <v>СОШ</v>
      </c>
      <c r="E48" s="8" t="str">
        <f t="shared" si="5"/>
        <v>2б</v>
      </c>
      <c r="F48" s="8">
        <f t="shared" si="5"/>
        <v>58</v>
      </c>
      <c r="G48" s="8">
        <f t="shared" si="5"/>
        <v>54</v>
      </c>
      <c r="H48" s="9">
        <v>2</v>
      </c>
      <c r="I48" s="9"/>
      <c r="J48" s="10"/>
      <c r="K48" s="10">
        <v>1</v>
      </c>
      <c r="L48" s="9"/>
      <c r="M48" s="9">
        <v>2</v>
      </c>
      <c r="N48" s="10">
        <v>1</v>
      </c>
      <c r="O48" s="10"/>
      <c r="P48" s="9"/>
      <c r="Q48" s="9">
        <v>2</v>
      </c>
      <c r="R48" s="10">
        <v>1</v>
      </c>
      <c r="S48" s="10"/>
      <c r="T48" s="9"/>
      <c r="U48" s="9">
        <v>1</v>
      </c>
      <c r="V48" s="11">
        <f t="shared" si="0"/>
        <v>10</v>
      </c>
    </row>
    <row r="49" spans="1:22" x14ac:dyDescent="0.25">
      <c r="A49" s="4" t="str">
        <f t="shared" si="5"/>
        <v>Московский</v>
      </c>
      <c r="B49" s="12" t="str">
        <f t="shared" si="5"/>
        <v>ГБОУ СОШ №355</v>
      </c>
      <c r="C49" s="6">
        <f t="shared" si="5"/>
        <v>11355</v>
      </c>
      <c r="D49" s="6" t="str">
        <f t="shared" si="5"/>
        <v>СОШ</v>
      </c>
      <c r="E49" s="8" t="str">
        <f t="shared" si="5"/>
        <v>2б</v>
      </c>
      <c r="F49" s="8">
        <f t="shared" si="5"/>
        <v>58</v>
      </c>
      <c r="G49" s="8">
        <f t="shared" si="5"/>
        <v>54</v>
      </c>
      <c r="H49" s="9"/>
      <c r="I49" s="9">
        <v>2</v>
      </c>
      <c r="J49" s="10">
        <v>1</v>
      </c>
      <c r="K49" s="10"/>
      <c r="L49" s="9">
        <v>1</v>
      </c>
      <c r="M49" s="9"/>
      <c r="N49" s="10"/>
      <c r="O49" s="10">
        <v>1</v>
      </c>
      <c r="P49" s="9"/>
      <c r="Q49" s="9">
        <v>1</v>
      </c>
      <c r="R49" s="10">
        <v>1</v>
      </c>
      <c r="S49" s="10"/>
      <c r="T49" s="9">
        <v>1</v>
      </c>
      <c r="U49" s="9"/>
      <c r="V49" s="11">
        <f t="shared" si="0"/>
        <v>8</v>
      </c>
    </row>
    <row r="50" spans="1:22" x14ac:dyDescent="0.25">
      <c r="A50" s="4" t="str">
        <f t="shared" si="5"/>
        <v>Московский</v>
      </c>
      <c r="B50" s="12" t="str">
        <f t="shared" si="5"/>
        <v>ГБОУ СОШ №355</v>
      </c>
      <c r="C50" s="6">
        <f t="shared" si="5"/>
        <v>11355</v>
      </c>
      <c r="D50" s="6" t="str">
        <f t="shared" si="5"/>
        <v>СОШ</v>
      </c>
      <c r="E50" s="8" t="str">
        <f t="shared" si="5"/>
        <v>2б</v>
      </c>
      <c r="F50" s="8">
        <f t="shared" si="5"/>
        <v>58</v>
      </c>
      <c r="G50" s="8">
        <f t="shared" si="5"/>
        <v>54</v>
      </c>
      <c r="H50" s="9"/>
      <c r="I50" s="9">
        <v>2</v>
      </c>
      <c r="J50" s="10">
        <v>1</v>
      </c>
      <c r="K50" s="10"/>
      <c r="L50" s="9">
        <v>2</v>
      </c>
      <c r="M50" s="9"/>
      <c r="N50" s="10">
        <v>1</v>
      </c>
      <c r="O50" s="10"/>
      <c r="P50" s="9">
        <v>2</v>
      </c>
      <c r="Q50" s="9"/>
      <c r="R50" s="10">
        <v>1</v>
      </c>
      <c r="S50" s="10"/>
      <c r="T50" s="9"/>
      <c r="U50" s="9">
        <v>2</v>
      </c>
      <c r="V50" s="11">
        <f t="shared" si="0"/>
        <v>11</v>
      </c>
    </row>
    <row r="51" spans="1:22" x14ac:dyDescent="0.25">
      <c r="A51" s="4" t="str">
        <f t="shared" si="5"/>
        <v>Московский</v>
      </c>
      <c r="B51" s="12" t="str">
        <f t="shared" si="5"/>
        <v>ГБОУ СОШ №355</v>
      </c>
      <c r="C51" s="6">
        <f t="shared" si="5"/>
        <v>11355</v>
      </c>
      <c r="D51" s="6" t="str">
        <f t="shared" si="5"/>
        <v>СОШ</v>
      </c>
      <c r="E51" s="8" t="str">
        <f t="shared" si="5"/>
        <v>2б</v>
      </c>
      <c r="F51" s="8">
        <f t="shared" si="5"/>
        <v>58</v>
      </c>
      <c r="G51" s="8">
        <f t="shared" si="5"/>
        <v>54</v>
      </c>
      <c r="H51" s="9">
        <v>1</v>
      </c>
      <c r="I51" s="9"/>
      <c r="J51" s="10"/>
      <c r="K51" s="10">
        <v>1</v>
      </c>
      <c r="L51" s="9"/>
      <c r="M51" s="9">
        <v>2</v>
      </c>
      <c r="N51" s="10"/>
      <c r="O51" s="10">
        <v>1</v>
      </c>
      <c r="P51" s="9"/>
      <c r="Q51" s="9">
        <v>2</v>
      </c>
      <c r="R51" s="10">
        <v>1</v>
      </c>
      <c r="S51" s="10"/>
      <c r="T51" s="9">
        <v>2</v>
      </c>
      <c r="U51" s="9"/>
      <c r="V51" s="11">
        <f t="shared" si="0"/>
        <v>10</v>
      </c>
    </row>
    <row r="52" spans="1:22" x14ac:dyDescent="0.25">
      <c r="A52" s="4" t="str">
        <f t="shared" si="5"/>
        <v>Московский</v>
      </c>
      <c r="B52" s="12" t="str">
        <f t="shared" si="5"/>
        <v>ГБОУ СОШ №355</v>
      </c>
      <c r="C52" s="6">
        <f t="shared" si="5"/>
        <v>11355</v>
      </c>
      <c r="D52" s="6" t="str">
        <f t="shared" si="5"/>
        <v>СОШ</v>
      </c>
      <c r="E52" s="8" t="str">
        <f t="shared" si="5"/>
        <v>2б</v>
      </c>
      <c r="F52" s="8">
        <f t="shared" si="5"/>
        <v>58</v>
      </c>
      <c r="G52" s="8">
        <f t="shared" si="5"/>
        <v>54</v>
      </c>
      <c r="H52" s="9"/>
      <c r="I52" s="9">
        <v>2</v>
      </c>
      <c r="J52" s="10">
        <v>1</v>
      </c>
      <c r="K52" s="10"/>
      <c r="L52" s="9">
        <v>2</v>
      </c>
      <c r="M52" s="9"/>
      <c r="N52" s="10">
        <v>1</v>
      </c>
      <c r="O52" s="10"/>
      <c r="P52" s="9"/>
      <c r="Q52" s="9">
        <v>1</v>
      </c>
      <c r="R52" s="10">
        <v>1</v>
      </c>
      <c r="S52" s="10"/>
      <c r="T52" s="9">
        <v>2</v>
      </c>
      <c r="U52" s="9"/>
      <c r="V52" s="11">
        <f t="shared" si="0"/>
        <v>10</v>
      </c>
    </row>
    <row r="53" spans="1:22" x14ac:dyDescent="0.25">
      <c r="A53" s="4" t="str">
        <f t="shared" si="5"/>
        <v>Московский</v>
      </c>
      <c r="B53" s="12" t="str">
        <f t="shared" si="5"/>
        <v>ГБОУ СОШ №355</v>
      </c>
      <c r="C53" s="6">
        <f t="shared" si="5"/>
        <v>11355</v>
      </c>
      <c r="D53" s="6" t="str">
        <f t="shared" si="5"/>
        <v>СОШ</v>
      </c>
      <c r="E53" s="8" t="str">
        <f t="shared" si="5"/>
        <v>2б</v>
      </c>
      <c r="F53" s="8">
        <f t="shared" si="5"/>
        <v>58</v>
      </c>
      <c r="G53" s="8">
        <f t="shared" si="5"/>
        <v>54</v>
      </c>
      <c r="H53" s="9">
        <v>2</v>
      </c>
      <c r="I53" s="9"/>
      <c r="J53" s="10"/>
      <c r="K53" s="10">
        <v>1</v>
      </c>
      <c r="L53" s="9"/>
      <c r="M53" s="9">
        <v>2</v>
      </c>
      <c r="N53" s="10"/>
      <c r="O53" s="10">
        <v>1</v>
      </c>
      <c r="P53" s="9">
        <v>2</v>
      </c>
      <c r="Q53" s="9"/>
      <c r="R53" s="10"/>
      <c r="S53" s="10">
        <v>1</v>
      </c>
      <c r="T53" s="9"/>
      <c r="U53" s="9">
        <v>2</v>
      </c>
      <c r="V53" s="11">
        <f t="shared" si="0"/>
        <v>11</v>
      </c>
    </row>
    <row r="54" spans="1:22" x14ac:dyDescent="0.25">
      <c r="A54" s="4" t="str">
        <f t="shared" ref="A54:G58" si="6">A53</f>
        <v>Московский</v>
      </c>
      <c r="B54" s="12" t="str">
        <f t="shared" si="6"/>
        <v>ГБОУ СОШ №355</v>
      </c>
      <c r="C54" s="6">
        <f t="shared" si="6"/>
        <v>11355</v>
      </c>
      <c r="D54" s="6" t="str">
        <f t="shared" si="6"/>
        <v>СОШ</v>
      </c>
      <c r="E54" s="8" t="str">
        <f t="shared" si="6"/>
        <v>2б</v>
      </c>
      <c r="F54" s="8">
        <f t="shared" si="6"/>
        <v>58</v>
      </c>
      <c r="G54" s="8">
        <f t="shared" si="6"/>
        <v>54</v>
      </c>
      <c r="H54" s="9"/>
      <c r="I54" s="9">
        <v>0</v>
      </c>
      <c r="J54" s="10"/>
      <c r="K54" s="10">
        <v>1</v>
      </c>
      <c r="L54" s="9">
        <v>0</v>
      </c>
      <c r="M54" s="9"/>
      <c r="N54" s="10"/>
      <c r="O54" s="10">
        <v>1</v>
      </c>
      <c r="P54" s="9">
        <v>1</v>
      </c>
      <c r="Q54" s="9"/>
      <c r="R54" s="10">
        <v>0</v>
      </c>
      <c r="S54" s="10"/>
      <c r="T54" s="9">
        <v>2</v>
      </c>
      <c r="U54" s="9"/>
      <c r="V54" s="11">
        <f t="shared" si="0"/>
        <v>5</v>
      </c>
    </row>
    <row r="55" spans="1:22" x14ac:dyDescent="0.25">
      <c r="A55" s="4" t="str">
        <f t="shared" si="6"/>
        <v>Московский</v>
      </c>
      <c r="B55" s="12" t="str">
        <f t="shared" si="6"/>
        <v>ГБОУ СОШ №355</v>
      </c>
      <c r="C55" s="6">
        <f t="shared" si="6"/>
        <v>11355</v>
      </c>
      <c r="D55" s="6" t="str">
        <f t="shared" si="6"/>
        <v>СОШ</v>
      </c>
      <c r="E55" s="8" t="str">
        <f t="shared" si="6"/>
        <v>2б</v>
      </c>
      <c r="F55" s="8">
        <f t="shared" si="6"/>
        <v>58</v>
      </c>
      <c r="G55" s="8">
        <f t="shared" si="6"/>
        <v>54</v>
      </c>
      <c r="H55" s="9">
        <v>1</v>
      </c>
      <c r="I55" s="9"/>
      <c r="J55" s="10">
        <v>1</v>
      </c>
      <c r="K55" s="10"/>
      <c r="L55" s="9">
        <v>2</v>
      </c>
      <c r="M55" s="9"/>
      <c r="N55" s="10">
        <v>1</v>
      </c>
      <c r="O55" s="10"/>
      <c r="P55" s="9">
        <v>2</v>
      </c>
      <c r="Q55" s="9"/>
      <c r="R55" s="10"/>
      <c r="S55" s="10">
        <v>1</v>
      </c>
      <c r="T55" s="9"/>
      <c r="U55" s="9">
        <v>1</v>
      </c>
      <c r="V55" s="11">
        <f t="shared" si="0"/>
        <v>9</v>
      </c>
    </row>
    <row r="56" spans="1:22" x14ac:dyDescent="0.25">
      <c r="A56" s="4" t="str">
        <f t="shared" si="6"/>
        <v>Московский</v>
      </c>
      <c r="B56" s="12" t="str">
        <f t="shared" si="6"/>
        <v>ГБОУ СОШ №355</v>
      </c>
      <c r="C56" s="6">
        <f t="shared" si="6"/>
        <v>11355</v>
      </c>
      <c r="D56" s="6" t="str">
        <f t="shared" si="6"/>
        <v>СОШ</v>
      </c>
      <c r="E56" s="8" t="str">
        <f t="shared" si="6"/>
        <v>2б</v>
      </c>
      <c r="F56" s="8">
        <f t="shared" si="6"/>
        <v>58</v>
      </c>
      <c r="G56" s="8">
        <f t="shared" si="6"/>
        <v>54</v>
      </c>
      <c r="H56" s="9"/>
      <c r="I56" s="9">
        <v>2</v>
      </c>
      <c r="J56" s="10"/>
      <c r="K56" s="10">
        <v>1</v>
      </c>
      <c r="L56" s="9">
        <v>2</v>
      </c>
      <c r="M56" s="9"/>
      <c r="N56" s="10">
        <v>1</v>
      </c>
      <c r="O56" s="10"/>
      <c r="P56" s="9"/>
      <c r="Q56" s="9">
        <v>1</v>
      </c>
      <c r="R56" s="10">
        <v>0</v>
      </c>
      <c r="S56" s="10"/>
      <c r="T56" s="9"/>
      <c r="U56" s="9">
        <v>2</v>
      </c>
      <c r="V56" s="11">
        <f t="shared" si="0"/>
        <v>9</v>
      </c>
    </row>
    <row r="57" spans="1:22" x14ac:dyDescent="0.25">
      <c r="A57" s="4" t="str">
        <f t="shared" si="6"/>
        <v>Московский</v>
      </c>
      <c r="B57" s="12" t="str">
        <f t="shared" si="6"/>
        <v>ГБОУ СОШ №355</v>
      </c>
      <c r="C57" s="6">
        <f t="shared" si="6"/>
        <v>11355</v>
      </c>
      <c r="D57" s="6" t="str">
        <f t="shared" si="6"/>
        <v>СОШ</v>
      </c>
      <c r="E57" s="8" t="str">
        <f t="shared" si="6"/>
        <v>2б</v>
      </c>
      <c r="F57" s="8">
        <f t="shared" si="6"/>
        <v>58</v>
      </c>
      <c r="G57" s="8">
        <f t="shared" si="6"/>
        <v>54</v>
      </c>
      <c r="H57" s="9">
        <v>1</v>
      </c>
      <c r="I57" s="9"/>
      <c r="J57" s="10">
        <v>1</v>
      </c>
      <c r="K57" s="10"/>
      <c r="L57" s="9">
        <v>2</v>
      </c>
      <c r="M57" s="9"/>
      <c r="N57" s="10">
        <v>1</v>
      </c>
      <c r="O57" s="10"/>
      <c r="P57" s="9">
        <v>2</v>
      </c>
      <c r="Q57" s="9"/>
      <c r="R57" s="10">
        <v>1</v>
      </c>
      <c r="S57" s="10"/>
      <c r="T57" s="9">
        <v>2</v>
      </c>
      <c r="U57" s="9"/>
      <c r="V57" s="11">
        <f>IF(COUNTBLANK(H57:U57)&lt;=7,SUM(H57:U57),"Не писал")</f>
        <v>10</v>
      </c>
    </row>
    <row r="58" spans="1:22" x14ac:dyDescent="0.25">
      <c r="A58" s="4" t="str">
        <f t="shared" si="6"/>
        <v>Московский</v>
      </c>
      <c r="B58" s="12" t="str">
        <f t="shared" si="6"/>
        <v>ГБОУ СОШ №355</v>
      </c>
      <c r="C58" s="6">
        <f t="shared" si="6"/>
        <v>11355</v>
      </c>
      <c r="D58" s="6" t="str">
        <f t="shared" si="6"/>
        <v>СОШ</v>
      </c>
      <c r="E58" s="8" t="str">
        <f t="shared" si="6"/>
        <v>2б</v>
      </c>
      <c r="F58" s="8">
        <f t="shared" si="6"/>
        <v>58</v>
      </c>
      <c r="G58" s="57">
        <f t="shared" si="6"/>
        <v>54</v>
      </c>
      <c r="H58" s="58">
        <f>SUM(H3:I57)/(54*2)</f>
        <v>0.86111111111111116</v>
      </c>
      <c r="I58" s="58"/>
      <c r="J58" s="58">
        <f>SUM(J3:K57)/(54*1)</f>
        <v>0.96296296296296291</v>
      </c>
      <c r="K58" s="58"/>
      <c r="L58" s="58">
        <f>SUM(L3:M57)/(54*2)</f>
        <v>0.93518518518518523</v>
      </c>
      <c r="M58" s="58"/>
      <c r="N58" s="58">
        <f>SUM(N3:O57)/(54*1)</f>
        <v>0.90740740740740744</v>
      </c>
      <c r="O58" s="58"/>
      <c r="P58" s="58">
        <f>SUM(P3:Q57)/(54*2)</f>
        <v>0.62037037037037035</v>
      </c>
      <c r="Q58" s="58"/>
      <c r="R58" s="58">
        <f>SUM(R3:S57)/(54*1)</f>
        <v>0.77777777777777779</v>
      </c>
      <c r="S58" s="58"/>
      <c r="T58" s="58">
        <f>SUM(T3:U57)/(54*2)</f>
        <v>0.82407407407407407</v>
      </c>
      <c r="U58" s="58"/>
      <c r="V58" s="58">
        <f>SUM(V3:W57)/(54*11)</f>
        <v>0.82996632996633002</v>
      </c>
    </row>
    <row r="59" spans="1:22" x14ac:dyDescent="0.25">
      <c r="A59" s="4" t="str">
        <f t="shared" ref="A59:G59" si="7">A58</f>
        <v>Московский</v>
      </c>
      <c r="B59" s="12" t="str">
        <f t="shared" si="7"/>
        <v>ГБОУ СОШ №355</v>
      </c>
      <c r="C59" s="6">
        <f t="shared" si="7"/>
        <v>11355</v>
      </c>
      <c r="D59" s="6" t="str">
        <f t="shared" si="7"/>
        <v>СОШ</v>
      </c>
      <c r="E59" s="8" t="str">
        <f t="shared" si="7"/>
        <v>2б</v>
      </c>
      <c r="F59" s="8">
        <f t="shared" si="7"/>
        <v>58</v>
      </c>
      <c r="G59" s="57">
        <f t="shared" si="7"/>
        <v>54</v>
      </c>
      <c r="H59" s="59">
        <v>32</v>
      </c>
      <c r="I59" s="59">
        <v>22</v>
      </c>
      <c r="J59" s="60">
        <v>28</v>
      </c>
      <c r="K59" s="60">
        <v>26</v>
      </c>
      <c r="L59" s="59">
        <v>33</v>
      </c>
      <c r="M59" s="59">
        <v>21</v>
      </c>
      <c r="N59" s="60">
        <v>41</v>
      </c>
      <c r="O59" s="60">
        <v>13</v>
      </c>
      <c r="P59" s="59">
        <v>40</v>
      </c>
      <c r="Q59" s="59">
        <v>14</v>
      </c>
      <c r="R59" s="60">
        <v>41</v>
      </c>
      <c r="S59" s="60">
        <v>13</v>
      </c>
      <c r="T59" s="59">
        <v>30</v>
      </c>
      <c r="U59" s="59">
        <v>24</v>
      </c>
      <c r="V59" s="59">
        <v>54</v>
      </c>
    </row>
    <row r="60" spans="1:22" x14ac:dyDescent="0.25">
      <c r="A60" s="4" t="str">
        <f t="shared" ref="A60:G60" si="8">A59</f>
        <v>Московский</v>
      </c>
      <c r="B60" s="12" t="str">
        <f t="shared" si="8"/>
        <v>ГБОУ СОШ №355</v>
      </c>
      <c r="C60" s="6">
        <f t="shared" si="8"/>
        <v>11355</v>
      </c>
      <c r="D60" s="6" t="str">
        <f t="shared" si="8"/>
        <v>СОШ</v>
      </c>
      <c r="E60" s="8" t="str">
        <f t="shared" si="8"/>
        <v>2б</v>
      </c>
      <c r="F60" s="8">
        <f t="shared" si="8"/>
        <v>58</v>
      </c>
      <c r="G60" s="57">
        <f t="shared" si="8"/>
        <v>54</v>
      </c>
      <c r="H60" s="58">
        <f>SUM(H3:H57)/(H59*2)</f>
        <v>0.765625</v>
      </c>
      <c r="I60" s="58">
        <f t="shared" ref="I60:U60" si="9">SUM(I3:I57)/(I59*2)</f>
        <v>1</v>
      </c>
      <c r="J60" s="58">
        <f>SUM(J3:J57)/(J59*1)</f>
        <v>0.9642857142857143</v>
      </c>
      <c r="K60" s="58">
        <f>SUM(K3:K57)/(K59*1)</f>
        <v>0.96153846153846156</v>
      </c>
      <c r="L60" s="58">
        <f t="shared" si="9"/>
        <v>0.89393939393939392</v>
      </c>
      <c r="M60" s="58">
        <f t="shared" si="9"/>
        <v>1</v>
      </c>
      <c r="N60" s="58">
        <f>SUM(N3:N57)/(N59*1)</f>
        <v>0.87804878048780488</v>
      </c>
      <c r="O60" s="58">
        <f>SUM(O3:O57)/(O59*1)</f>
        <v>1</v>
      </c>
      <c r="P60" s="58">
        <f t="shared" si="9"/>
        <v>0.6</v>
      </c>
      <c r="Q60" s="58">
        <f t="shared" si="9"/>
        <v>0.6785714285714286</v>
      </c>
      <c r="R60" s="58">
        <f>SUM(R3:R57)/(R59*1)</f>
        <v>0.82926829268292679</v>
      </c>
      <c r="S60" s="58">
        <f>SUM(S3:S57)/(S59*1)</f>
        <v>0.61538461538461542</v>
      </c>
      <c r="T60" s="58">
        <f t="shared" si="9"/>
        <v>0.8</v>
      </c>
      <c r="U60" s="58">
        <f t="shared" si="9"/>
        <v>0.85416666666666663</v>
      </c>
      <c r="V60" s="58">
        <f>SUM(V3:V57)/(V59*11)</f>
        <v>0.82996632996633002</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60"/>
    <dataValidation type="list" allowBlank="1" showInputMessage="1" showErrorMessage="1" sqref="H4:I57 P4:Q57 L4:M57 T4:U57">
      <formula1>балл2</formula1>
    </dataValidation>
    <dataValidation type="list" allowBlank="1" showInputMessage="1" showErrorMessage="1" sqref="J4:K57 N4:O57 R4:S57">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7"/>
  <dimension ref="A1:Y106"/>
  <sheetViews>
    <sheetView topLeftCell="A85" zoomScale="85" zoomScaleNormal="85" workbookViewId="0">
      <selection activeCell="F106" sqref="F106:G106"/>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85546875" style="15" customWidth="1"/>
    <col min="10" max="11" width="7.85546875" style="16" customWidth="1"/>
    <col min="12" max="13" width="7.85546875" style="15" customWidth="1"/>
    <col min="14" max="15" width="7.85546875" style="16" customWidth="1"/>
    <col min="16" max="17" width="7.85546875" style="15" customWidth="1"/>
    <col min="18" max="19" width="7.85546875" style="16" customWidth="1"/>
    <col min="20" max="21" width="7.8554687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29</v>
      </c>
      <c r="C4" s="6">
        <f>VLOOKUP(B4,[5]Списки!$C$1:$E$40,2,FALSE)</f>
        <v>11356</v>
      </c>
      <c r="D4" s="6" t="str">
        <f>VLOOKUP(B4,[5]Списки!$C$1:$E$40,3,FALSE)</f>
        <v>СОШ с углуб.</v>
      </c>
      <c r="E4" s="7" t="s">
        <v>22</v>
      </c>
      <c r="F4" s="8">
        <v>105</v>
      </c>
      <c r="G4" s="8">
        <v>100</v>
      </c>
      <c r="H4" s="9"/>
      <c r="I4" s="9">
        <v>2</v>
      </c>
      <c r="J4" s="10">
        <v>1</v>
      </c>
      <c r="K4" s="10"/>
      <c r="L4" s="9"/>
      <c r="M4" s="9">
        <v>0</v>
      </c>
      <c r="N4" s="10">
        <v>1</v>
      </c>
      <c r="O4" s="10"/>
      <c r="P4" s="9"/>
      <c r="Q4" s="9">
        <v>2</v>
      </c>
      <c r="R4" s="10">
        <v>1</v>
      </c>
      <c r="S4" s="10"/>
      <c r="T4" s="9">
        <v>1</v>
      </c>
      <c r="U4" s="9"/>
      <c r="V4" s="11">
        <f t="shared" ref="V4:V68" si="0">IF(COUNTBLANK(H4:U4)&lt;=7,SUM(H4:U4),"Не писал")</f>
        <v>8</v>
      </c>
      <c r="X4" s="118" t="s">
        <v>92</v>
      </c>
      <c r="Y4" s="50">
        <f>COUNTIF(V4:V133,0)</f>
        <v>0</v>
      </c>
    </row>
    <row r="5" spans="1:25" x14ac:dyDescent="0.25">
      <c r="A5" s="4" t="str">
        <f t="shared" ref="A5:A21" si="1">A4</f>
        <v>Московский</v>
      </c>
      <c r="B5" s="12" t="str">
        <f t="shared" ref="B5:G20" si="2">B4</f>
        <v>ГБОУ СОШ №356</v>
      </c>
      <c r="C5" s="6">
        <f t="shared" si="2"/>
        <v>11356</v>
      </c>
      <c r="D5" s="6" t="str">
        <f t="shared" si="2"/>
        <v>СОШ с углуб.</v>
      </c>
      <c r="E5" s="8" t="str">
        <f t="shared" si="2"/>
        <v>2а</v>
      </c>
      <c r="F5" s="8">
        <f t="shared" si="2"/>
        <v>105</v>
      </c>
      <c r="G5" s="8">
        <f t="shared" si="2"/>
        <v>100</v>
      </c>
      <c r="H5" s="9">
        <v>2</v>
      </c>
      <c r="I5" s="9"/>
      <c r="J5" s="10">
        <v>1</v>
      </c>
      <c r="K5" s="10"/>
      <c r="L5" s="9">
        <v>2</v>
      </c>
      <c r="M5" s="9"/>
      <c r="N5" s="10"/>
      <c r="O5" s="10">
        <v>0</v>
      </c>
      <c r="P5" s="9"/>
      <c r="Q5" s="9">
        <v>0</v>
      </c>
      <c r="R5" s="10">
        <v>0</v>
      </c>
      <c r="S5" s="10"/>
      <c r="T5" s="9">
        <v>0</v>
      </c>
      <c r="U5" s="9"/>
      <c r="V5" s="11">
        <f t="shared" si="0"/>
        <v>5</v>
      </c>
      <c r="X5" s="118" t="s">
        <v>93</v>
      </c>
      <c r="Y5" s="50">
        <f>COUNTIF(V4:V134,1)</f>
        <v>1</v>
      </c>
    </row>
    <row r="6" spans="1:25" x14ac:dyDescent="0.25">
      <c r="A6" s="4" t="str">
        <f t="shared" si="1"/>
        <v>Московский</v>
      </c>
      <c r="B6" s="12" t="str">
        <f t="shared" si="2"/>
        <v>ГБОУ СОШ №356</v>
      </c>
      <c r="C6" s="6">
        <f t="shared" si="2"/>
        <v>11356</v>
      </c>
      <c r="D6" s="6" t="str">
        <f t="shared" si="2"/>
        <v>СОШ с углуб.</v>
      </c>
      <c r="E6" s="8" t="str">
        <f t="shared" si="2"/>
        <v>2а</v>
      </c>
      <c r="F6" s="8">
        <f t="shared" si="2"/>
        <v>105</v>
      </c>
      <c r="G6" s="8">
        <f t="shared" si="2"/>
        <v>100</v>
      </c>
      <c r="H6" s="9">
        <v>2</v>
      </c>
      <c r="I6" s="9"/>
      <c r="J6" s="10">
        <v>1</v>
      </c>
      <c r="K6" s="10"/>
      <c r="L6" s="9">
        <v>2</v>
      </c>
      <c r="M6" s="9"/>
      <c r="N6" s="10">
        <v>1</v>
      </c>
      <c r="O6" s="10"/>
      <c r="P6" s="9">
        <v>2</v>
      </c>
      <c r="Q6" s="9"/>
      <c r="R6" s="10">
        <v>1</v>
      </c>
      <c r="S6" s="10"/>
      <c r="T6" s="9">
        <v>1</v>
      </c>
      <c r="U6" s="9"/>
      <c r="V6" s="11">
        <f t="shared" si="0"/>
        <v>10</v>
      </c>
      <c r="X6" s="118" t="s">
        <v>105</v>
      </c>
      <c r="Y6" s="50">
        <f>COUNTIF(V4:V135,2)</f>
        <v>4</v>
      </c>
    </row>
    <row r="7" spans="1:25" x14ac:dyDescent="0.25">
      <c r="A7" s="4" t="str">
        <f t="shared" si="1"/>
        <v>Московский</v>
      </c>
      <c r="B7" s="12" t="str">
        <f t="shared" si="2"/>
        <v>ГБОУ СОШ №356</v>
      </c>
      <c r="C7" s="6">
        <f t="shared" si="2"/>
        <v>11356</v>
      </c>
      <c r="D7" s="6" t="str">
        <f t="shared" si="2"/>
        <v>СОШ с углуб.</v>
      </c>
      <c r="E7" s="8" t="str">
        <f t="shared" si="2"/>
        <v>2а</v>
      </c>
      <c r="F7" s="8">
        <f t="shared" si="2"/>
        <v>105</v>
      </c>
      <c r="G7" s="8">
        <f t="shared" si="2"/>
        <v>100</v>
      </c>
      <c r="H7" s="9"/>
      <c r="I7" s="9">
        <v>2</v>
      </c>
      <c r="J7" s="10">
        <v>1</v>
      </c>
      <c r="K7" s="10"/>
      <c r="L7" s="9">
        <v>2</v>
      </c>
      <c r="M7" s="9"/>
      <c r="N7" s="10">
        <v>1</v>
      </c>
      <c r="O7" s="10"/>
      <c r="P7" s="9">
        <v>0</v>
      </c>
      <c r="Q7" s="9"/>
      <c r="R7" s="10"/>
      <c r="S7" s="10">
        <v>1</v>
      </c>
      <c r="T7" s="9">
        <v>2</v>
      </c>
      <c r="U7" s="9"/>
      <c r="V7" s="11">
        <f t="shared" si="0"/>
        <v>9</v>
      </c>
      <c r="X7" s="118" t="s">
        <v>106</v>
      </c>
      <c r="Y7" s="50">
        <f>COUNTIF(V4:V136,3)</f>
        <v>3</v>
      </c>
    </row>
    <row r="8" spans="1:25" x14ac:dyDescent="0.25">
      <c r="A8" s="4" t="str">
        <f t="shared" si="1"/>
        <v>Московский</v>
      </c>
      <c r="B8" s="12" t="str">
        <f t="shared" si="2"/>
        <v>ГБОУ СОШ №356</v>
      </c>
      <c r="C8" s="6">
        <f t="shared" si="2"/>
        <v>11356</v>
      </c>
      <c r="D8" s="6" t="str">
        <f t="shared" si="2"/>
        <v>СОШ с углуб.</v>
      </c>
      <c r="E8" s="8" t="str">
        <f t="shared" si="2"/>
        <v>2а</v>
      </c>
      <c r="F8" s="8">
        <f t="shared" si="2"/>
        <v>105</v>
      </c>
      <c r="G8" s="8">
        <f t="shared" si="2"/>
        <v>100</v>
      </c>
      <c r="H8" s="9">
        <v>2</v>
      </c>
      <c r="I8" s="9"/>
      <c r="J8" s="10">
        <v>1</v>
      </c>
      <c r="K8" s="10"/>
      <c r="L8" s="9"/>
      <c r="M8" s="9">
        <v>1</v>
      </c>
      <c r="N8" s="10">
        <v>1</v>
      </c>
      <c r="O8" s="10"/>
      <c r="P8" s="9">
        <v>0</v>
      </c>
      <c r="Q8" s="9"/>
      <c r="R8" s="10">
        <v>1</v>
      </c>
      <c r="S8" s="10"/>
      <c r="T8" s="9">
        <v>1</v>
      </c>
      <c r="U8" s="9"/>
      <c r="V8" s="11">
        <f t="shared" si="0"/>
        <v>7</v>
      </c>
      <c r="X8" s="118" t="s">
        <v>107</v>
      </c>
      <c r="Y8" s="50">
        <f>COUNTIF(V4:V137,4)</f>
        <v>6</v>
      </c>
    </row>
    <row r="9" spans="1:25" x14ac:dyDescent="0.25">
      <c r="A9" s="4" t="str">
        <f t="shared" si="1"/>
        <v>Московский</v>
      </c>
      <c r="B9" s="12" t="str">
        <f t="shared" si="2"/>
        <v>ГБОУ СОШ №356</v>
      </c>
      <c r="C9" s="6">
        <f t="shared" si="2"/>
        <v>11356</v>
      </c>
      <c r="D9" s="6" t="str">
        <f t="shared" si="2"/>
        <v>СОШ с углуб.</v>
      </c>
      <c r="E9" s="8" t="str">
        <f t="shared" si="2"/>
        <v>2а</v>
      </c>
      <c r="F9" s="8">
        <f t="shared" si="2"/>
        <v>105</v>
      </c>
      <c r="G9" s="8">
        <f t="shared" si="2"/>
        <v>100</v>
      </c>
      <c r="H9" s="9">
        <v>2</v>
      </c>
      <c r="I9" s="9"/>
      <c r="J9" s="10">
        <v>1</v>
      </c>
      <c r="K9" s="10"/>
      <c r="L9" s="9">
        <v>2</v>
      </c>
      <c r="M9" s="9"/>
      <c r="N9" s="10">
        <v>1</v>
      </c>
      <c r="O9" s="10"/>
      <c r="P9" s="9">
        <v>0</v>
      </c>
      <c r="Q9" s="9"/>
      <c r="R9" s="10">
        <v>1</v>
      </c>
      <c r="S9" s="10"/>
      <c r="T9" s="9">
        <v>2</v>
      </c>
      <c r="U9" s="9"/>
      <c r="V9" s="11">
        <f t="shared" si="0"/>
        <v>9</v>
      </c>
      <c r="X9" s="118" t="s">
        <v>108</v>
      </c>
      <c r="Y9" s="50">
        <f>COUNTIF(V4:V138,5)</f>
        <v>20</v>
      </c>
    </row>
    <row r="10" spans="1:25" x14ac:dyDescent="0.25">
      <c r="A10" s="4" t="str">
        <f t="shared" si="1"/>
        <v>Московский</v>
      </c>
      <c r="B10" s="12" t="str">
        <f t="shared" si="2"/>
        <v>ГБОУ СОШ №356</v>
      </c>
      <c r="C10" s="6">
        <f t="shared" si="2"/>
        <v>11356</v>
      </c>
      <c r="D10" s="6" t="str">
        <f t="shared" si="2"/>
        <v>СОШ с углуб.</v>
      </c>
      <c r="E10" s="8" t="str">
        <f t="shared" si="2"/>
        <v>2а</v>
      </c>
      <c r="F10" s="8">
        <f t="shared" si="2"/>
        <v>105</v>
      </c>
      <c r="G10" s="8">
        <f t="shared" si="2"/>
        <v>100</v>
      </c>
      <c r="H10" s="9">
        <v>1</v>
      </c>
      <c r="I10" s="9"/>
      <c r="J10" s="10">
        <v>1</v>
      </c>
      <c r="K10" s="10"/>
      <c r="L10" s="9">
        <v>2</v>
      </c>
      <c r="M10" s="9"/>
      <c r="N10" s="10">
        <v>1</v>
      </c>
      <c r="O10" s="10"/>
      <c r="P10" s="9">
        <v>2</v>
      </c>
      <c r="Q10" s="9"/>
      <c r="R10" s="10">
        <v>1</v>
      </c>
      <c r="S10" s="10"/>
      <c r="T10" s="9"/>
      <c r="U10" s="9">
        <v>0</v>
      </c>
      <c r="V10" s="11">
        <f t="shared" si="0"/>
        <v>8</v>
      </c>
      <c r="X10" s="118" t="s">
        <v>109</v>
      </c>
      <c r="Y10" s="50">
        <f>COUNTIF(V4:V139,6)</f>
        <v>15</v>
      </c>
    </row>
    <row r="11" spans="1:25" x14ac:dyDescent="0.25">
      <c r="A11" s="4" t="str">
        <f t="shared" si="1"/>
        <v>Московский</v>
      </c>
      <c r="B11" s="12" t="str">
        <f t="shared" si="2"/>
        <v>ГБОУ СОШ №356</v>
      </c>
      <c r="C11" s="6">
        <f t="shared" si="2"/>
        <v>11356</v>
      </c>
      <c r="D11" s="6" t="str">
        <f t="shared" si="2"/>
        <v>СОШ с углуб.</v>
      </c>
      <c r="E11" s="8" t="str">
        <f t="shared" si="2"/>
        <v>2а</v>
      </c>
      <c r="F11" s="8">
        <f t="shared" si="2"/>
        <v>105</v>
      </c>
      <c r="G11" s="8">
        <f t="shared" si="2"/>
        <v>100</v>
      </c>
      <c r="H11" s="9"/>
      <c r="I11" s="9">
        <v>2</v>
      </c>
      <c r="J11" s="10"/>
      <c r="K11" s="10">
        <v>1</v>
      </c>
      <c r="L11" s="9"/>
      <c r="M11" s="9">
        <v>1</v>
      </c>
      <c r="N11" s="10">
        <v>1</v>
      </c>
      <c r="O11" s="10"/>
      <c r="P11" s="9">
        <v>2</v>
      </c>
      <c r="Q11" s="9"/>
      <c r="R11" s="10">
        <v>1</v>
      </c>
      <c r="S11" s="10"/>
      <c r="T11" s="9">
        <v>1</v>
      </c>
      <c r="U11" s="9"/>
      <c r="V11" s="11">
        <f t="shared" si="0"/>
        <v>9</v>
      </c>
      <c r="X11" s="118" t="s">
        <v>110</v>
      </c>
      <c r="Y11" s="50">
        <f>COUNTIF(V4:V140,7)</f>
        <v>13</v>
      </c>
    </row>
    <row r="12" spans="1:25" x14ac:dyDescent="0.25">
      <c r="A12" s="4" t="str">
        <f t="shared" si="1"/>
        <v>Московский</v>
      </c>
      <c r="B12" s="12" t="str">
        <f t="shared" si="2"/>
        <v>ГБОУ СОШ №356</v>
      </c>
      <c r="C12" s="6">
        <f t="shared" si="2"/>
        <v>11356</v>
      </c>
      <c r="D12" s="6" t="str">
        <f t="shared" si="2"/>
        <v>СОШ с углуб.</v>
      </c>
      <c r="E12" s="8" t="str">
        <f t="shared" si="2"/>
        <v>2а</v>
      </c>
      <c r="F12" s="8">
        <f t="shared" si="2"/>
        <v>105</v>
      </c>
      <c r="G12" s="8">
        <f t="shared" si="2"/>
        <v>100</v>
      </c>
      <c r="H12" s="9">
        <v>0</v>
      </c>
      <c r="I12" s="9"/>
      <c r="J12" s="10"/>
      <c r="K12" s="10">
        <v>1</v>
      </c>
      <c r="L12" s="9"/>
      <c r="M12" s="9">
        <v>0</v>
      </c>
      <c r="N12" s="10">
        <v>0</v>
      </c>
      <c r="O12" s="10"/>
      <c r="P12" s="9">
        <v>2</v>
      </c>
      <c r="Q12" s="9"/>
      <c r="R12" s="10">
        <v>1</v>
      </c>
      <c r="S12" s="10"/>
      <c r="T12" s="9">
        <v>1</v>
      </c>
      <c r="U12" s="9"/>
      <c r="V12" s="11">
        <f t="shared" si="0"/>
        <v>5</v>
      </c>
      <c r="X12" s="118" t="s">
        <v>111</v>
      </c>
      <c r="Y12" s="50">
        <f>COUNTIF(V4:V141,8)</f>
        <v>11</v>
      </c>
    </row>
    <row r="13" spans="1:25" x14ac:dyDescent="0.25">
      <c r="A13" s="4" t="str">
        <f t="shared" si="1"/>
        <v>Московский</v>
      </c>
      <c r="B13" s="12" t="str">
        <f t="shared" si="2"/>
        <v>ГБОУ СОШ №356</v>
      </c>
      <c r="C13" s="6">
        <f t="shared" si="2"/>
        <v>11356</v>
      </c>
      <c r="D13" s="6" t="str">
        <f t="shared" si="2"/>
        <v>СОШ с углуб.</v>
      </c>
      <c r="E13" s="8" t="str">
        <f t="shared" si="2"/>
        <v>2а</v>
      </c>
      <c r="F13" s="8">
        <f t="shared" si="2"/>
        <v>105</v>
      </c>
      <c r="G13" s="8">
        <f t="shared" si="2"/>
        <v>100</v>
      </c>
      <c r="H13" s="9">
        <v>2</v>
      </c>
      <c r="I13" s="9"/>
      <c r="J13" s="10">
        <v>1</v>
      </c>
      <c r="K13" s="10"/>
      <c r="L13" s="9">
        <v>1</v>
      </c>
      <c r="M13" s="9"/>
      <c r="N13" s="10">
        <v>1</v>
      </c>
      <c r="O13" s="10"/>
      <c r="P13" s="9">
        <v>0</v>
      </c>
      <c r="Q13" s="9"/>
      <c r="R13" s="10">
        <v>0</v>
      </c>
      <c r="S13" s="10"/>
      <c r="T13" s="9">
        <v>1</v>
      </c>
      <c r="U13" s="9"/>
      <c r="V13" s="11">
        <f t="shared" si="0"/>
        <v>6</v>
      </c>
      <c r="X13" s="118" t="s">
        <v>112</v>
      </c>
      <c r="Y13" s="50">
        <f>COUNTIF(V4:V142,9)</f>
        <v>11</v>
      </c>
    </row>
    <row r="14" spans="1:25" x14ac:dyDescent="0.25">
      <c r="A14" s="4" t="str">
        <f t="shared" si="1"/>
        <v>Московский</v>
      </c>
      <c r="B14" s="12" t="str">
        <f t="shared" si="2"/>
        <v>ГБОУ СОШ №356</v>
      </c>
      <c r="C14" s="6">
        <f t="shared" si="2"/>
        <v>11356</v>
      </c>
      <c r="D14" s="6" t="str">
        <f t="shared" si="2"/>
        <v>СОШ с углуб.</v>
      </c>
      <c r="E14" s="8" t="str">
        <f t="shared" si="2"/>
        <v>2а</v>
      </c>
      <c r="F14" s="8">
        <f t="shared" si="2"/>
        <v>105</v>
      </c>
      <c r="G14" s="8">
        <f t="shared" si="2"/>
        <v>100</v>
      </c>
      <c r="H14" s="9">
        <v>2</v>
      </c>
      <c r="I14" s="9"/>
      <c r="J14" s="10"/>
      <c r="K14" s="10">
        <v>1</v>
      </c>
      <c r="L14" s="9"/>
      <c r="M14" s="9">
        <v>0</v>
      </c>
      <c r="N14" s="10">
        <v>1</v>
      </c>
      <c r="O14" s="10"/>
      <c r="P14" s="9">
        <v>2</v>
      </c>
      <c r="Q14" s="9"/>
      <c r="R14" s="10"/>
      <c r="S14" s="10">
        <v>1</v>
      </c>
      <c r="T14" s="9">
        <v>2</v>
      </c>
      <c r="U14" s="9"/>
      <c r="V14" s="11">
        <f t="shared" si="0"/>
        <v>9</v>
      </c>
      <c r="X14" s="118" t="s">
        <v>113</v>
      </c>
      <c r="Y14" s="50">
        <f>COUNTIF(V4:V143,10)</f>
        <v>8</v>
      </c>
    </row>
    <row r="15" spans="1:25" x14ac:dyDescent="0.25">
      <c r="A15" s="4" t="str">
        <f t="shared" si="1"/>
        <v>Московский</v>
      </c>
      <c r="B15" s="12" t="str">
        <f t="shared" si="2"/>
        <v>ГБОУ СОШ №356</v>
      </c>
      <c r="C15" s="6">
        <f t="shared" si="2"/>
        <v>11356</v>
      </c>
      <c r="D15" s="6" t="str">
        <f t="shared" si="2"/>
        <v>СОШ с углуб.</v>
      </c>
      <c r="E15" s="8" t="str">
        <f t="shared" si="2"/>
        <v>2а</v>
      </c>
      <c r="F15" s="8">
        <f t="shared" si="2"/>
        <v>105</v>
      </c>
      <c r="G15" s="8">
        <f t="shared" si="2"/>
        <v>100</v>
      </c>
      <c r="H15" s="9"/>
      <c r="I15" s="9">
        <v>2</v>
      </c>
      <c r="J15" s="10">
        <v>1</v>
      </c>
      <c r="K15" s="10"/>
      <c r="L15" s="9"/>
      <c r="M15" s="9">
        <v>1</v>
      </c>
      <c r="N15" s="10">
        <v>1</v>
      </c>
      <c r="O15" s="10"/>
      <c r="P15" s="9">
        <v>0</v>
      </c>
      <c r="Q15" s="9"/>
      <c r="R15" s="10">
        <v>1</v>
      </c>
      <c r="S15" s="10"/>
      <c r="T15" s="9"/>
      <c r="U15" s="9">
        <v>2</v>
      </c>
      <c r="V15" s="11">
        <f t="shared" si="0"/>
        <v>8</v>
      </c>
      <c r="X15" s="118" t="s">
        <v>114</v>
      </c>
      <c r="Y15" s="50">
        <f>COUNTIF(V4:V144,11)</f>
        <v>8</v>
      </c>
    </row>
    <row r="16" spans="1:25" x14ac:dyDescent="0.25">
      <c r="A16" s="4" t="str">
        <f t="shared" si="1"/>
        <v>Московский</v>
      </c>
      <c r="B16" s="12" t="str">
        <f t="shared" si="2"/>
        <v>ГБОУ СОШ №356</v>
      </c>
      <c r="C16" s="6">
        <f t="shared" si="2"/>
        <v>11356</v>
      </c>
      <c r="D16" s="6" t="str">
        <f t="shared" si="2"/>
        <v>СОШ с углуб.</v>
      </c>
      <c r="E16" s="8" t="str">
        <f t="shared" si="2"/>
        <v>2а</v>
      </c>
      <c r="F16" s="8">
        <f t="shared" si="2"/>
        <v>105</v>
      </c>
      <c r="G16" s="8">
        <f t="shared" si="2"/>
        <v>100</v>
      </c>
      <c r="H16" s="9">
        <v>2</v>
      </c>
      <c r="I16" s="9"/>
      <c r="J16" s="10">
        <v>1</v>
      </c>
      <c r="K16" s="10"/>
      <c r="L16" s="9">
        <v>2</v>
      </c>
      <c r="M16" s="9"/>
      <c r="N16" s="10">
        <v>1</v>
      </c>
      <c r="O16" s="10"/>
      <c r="P16" s="9">
        <v>2</v>
      </c>
      <c r="Q16" s="9"/>
      <c r="R16" s="10"/>
      <c r="S16" s="10">
        <v>1</v>
      </c>
      <c r="T16" s="9"/>
      <c r="U16" s="9">
        <v>2</v>
      </c>
      <c r="V16" s="11">
        <f t="shared" si="0"/>
        <v>11</v>
      </c>
      <c r="Y16">
        <f>SUM(Y4:Y15)</f>
        <v>100</v>
      </c>
    </row>
    <row r="17" spans="1:22" x14ac:dyDescent="0.25">
      <c r="A17" s="4" t="str">
        <f t="shared" si="1"/>
        <v>Московский</v>
      </c>
      <c r="B17" s="12" t="str">
        <f t="shared" si="2"/>
        <v>ГБОУ СОШ №356</v>
      </c>
      <c r="C17" s="6">
        <f t="shared" si="2"/>
        <v>11356</v>
      </c>
      <c r="D17" s="6" t="str">
        <f t="shared" si="2"/>
        <v>СОШ с углуб.</v>
      </c>
      <c r="E17" s="8" t="str">
        <f t="shared" si="2"/>
        <v>2а</v>
      </c>
      <c r="F17" s="8">
        <f t="shared" si="2"/>
        <v>105</v>
      </c>
      <c r="G17" s="8">
        <f t="shared" si="2"/>
        <v>100</v>
      </c>
      <c r="H17" s="9">
        <v>2</v>
      </c>
      <c r="I17" s="9"/>
      <c r="J17" s="10">
        <v>1</v>
      </c>
      <c r="K17" s="10"/>
      <c r="L17" s="9"/>
      <c r="M17" s="9">
        <v>1</v>
      </c>
      <c r="N17" s="10">
        <v>1</v>
      </c>
      <c r="O17" s="10"/>
      <c r="P17" s="9">
        <v>2</v>
      </c>
      <c r="Q17" s="9"/>
      <c r="R17" s="10">
        <v>1</v>
      </c>
      <c r="S17" s="10"/>
      <c r="T17" s="9">
        <v>2</v>
      </c>
      <c r="U17" s="9"/>
      <c r="V17" s="11">
        <f t="shared" si="0"/>
        <v>10</v>
      </c>
    </row>
    <row r="18" spans="1:22" x14ac:dyDescent="0.25">
      <c r="A18" s="4" t="str">
        <f t="shared" si="1"/>
        <v>Московский</v>
      </c>
      <c r="B18" s="12" t="str">
        <f t="shared" si="2"/>
        <v>ГБОУ СОШ №356</v>
      </c>
      <c r="C18" s="6">
        <f t="shared" si="2"/>
        <v>11356</v>
      </c>
      <c r="D18" s="6" t="str">
        <f t="shared" si="2"/>
        <v>СОШ с углуб.</v>
      </c>
      <c r="E18" s="8" t="str">
        <f t="shared" si="2"/>
        <v>2а</v>
      </c>
      <c r="F18" s="8">
        <f t="shared" si="2"/>
        <v>105</v>
      </c>
      <c r="G18" s="8">
        <f t="shared" si="2"/>
        <v>100</v>
      </c>
      <c r="H18" s="9">
        <v>2</v>
      </c>
      <c r="I18" s="9"/>
      <c r="J18" s="10">
        <v>1</v>
      </c>
      <c r="K18" s="10"/>
      <c r="L18" s="9">
        <v>2</v>
      </c>
      <c r="M18" s="9"/>
      <c r="N18" s="10">
        <v>1</v>
      </c>
      <c r="O18" s="10"/>
      <c r="P18" s="9"/>
      <c r="Q18" s="9">
        <v>2</v>
      </c>
      <c r="R18" s="10">
        <v>1</v>
      </c>
      <c r="S18" s="10"/>
      <c r="T18" s="9"/>
      <c r="U18" s="9">
        <v>2</v>
      </c>
      <c r="V18" s="11">
        <f t="shared" si="0"/>
        <v>11</v>
      </c>
    </row>
    <row r="19" spans="1:22" x14ac:dyDescent="0.25">
      <c r="A19" s="4" t="str">
        <f t="shared" si="1"/>
        <v>Московский</v>
      </c>
      <c r="B19" s="12" t="str">
        <f t="shared" si="2"/>
        <v>ГБОУ СОШ №356</v>
      </c>
      <c r="C19" s="6">
        <f t="shared" si="2"/>
        <v>11356</v>
      </c>
      <c r="D19" s="6" t="str">
        <f t="shared" si="2"/>
        <v>СОШ с углуб.</v>
      </c>
      <c r="E19" s="8" t="str">
        <f t="shared" si="2"/>
        <v>2а</v>
      </c>
      <c r="F19" s="8">
        <f t="shared" si="2"/>
        <v>105</v>
      </c>
      <c r="G19" s="8">
        <f t="shared" si="2"/>
        <v>100</v>
      </c>
      <c r="H19" s="9">
        <v>2</v>
      </c>
      <c r="I19" s="9"/>
      <c r="J19" s="10">
        <v>1</v>
      </c>
      <c r="K19" s="10"/>
      <c r="L19" s="9"/>
      <c r="M19" s="9">
        <v>1</v>
      </c>
      <c r="N19" s="10">
        <v>1</v>
      </c>
      <c r="O19" s="10"/>
      <c r="P19" s="9">
        <v>2</v>
      </c>
      <c r="Q19" s="9"/>
      <c r="R19" s="10"/>
      <c r="S19" s="10">
        <v>1</v>
      </c>
      <c r="T19" s="9"/>
      <c r="U19" s="9">
        <v>1</v>
      </c>
      <c r="V19" s="11">
        <f t="shared" si="0"/>
        <v>9</v>
      </c>
    </row>
    <row r="20" spans="1:22" x14ac:dyDescent="0.25">
      <c r="A20" s="4" t="str">
        <f t="shared" si="1"/>
        <v>Московский</v>
      </c>
      <c r="B20" s="12" t="str">
        <f t="shared" si="2"/>
        <v>ГБОУ СОШ №356</v>
      </c>
      <c r="C20" s="6">
        <f t="shared" si="2"/>
        <v>11356</v>
      </c>
      <c r="D20" s="6" t="str">
        <f t="shared" si="2"/>
        <v>СОШ с углуб.</v>
      </c>
      <c r="E20" s="8" t="str">
        <f t="shared" si="2"/>
        <v>2а</v>
      </c>
      <c r="F20" s="8">
        <f t="shared" si="2"/>
        <v>105</v>
      </c>
      <c r="G20" s="8">
        <f t="shared" si="2"/>
        <v>100</v>
      </c>
      <c r="H20" s="9">
        <v>2</v>
      </c>
      <c r="I20" s="9"/>
      <c r="J20" s="10">
        <v>1</v>
      </c>
      <c r="K20" s="10"/>
      <c r="L20" s="9">
        <v>2</v>
      </c>
      <c r="M20" s="9"/>
      <c r="N20" s="10">
        <v>1</v>
      </c>
      <c r="O20" s="10"/>
      <c r="P20" s="9"/>
      <c r="Q20" s="9">
        <v>2</v>
      </c>
      <c r="R20" s="10">
        <v>1</v>
      </c>
      <c r="S20" s="10"/>
      <c r="T20" s="9"/>
      <c r="U20" s="9">
        <v>2</v>
      </c>
      <c r="V20" s="11">
        <f t="shared" si="0"/>
        <v>11</v>
      </c>
    </row>
    <row r="21" spans="1:22" x14ac:dyDescent="0.25">
      <c r="A21" s="4" t="str">
        <f t="shared" si="1"/>
        <v>Московский</v>
      </c>
      <c r="B21" s="12" t="str">
        <f t="shared" ref="B21:G21" si="3">B20</f>
        <v>ГБОУ СОШ №356</v>
      </c>
      <c r="C21" s="6">
        <f t="shared" si="3"/>
        <v>11356</v>
      </c>
      <c r="D21" s="6" t="str">
        <f t="shared" si="3"/>
        <v>СОШ с углуб.</v>
      </c>
      <c r="E21" s="8" t="str">
        <f t="shared" si="3"/>
        <v>2а</v>
      </c>
      <c r="F21" s="8">
        <f t="shared" si="3"/>
        <v>105</v>
      </c>
      <c r="G21" s="8">
        <f t="shared" si="3"/>
        <v>100</v>
      </c>
      <c r="H21" s="9"/>
      <c r="I21" s="9">
        <v>2</v>
      </c>
      <c r="J21" s="10"/>
      <c r="K21" s="10">
        <v>1</v>
      </c>
      <c r="L21" s="9"/>
      <c r="M21" s="9">
        <v>1</v>
      </c>
      <c r="N21" s="10">
        <v>1</v>
      </c>
      <c r="O21" s="10"/>
      <c r="P21" s="9">
        <v>0</v>
      </c>
      <c r="Q21" s="9"/>
      <c r="R21" s="10">
        <v>1</v>
      </c>
      <c r="S21" s="10"/>
      <c r="T21" s="9">
        <v>2</v>
      </c>
      <c r="U21" s="9"/>
      <c r="V21" s="11">
        <f t="shared" si="0"/>
        <v>8</v>
      </c>
    </row>
    <row r="22" spans="1:22" x14ac:dyDescent="0.25">
      <c r="A22" s="4" t="str">
        <f t="shared" ref="A22:G37" si="4">A21</f>
        <v>Московский</v>
      </c>
      <c r="B22" s="12" t="str">
        <f t="shared" si="4"/>
        <v>ГБОУ СОШ №356</v>
      </c>
      <c r="C22" s="6">
        <f t="shared" si="4"/>
        <v>11356</v>
      </c>
      <c r="D22" s="6" t="str">
        <f t="shared" si="4"/>
        <v>СОШ с углуб.</v>
      </c>
      <c r="E22" s="8" t="str">
        <f t="shared" si="4"/>
        <v>2а</v>
      </c>
      <c r="F22" s="8">
        <f t="shared" si="4"/>
        <v>105</v>
      </c>
      <c r="G22" s="8">
        <f t="shared" si="4"/>
        <v>100</v>
      </c>
      <c r="H22" s="9">
        <v>0</v>
      </c>
      <c r="I22" s="9"/>
      <c r="J22" s="10"/>
      <c r="K22" s="10">
        <v>1</v>
      </c>
      <c r="L22" s="9"/>
      <c r="M22" s="9">
        <v>0</v>
      </c>
      <c r="N22" s="10">
        <v>1</v>
      </c>
      <c r="O22" s="10"/>
      <c r="P22" s="9">
        <v>0</v>
      </c>
      <c r="Q22" s="9"/>
      <c r="R22" s="10">
        <v>1</v>
      </c>
      <c r="S22" s="10"/>
      <c r="T22" s="9">
        <v>1</v>
      </c>
      <c r="U22" s="9"/>
      <c r="V22" s="11">
        <f t="shared" si="0"/>
        <v>4</v>
      </c>
    </row>
    <row r="23" spans="1:22" x14ac:dyDescent="0.25">
      <c r="A23" s="4" t="str">
        <f t="shared" si="4"/>
        <v>Московский</v>
      </c>
      <c r="B23" s="12" t="str">
        <f t="shared" si="4"/>
        <v>ГБОУ СОШ №356</v>
      </c>
      <c r="C23" s="6">
        <f t="shared" si="4"/>
        <v>11356</v>
      </c>
      <c r="D23" s="6" t="str">
        <f t="shared" si="4"/>
        <v>СОШ с углуб.</v>
      </c>
      <c r="E23" s="8" t="str">
        <f t="shared" si="4"/>
        <v>2а</v>
      </c>
      <c r="F23" s="8">
        <f t="shared" si="4"/>
        <v>105</v>
      </c>
      <c r="G23" s="8">
        <f t="shared" si="4"/>
        <v>100</v>
      </c>
      <c r="H23" s="9">
        <v>2</v>
      </c>
      <c r="I23" s="9"/>
      <c r="J23" s="10">
        <v>1</v>
      </c>
      <c r="K23" s="10"/>
      <c r="L23" s="9"/>
      <c r="M23" s="9">
        <v>1</v>
      </c>
      <c r="N23" s="10">
        <v>1</v>
      </c>
      <c r="O23" s="10"/>
      <c r="P23" s="9">
        <v>0</v>
      </c>
      <c r="Q23" s="9"/>
      <c r="R23" s="10">
        <v>1</v>
      </c>
      <c r="S23" s="10"/>
      <c r="T23" s="9">
        <v>2</v>
      </c>
      <c r="U23" s="9"/>
      <c r="V23" s="11">
        <f t="shared" si="0"/>
        <v>8</v>
      </c>
    </row>
    <row r="24" spans="1:22" x14ac:dyDescent="0.25">
      <c r="A24" s="4" t="str">
        <f t="shared" si="4"/>
        <v>Московский</v>
      </c>
      <c r="B24" s="12" t="str">
        <f t="shared" si="4"/>
        <v>ГБОУ СОШ №356</v>
      </c>
      <c r="C24" s="6">
        <f t="shared" si="4"/>
        <v>11356</v>
      </c>
      <c r="D24" s="6" t="str">
        <f t="shared" si="4"/>
        <v>СОШ с углуб.</v>
      </c>
      <c r="E24" s="8" t="str">
        <f t="shared" si="4"/>
        <v>2а</v>
      </c>
      <c r="F24" s="8">
        <f t="shared" si="4"/>
        <v>105</v>
      </c>
      <c r="G24" s="8">
        <f t="shared" si="4"/>
        <v>100</v>
      </c>
      <c r="H24" s="9">
        <v>1</v>
      </c>
      <c r="I24" s="9"/>
      <c r="J24" s="10"/>
      <c r="K24" s="10">
        <v>1</v>
      </c>
      <c r="L24" s="9"/>
      <c r="M24" s="9">
        <v>0</v>
      </c>
      <c r="N24" s="10">
        <v>1</v>
      </c>
      <c r="O24" s="10"/>
      <c r="P24" s="9"/>
      <c r="Q24" s="9">
        <v>1</v>
      </c>
      <c r="R24" s="10"/>
      <c r="S24" s="10">
        <v>1</v>
      </c>
      <c r="T24" s="9">
        <v>1</v>
      </c>
      <c r="U24" s="9"/>
      <c r="V24" s="11">
        <f t="shared" si="0"/>
        <v>6</v>
      </c>
    </row>
    <row r="25" spans="1:22" x14ac:dyDescent="0.25">
      <c r="A25" s="4" t="str">
        <f t="shared" si="4"/>
        <v>Московский</v>
      </c>
      <c r="B25" s="12" t="str">
        <f t="shared" si="4"/>
        <v>ГБОУ СОШ №356</v>
      </c>
      <c r="C25" s="6">
        <f t="shared" si="4"/>
        <v>11356</v>
      </c>
      <c r="D25" s="6" t="str">
        <f t="shared" si="4"/>
        <v>СОШ с углуб.</v>
      </c>
      <c r="E25" s="8" t="str">
        <f t="shared" si="4"/>
        <v>2а</v>
      </c>
      <c r="F25" s="8">
        <f t="shared" si="4"/>
        <v>105</v>
      </c>
      <c r="G25" s="8">
        <f t="shared" si="4"/>
        <v>100</v>
      </c>
      <c r="H25" s="9"/>
      <c r="I25" s="9">
        <v>2</v>
      </c>
      <c r="J25" s="10"/>
      <c r="K25" s="10">
        <v>1</v>
      </c>
      <c r="L25" s="9">
        <v>2</v>
      </c>
      <c r="M25" s="9"/>
      <c r="N25" s="10">
        <v>1</v>
      </c>
      <c r="O25" s="10"/>
      <c r="P25" s="9">
        <v>2</v>
      </c>
      <c r="Q25" s="9"/>
      <c r="R25" s="10">
        <v>1</v>
      </c>
      <c r="S25" s="10"/>
      <c r="T25" s="9"/>
      <c r="U25" s="9">
        <v>0</v>
      </c>
      <c r="V25" s="11">
        <f t="shared" si="0"/>
        <v>9</v>
      </c>
    </row>
    <row r="26" spans="1:22" x14ac:dyDescent="0.25">
      <c r="A26" s="4" t="str">
        <f t="shared" si="4"/>
        <v>Московский</v>
      </c>
      <c r="B26" s="12" t="str">
        <f t="shared" si="4"/>
        <v>ГБОУ СОШ №356</v>
      </c>
      <c r="C26" s="6">
        <f t="shared" si="4"/>
        <v>11356</v>
      </c>
      <c r="D26" s="6" t="str">
        <f t="shared" si="4"/>
        <v>СОШ с углуб.</v>
      </c>
      <c r="E26" s="8" t="str">
        <f t="shared" si="4"/>
        <v>2а</v>
      </c>
      <c r="F26" s="8">
        <f t="shared" si="4"/>
        <v>105</v>
      </c>
      <c r="G26" s="8">
        <f t="shared" si="4"/>
        <v>100</v>
      </c>
      <c r="H26" s="9">
        <v>2</v>
      </c>
      <c r="I26" s="9"/>
      <c r="J26" s="10">
        <v>1</v>
      </c>
      <c r="K26" s="10"/>
      <c r="L26" s="9">
        <v>2</v>
      </c>
      <c r="M26" s="9"/>
      <c r="N26" s="10">
        <v>1</v>
      </c>
      <c r="O26" s="10"/>
      <c r="P26" s="9">
        <v>2</v>
      </c>
      <c r="Q26" s="9"/>
      <c r="R26" s="10">
        <v>1</v>
      </c>
      <c r="S26" s="10"/>
      <c r="T26" s="9">
        <v>1</v>
      </c>
      <c r="U26" s="9"/>
      <c r="V26" s="11">
        <f t="shared" si="0"/>
        <v>10</v>
      </c>
    </row>
    <row r="27" spans="1:22" x14ac:dyDescent="0.25">
      <c r="A27" s="4" t="str">
        <f t="shared" si="4"/>
        <v>Московский</v>
      </c>
      <c r="B27" s="12" t="str">
        <f t="shared" si="4"/>
        <v>ГБОУ СОШ №356</v>
      </c>
      <c r="C27" s="6">
        <f t="shared" si="4"/>
        <v>11356</v>
      </c>
      <c r="D27" s="6" t="str">
        <f t="shared" si="4"/>
        <v>СОШ с углуб.</v>
      </c>
      <c r="E27" s="8" t="str">
        <f t="shared" si="4"/>
        <v>2а</v>
      </c>
      <c r="F27" s="8">
        <f t="shared" si="4"/>
        <v>105</v>
      </c>
      <c r="G27" s="8">
        <f t="shared" si="4"/>
        <v>100</v>
      </c>
      <c r="H27" s="9">
        <v>0</v>
      </c>
      <c r="I27" s="9"/>
      <c r="J27" s="10">
        <v>1</v>
      </c>
      <c r="K27" s="10"/>
      <c r="L27" s="9">
        <v>1</v>
      </c>
      <c r="M27" s="9"/>
      <c r="N27" s="10">
        <v>0</v>
      </c>
      <c r="O27" s="10"/>
      <c r="P27" s="9">
        <v>1</v>
      </c>
      <c r="Q27" s="9"/>
      <c r="R27" s="10">
        <v>1</v>
      </c>
      <c r="S27" s="10"/>
      <c r="T27" s="9">
        <v>1</v>
      </c>
      <c r="U27" s="9"/>
      <c r="V27" s="11">
        <f t="shared" si="0"/>
        <v>5</v>
      </c>
    </row>
    <row r="28" spans="1:22" x14ac:dyDescent="0.25">
      <c r="A28" s="4" t="str">
        <f t="shared" si="4"/>
        <v>Московский</v>
      </c>
      <c r="B28" s="12" t="str">
        <f t="shared" si="4"/>
        <v>ГБОУ СОШ №356</v>
      </c>
      <c r="C28" s="6">
        <f t="shared" si="4"/>
        <v>11356</v>
      </c>
      <c r="D28" s="6" t="str">
        <f t="shared" si="4"/>
        <v>СОШ с углуб.</v>
      </c>
      <c r="E28" s="8" t="str">
        <f t="shared" si="4"/>
        <v>2а</v>
      </c>
      <c r="F28" s="8">
        <f t="shared" si="4"/>
        <v>105</v>
      </c>
      <c r="G28" s="8">
        <f t="shared" si="4"/>
        <v>100</v>
      </c>
      <c r="H28" s="9">
        <v>2</v>
      </c>
      <c r="I28" s="9"/>
      <c r="J28" s="10"/>
      <c r="K28" s="10">
        <v>0</v>
      </c>
      <c r="L28" s="9">
        <v>0</v>
      </c>
      <c r="M28" s="9"/>
      <c r="N28" s="10">
        <v>1</v>
      </c>
      <c r="O28" s="10"/>
      <c r="P28" s="9">
        <v>0</v>
      </c>
      <c r="Q28" s="9"/>
      <c r="R28" s="10">
        <v>1</v>
      </c>
      <c r="S28" s="10"/>
      <c r="T28" s="9">
        <v>1</v>
      </c>
      <c r="U28" s="9"/>
      <c r="V28" s="11">
        <f t="shared" si="0"/>
        <v>5</v>
      </c>
    </row>
    <row r="29" spans="1:22" x14ac:dyDescent="0.25">
      <c r="A29" s="4" t="str">
        <f t="shared" si="4"/>
        <v>Московский</v>
      </c>
      <c r="B29" s="12" t="str">
        <f t="shared" si="4"/>
        <v>ГБОУ СОШ №356</v>
      </c>
      <c r="C29" s="6">
        <f t="shared" si="4"/>
        <v>11356</v>
      </c>
      <c r="D29" s="6" t="str">
        <f t="shared" si="4"/>
        <v>СОШ с углуб.</v>
      </c>
      <c r="E29" s="8" t="str">
        <f t="shared" si="4"/>
        <v>2а</v>
      </c>
      <c r="F29" s="8">
        <f t="shared" si="4"/>
        <v>105</v>
      </c>
      <c r="G29" s="8">
        <f t="shared" si="4"/>
        <v>100</v>
      </c>
      <c r="H29" s="9">
        <v>2</v>
      </c>
      <c r="I29" s="9"/>
      <c r="J29" s="10"/>
      <c r="K29" s="10">
        <v>1</v>
      </c>
      <c r="L29" s="9"/>
      <c r="M29" s="9">
        <v>2</v>
      </c>
      <c r="N29" s="10">
        <v>1</v>
      </c>
      <c r="O29" s="10"/>
      <c r="P29" s="9"/>
      <c r="Q29" s="9">
        <v>2</v>
      </c>
      <c r="R29" s="10">
        <v>1</v>
      </c>
      <c r="S29" s="10"/>
      <c r="T29" s="9">
        <v>2</v>
      </c>
      <c r="U29" s="9"/>
      <c r="V29" s="11">
        <f t="shared" si="0"/>
        <v>11</v>
      </c>
    </row>
    <row r="30" spans="1:22" x14ac:dyDescent="0.25">
      <c r="A30" s="4" t="str">
        <f t="shared" si="4"/>
        <v>Московский</v>
      </c>
      <c r="B30" s="12" t="str">
        <f t="shared" si="4"/>
        <v>ГБОУ СОШ №356</v>
      </c>
      <c r="C30" s="6">
        <f t="shared" si="4"/>
        <v>11356</v>
      </c>
      <c r="D30" s="6" t="str">
        <f t="shared" si="4"/>
        <v>СОШ с углуб.</v>
      </c>
      <c r="E30" s="8" t="str">
        <f t="shared" si="4"/>
        <v>2а</v>
      </c>
      <c r="F30" s="8">
        <f t="shared" si="4"/>
        <v>105</v>
      </c>
      <c r="G30" s="8">
        <f t="shared" si="4"/>
        <v>100</v>
      </c>
      <c r="H30" s="9">
        <v>0</v>
      </c>
      <c r="I30" s="9"/>
      <c r="J30" s="10"/>
      <c r="K30" s="10">
        <v>1</v>
      </c>
      <c r="L30" s="9">
        <v>1</v>
      </c>
      <c r="M30" s="9"/>
      <c r="N30" s="10">
        <v>1</v>
      </c>
      <c r="O30" s="10"/>
      <c r="P30" s="9">
        <v>0</v>
      </c>
      <c r="Q30" s="9"/>
      <c r="R30" s="10">
        <v>1</v>
      </c>
      <c r="S30" s="10"/>
      <c r="T30" s="9">
        <v>1</v>
      </c>
      <c r="U30" s="9"/>
      <c r="V30" s="11">
        <f t="shared" si="0"/>
        <v>5</v>
      </c>
    </row>
    <row r="31" spans="1:22" x14ac:dyDescent="0.25">
      <c r="A31" s="4" t="str">
        <f t="shared" si="4"/>
        <v>Московский</v>
      </c>
      <c r="B31" s="12" t="str">
        <f t="shared" si="4"/>
        <v>ГБОУ СОШ №356</v>
      </c>
      <c r="C31" s="6">
        <f t="shared" si="4"/>
        <v>11356</v>
      </c>
      <c r="D31" s="6" t="str">
        <f t="shared" si="4"/>
        <v>СОШ с углуб.</v>
      </c>
      <c r="E31" s="8" t="str">
        <f t="shared" si="4"/>
        <v>2а</v>
      </c>
      <c r="F31" s="8">
        <f t="shared" si="4"/>
        <v>105</v>
      </c>
      <c r="G31" s="8">
        <f t="shared" si="4"/>
        <v>100</v>
      </c>
      <c r="H31" s="9">
        <v>2</v>
      </c>
      <c r="I31" s="9"/>
      <c r="J31" s="10"/>
      <c r="K31" s="10">
        <v>1</v>
      </c>
      <c r="L31" s="9">
        <v>2</v>
      </c>
      <c r="M31" s="9"/>
      <c r="N31" s="10">
        <v>1</v>
      </c>
      <c r="O31" s="10"/>
      <c r="P31" s="9">
        <v>2</v>
      </c>
      <c r="Q31" s="9"/>
      <c r="R31" s="10">
        <v>1</v>
      </c>
      <c r="S31" s="10"/>
      <c r="T31" s="9">
        <v>2</v>
      </c>
      <c r="U31" s="9"/>
      <c r="V31" s="11">
        <f t="shared" si="0"/>
        <v>11</v>
      </c>
    </row>
    <row r="32" spans="1:22" x14ac:dyDescent="0.25">
      <c r="A32" s="4" t="str">
        <f t="shared" si="4"/>
        <v>Московский</v>
      </c>
      <c r="B32" s="12" t="str">
        <f t="shared" si="4"/>
        <v>ГБОУ СОШ №356</v>
      </c>
      <c r="C32" s="6">
        <f t="shared" si="4"/>
        <v>11356</v>
      </c>
      <c r="D32" s="6" t="str">
        <f t="shared" si="4"/>
        <v>СОШ с углуб.</v>
      </c>
      <c r="E32" s="8" t="str">
        <f t="shared" si="4"/>
        <v>2а</v>
      </c>
      <c r="F32" s="8">
        <f t="shared" si="4"/>
        <v>105</v>
      </c>
      <c r="G32" s="8">
        <f t="shared" si="4"/>
        <v>100</v>
      </c>
      <c r="H32" s="9">
        <v>2</v>
      </c>
      <c r="I32" s="9"/>
      <c r="J32" s="10"/>
      <c r="K32" s="10">
        <v>1</v>
      </c>
      <c r="L32" s="9"/>
      <c r="M32" s="9">
        <v>0</v>
      </c>
      <c r="N32" s="10">
        <v>1</v>
      </c>
      <c r="O32" s="10"/>
      <c r="P32" s="9">
        <v>0</v>
      </c>
      <c r="Q32" s="9"/>
      <c r="R32" s="10"/>
      <c r="S32" s="10">
        <v>0</v>
      </c>
      <c r="T32" s="9">
        <v>1</v>
      </c>
      <c r="U32" s="9"/>
      <c r="V32" s="11">
        <f t="shared" si="0"/>
        <v>5</v>
      </c>
    </row>
    <row r="33" spans="1:22" x14ac:dyDescent="0.25">
      <c r="A33" s="4" t="str">
        <f t="shared" si="4"/>
        <v>Московский</v>
      </c>
      <c r="B33" s="12" t="str">
        <f t="shared" si="4"/>
        <v>ГБОУ СОШ №356</v>
      </c>
      <c r="C33" s="6">
        <f t="shared" si="4"/>
        <v>11356</v>
      </c>
      <c r="D33" s="6" t="str">
        <f t="shared" si="4"/>
        <v>СОШ с углуб.</v>
      </c>
      <c r="E33" s="8" t="str">
        <f t="shared" si="4"/>
        <v>2а</v>
      </c>
      <c r="F33" s="8">
        <f t="shared" si="4"/>
        <v>105</v>
      </c>
      <c r="G33" s="8">
        <f t="shared" si="4"/>
        <v>100</v>
      </c>
      <c r="H33" s="9">
        <v>2</v>
      </c>
      <c r="I33" s="9"/>
      <c r="J33" s="10">
        <v>1</v>
      </c>
      <c r="K33" s="10"/>
      <c r="L33" s="9"/>
      <c r="M33" s="9">
        <v>1</v>
      </c>
      <c r="N33" s="10">
        <v>1</v>
      </c>
      <c r="O33" s="10"/>
      <c r="P33" s="9">
        <v>2</v>
      </c>
      <c r="Q33" s="9"/>
      <c r="R33" s="10">
        <v>1</v>
      </c>
      <c r="S33" s="10"/>
      <c r="T33" s="9">
        <v>1</v>
      </c>
      <c r="U33" s="9"/>
      <c r="V33" s="11">
        <f t="shared" si="0"/>
        <v>9</v>
      </c>
    </row>
    <row r="34" spans="1:22" x14ac:dyDescent="0.25">
      <c r="A34" s="4" t="str">
        <f t="shared" si="4"/>
        <v>Московский</v>
      </c>
      <c r="B34" s="12" t="str">
        <f t="shared" si="4"/>
        <v>ГБОУ СОШ №356</v>
      </c>
      <c r="C34" s="6">
        <f t="shared" si="4"/>
        <v>11356</v>
      </c>
      <c r="D34" s="6" t="str">
        <f t="shared" si="4"/>
        <v>СОШ с углуб.</v>
      </c>
      <c r="E34" s="8" t="str">
        <f t="shared" si="4"/>
        <v>2а</v>
      </c>
      <c r="F34" s="8">
        <f t="shared" si="4"/>
        <v>105</v>
      </c>
      <c r="G34" s="8">
        <f t="shared" si="4"/>
        <v>100</v>
      </c>
      <c r="H34" s="9">
        <v>2</v>
      </c>
      <c r="I34" s="9"/>
      <c r="J34" s="10">
        <v>0</v>
      </c>
      <c r="K34" s="10"/>
      <c r="L34" s="9"/>
      <c r="M34" s="9">
        <v>0</v>
      </c>
      <c r="N34" s="10">
        <v>1</v>
      </c>
      <c r="O34" s="10"/>
      <c r="P34" s="9">
        <v>0</v>
      </c>
      <c r="Q34" s="9"/>
      <c r="R34" s="10">
        <v>1</v>
      </c>
      <c r="S34" s="10"/>
      <c r="T34" s="9">
        <v>1</v>
      </c>
      <c r="U34" s="9"/>
      <c r="V34" s="11">
        <f t="shared" si="0"/>
        <v>5</v>
      </c>
    </row>
    <row r="35" spans="1:22" x14ac:dyDescent="0.25">
      <c r="A35" s="4" t="str">
        <f t="shared" si="4"/>
        <v>Московский</v>
      </c>
      <c r="B35" s="12" t="str">
        <f t="shared" si="4"/>
        <v>ГБОУ СОШ №356</v>
      </c>
      <c r="C35" s="6">
        <f t="shared" si="4"/>
        <v>11356</v>
      </c>
      <c r="D35" s="6" t="str">
        <f t="shared" si="4"/>
        <v>СОШ с углуб.</v>
      </c>
      <c r="E35" s="8" t="str">
        <f t="shared" si="4"/>
        <v>2а</v>
      </c>
      <c r="F35" s="8">
        <f t="shared" si="4"/>
        <v>105</v>
      </c>
      <c r="G35" s="8">
        <f t="shared" si="4"/>
        <v>100</v>
      </c>
      <c r="H35" s="9">
        <v>2</v>
      </c>
      <c r="I35" s="9"/>
      <c r="J35" s="10">
        <v>1</v>
      </c>
      <c r="K35" s="10"/>
      <c r="L35" s="9">
        <v>0</v>
      </c>
      <c r="M35" s="9"/>
      <c r="N35" s="10">
        <v>0</v>
      </c>
      <c r="O35" s="10"/>
      <c r="P35" s="9"/>
      <c r="Q35" s="9">
        <v>2</v>
      </c>
      <c r="R35" s="10">
        <v>1</v>
      </c>
      <c r="S35" s="10"/>
      <c r="T35" s="9">
        <v>1</v>
      </c>
      <c r="U35" s="9"/>
      <c r="V35" s="11">
        <f t="shared" si="0"/>
        <v>7</v>
      </c>
    </row>
    <row r="36" spans="1:22" x14ac:dyDescent="0.25">
      <c r="A36" s="4" t="str">
        <f t="shared" si="4"/>
        <v>Московский</v>
      </c>
      <c r="B36" s="12" t="str">
        <f t="shared" si="4"/>
        <v>ГБОУ СОШ №356</v>
      </c>
      <c r="C36" s="6">
        <f t="shared" si="4"/>
        <v>11356</v>
      </c>
      <c r="D36" s="6" t="str">
        <f t="shared" si="4"/>
        <v>СОШ с углуб.</v>
      </c>
      <c r="E36" s="8" t="str">
        <f t="shared" si="4"/>
        <v>2а</v>
      </c>
      <c r="F36" s="8">
        <f t="shared" si="4"/>
        <v>105</v>
      </c>
      <c r="G36" s="8">
        <f t="shared" si="4"/>
        <v>100</v>
      </c>
      <c r="H36" s="9">
        <v>2</v>
      </c>
      <c r="I36" s="9"/>
      <c r="J36" s="10">
        <v>1</v>
      </c>
      <c r="K36" s="10"/>
      <c r="L36" s="9"/>
      <c r="M36" s="9">
        <v>1</v>
      </c>
      <c r="N36" s="10">
        <v>1</v>
      </c>
      <c r="O36" s="10"/>
      <c r="P36" s="9">
        <v>0</v>
      </c>
      <c r="Q36" s="9"/>
      <c r="R36" s="10">
        <v>1</v>
      </c>
      <c r="S36" s="10"/>
      <c r="T36" s="9"/>
      <c r="U36" s="9">
        <v>0</v>
      </c>
      <c r="V36" s="11">
        <f t="shared" si="0"/>
        <v>6</v>
      </c>
    </row>
    <row r="37" spans="1:22" x14ac:dyDescent="0.25">
      <c r="A37" s="4" t="str">
        <f t="shared" si="4"/>
        <v>Московский</v>
      </c>
      <c r="B37" s="12" t="str">
        <f t="shared" si="4"/>
        <v>ГБОУ СОШ №356</v>
      </c>
      <c r="C37" s="6">
        <f t="shared" si="4"/>
        <v>11356</v>
      </c>
      <c r="D37" s="6" t="str">
        <f t="shared" si="4"/>
        <v>СОШ с углуб.</v>
      </c>
      <c r="E37" s="8" t="str">
        <f t="shared" si="4"/>
        <v>2а</v>
      </c>
      <c r="F37" s="8">
        <f t="shared" si="4"/>
        <v>105</v>
      </c>
      <c r="G37" s="8">
        <f t="shared" si="4"/>
        <v>100</v>
      </c>
      <c r="H37" s="9"/>
      <c r="I37" s="9">
        <v>2</v>
      </c>
      <c r="J37" s="10">
        <v>1</v>
      </c>
      <c r="K37" s="10"/>
      <c r="L37" s="9"/>
      <c r="M37" s="9">
        <v>1</v>
      </c>
      <c r="N37" s="10">
        <v>1</v>
      </c>
      <c r="O37" s="10"/>
      <c r="P37" s="9">
        <v>0</v>
      </c>
      <c r="Q37" s="9"/>
      <c r="R37" s="10"/>
      <c r="S37" s="10">
        <v>1</v>
      </c>
      <c r="T37" s="9">
        <v>2</v>
      </c>
      <c r="U37" s="9"/>
      <c r="V37" s="11">
        <f t="shared" si="0"/>
        <v>8</v>
      </c>
    </row>
    <row r="38" spans="1:22" x14ac:dyDescent="0.25">
      <c r="A38" s="4" t="str">
        <f t="shared" ref="A38:D53" si="5">A37</f>
        <v>Московский</v>
      </c>
      <c r="B38" s="12" t="str">
        <f t="shared" si="5"/>
        <v>ГБОУ СОШ №356</v>
      </c>
      <c r="C38" s="6">
        <f t="shared" si="5"/>
        <v>11356</v>
      </c>
      <c r="D38" s="6" t="str">
        <f t="shared" si="5"/>
        <v>СОШ с углуб.</v>
      </c>
      <c r="E38" s="13" t="s">
        <v>23</v>
      </c>
      <c r="F38" s="8">
        <f t="shared" ref="E38:G53" si="6">F37</f>
        <v>105</v>
      </c>
      <c r="G38" s="8">
        <f t="shared" si="6"/>
        <v>100</v>
      </c>
      <c r="H38" s="9"/>
      <c r="I38" s="9">
        <v>2</v>
      </c>
      <c r="J38" s="10"/>
      <c r="K38" s="10">
        <v>1</v>
      </c>
      <c r="L38" s="9"/>
      <c r="M38" s="9">
        <v>1</v>
      </c>
      <c r="N38" s="10">
        <v>1</v>
      </c>
      <c r="O38" s="10"/>
      <c r="P38" s="9"/>
      <c r="Q38" s="9">
        <v>2</v>
      </c>
      <c r="R38" s="10">
        <v>1</v>
      </c>
      <c r="S38" s="10"/>
      <c r="T38" s="9">
        <v>1</v>
      </c>
      <c r="U38" s="9"/>
      <c r="V38" s="11">
        <f t="shared" si="0"/>
        <v>9</v>
      </c>
    </row>
    <row r="39" spans="1:22" x14ac:dyDescent="0.25">
      <c r="A39" s="4" t="str">
        <f t="shared" si="5"/>
        <v>Московский</v>
      </c>
      <c r="B39" s="12" t="str">
        <f t="shared" si="5"/>
        <v>ГБОУ СОШ №356</v>
      </c>
      <c r="C39" s="6">
        <f t="shared" si="5"/>
        <v>11356</v>
      </c>
      <c r="D39" s="6" t="str">
        <f t="shared" si="5"/>
        <v>СОШ с углуб.</v>
      </c>
      <c r="E39" s="8" t="str">
        <f t="shared" si="6"/>
        <v>2б</v>
      </c>
      <c r="F39" s="8">
        <f t="shared" si="6"/>
        <v>105</v>
      </c>
      <c r="G39" s="8">
        <f t="shared" si="6"/>
        <v>100</v>
      </c>
      <c r="H39" s="9">
        <v>1</v>
      </c>
      <c r="I39" s="9"/>
      <c r="J39" s="10">
        <v>1</v>
      </c>
      <c r="K39" s="10"/>
      <c r="L39" s="9">
        <v>2</v>
      </c>
      <c r="M39" s="9"/>
      <c r="N39" s="10">
        <v>0</v>
      </c>
      <c r="O39" s="10"/>
      <c r="P39" s="9">
        <v>0</v>
      </c>
      <c r="Q39" s="9"/>
      <c r="R39" s="10">
        <v>1</v>
      </c>
      <c r="S39" s="10"/>
      <c r="T39" s="9"/>
      <c r="U39" s="9">
        <v>2</v>
      </c>
      <c r="V39" s="11">
        <f t="shared" si="0"/>
        <v>7</v>
      </c>
    </row>
    <row r="40" spans="1:22" x14ac:dyDescent="0.25">
      <c r="A40" s="4" t="str">
        <f t="shared" si="5"/>
        <v>Московский</v>
      </c>
      <c r="B40" s="12" t="str">
        <f t="shared" si="5"/>
        <v>ГБОУ СОШ №356</v>
      </c>
      <c r="C40" s="6">
        <f t="shared" si="5"/>
        <v>11356</v>
      </c>
      <c r="D40" s="6" t="str">
        <f t="shared" si="5"/>
        <v>СОШ с углуб.</v>
      </c>
      <c r="E40" s="8" t="str">
        <f t="shared" si="6"/>
        <v>2б</v>
      </c>
      <c r="F40" s="8">
        <f t="shared" si="6"/>
        <v>105</v>
      </c>
      <c r="G40" s="8">
        <f t="shared" si="6"/>
        <v>100</v>
      </c>
      <c r="H40" s="9"/>
      <c r="I40" s="9">
        <v>0</v>
      </c>
      <c r="J40" s="10">
        <v>1</v>
      </c>
      <c r="K40" s="10"/>
      <c r="L40" s="9">
        <v>2</v>
      </c>
      <c r="M40" s="9"/>
      <c r="N40" s="10"/>
      <c r="O40" s="10">
        <v>0</v>
      </c>
      <c r="P40" s="9">
        <v>1</v>
      </c>
      <c r="Q40" s="9"/>
      <c r="R40" s="10">
        <v>1</v>
      </c>
      <c r="S40" s="10"/>
      <c r="T40" s="9"/>
      <c r="U40" s="9">
        <v>2</v>
      </c>
      <c r="V40" s="11">
        <f t="shared" si="0"/>
        <v>7</v>
      </c>
    </row>
    <row r="41" spans="1:22" x14ac:dyDescent="0.25">
      <c r="A41" s="4" t="str">
        <f t="shared" si="5"/>
        <v>Московский</v>
      </c>
      <c r="B41" s="12" t="str">
        <f t="shared" si="5"/>
        <v>ГБОУ СОШ №356</v>
      </c>
      <c r="C41" s="6">
        <f t="shared" si="5"/>
        <v>11356</v>
      </c>
      <c r="D41" s="6" t="str">
        <f t="shared" si="5"/>
        <v>СОШ с углуб.</v>
      </c>
      <c r="E41" s="8" t="str">
        <f t="shared" si="6"/>
        <v>2б</v>
      </c>
      <c r="F41" s="8">
        <f t="shared" si="6"/>
        <v>105</v>
      </c>
      <c r="G41" s="8">
        <f t="shared" si="6"/>
        <v>100</v>
      </c>
      <c r="H41" s="9"/>
      <c r="I41" s="9">
        <v>2</v>
      </c>
      <c r="J41" s="10">
        <v>1</v>
      </c>
      <c r="K41" s="10"/>
      <c r="L41" s="9"/>
      <c r="M41" s="9">
        <v>0</v>
      </c>
      <c r="N41" s="10">
        <v>1</v>
      </c>
      <c r="O41" s="10"/>
      <c r="P41" s="9"/>
      <c r="Q41" s="9">
        <v>1</v>
      </c>
      <c r="R41" s="10">
        <v>1</v>
      </c>
      <c r="S41" s="10"/>
      <c r="T41" s="9"/>
      <c r="U41" s="9">
        <v>2</v>
      </c>
      <c r="V41" s="11">
        <f t="shared" si="0"/>
        <v>8</v>
      </c>
    </row>
    <row r="42" spans="1:22" x14ac:dyDescent="0.25">
      <c r="A42" s="4" t="str">
        <f t="shared" si="5"/>
        <v>Московский</v>
      </c>
      <c r="B42" s="12" t="str">
        <f t="shared" si="5"/>
        <v>ГБОУ СОШ №356</v>
      </c>
      <c r="C42" s="6">
        <f t="shared" si="5"/>
        <v>11356</v>
      </c>
      <c r="D42" s="6" t="str">
        <f t="shared" si="5"/>
        <v>СОШ с углуб.</v>
      </c>
      <c r="E42" s="8" t="str">
        <f t="shared" si="6"/>
        <v>2б</v>
      </c>
      <c r="F42" s="8">
        <f t="shared" si="6"/>
        <v>105</v>
      </c>
      <c r="G42" s="8">
        <f t="shared" si="6"/>
        <v>100</v>
      </c>
      <c r="H42" s="9"/>
      <c r="I42" s="9">
        <v>2</v>
      </c>
      <c r="J42" s="10">
        <v>1</v>
      </c>
      <c r="K42" s="10"/>
      <c r="L42" s="9"/>
      <c r="M42" s="9">
        <v>0</v>
      </c>
      <c r="N42" s="10">
        <v>1</v>
      </c>
      <c r="O42" s="10"/>
      <c r="P42" s="9"/>
      <c r="Q42" s="9">
        <v>1</v>
      </c>
      <c r="R42" s="10">
        <v>1</v>
      </c>
      <c r="S42" s="10"/>
      <c r="T42" s="9"/>
      <c r="U42" s="9">
        <v>2</v>
      </c>
      <c r="V42" s="11">
        <f t="shared" si="0"/>
        <v>8</v>
      </c>
    </row>
    <row r="43" spans="1:22" x14ac:dyDescent="0.25">
      <c r="A43" s="4" t="str">
        <f t="shared" si="5"/>
        <v>Московский</v>
      </c>
      <c r="B43" s="12" t="str">
        <f t="shared" si="5"/>
        <v>ГБОУ СОШ №356</v>
      </c>
      <c r="C43" s="6">
        <f t="shared" si="5"/>
        <v>11356</v>
      </c>
      <c r="D43" s="6" t="str">
        <f t="shared" si="5"/>
        <v>СОШ с углуб.</v>
      </c>
      <c r="E43" s="8" t="str">
        <f t="shared" si="6"/>
        <v>2б</v>
      </c>
      <c r="F43" s="8">
        <f t="shared" si="6"/>
        <v>105</v>
      </c>
      <c r="G43" s="8">
        <f t="shared" si="6"/>
        <v>100</v>
      </c>
      <c r="H43" s="9">
        <v>2</v>
      </c>
      <c r="I43" s="9"/>
      <c r="J43" s="10"/>
      <c r="K43" s="10">
        <v>0</v>
      </c>
      <c r="L43" s="9"/>
      <c r="M43" s="9">
        <v>0</v>
      </c>
      <c r="N43" s="10">
        <v>1</v>
      </c>
      <c r="O43" s="10"/>
      <c r="P43" s="9">
        <v>1</v>
      </c>
      <c r="Q43" s="9"/>
      <c r="R43" s="10">
        <v>1</v>
      </c>
      <c r="S43" s="10"/>
      <c r="T43" s="9">
        <v>1</v>
      </c>
      <c r="U43" s="9"/>
      <c r="V43" s="11">
        <f t="shared" si="0"/>
        <v>6</v>
      </c>
    </row>
    <row r="44" spans="1:22" x14ac:dyDescent="0.25">
      <c r="A44" s="4" t="str">
        <f t="shared" si="5"/>
        <v>Московский</v>
      </c>
      <c r="B44" s="12" t="str">
        <f t="shared" si="5"/>
        <v>ГБОУ СОШ №356</v>
      </c>
      <c r="C44" s="6">
        <f t="shared" si="5"/>
        <v>11356</v>
      </c>
      <c r="D44" s="6" t="str">
        <f t="shared" si="5"/>
        <v>СОШ с углуб.</v>
      </c>
      <c r="E44" s="8" t="str">
        <f t="shared" si="6"/>
        <v>2б</v>
      </c>
      <c r="F44" s="8">
        <f t="shared" si="6"/>
        <v>105</v>
      </c>
      <c r="G44" s="8">
        <f t="shared" si="6"/>
        <v>100</v>
      </c>
      <c r="H44" s="9"/>
      <c r="I44" s="9">
        <v>1</v>
      </c>
      <c r="J44" s="10"/>
      <c r="K44" s="10">
        <v>1</v>
      </c>
      <c r="L44" s="9"/>
      <c r="M44" s="9">
        <v>1</v>
      </c>
      <c r="N44" s="10">
        <v>1</v>
      </c>
      <c r="O44" s="10"/>
      <c r="P44" s="9"/>
      <c r="Q44" s="9">
        <v>1</v>
      </c>
      <c r="R44" s="10"/>
      <c r="S44" s="10">
        <v>1</v>
      </c>
      <c r="T44" s="9"/>
      <c r="U44" s="9">
        <v>0</v>
      </c>
      <c r="V44" s="11">
        <f t="shared" si="0"/>
        <v>6</v>
      </c>
    </row>
    <row r="45" spans="1:22" x14ac:dyDescent="0.25">
      <c r="A45" s="4" t="str">
        <f t="shared" si="5"/>
        <v>Московский</v>
      </c>
      <c r="B45" s="12" t="str">
        <f t="shared" si="5"/>
        <v>ГБОУ СОШ №356</v>
      </c>
      <c r="C45" s="6">
        <f t="shared" si="5"/>
        <v>11356</v>
      </c>
      <c r="D45" s="6" t="str">
        <f t="shared" si="5"/>
        <v>СОШ с углуб.</v>
      </c>
      <c r="E45" s="8" t="str">
        <f t="shared" si="6"/>
        <v>2б</v>
      </c>
      <c r="F45" s="8">
        <f t="shared" si="6"/>
        <v>105</v>
      </c>
      <c r="G45" s="8">
        <f t="shared" si="6"/>
        <v>100</v>
      </c>
      <c r="H45" s="9">
        <v>2</v>
      </c>
      <c r="I45" s="9"/>
      <c r="J45" s="10">
        <v>1</v>
      </c>
      <c r="K45" s="10"/>
      <c r="L45" s="9"/>
      <c r="M45" s="9">
        <v>2</v>
      </c>
      <c r="N45" s="10">
        <v>0</v>
      </c>
      <c r="O45" s="10"/>
      <c r="P45" s="9">
        <v>0</v>
      </c>
      <c r="Q45" s="9"/>
      <c r="R45" s="10">
        <v>1</v>
      </c>
      <c r="S45" s="10"/>
      <c r="T45" s="9"/>
      <c r="U45" s="9">
        <v>0</v>
      </c>
      <c r="V45" s="11">
        <f t="shared" si="0"/>
        <v>6</v>
      </c>
    </row>
    <row r="46" spans="1:22" x14ac:dyDescent="0.25">
      <c r="A46" s="4" t="str">
        <f t="shared" si="5"/>
        <v>Московский</v>
      </c>
      <c r="B46" s="12" t="str">
        <f t="shared" si="5"/>
        <v>ГБОУ СОШ №356</v>
      </c>
      <c r="C46" s="6">
        <f t="shared" si="5"/>
        <v>11356</v>
      </c>
      <c r="D46" s="6" t="str">
        <f t="shared" si="5"/>
        <v>СОШ с углуб.</v>
      </c>
      <c r="E46" s="8" t="str">
        <f t="shared" si="6"/>
        <v>2б</v>
      </c>
      <c r="F46" s="8">
        <f t="shared" si="6"/>
        <v>105</v>
      </c>
      <c r="G46" s="8">
        <f t="shared" si="6"/>
        <v>100</v>
      </c>
      <c r="H46" s="9">
        <v>1</v>
      </c>
      <c r="I46" s="9"/>
      <c r="J46" s="10"/>
      <c r="K46" s="10">
        <v>1</v>
      </c>
      <c r="L46" s="9">
        <v>2</v>
      </c>
      <c r="M46" s="9"/>
      <c r="N46" s="10">
        <v>1</v>
      </c>
      <c r="O46" s="10"/>
      <c r="P46" s="9">
        <v>0</v>
      </c>
      <c r="Q46" s="9"/>
      <c r="R46" s="10">
        <v>1</v>
      </c>
      <c r="S46" s="10"/>
      <c r="T46" s="9">
        <v>1</v>
      </c>
      <c r="U46" s="9"/>
      <c r="V46" s="11">
        <f t="shared" si="0"/>
        <v>7</v>
      </c>
    </row>
    <row r="47" spans="1:22" x14ac:dyDescent="0.25">
      <c r="A47" s="4" t="str">
        <f t="shared" si="5"/>
        <v>Московский</v>
      </c>
      <c r="B47" s="12" t="str">
        <f t="shared" si="5"/>
        <v>ГБОУ СОШ №356</v>
      </c>
      <c r="C47" s="6">
        <f t="shared" si="5"/>
        <v>11356</v>
      </c>
      <c r="D47" s="6" t="str">
        <f t="shared" si="5"/>
        <v>СОШ с углуб.</v>
      </c>
      <c r="E47" s="8" t="str">
        <f t="shared" si="6"/>
        <v>2б</v>
      </c>
      <c r="F47" s="8">
        <f t="shared" si="6"/>
        <v>105</v>
      </c>
      <c r="G47" s="8">
        <f t="shared" si="6"/>
        <v>100</v>
      </c>
      <c r="H47" s="9">
        <v>0</v>
      </c>
      <c r="I47" s="9"/>
      <c r="J47" s="10">
        <v>1</v>
      </c>
      <c r="K47" s="10"/>
      <c r="L47" s="9"/>
      <c r="M47" s="9">
        <v>0</v>
      </c>
      <c r="N47" s="10">
        <v>1</v>
      </c>
      <c r="O47" s="10"/>
      <c r="P47" s="9">
        <v>0</v>
      </c>
      <c r="Q47" s="9"/>
      <c r="R47" s="10">
        <v>1</v>
      </c>
      <c r="S47" s="10"/>
      <c r="T47" s="9">
        <v>0</v>
      </c>
      <c r="U47" s="9"/>
      <c r="V47" s="11">
        <f t="shared" si="0"/>
        <v>3</v>
      </c>
    </row>
    <row r="48" spans="1:22" x14ac:dyDescent="0.25">
      <c r="A48" s="4" t="str">
        <f t="shared" si="5"/>
        <v>Московский</v>
      </c>
      <c r="B48" s="12" t="str">
        <f t="shared" si="5"/>
        <v>ГБОУ СОШ №356</v>
      </c>
      <c r="C48" s="6">
        <f t="shared" si="5"/>
        <v>11356</v>
      </c>
      <c r="D48" s="6" t="str">
        <f t="shared" si="5"/>
        <v>СОШ с углуб.</v>
      </c>
      <c r="E48" s="8" t="str">
        <f t="shared" si="6"/>
        <v>2б</v>
      </c>
      <c r="F48" s="8">
        <f t="shared" si="6"/>
        <v>105</v>
      </c>
      <c r="G48" s="8">
        <f t="shared" si="6"/>
        <v>100</v>
      </c>
      <c r="H48" s="9">
        <v>1</v>
      </c>
      <c r="I48" s="9"/>
      <c r="J48" s="10"/>
      <c r="K48" s="10">
        <v>1</v>
      </c>
      <c r="L48" s="9"/>
      <c r="M48" s="9">
        <v>1</v>
      </c>
      <c r="N48" s="10">
        <v>1</v>
      </c>
      <c r="O48" s="10"/>
      <c r="P48" s="9">
        <v>2</v>
      </c>
      <c r="Q48" s="9"/>
      <c r="R48" s="10">
        <v>1</v>
      </c>
      <c r="S48" s="10"/>
      <c r="T48" s="9"/>
      <c r="U48" s="9">
        <v>0</v>
      </c>
      <c r="V48" s="11">
        <f t="shared" si="0"/>
        <v>7</v>
      </c>
    </row>
    <row r="49" spans="1:22" x14ac:dyDescent="0.25">
      <c r="A49" s="4" t="str">
        <f t="shared" si="5"/>
        <v>Московский</v>
      </c>
      <c r="B49" s="12" t="str">
        <f t="shared" si="5"/>
        <v>ГБОУ СОШ №356</v>
      </c>
      <c r="C49" s="6">
        <f t="shared" si="5"/>
        <v>11356</v>
      </c>
      <c r="D49" s="6" t="str">
        <f t="shared" si="5"/>
        <v>СОШ с углуб.</v>
      </c>
      <c r="E49" s="8" t="str">
        <f t="shared" si="6"/>
        <v>2б</v>
      </c>
      <c r="F49" s="8">
        <f t="shared" si="6"/>
        <v>105</v>
      </c>
      <c r="G49" s="8">
        <f t="shared" si="6"/>
        <v>100</v>
      </c>
      <c r="H49" s="9"/>
      <c r="I49" s="9">
        <v>0</v>
      </c>
      <c r="J49" s="10">
        <v>1</v>
      </c>
      <c r="K49" s="10"/>
      <c r="L49" s="9">
        <v>1</v>
      </c>
      <c r="M49" s="9"/>
      <c r="N49" s="10">
        <v>1</v>
      </c>
      <c r="O49" s="10"/>
      <c r="P49" s="9">
        <v>2</v>
      </c>
      <c r="Q49" s="9"/>
      <c r="R49" s="10">
        <v>1</v>
      </c>
      <c r="S49" s="10"/>
      <c r="T49" s="9"/>
      <c r="U49" s="9">
        <v>2</v>
      </c>
      <c r="V49" s="11">
        <f t="shared" si="0"/>
        <v>8</v>
      </c>
    </row>
    <row r="50" spans="1:22" x14ac:dyDescent="0.25">
      <c r="A50" s="4" t="str">
        <f t="shared" si="5"/>
        <v>Московский</v>
      </c>
      <c r="B50" s="12" t="str">
        <f t="shared" si="5"/>
        <v>ГБОУ СОШ №356</v>
      </c>
      <c r="C50" s="6">
        <f t="shared" si="5"/>
        <v>11356</v>
      </c>
      <c r="D50" s="6" t="str">
        <f t="shared" si="5"/>
        <v>СОШ с углуб.</v>
      </c>
      <c r="E50" s="8" t="str">
        <f t="shared" si="6"/>
        <v>2б</v>
      </c>
      <c r="F50" s="8">
        <f t="shared" si="6"/>
        <v>105</v>
      </c>
      <c r="G50" s="8">
        <f t="shared" si="6"/>
        <v>100</v>
      </c>
      <c r="H50" s="9"/>
      <c r="I50" s="9">
        <v>2</v>
      </c>
      <c r="J50" s="10">
        <v>1</v>
      </c>
      <c r="K50" s="10"/>
      <c r="L50" s="9"/>
      <c r="M50" s="9">
        <v>0</v>
      </c>
      <c r="N50" s="10"/>
      <c r="O50" s="10">
        <v>1</v>
      </c>
      <c r="P50" s="9"/>
      <c r="Q50" s="9">
        <v>1</v>
      </c>
      <c r="R50" s="10">
        <v>1</v>
      </c>
      <c r="S50" s="10"/>
      <c r="T50" s="9"/>
      <c r="U50" s="9">
        <v>0</v>
      </c>
      <c r="V50" s="11">
        <f t="shared" si="0"/>
        <v>6</v>
      </c>
    </row>
    <row r="51" spans="1:22" x14ac:dyDescent="0.25">
      <c r="A51" s="4" t="str">
        <f t="shared" si="5"/>
        <v>Московский</v>
      </c>
      <c r="B51" s="12" t="str">
        <f t="shared" si="5"/>
        <v>ГБОУ СОШ №356</v>
      </c>
      <c r="C51" s="6">
        <f t="shared" si="5"/>
        <v>11356</v>
      </c>
      <c r="D51" s="6" t="str">
        <f t="shared" si="5"/>
        <v>СОШ с углуб.</v>
      </c>
      <c r="E51" s="8" t="str">
        <f t="shared" si="6"/>
        <v>2б</v>
      </c>
      <c r="F51" s="8">
        <f t="shared" si="6"/>
        <v>105</v>
      </c>
      <c r="G51" s="8">
        <f t="shared" si="6"/>
        <v>100</v>
      </c>
      <c r="H51" s="9">
        <v>1</v>
      </c>
      <c r="I51" s="9"/>
      <c r="J51" s="10">
        <v>0</v>
      </c>
      <c r="K51" s="10"/>
      <c r="L51" s="9">
        <v>2</v>
      </c>
      <c r="M51" s="9"/>
      <c r="N51" s="10">
        <v>1</v>
      </c>
      <c r="O51" s="10"/>
      <c r="P51" s="9"/>
      <c r="Q51" s="9">
        <v>0</v>
      </c>
      <c r="R51" s="10">
        <v>1</v>
      </c>
      <c r="S51" s="10"/>
      <c r="T51" s="9">
        <v>1</v>
      </c>
      <c r="U51" s="9"/>
      <c r="V51" s="11">
        <f t="shared" si="0"/>
        <v>6</v>
      </c>
    </row>
    <row r="52" spans="1:22" x14ac:dyDescent="0.25">
      <c r="A52" s="4" t="str">
        <f t="shared" si="5"/>
        <v>Московский</v>
      </c>
      <c r="B52" s="12" t="str">
        <f t="shared" si="5"/>
        <v>ГБОУ СОШ №356</v>
      </c>
      <c r="C52" s="6">
        <f t="shared" si="5"/>
        <v>11356</v>
      </c>
      <c r="D52" s="6" t="str">
        <f t="shared" si="5"/>
        <v>СОШ с углуб.</v>
      </c>
      <c r="E52" s="8" t="str">
        <f t="shared" si="6"/>
        <v>2б</v>
      </c>
      <c r="F52" s="8">
        <f t="shared" si="6"/>
        <v>105</v>
      </c>
      <c r="G52" s="8">
        <f t="shared" si="6"/>
        <v>100</v>
      </c>
      <c r="H52" s="9"/>
      <c r="I52" s="9">
        <v>2</v>
      </c>
      <c r="J52" s="10">
        <v>1</v>
      </c>
      <c r="K52" s="10"/>
      <c r="L52" s="9"/>
      <c r="M52" s="9">
        <v>1</v>
      </c>
      <c r="N52" s="10">
        <v>1</v>
      </c>
      <c r="O52" s="10"/>
      <c r="P52" s="9"/>
      <c r="Q52" s="9">
        <v>2</v>
      </c>
      <c r="R52" s="10">
        <v>1</v>
      </c>
      <c r="S52" s="10"/>
      <c r="T52" s="9"/>
      <c r="U52" s="9">
        <v>2</v>
      </c>
      <c r="V52" s="11">
        <f t="shared" si="0"/>
        <v>10</v>
      </c>
    </row>
    <row r="53" spans="1:22" x14ac:dyDescent="0.25">
      <c r="A53" s="4" t="str">
        <f t="shared" si="5"/>
        <v>Московский</v>
      </c>
      <c r="B53" s="12" t="str">
        <f t="shared" si="5"/>
        <v>ГБОУ СОШ №356</v>
      </c>
      <c r="C53" s="6">
        <f t="shared" si="5"/>
        <v>11356</v>
      </c>
      <c r="D53" s="6" t="str">
        <f t="shared" si="5"/>
        <v>СОШ с углуб.</v>
      </c>
      <c r="E53" s="8" t="str">
        <f t="shared" si="6"/>
        <v>2б</v>
      </c>
      <c r="F53" s="8">
        <f t="shared" si="6"/>
        <v>105</v>
      </c>
      <c r="G53" s="8">
        <f t="shared" si="6"/>
        <v>100</v>
      </c>
      <c r="H53" s="9">
        <v>0</v>
      </c>
      <c r="I53" s="9"/>
      <c r="J53" s="10"/>
      <c r="K53" s="10">
        <v>1</v>
      </c>
      <c r="L53" s="9">
        <v>1</v>
      </c>
      <c r="M53" s="9"/>
      <c r="N53" s="10">
        <v>1</v>
      </c>
      <c r="O53" s="10"/>
      <c r="P53" s="9">
        <v>0</v>
      </c>
      <c r="Q53" s="9"/>
      <c r="R53" s="10">
        <v>1</v>
      </c>
      <c r="S53" s="10"/>
      <c r="T53" s="9">
        <v>1</v>
      </c>
      <c r="U53" s="9"/>
      <c r="V53" s="11">
        <f t="shared" si="0"/>
        <v>5</v>
      </c>
    </row>
    <row r="54" spans="1:22" x14ac:dyDescent="0.25">
      <c r="A54" s="4" t="str">
        <f t="shared" ref="A54:G69" si="7">A53</f>
        <v>Московский</v>
      </c>
      <c r="B54" s="12" t="str">
        <f t="shared" si="7"/>
        <v>ГБОУ СОШ №356</v>
      </c>
      <c r="C54" s="6">
        <f t="shared" si="7"/>
        <v>11356</v>
      </c>
      <c r="D54" s="6" t="str">
        <f t="shared" si="7"/>
        <v>СОШ с углуб.</v>
      </c>
      <c r="E54" s="8" t="str">
        <f t="shared" si="7"/>
        <v>2б</v>
      </c>
      <c r="F54" s="8">
        <f t="shared" si="7"/>
        <v>105</v>
      </c>
      <c r="G54" s="8">
        <f t="shared" si="7"/>
        <v>100</v>
      </c>
      <c r="H54" s="9">
        <v>2</v>
      </c>
      <c r="I54" s="9"/>
      <c r="J54" s="10"/>
      <c r="K54" s="10">
        <v>0</v>
      </c>
      <c r="L54" s="9">
        <v>1</v>
      </c>
      <c r="M54" s="9"/>
      <c r="N54" s="10">
        <v>1</v>
      </c>
      <c r="O54" s="10"/>
      <c r="P54" s="9">
        <v>0</v>
      </c>
      <c r="Q54" s="9"/>
      <c r="R54" s="10"/>
      <c r="S54" s="10">
        <v>0</v>
      </c>
      <c r="T54" s="9">
        <v>1</v>
      </c>
      <c r="U54" s="9"/>
      <c r="V54" s="11">
        <f t="shared" si="0"/>
        <v>5</v>
      </c>
    </row>
    <row r="55" spans="1:22" x14ac:dyDescent="0.25">
      <c r="A55" s="4" t="str">
        <f t="shared" si="7"/>
        <v>Московский</v>
      </c>
      <c r="B55" s="12" t="str">
        <f t="shared" si="7"/>
        <v>ГБОУ СОШ №356</v>
      </c>
      <c r="C55" s="6">
        <f t="shared" si="7"/>
        <v>11356</v>
      </c>
      <c r="D55" s="6" t="str">
        <f t="shared" si="7"/>
        <v>СОШ с углуб.</v>
      </c>
      <c r="E55" s="8" t="str">
        <f t="shared" si="7"/>
        <v>2б</v>
      </c>
      <c r="F55" s="8">
        <f t="shared" si="7"/>
        <v>105</v>
      </c>
      <c r="G55" s="8">
        <f t="shared" si="7"/>
        <v>100</v>
      </c>
      <c r="H55" s="9"/>
      <c r="I55" s="9">
        <v>1</v>
      </c>
      <c r="J55" s="10">
        <v>1</v>
      </c>
      <c r="K55" s="10"/>
      <c r="L55" s="9"/>
      <c r="M55" s="9">
        <v>1</v>
      </c>
      <c r="N55" s="10">
        <v>1</v>
      </c>
      <c r="O55" s="10"/>
      <c r="P55" s="9"/>
      <c r="Q55" s="9">
        <v>0</v>
      </c>
      <c r="R55" s="10">
        <v>1</v>
      </c>
      <c r="S55" s="10"/>
      <c r="T55" s="9">
        <v>0</v>
      </c>
      <c r="U55" s="9"/>
      <c r="V55" s="11">
        <f t="shared" si="0"/>
        <v>5</v>
      </c>
    </row>
    <row r="56" spans="1:22" x14ac:dyDescent="0.25">
      <c r="A56" s="4" t="str">
        <f t="shared" si="7"/>
        <v>Московский</v>
      </c>
      <c r="B56" s="12" t="str">
        <f t="shared" si="7"/>
        <v>ГБОУ СОШ №356</v>
      </c>
      <c r="C56" s="6">
        <f t="shared" si="7"/>
        <v>11356</v>
      </c>
      <c r="D56" s="6" t="str">
        <f t="shared" si="7"/>
        <v>СОШ с углуб.</v>
      </c>
      <c r="E56" s="8" t="str">
        <f t="shared" si="7"/>
        <v>2б</v>
      </c>
      <c r="F56" s="8">
        <f t="shared" si="7"/>
        <v>105</v>
      </c>
      <c r="G56" s="8">
        <f t="shared" si="7"/>
        <v>100</v>
      </c>
      <c r="H56" s="9"/>
      <c r="I56" s="9">
        <v>0</v>
      </c>
      <c r="J56" s="10">
        <v>1</v>
      </c>
      <c r="K56" s="10"/>
      <c r="L56" s="9"/>
      <c r="M56" s="9">
        <v>1</v>
      </c>
      <c r="N56" s="10"/>
      <c r="O56" s="10">
        <v>1</v>
      </c>
      <c r="P56" s="9"/>
      <c r="Q56" s="9">
        <v>2</v>
      </c>
      <c r="R56" s="10">
        <v>1</v>
      </c>
      <c r="S56" s="10"/>
      <c r="T56" s="9">
        <v>1</v>
      </c>
      <c r="U56" s="9"/>
      <c r="V56" s="11">
        <f t="shared" si="0"/>
        <v>7</v>
      </c>
    </row>
    <row r="57" spans="1:22" x14ac:dyDescent="0.25">
      <c r="A57" s="4" t="str">
        <f t="shared" si="7"/>
        <v>Московский</v>
      </c>
      <c r="B57" s="12" t="str">
        <f t="shared" si="7"/>
        <v>ГБОУ СОШ №356</v>
      </c>
      <c r="C57" s="6">
        <f t="shared" si="7"/>
        <v>11356</v>
      </c>
      <c r="D57" s="6" t="str">
        <f t="shared" si="7"/>
        <v>СОШ с углуб.</v>
      </c>
      <c r="E57" s="8" t="str">
        <f t="shared" si="7"/>
        <v>2б</v>
      </c>
      <c r="F57" s="8">
        <f t="shared" si="7"/>
        <v>105</v>
      </c>
      <c r="G57" s="8">
        <f t="shared" si="7"/>
        <v>100</v>
      </c>
      <c r="H57" s="9"/>
      <c r="I57" s="9">
        <v>0</v>
      </c>
      <c r="J57" s="10">
        <v>1</v>
      </c>
      <c r="K57" s="10"/>
      <c r="L57" s="9"/>
      <c r="M57" s="9">
        <v>0</v>
      </c>
      <c r="N57" s="10">
        <v>1</v>
      </c>
      <c r="O57" s="10"/>
      <c r="P57" s="9"/>
      <c r="Q57" s="9">
        <v>2</v>
      </c>
      <c r="R57" s="10">
        <v>1</v>
      </c>
      <c r="S57" s="10"/>
      <c r="T57" s="9">
        <v>1</v>
      </c>
      <c r="U57" s="9"/>
      <c r="V57" s="11">
        <f t="shared" si="0"/>
        <v>6</v>
      </c>
    </row>
    <row r="58" spans="1:22" x14ac:dyDescent="0.25">
      <c r="A58" s="4" t="str">
        <f t="shared" si="7"/>
        <v>Московский</v>
      </c>
      <c r="B58" s="12" t="str">
        <f t="shared" si="7"/>
        <v>ГБОУ СОШ №356</v>
      </c>
      <c r="C58" s="6">
        <f t="shared" si="7"/>
        <v>11356</v>
      </c>
      <c r="D58" s="6" t="str">
        <f t="shared" si="7"/>
        <v>СОШ с углуб.</v>
      </c>
      <c r="E58" s="8" t="str">
        <f t="shared" si="7"/>
        <v>2б</v>
      </c>
      <c r="F58" s="8">
        <f t="shared" si="7"/>
        <v>105</v>
      </c>
      <c r="G58" s="8">
        <f t="shared" si="7"/>
        <v>100</v>
      </c>
      <c r="H58" s="9"/>
      <c r="I58" s="9">
        <v>0</v>
      </c>
      <c r="J58" s="10">
        <v>1</v>
      </c>
      <c r="K58" s="10"/>
      <c r="L58" s="9">
        <v>2</v>
      </c>
      <c r="M58" s="9"/>
      <c r="N58" s="10">
        <v>1</v>
      </c>
      <c r="O58" s="10"/>
      <c r="P58" s="9">
        <v>0</v>
      </c>
      <c r="Q58" s="9"/>
      <c r="R58" s="10">
        <v>0</v>
      </c>
      <c r="S58" s="10"/>
      <c r="T58" s="9">
        <v>0</v>
      </c>
      <c r="U58" s="9"/>
      <c r="V58" s="11">
        <f t="shared" si="0"/>
        <v>4</v>
      </c>
    </row>
    <row r="59" spans="1:22" x14ac:dyDescent="0.25">
      <c r="A59" s="4" t="str">
        <f t="shared" si="7"/>
        <v>Московский</v>
      </c>
      <c r="B59" s="12" t="str">
        <f t="shared" si="7"/>
        <v>ГБОУ СОШ №356</v>
      </c>
      <c r="C59" s="6">
        <f t="shared" si="7"/>
        <v>11356</v>
      </c>
      <c r="D59" s="6" t="str">
        <f t="shared" si="7"/>
        <v>СОШ с углуб.</v>
      </c>
      <c r="E59" s="8" t="str">
        <f t="shared" si="7"/>
        <v>2б</v>
      </c>
      <c r="F59" s="8">
        <f t="shared" si="7"/>
        <v>105</v>
      </c>
      <c r="G59" s="8">
        <f t="shared" si="7"/>
        <v>100</v>
      </c>
      <c r="H59" s="9">
        <v>0</v>
      </c>
      <c r="I59" s="9"/>
      <c r="J59" s="10"/>
      <c r="K59" s="10">
        <v>1</v>
      </c>
      <c r="L59" s="9"/>
      <c r="M59" s="9">
        <v>1</v>
      </c>
      <c r="N59" s="10">
        <v>1</v>
      </c>
      <c r="O59" s="10"/>
      <c r="P59" s="9"/>
      <c r="Q59" s="9">
        <v>0</v>
      </c>
      <c r="R59" s="10">
        <v>1</v>
      </c>
      <c r="S59" s="10"/>
      <c r="T59" s="9"/>
      <c r="U59" s="9">
        <v>1</v>
      </c>
      <c r="V59" s="11">
        <f t="shared" si="0"/>
        <v>5</v>
      </c>
    </row>
    <row r="60" spans="1:22" x14ac:dyDescent="0.25">
      <c r="A60" s="4" t="str">
        <f t="shared" si="7"/>
        <v>Московский</v>
      </c>
      <c r="B60" s="12" t="str">
        <f t="shared" si="7"/>
        <v>ГБОУ СОШ №356</v>
      </c>
      <c r="C60" s="6">
        <f t="shared" si="7"/>
        <v>11356</v>
      </c>
      <c r="D60" s="6" t="str">
        <f t="shared" si="7"/>
        <v>СОШ с углуб.</v>
      </c>
      <c r="E60" s="8" t="str">
        <f t="shared" si="7"/>
        <v>2б</v>
      </c>
      <c r="F60" s="8">
        <f t="shared" si="7"/>
        <v>105</v>
      </c>
      <c r="G60" s="8">
        <f t="shared" si="7"/>
        <v>100</v>
      </c>
      <c r="H60" s="9"/>
      <c r="I60" s="9">
        <v>2</v>
      </c>
      <c r="J60" s="10">
        <v>1</v>
      </c>
      <c r="K60" s="10"/>
      <c r="L60" s="9"/>
      <c r="M60" s="9">
        <v>0</v>
      </c>
      <c r="N60" s="10"/>
      <c r="O60" s="10">
        <v>1</v>
      </c>
      <c r="P60" s="9"/>
      <c r="Q60" s="9">
        <v>1</v>
      </c>
      <c r="R60" s="10">
        <v>1</v>
      </c>
      <c r="S60" s="10"/>
      <c r="T60" s="9"/>
      <c r="U60" s="9">
        <v>0</v>
      </c>
      <c r="V60" s="11">
        <f t="shared" si="0"/>
        <v>6</v>
      </c>
    </row>
    <row r="61" spans="1:22" x14ac:dyDescent="0.25">
      <c r="A61" s="4" t="str">
        <f t="shared" si="7"/>
        <v>Московский</v>
      </c>
      <c r="B61" s="12" t="str">
        <f t="shared" si="7"/>
        <v>ГБОУ СОШ №356</v>
      </c>
      <c r="C61" s="6">
        <f t="shared" si="7"/>
        <v>11356</v>
      </c>
      <c r="D61" s="6" t="str">
        <f t="shared" si="7"/>
        <v>СОШ с углуб.</v>
      </c>
      <c r="E61" s="8" t="str">
        <f t="shared" si="7"/>
        <v>2б</v>
      </c>
      <c r="F61" s="8">
        <f t="shared" si="7"/>
        <v>105</v>
      </c>
      <c r="G61" s="8">
        <f t="shared" si="7"/>
        <v>100</v>
      </c>
      <c r="H61" s="9"/>
      <c r="I61" s="9">
        <v>1</v>
      </c>
      <c r="J61" s="10"/>
      <c r="K61" s="10">
        <v>1</v>
      </c>
      <c r="L61" s="9"/>
      <c r="M61" s="9">
        <v>0</v>
      </c>
      <c r="N61" s="10">
        <v>1</v>
      </c>
      <c r="O61" s="10"/>
      <c r="P61" s="9"/>
      <c r="Q61" s="9">
        <v>0</v>
      </c>
      <c r="R61" s="10">
        <v>1</v>
      </c>
      <c r="S61" s="10"/>
      <c r="T61" s="9"/>
      <c r="U61" s="9">
        <v>0</v>
      </c>
      <c r="V61" s="11">
        <f t="shared" si="0"/>
        <v>4</v>
      </c>
    </row>
    <row r="62" spans="1:22" x14ac:dyDescent="0.25">
      <c r="A62" s="4" t="str">
        <f t="shared" si="7"/>
        <v>Московский</v>
      </c>
      <c r="B62" s="12" t="str">
        <f t="shared" si="7"/>
        <v>ГБОУ СОШ №356</v>
      </c>
      <c r="C62" s="6">
        <f t="shared" si="7"/>
        <v>11356</v>
      </c>
      <c r="D62" s="6" t="str">
        <f t="shared" si="7"/>
        <v>СОШ с углуб.</v>
      </c>
      <c r="E62" s="8" t="str">
        <f t="shared" si="7"/>
        <v>2б</v>
      </c>
      <c r="F62" s="8">
        <f t="shared" si="7"/>
        <v>105</v>
      </c>
      <c r="G62" s="8">
        <f t="shared" si="7"/>
        <v>100</v>
      </c>
      <c r="H62" s="9">
        <v>2</v>
      </c>
      <c r="I62" s="9"/>
      <c r="J62" s="10">
        <v>1</v>
      </c>
      <c r="K62" s="10"/>
      <c r="L62" s="9">
        <v>2</v>
      </c>
      <c r="M62" s="9"/>
      <c r="N62" s="10">
        <v>1</v>
      </c>
      <c r="O62" s="10"/>
      <c r="P62" s="9">
        <v>2</v>
      </c>
      <c r="Q62" s="9"/>
      <c r="R62" s="10">
        <v>1</v>
      </c>
      <c r="S62" s="10"/>
      <c r="T62" s="9">
        <v>1</v>
      </c>
      <c r="U62" s="9"/>
      <c r="V62" s="11">
        <f t="shared" si="0"/>
        <v>10</v>
      </c>
    </row>
    <row r="63" spans="1:22" x14ac:dyDescent="0.25">
      <c r="A63" s="4" t="str">
        <f t="shared" si="7"/>
        <v>Московский</v>
      </c>
      <c r="B63" s="12" t="str">
        <f t="shared" si="7"/>
        <v>ГБОУ СОШ №356</v>
      </c>
      <c r="C63" s="6">
        <f t="shared" si="7"/>
        <v>11356</v>
      </c>
      <c r="D63" s="6" t="str">
        <f t="shared" si="7"/>
        <v>СОШ с углуб.</v>
      </c>
      <c r="E63" s="8" t="str">
        <f t="shared" si="7"/>
        <v>2б</v>
      </c>
      <c r="F63" s="8">
        <f t="shared" si="7"/>
        <v>105</v>
      </c>
      <c r="G63" s="8">
        <f t="shared" si="7"/>
        <v>100</v>
      </c>
      <c r="H63" s="9"/>
      <c r="I63" s="9">
        <v>1</v>
      </c>
      <c r="J63" s="10">
        <v>1</v>
      </c>
      <c r="K63" s="10"/>
      <c r="L63" s="9">
        <v>2</v>
      </c>
      <c r="M63" s="9"/>
      <c r="N63" s="10">
        <v>1</v>
      </c>
      <c r="O63" s="10"/>
      <c r="P63" s="9">
        <v>2</v>
      </c>
      <c r="Q63" s="9"/>
      <c r="R63" s="10"/>
      <c r="S63" s="10">
        <v>1</v>
      </c>
      <c r="T63" s="9"/>
      <c r="U63" s="9">
        <v>2</v>
      </c>
      <c r="V63" s="11">
        <f t="shared" si="0"/>
        <v>10</v>
      </c>
    </row>
    <row r="64" spans="1:22" x14ac:dyDescent="0.25">
      <c r="A64" s="4" t="str">
        <f t="shared" si="7"/>
        <v>Московский</v>
      </c>
      <c r="B64" s="12" t="str">
        <f t="shared" si="7"/>
        <v>ГБОУ СОШ №356</v>
      </c>
      <c r="C64" s="6">
        <f t="shared" si="7"/>
        <v>11356</v>
      </c>
      <c r="D64" s="6" t="str">
        <f t="shared" si="7"/>
        <v>СОШ с углуб.</v>
      </c>
      <c r="E64" s="8" t="str">
        <f t="shared" si="7"/>
        <v>2б</v>
      </c>
      <c r="F64" s="8">
        <f t="shared" si="7"/>
        <v>105</v>
      </c>
      <c r="G64" s="8">
        <f t="shared" si="7"/>
        <v>100</v>
      </c>
      <c r="H64" s="9"/>
      <c r="I64" s="9">
        <v>2</v>
      </c>
      <c r="J64" s="10"/>
      <c r="K64" s="10">
        <v>1</v>
      </c>
      <c r="L64" s="9"/>
      <c r="M64" s="9">
        <v>2</v>
      </c>
      <c r="N64" s="10">
        <v>1</v>
      </c>
      <c r="O64" s="10"/>
      <c r="P64" s="9"/>
      <c r="Q64" s="9">
        <v>1</v>
      </c>
      <c r="R64" s="10"/>
      <c r="S64" s="10">
        <v>0</v>
      </c>
      <c r="T64" s="9">
        <v>2</v>
      </c>
      <c r="U64" s="9"/>
      <c r="V64" s="11">
        <f t="shared" si="0"/>
        <v>9</v>
      </c>
    </row>
    <row r="65" spans="1:22" x14ac:dyDescent="0.25">
      <c r="A65" s="4" t="str">
        <f t="shared" si="7"/>
        <v>Московский</v>
      </c>
      <c r="B65" s="12" t="str">
        <f t="shared" si="7"/>
        <v>ГБОУ СОШ №356</v>
      </c>
      <c r="C65" s="6">
        <f t="shared" si="7"/>
        <v>11356</v>
      </c>
      <c r="D65" s="6" t="str">
        <f t="shared" si="7"/>
        <v>СОШ с углуб.</v>
      </c>
      <c r="E65" s="8" t="str">
        <f t="shared" si="7"/>
        <v>2б</v>
      </c>
      <c r="F65" s="8">
        <f t="shared" si="7"/>
        <v>105</v>
      </c>
      <c r="G65" s="8">
        <f t="shared" si="7"/>
        <v>100</v>
      </c>
      <c r="H65" s="9">
        <v>2</v>
      </c>
      <c r="I65" s="9"/>
      <c r="J65" s="10">
        <v>1</v>
      </c>
      <c r="K65" s="10"/>
      <c r="L65" s="9"/>
      <c r="M65" s="9">
        <v>1</v>
      </c>
      <c r="N65" s="10">
        <v>1</v>
      </c>
      <c r="O65" s="10"/>
      <c r="P65" s="9">
        <v>2</v>
      </c>
      <c r="Q65" s="9"/>
      <c r="R65" s="10">
        <v>1</v>
      </c>
      <c r="S65" s="10"/>
      <c r="T65" s="9">
        <v>0</v>
      </c>
      <c r="U65" s="9"/>
      <c r="V65" s="11">
        <f t="shared" si="0"/>
        <v>8</v>
      </c>
    </row>
    <row r="66" spans="1:22" x14ac:dyDescent="0.25">
      <c r="A66" s="4" t="str">
        <f t="shared" si="7"/>
        <v>Московский</v>
      </c>
      <c r="B66" s="12" t="str">
        <f t="shared" si="7"/>
        <v>ГБОУ СОШ №356</v>
      </c>
      <c r="C66" s="6">
        <f t="shared" si="7"/>
        <v>11356</v>
      </c>
      <c r="D66" s="6" t="str">
        <f t="shared" si="7"/>
        <v>СОШ с углуб.</v>
      </c>
      <c r="E66" s="8" t="str">
        <f t="shared" si="7"/>
        <v>2б</v>
      </c>
      <c r="F66" s="8">
        <f t="shared" si="7"/>
        <v>105</v>
      </c>
      <c r="G66" s="8">
        <f t="shared" si="7"/>
        <v>100</v>
      </c>
      <c r="H66" s="9"/>
      <c r="I66" s="9">
        <v>2</v>
      </c>
      <c r="J66" s="10">
        <v>1</v>
      </c>
      <c r="K66" s="10"/>
      <c r="L66" s="9"/>
      <c r="M66" s="9">
        <v>1</v>
      </c>
      <c r="N66" s="10">
        <v>0</v>
      </c>
      <c r="O66" s="10"/>
      <c r="P66" s="9">
        <v>0</v>
      </c>
      <c r="Q66" s="9"/>
      <c r="R66" s="10">
        <v>1</v>
      </c>
      <c r="S66" s="10"/>
      <c r="T66" s="9"/>
      <c r="U66" s="9">
        <v>2</v>
      </c>
      <c r="V66" s="11">
        <f t="shared" si="0"/>
        <v>7</v>
      </c>
    </row>
    <row r="67" spans="1:22" x14ac:dyDescent="0.25">
      <c r="A67" s="4" t="str">
        <f t="shared" si="7"/>
        <v>Московский</v>
      </c>
      <c r="B67" s="12" t="str">
        <f t="shared" si="7"/>
        <v>ГБОУ СОШ №356</v>
      </c>
      <c r="C67" s="6">
        <f t="shared" si="7"/>
        <v>11356</v>
      </c>
      <c r="D67" s="6" t="str">
        <f t="shared" si="7"/>
        <v>СОШ с углуб.</v>
      </c>
      <c r="E67" s="8" t="str">
        <f t="shared" si="7"/>
        <v>2б</v>
      </c>
      <c r="F67" s="8">
        <f t="shared" si="7"/>
        <v>105</v>
      </c>
      <c r="G67" s="8">
        <f t="shared" si="7"/>
        <v>100</v>
      </c>
      <c r="H67" s="9">
        <v>0</v>
      </c>
      <c r="I67" s="9"/>
      <c r="J67" s="10">
        <v>1</v>
      </c>
      <c r="K67" s="10"/>
      <c r="L67" s="9"/>
      <c r="M67" s="9">
        <v>1</v>
      </c>
      <c r="N67" s="10"/>
      <c r="O67" s="10">
        <v>0</v>
      </c>
      <c r="P67" s="9"/>
      <c r="Q67" s="9">
        <v>1</v>
      </c>
      <c r="R67" s="10">
        <v>1</v>
      </c>
      <c r="S67" s="10"/>
      <c r="T67" s="9"/>
      <c r="U67" s="9">
        <v>2</v>
      </c>
      <c r="V67" s="11">
        <f t="shared" si="0"/>
        <v>6</v>
      </c>
    </row>
    <row r="68" spans="1:22" x14ac:dyDescent="0.25">
      <c r="A68" s="4" t="str">
        <f t="shared" si="7"/>
        <v>Московский</v>
      </c>
      <c r="B68" s="12" t="str">
        <f t="shared" si="7"/>
        <v>ГБОУ СОШ №356</v>
      </c>
      <c r="C68" s="6">
        <f t="shared" si="7"/>
        <v>11356</v>
      </c>
      <c r="D68" s="6" t="str">
        <f t="shared" si="7"/>
        <v>СОШ с углуб.</v>
      </c>
      <c r="E68" s="8" t="str">
        <f t="shared" si="7"/>
        <v>2б</v>
      </c>
      <c r="F68" s="8">
        <f t="shared" si="7"/>
        <v>105</v>
      </c>
      <c r="G68" s="8">
        <f t="shared" si="7"/>
        <v>100</v>
      </c>
      <c r="H68" s="9">
        <v>2</v>
      </c>
      <c r="I68" s="9"/>
      <c r="J68" s="10">
        <v>1</v>
      </c>
      <c r="K68" s="10"/>
      <c r="L68" s="9">
        <v>0</v>
      </c>
      <c r="M68" s="9"/>
      <c r="N68" s="10">
        <v>1</v>
      </c>
      <c r="O68" s="10"/>
      <c r="P68" s="9">
        <v>2</v>
      </c>
      <c r="Q68" s="9"/>
      <c r="R68" s="10">
        <v>1</v>
      </c>
      <c r="S68" s="10"/>
      <c r="T68" s="9"/>
      <c r="U68" s="9">
        <v>0</v>
      </c>
      <c r="V68" s="11">
        <f t="shared" si="0"/>
        <v>7</v>
      </c>
    </row>
    <row r="69" spans="1:22" x14ac:dyDescent="0.25">
      <c r="A69" s="4" t="str">
        <f t="shared" si="7"/>
        <v>Московский</v>
      </c>
      <c r="B69" s="12" t="str">
        <f t="shared" si="7"/>
        <v>ГБОУ СОШ №356</v>
      </c>
      <c r="C69" s="6">
        <f t="shared" si="7"/>
        <v>11356</v>
      </c>
      <c r="D69" s="6" t="str">
        <f t="shared" si="7"/>
        <v>СОШ с углуб.</v>
      </c>
      <c r="E69" s="8" t="str">
        <f t="shared" si="7"/>
        <v>2б</v>
      </c>
      <c r="F69" s="8">
        <f t="shared" si="7"/>
        <v>105</v>
      </c>
      <c r="G69" s="8">
        <f t="shared" si="7"/>
        <v>100</v>
      </c>
      <c r="H69" s="9">
        <v>1</v>
      </c>
      <c r="I69" s="9"/>
      <c r="J69" s="10">
        <v>1</v>
      </c>
      <c r="K69" s="10"/>
      <c r="L69" s="9">
        <v>2</v>
      </c>
      <c r="M69" s="9"/>
      <c r="N69" s="10">
        <v>1</v>
      </c>
      <c r="O69" s="10"/>
      <c r="P69" s="9">
        <v>0</v>
      </c>
      <c r="Q69" s="9"/>
      <c r="R69" s="10">
        <v>0</v>
      </c>
      <c r="S69" s="10"/>
      <c r="T69" s="9">
        <v>1</v>
      </c>
      <c r="U69" s="9"/>
      <c r="V69" s="11">
        <f t="shared" ref="V69:V103" si="8">IF(COUNTBLANK(H69:U69)&lt;=7,SUM(H69:U69),"Не писал")</f>
        <v>6</v>
      </c>
    </row>
    <row r="70" spans="1:22" x14ac:dyDescent="0.25">
      <c r="A70" s="4" t="str">
        <f t="shared" ref="A70:D85" si="9">A69</f>
        <v>Московский</v>
      </c>
      <c r="B70" s="12" t="str">
        <f t="shared" si="9"/>
        <v>ГБОУ СОШ №356</v>
      </c>
      <c r="C70" s="6">
        <f t="shared" si="9"/>
        <v>11356</v>
      </c>
      <c r="D70" s="6" t="str">
        <f t="shared" si="9"/>
        <v>СОШ с углуб.</v>
      </c>
      <c r="E70" s="13" t="s">
        <v>24</v>
      </c>
      <c r="F70" s="8">
        <f t="shared" ref="E70:G85" si="10">F69</f>
        <v>105</v>
      </c>
      <c r="G70" s="8">
        <f t="shared" si="10"/>
        <v>100</v>
      </c>
      <c r="H70" s="9">
        <v>1</v>
      </c>
      <c r="I70" s="9"/>
      <c r="J70" s="10"/>
      <c r="K70" s="10">
        <v>1</v>
      </c>
      <c r="L70" s="9">
        <v>0</v>
      </c>
      <c r="M70" s="9"/>
      <c r="N70" s="10">
        <v>1</v>
      </c>
      <c r="O70" s="10"/>
      <c r="P70" s="9"/>
      <c r="Q70" s="9">
        <v>1</v>
      </c>
      <c r="R70" s="10">
        <v>1</v>
      </c>
      <c r="S70" s="10"/>
      <c r="T70" s="9"/>
      <c r="U70" s="9">
        <v>0</v>
      </c>
      <c r="V70" s="11">
        <f t="shared" si="8"/>
        <v>5</v>
      </c>
    </row>
    <row r="71" spans="1:22" x14ac:dyDescent="0.25">
      <c r="A71" s="4" t="str">
        <f t="shared" si="9"/>
        <v>Московский</v>
      </c>
      <c r="B71" s="12" t="str">
        <f t="shared" si="9"/>
        <v>ГБОУ СОШ №356</v>
      </c>
      <c r="C71" s="6">
        <f t="shared" si="9"/>
        <v>11356</v>
      </c>
      <c r="D71" s="6" t="str">
        <f t="shared" si="9"/>
        <v>СОШ с углуб.</v>
      </c>
      <c r="E71" s="8" t="str">
        <f t="shared" si="10"/>
        <v>2в</v>
      </c>
      <c r="F71" s="8">
        <f t="shared" si="10"/>
        <v>105</v>
      </c>
      <c r="G71" s="8">
        <f t="shared" si="10"/>
        <v>100</v>
      </c>
      <c r="H71" s="9">
        <v>1</v>
      </c>
      <c r="I71" s="9"/>
      <c r="J71" s="10"/>
      <c r="K71" s="10">
        <v>1</v>
      </c>
      <c r="L71" s="9"/>
      <c r="M71" s="9">
        <v>1</v>
      </c>
      <c r="N71" s="10">
        <v>1</v>
      </c>
      <c r="O71" s="10"/>
      <c r="P71" s="9">
        <v>2</v>
      </c>
      <c r="Q71" s="9"/>
      <c r="R71" s="10">
        <v>1</v>
      </c>
      <c r="S71" s="10"/>
      <c r="T71" s="9">
        <v>1</v>
      </c>
      <c r="U71" s="9"/>
      <c r="V71" s="11">
        <f t="shared" si="8"/>
        <v>8</v>
      </c>
    </row>
    <row r="72" spans="1:22" x14ac:dyDescent="0.25">
      <c r="A72" s="4" t="str">
        <f t="shared" si="9"/>
        <v>Московский</v>
      </c>
      <c r="B72" s="12" t="str">
        <f t="shared" si="9"/>
        <v>ГБОУ СОШ №356</v>
      </c>
      <c r="C72" s="6">
        <f t="shared" si="9"/>
        <v>11356</v>
      </c>
      <c r="D72" s="6" t="str">
        <f t="shared" si="9"/>
        <v>СОШ с углуб.</v>
      </c>
      <c r="E72" s="8" t="str">
        <f t="shared" si="10"/>
        <v>2в</v>
      </c>
      <c r="F72" s="8">
        <f t="shared" si="10"/>
        <v>105</v>
      </c>
      <c r="G72" s="8">
        <f t="shared" si="10"/>
        <v>100</v>
      </c>
      <c r="H72" s="9">
        <v>2</v>
      </c>
      <c r="I72" s="9"/>
      <c r="J72" s="10">
        <v>0</v>
      </c>
      <c r="K72" s="10"/>
      <c r="L72" s="9">
        <v>0</v>
      </c>
      <c r="M72" s="9"/>
      <c r="N72" s="10"/>
      <c r="O72" s="10">
        <v>0</v>
      </c>
      <c r="P72" s="9">
        <v>0</v>
      </c>
      <c r="Q72" s="9"/>
      <c r="R72" s="10"/>
      <c r="S72" s="10">
        <v>1</v>
      </c>
      <c r="T72" s="9"/>
      <c r="U72" s="9">
        <v>0</v>
      </c>
      <c r="V72" s="11">
        <f t="shared" si="8"/>
        <v>3</v>
      </c>
    </row>
    <row r="73" spans="1:22" x14ac:dyDescent="0.25">
      <c r="A73" s="4" t="str">
        <f t="shared" si="9"/>
        <v>Московский</v>
      </c>
      <c r="B73" s="12" t="str">
        <f t="shared" si="9"/>
        <v>ГБОУ СОШ №356</v>
      </c>
      <c r="C73" s="6">
        <f t="shared" si="9"/>
        <v>11356</v>
      </c>
      <c r="D73" s="6" t="str">
        <f t="shared" si="9"/>
        <v>СОШ с углуб.</v>
      </c>
      <c r="E73" s="8" t="str">
        <f t="shared" si="10"/>
        <v>2в</v>
      </c>
      <c r="F73" s="8">
        <f t="shared" si="10"/>
        <v>105</v>
      </c>
      <c r="G73" s="8">
        <f t="shared" si="10"/>
        <v>100</v>
      </c>
      <c r="H73" s="9">
        <v>0</v>
      </c>
      <c r="I73" s="9"/>
      <c r="J73" s="10"/>
      <c r="K73" s="10">
        <v>1</v>
      </c>
      <c r="L73" s="9">
        <v>0</v>
      </c>
      <c r="M73" s="9"/>
      <c r="N73" s="10">
        <v>1</v>
      </c>
      <c r="O73" s="10"/>
      <c r="P73" s="9">
        <v>0</v>
      </c>
      <c r="Q73" s="9"/>
      <c r="R73" s="10"/>
      <c r="S73" s="10">
        <v>1</v>
      </c>
      <c r="T73" s="9"/>
      <c r="U73" s="9">
        <v>2</v>
      </c>
      <c r="V73" s="11">
        <f t="shared" si="8"/>
        <v>5</v>
      </c>
    </row>
    <row r="74" spans="1:22" x14ac:dyDescent="0.25">
      <c r="A74" s="4" t="str">
        <f t="shared" si="9"/>
        <v>Московский</v>
      </c>
      <c r="B74" s="12" t="str">
        <f t="shared" si="9"/>
        <v>ГБОУ СОШ №356</v>
      </c>
      <c r="C74" s="6">
        <f t="shared" si="9"/>
        <v>11356</v>
      </c>
      <c r="D74" s="6" t="str">
        <f t="shared" si="9"/>
        <v>СОШ с углуб.</v>
      </c>
      <c r="E74" s="8" t="str">
        <f t="shared" si="10"/>
        <v>2в</v>
      </c>
      <c r="F74" s="8">
        <f t="shared" si="10"/>
        <v>105</v>
      </c>
      <c r="G74" s="8">
        <f t="shared" si="10"/>
        <v>100</v>
      </c>
      <c r="H74" s="9"/>
      <c r="I74" s="9">
        <v>2</v>
      </c>
      <c r="J74" s="10">
        <v>1</v>
      </c>
      <c r="K74" s="10"/>
      <c r="L74" s="9">
        <v>2</v>
      </c>
      <c r="M74" s="9"/>
      <c r="N74" s="10"/>
      <c r="O74" s="10">
        <v>1</v>
      </c>
      <c r="P74" s="9"/>
      <c r="Q74" s="9">
        <v>2</v>
      </c>
      <c r="R74" s="10">
        <v>1</v>
      </c>
      <c r="S74" s="10"/>
      <c r="T74" s="9">
        <v>2</v>
      </c>
      <c r="U74" s="9"/>
      <c r="V74" s="11">
        <f t="shared" si="8"/>
        <v>11</v>
      </c>
    </row>
    <row r="75" spans="1:22" x14ac:dyDescent="0.25">
      <c r="A75" s="4" t="str">
        <f t="shared" si="9"/>
        <v>Московский</v>
      </c>
      <c r="B75" s="12" t="str">
        <f t="shared" si="9"/>
        <v>ГБОУ СОШ №356</v>
      </c>
      <c r="C75" s="6">
        <f t="shared" si="9"/>
        <v>11356</v>
      </c>
      <c r="D75" s="6" t="str">
        <f t="shared" si="9"/>
        <v>СОШ с углуб.</v>
      </c>
      <c r="E75" s="8" t="str">
        <f t="shared" si="10"/>
        <v>2в</v>
      </c>
      <c r="F75" s="8">
        <f t="shared" si="10"/>
        <v>105</v>
      </c>
      <c r="G75" s="8">
        <f t="shared" si="10"/>
        <v>100</v>
      </c>
      <c r="H75" s="9"/>
      <c r="I75" s="9">
        <v>2</v>
      </c>
      <c r="J75" s="10"/>
      <c r="K75" s="10">
        <v>0</v>
      </c>
      <c r="L75" s="9"/>
      <c r="M75" s="9">
        <v>0</v>
      </c>
      <c r="N75" s="10"/>
      <c r="O75" s="10">
        <v>0</v>
      </c>
      <c r="P75" s="9">
        <v>0</v>
      </c>
      <c r="Q75" s="9"/>
      <c r="R75" s="10"/>
      <c r="S75" s="10">
        <v>0</v>
      </c>
      <c r="T75" s="9">
        <v>0</v>
      </c>
      <c r="U75" s="9"/>
      <c r="V75" s="11">
        <f t="shared" si="8"/>
        <v>2</v>
      </c>
    </row>
    <row r="76" spans="1:22" x14ac:dyDescent="0.25">
      <c r="A76" s="4" t="str">
        <f t="shared" si="9"/>
        <v>Московский</v>
      </c>
      <c r="B76" s="12" t="str">
        <f t="shared" si="9"/>
        <v>ГБОУ СОШ №356</v>
      </c>
      <c r="C76" s="6">
        <f t="shared" si="9"/>
        <v>11356</v>
      </c>
      <c r="D76" s="6" t="str">
        <f t="shared" si="9"/>
        <v>СОШ с углуб.</v>
      </c>
      <c r="E76" s="8" t="str">
        <f t="shared" si="10"/>
        <v>2в</v>
      </c>
      <c r="F76" s="8">
        <f t="shared" si="10"/>
        <v>105</v>
      </c>
      <c r="G76" s="8">
        <f t="shared" si="10"/>
        <v>100</v>
      </c>
      <c r="H76" s="9">
        <v>2</v>
      </c>
      <c r="I76" s="9"/>
      <c r="J76" s="10">
        <v>1</v>
      </c>
      <c r="K76" s="10"/>
      <c r="L76" s="9"/>
      <c r="M76" s="9">
        <v>0</v>
      </c>
      <c r="N76" s="10">
        <v>1</v>
      </c>
      <c r="O76" s="10"/>
      <c r="P76" s="9"/>
      <c r="Q76" s="9">
        <v>1</v>
      </c>
      <c r="R76" s="10">
        <v>1</v>
      </c>
      <c r="S76" s="10"/>
      <c r="T76" s="9"/>
      <c r="U76" s="9">
        <v>1</v>
      </c>
      <c r="V76" s="11">
        <f t="shared" si="8"/>
        <v>7</v>
      </c>
    </row>
    <row r="77" spans="1:22" x14ac:dyDescent="0.25">
      <c r="A77" s="4" t="str">
        <f t="shared" si="9"/>
        <v>Московский</v>
      </c>
      <c r="B77" s="12" t="str">
        <f t="shared" si="9"/>
        <v>ГБОУ СОШ №356</v>
      </c>
      <c r="C77" s="6">
        <f t="shared" si="9"/>
        <v>11356</v>
      </c>
      <c r="D77" s="6" t="str">
        <f t="shared" si="9"/>
        <v>СОШ с углуб.</v>
      </c>
      <c r="E77" s="8" t="str">
        <f t="shared" si="10"/>
        <v>2в</v>
      </c>
      <c r="F77" s="8">
        <f t="shared" si="10"/>
        <v>105</v>
      </c>
      <c r="G77" s="8">
        <f t="shared" si="10"/>
        <v>100</v>
      </c>
      <c r="H77" s="9">
        <v>2</v>
      </c>
      <c r="I77" s="9"/>
      <c r="J77" s="10">
        <v>0</v>
      </c>
      <c r="K77" s="10"/>
      <c r="L77" s="9">
        <v>2</v>
      </c>
      <c r="M77" s="9"/>
      <c r="N77" s="10">
        <v>0</v>
      </c>
      <c r="O77" s="10"/>
      <c r="P77" s="9"/>
      <c r="Q77" s="9">
        <v>0</v>
      </c>
      <c r="R77" s="10">
        <v>1</v>
      </c>
      <c r="S77" s="10"/>
      <c r="T77" s="9">
        <v>0</v>
      </c>
      <c r="U77" s="9"/>
      <c r="V77" s="11">
        <f t="shared" si="8"/>
        <v>5</v>
      </c>
    </row>
    <row r="78" spans="1:22" x14ac:dyDescent="0.25">
      <c r="A78" s="4" t="str">
        <f t="shared" si="9"/>
        <v>Московский</v>
      </c>
      <c r="B78" s="12" t="str">
        <f t="shared" si="9"/>
        <v>ГБОУ СОШ №356</v>
      </c>
      <c r="C78" s="6">
        <f t="shared" si="9"/>
        <v>11356</v>
      </c>
      <c r="D78" s="6" t="str">
        <f t="shared" si="9"/>
        <v>СОШ с углуб.</v>
      </c>
      <c r="E78" s="8" t="str">
        <f t="shared" si="10"/>
        <v>2в</v>
      </c>
      <c r="F78" s="8">
        <f t="shared" si="10"/>
        <v>105</v>
      </c>
      <c r="G78" s="8">
        <f t="shared" si="10"/>
        <v>100</v>
      </c>
      <c r="H78" s="9">
        <v>2</v>
      </c>
      <c r="I78" s="9"/>
      <c r="J78" s="10"/>
      <c r="K78" s="10">
        <v>1</v>
      </c>
      <c r="L78" s="9"/>
      <c r="M78" s="9">
        <v>0</v>
      </c>
      <c r="N78" s="10">
        <v>1</v>
      </c>
      <c r="O78" s="10"/>
      <c r="P78" s="9">
        <v>0</v>
      </c>
      <c r="Q78" s="9"/>
      <c r="R78" s="10">
        <v>1</v>
      </c>
      <c r="S78" s="10"/>
      <c r="T78" s="9">
        <v>1</v>
      </c>
      <c r="U78" s="9"/>
      <c r="V78" s="11">
        <f t="shared" si="8"/>
        <v>6</v>
      </c>
    </row>
    <row r="79" spans="1:22" x14ac:dyDescent="0.25">
      <c r="A79" s="4" t="str">
        <f t="shared" si="9"/>
        <v>Московский</v>
      </c>
      <c r="B79" s="12" t="str">
        <f t="shared" si="9"/>
        <v>ГБОУ СОШ №356</v>
      </c>
      <c r="C79" s="6">
        <f t="shared" si="9"/>
        <v>11356</v>
      </c>
      <c r="D79" s="6" t="str">
        <f t="shared" si="9"/>
        <v>СОШ с углуб.</v>
      </c>
      <c r="E79" s="8" t="str">
        <f t="shared" si="10"/>
        <v>2в</v>
      </c>
      <c r="F79" s="8">
        <f t="shared" si="10"/>
        <v>105</v>
      </c>
      <c r="G79" s="8">
        <f t="shared" si="10"/>
        <v>100</v>
      </c>
      <c r="H79" s="9">
        <v>2</v>
      </c>
      <c r="I79" s="9"/>
      <c r="J79" s="10">
        <v>0</v>
      </c>
      <c r="K79" s="10"/>
      <c r="L79" s="9">
        <v>2</v>
      </c>
      <c r="M79" s="9"/>
      <c r="N79" s="10">
        <v>0</v>
      </c>
      <c r="O79" s="10"/>
      <c r="P79" s="9">
        <v>0</v>
      </c>
      <c r="Q79" s="9"/>
      <c r="R79" s="10">
        <v>1</v>
      </c>
      <c r="S79" s="10"/>
      <c r="T79" s="9"/>
      <c r="U79" s="9">
        <v>1</v>
      </c>
      <c r="V79" s="11">
        <f t="shared" si="8"/>
        <v>6</v>
      </c>
    </row>
    <row r="80" spans="1:22" x14ac:dyDescent="0.25">
      <c r="A80" s="4" t="str">
        <f t="shared" si="9"/>
        <v>Московский</v>
      </c>
      <c r="B80" s="12" t="str">
        <f t="shared" si="9"/>
        <v>ГБОУ СОШ №356</v>
      </c>
      <c r="C80" s="6">
        <f t="shared" si="9"/>
        <v>11356</v>
      </c>
      <c r="D80" s="6" t="str">
        <f t="shared" si="9"/>
        <v>СОШ с углуб.</v>
      </c>
      <c r="E80" s="8" t="str">
        <f t="shared" si="10"/>
        <v>2в</v>
      </c>
      <c r="F80" s="8">
        <f t="shared" si="10"/>
        <v>105</v>
      </c>
      <c r="G80" s="8">
        <f t="shared" si="10"/>
        <v>100</v>
      </c>
      <c r="H80" s="9"/>
      <c r="I80" s="9">
        <v>0</v>
      </c>
      <c r="J80" s="10">
        <v>1</v>
      </c>
      <c r="K80" s="10"/>
      <c r="L80" s="9">
        <v>0</v>
      </c>
      <c r="M80" s="9"/>
      <c r="N80" s="10">
        <v>0</v>
      </c>
      <c r="O80" s="10"/>
      <c r="P80" s="9">
        <v>0</v>
      </c>
      <c r="Q80" s="9"/>
      <c r="R80" s="10"/>
      <c r="S80" s="10">
        <v>1</v>
      </c>
      <c r="T80" s="9"/>
      <c r="U80" s="9">
        <v>0</v>
      </c>
      <c r="V80" s="11">
        <f t="shared" si="8"/>
        <v>2</v>
      </c>
    </row>
    <row r="81" spans="1:22" x14ac:dyDescent="0.25">
      <c r="A81" s="4" t="str">
        <f t="shared" si="9"/>
        <v>Московский</v>
      </c>
      <c r="B81" s="12" t="str">
        <f t="shared" si="9"/>
        <v>ГБОУ СОШ №356</v>
      </c>
      <c r="C81" s="6">
        <f t="shared" si="9"/>
        <v>11356</v>
      </c>
      <c r="D81" s="6" t="str">
        <f t="shared" si="9"/>
        <v>СОШ с углуб.</v>
      </c>
      <c r="E81" s="8" t="str">
        <f t="shared" si="10"/>
        <v>2в</v>
      </c>
      <c r="F81" s="8">
        <f t="shared" si="10"/>
        <v>105</v>
      </c>
      <c r="G81" s="8">
        <f t="shared" si="10"/>
        <v>100</v>
      </c>
      <c r="H81" s="9"/>
      <c r="I81" s="9">
        <v>2</v>
      </c>
      <c r="J81" s="10"/>
      <c r="K81" s="10">
        <v>1</v>
      </c>
      <c r="L81" s="9">
        <v>2</v>
      </c>
      <c r="M81" s="9"/>
      <c r="N81" s="10">
        <v>1</v>
      </c>
      <c r="O81" s="10"/>
      <c r="P81" s="9">
        <v>0</v>
      </c>
      <c r="Q81" s="9"/>
      <c r="R81" s="10"/>
      <c r="S81" s="10">
        <v>1</v>
      </c>
      <c r="T81" s="9"/>
      <c r="U81" s="9">
        <v>0</v>
      </c>
      <c r="V81" s="11">
        <f t="shared" si="8"/>
        <v>7</v>
      </c>
    </row>
    <row r="82" spans="1:22" x14ac:dyDescent="0.25">
      <c r="A82" s="4" t="str">
        <f t="shared" si="9"/>
        <v>Московский</v>
      </c>
      <c r="B82" s="12" t="str">
        <f t="shared" si="9"/>
        <v>ГБОУ СОШ №356</v>
      </c>
      <c r="C82" s="6">
        <f t="shared" si="9"/>
        <v>11356</v>
      </c>
      <c r="D82" s="6" t="str">
        <f t="shared" si="9"/>
        <v>СОШ с углуб.</v>
      </c>
      <c r="E82" s="8" t="str">
        <f t="shared" si="10"/>
        <v>2в</v>
      </c>
      <c r="F82" s="8">
        <f t="shared" si="10"/>
        <v>105</v>
      </c>
      <c r="G82" s="8">
        <f t="shared" si="10"/>
        <v>100</v>
      </c>
      <c r="H82" s="9">
        <v>0</v>
      </c>
      <c r="I82" s="9"/>
      <c r="J82" s="10">
        <v>0</v>
      </c>
      <c r="K82" s="10"/>
      <c r="L82" s="9">
        <v>2</v>
      </c>
      <c r="M82" s="9"/>
      <c r="N82" s="10">
        <v>0</v>
      </c>
      <c r="O82" s="10"/>
      <c r="P82" s="9">
        <v>2</v>
      </c>
      <c r="Q82" s="9"/>
      <c r="R82" s="10">
        <v>0</v>
      </c>
      <c r="S82" s="10"/>
      <c r="T82" s="9">
        <v>1</v>
      </c>
      <c r="U82" s="9"/>
      <c r="V82" s="11">
        <f t="shared" si="8"/>
        <v>5</v>
      </c>
    </row>
    <row r="83" spans="1:22" x14ac:dyDescent="0.25">
      <c r="A83" s="4" t="str">
        <f t="shared" si="9"/>
        <v>Московский</v>
      </c>
      <c r="B83" s="12" t="str">
        <f t="shared" si="9"/>
        <v>ГБОУ СОШ №356</v>
      </c>
      <c r="C83" s="6">
        <f t="shared" si="9"/>
        <v>11356</v>
      </c>
      <c r="D83" s="6" t="str">
        <f t="shared" si="9"/>
        <v>СОШ с углуб.</v>
      </c>
      <c r="E83" s="8" t="str">
        <f t="shared" si="10"/>
        <v>2в</v>
      </c>
      <c r="F83" s="8">
        <f t="shared" si="10"/>
        <v>105</v>
      </c>
      <c r="G83" s="8">
        <f t="shared" si="10"/>
        <v>100</v>
      </c>
      <c r="H83" s="9"/>
      <c r="I83" s="9">
        <v>2</v>
      </c>
      <c r="J83" s="10"/>
      <c r="K83" s="10">
        <v>1</v>
      </c>
      <c r="L83" s="9">
        <v>2</v>
      </c>
      <c r="M83" s="9"/>
      <c r="N83" s="10">
        <v>1</v>
      </c>
      <c r="O83" s="10"/>
      <c r="P83" s="9">
        <v>2</v>
      </c>
      <c r="Q83" s="9"/>
      <c r="R83" s="10">
        <v>1</v>
      </c>
      <c r="S83" s="10"/>
      <c r="T83" s="9">
        <v>1</v>
      </c>
      <c r="U83" s="9"/>
      <c r="V83" s="11">
        <f t="shared" si="8"/>
        <v>10</v>
      </c>
    </row>
    <row r="84" spans="1:22" x14ac:dyDescent="0.25">
      <c r="A84" s="4" t="str">
        <f t="shared" si="9"/>
        <v>Московский</v>
      </c>
      <c r="B84" s="12" t="str">
        <f t="shared" si="9"/>
        <v>ГБОУ СОШ №356</v>
      </c>
      <c r="C84" s="6">
        <f t="shared" si="9"/>
        <v>11356</v>
      </c>
      <c r="D84" s="6" t="str">
        <f t="shared" si="9"/>
        <v>СОШ с углуб.</v>
      </c>
      <c r="E84" s="8" t="str">
        <f t="shared" si="10"/>
        <v>2в</v>
      </c>
      <c r="F84" s="8">
        <f t="shared" si="10"/>
        <v>105</v>
      </c>
      <c r="G84" s="8">
        <f t="shared" si="10"/>
        <v>100</v>
      </c>
      <c r="H84" s="9"/>
      <c r="I84" s="9">
        <v>2</v>
      </c>
      <c r="J84" s="10">
        <v>1</v>
      </c>
      <c r="K84" s="10"/>
      <c r="L84" s="9"/>
      <c r="M84" s="9">
        <v>1</v>
      </c>
      <c r="N84" s="10"/>
      <c r="O84" s="10">
        <v>0</v>
      </c>
      <c r="P84" s="9"/>
      <c r="Q84" s="9">
        <v>2</v>
      </c>
      <c r="R84" s="10"/>
      <c r="S84" s="10">
        <v>0</v>
      </c>
      <c r="T84" s="9">
        <v>1</v>
      </c>
      <c r="U84" s="9"/>
      <c r="V84" s="11">
        <f t="shared" si="8"/>
        <v>7</v>
      </c>
    </row>
    <row r="85" spans="1:22" x14ac:dyDescent="0.25">
      <c r="A85" s="4" t="str">
        <f t="shared" si="9"/>
        <v>Московский</v>
      </c>
      <c r="B85" s="12" t="str">
        <f t="shared" si="9"/>
        <v>ГБОУ СОШ №356</v>
      </c>
      <c r="C85" s="6">
        <f t="shared" si="9"/>
        <v>11356</v>
      </c>
      <c r="D85" s="6" t="str">
        <f t="shared" si="9"/>
        <v>СОШ с углуб.</v>
      </c>
      <c r="E85" s="8" t="str">
        <f t="shared" si="10"/>
        <v>2в</v>
      </c>
      <c r="F85" s="8">
        <f t="shared" si="10"/>
        <v>105</v>
      </c>
      <c r="G85" s="8">
        <f t="shared" si="10"/>
        <v>100</v>
      </c>
      <c r="H85" s="9"/>
      <c r="I85" s="9">
        <v>0</v>
      </c>
      <c r="J85" s="10">
        <v>1</v>
      </c>
      <c r="K85" s="10"/>
      <c r="L85" s="9">
        <v>2</v>
      </c>
      <c r="M85" s="9"/>
      <c r="N85" s="10">
        <v>1</v>
      </c>
      <c r="O85" s="10"/>
      <c r="P85" s="9">
        <v>2</v>
      </c>
      <c r="Q85" s="9"/>
      <c r="R85" s="10">
        <v>1</v>
      </c>
      <c r="S85" s="10"/>
      <c r="T85" s="9"/>
      <c r="U85" s="9">
        <v>0</v>
      </c>
      <c r="V85" s="11">
        <f t="shared" si="8"/>
        <v>7</v>
      </c>
    </row>
    <row r="86" spans="1:22" x14ac:dyDescent="0.25">
      <c r="A86" s="4" t="str">
        <f t="shared" ref="A86:G101" si="11">A85</f>
        <v>Московский</v>
      </c>
      <c r="B86" s="12" t="str">
        <f t="shared" si="11"/>
        <v>ГБОУ СОШ №356</v>
      </c>
      <c r="C86" s="6">
        <f t="shared" si="11"/>
        <v>11356</v>
      </c>
      <c r="D86" s="6" t="str">
        <f t="shared" si="11"/>
        <v>СОШ с углуб.</v>
      </c>
      <c r="E86" s="8" t="str">
        <f t="shared" si="11"/>
        <v>2в</v>
      </c>
      <c r="F86" s="8">
        <f t="shared" si="11"/>
        <v>105</v>
      </c>
      <c r="G86" s="8">
        <f t="shared" si="11"/>
        <v>100</v>
      </c>
      <c r="H86" s="9">
        <v>2</v>
      </c>
      <c r="I86" s="9"/>
      <c r="J86" s="10"/>
      <c r="K86" s="10">
        <v>1</v>
      </c>
      <c r="L86" s="9">
        <v>2</v>
      </c>
      <c r="M86" s="9"/>
      <c r="N86" s="10">
        <v>1</v>
      </c>
      <c r="O86" s="10"/>
      <c r="P86" s="9">
        <v>2</v>
      </c>
      <c r="Q86" s="9"/>
      <c r="R86" s="10"/>
      <c r="S86" s="10">
        <v>1</v>
      </c>
      <c r="T86" s="9"/>
      <c r="U86" s="9">
        <v>2</v>
      </c>
      <c r="V86" s="11">
        <f t="shared" si="8"/>
        <v>11</v>
      </c>
    </row>
    <row r="87" spans="1:22" x14ac:dyDescent="0.25">
      <c r="A87" s="4" t="str">
        <f t="shared" si="11"/>
        <v>Московский</v>
      </c>
      <c r="B87" s="12" t="str">
        <f t="shared" si="11"/>
        <v>ГБОУ СОШ №356</v>
      </c>
      <c r="C87" s="6">
        <f t="shared" si="11"/>
        <v>11356</v>
      </c>
      <c r="D87" s="6" t="str">
        <f t="shared" si="11"/>
        <v>СОШ с углуб.</v>
      </c>
      <c r="E87" s="8" t="str">
        <f t="shared" si="11"/>
        <v>2в</v>
      </c>
      <c r="F87" s="8">
        <f t="shared" si="11"/>
        <v>105</v>
      </c>
      <c r="G87" s="8">
        <f t="shared" si="11"/>
        <v>100</v>
      </c>
      <c r="H87" s="9"/>
      <c r="I87" s="9">
        <v>1</v>
      </c>
      <c r="J87" s="10"/>
      <c r="K87" s="10">
        <v>1</v>
      </c>
      <c r="L87" s="9"/>
      <c r="M87" s="9">
        <v>0</v>
      </c>
      <c r="N87" s="10">
        <v>0</v>
      </c>
      <c r="O87" s="10"/>
      <c r="P87" s="9">
        <v>2</v>
      </c>
      <c r="Q87" s="9"/>
      <c r="R87" s="10">
        <v>0</v>
      </c>
      <c r="S87" s="10"/>
      <c r="T87" s="9">
        <v>2</v>
      </c>
      <c r="U87" s="9"/>
      <c r="V87" s="11">
        <f t="shared" si="8"/>
        <v>6</v>
      </c>
    </row>
    <row r="88" spans="1:22" x14ac:dyDescent="0.25">
      <c r="A88" s="4" t="str">
        <f t="shared" si="11"/>
        <v>Московский</v>
      </c>
      <c r="B88" s="12" t="str">
        <f t="shared" si="11"/>
        <v>ГБОУ СОШ №356</v>
      </c>
      <c r="C88" s="6">
        <f t="shared" si="11"/>
        <v>11356</v>
      </c>
      <c r="D88" s="6" t="str">
        <f t="shared" si="11"/>
        <v>СОШ с углуб.</v>
      </c>
      <c r="E88" s="8" t="str">
        <f t="shared" si="11"/>
        <v>2в</v>
      </c>
      <c r="F88" s="8">
        <f t="shared" si="11"/>
        <v>105</v>
      </c>
      <c r="G88" s="8">
        <f t="shared" si="11"/>
        <v>100</v>
      </c>
      <c r="H88" s="9"/>
      <c r="I88" s="9">
        <v>1</v>
      </c>
      <c r="J88" s="10">
        <v>1</v>
      </c>
      <c r="K88" s="10"/>
      <c r="L88" s="9"/>
      <c r="M88" s="9">
        <v>0</v>
      </c>
      <c r="N88" s="10">
        <v>0</v>
      </c>
      <c r="O88" s="10"/>
      <c r="P88" s="9"/>
      <c r="Q88" s="9">
        <v>2</v>
      </c>
      <c r="R88" s="10"/>
      <c r="S88" s="10">
        <v>1</v>
      </c>
      <c r="T88" s="9"/>
      <c r="U88" s="9">
        <v>0</v>
      </c>
      <c r="V88" s="11">
        <f t="shared" si="8"/>
        <v>5</v>
      </c>
    </row>
    <row r="89" spans="1:22" x14ac:dyDescent="0.25">
      <c r="A89" s="4" t="str">
        <f t="shared" si="11"/>
        <v>Московский</v>
      </c>
      <c r="B89" s="12" t="str">
        <f t="shared" si="11"/>
        <v>ГБОУ СОШ №356</v>
      </c>
      <c r="C89" s="6">
        <f t="shared" si="11"/>
        <v>11356</v>
      </c>
      <c r="D89" s="6" t="str">
        <f t="shared" si="11"/>
        <v>СОШ с углуб.</v>
      </c>
      <c r="E89" s="8" t="str">
        <f t="shared" si="11"/>
        <v>2в</v>
      </c>
      <c r="F89" s="8">
        <f t="shared" si="11"/>
        <v>105</v>
      </c>
      <c r="G89" s="8">
        <f t="shared" si="11"/>
        <v>100</v>
      </c>
      <c r="H89" s="9">
        <v>1</v>
      </c>
      <c r="I89" s="9"/>
      <c r="J89" s="10">
        <v>0</v>
      </c>
      <c r="K89" s="10"/>
      <c r="L89" s="9"/>
      <c r="M89" s="9">
        <v>0</v>
      </c>
      <c r="N89" s="10">
        <v>0</v>
      </c>
      <c r="O89" s="10"/>
      <c r="P89" s="9">
        <v>2</v>
      </c>
      <c r="Q89" s="9"/>
      <c r="R89" s="10"/>
      <c r="S89" s="10">
        <v>1</v>
      </c>
      <c r="T89" s="9">
        <v>0</v>
      </c>
      <c r="U89" s="9"/>
      <c r="V89" s="11">
        <f t="shared" si="8"/>
        <v>4</v>
      </c>
    </row>
    <row r="90" spans="1:22" x14ac:dyDescent="0.25">
      <c r="A90" s="4" t="str">
        <f t="shared" si="11"/>
        <v>Московский</v>
      </c>
      <c r="B90" s="12" t="str">
        <f t="shared" si="11"/>
        <v>ГБОУ СОШ №356</v>
      </c>
      <c r="C90" s="6">
        <f t="shared" si="11"/>
        <v>11356</v>
      </c>
      <c r="D90" s="6" t="str">
        <f t="shared" si="11"/>
        <v>СОШ с углуб.</v>
      </c>
      <c r="E90" s="8" t="str">
        <f t="shared" si="11"/>
        <v>2в</v>
      </c>
      <c r="F90" s="8">
        <f t="shared" si="11"/>
        <v>105</v>
      </c>
      <c r="G90" s="8">
        <f t="shared" si="11"/>
        <v>100</v>
      </c>
      <c r="H90" s="9"/>
      <c r="I90" s="9">
        <v>2</v>
      </c>
      <c r="J90" s="10">
        <v>1</v>
      </c>
      <c r="K90" s="10"/>
      <c r="L90" s="9"/>
      <c r="M90" s="9">
        <v>1</v>
      </c>
      <c r="N90" s="10">
        <v>1</v>
      </c>
      <c r="O90" s="10"/>
      <c r="P90" s="9">
        <v>2</v>
      </c>
      <c r="Q90" s="9"/>
      <c r="R90" s="10"/>
      <c r="S90" s="10">
        <v>1</v>
      </c>
      <c r="T90" s="9">
        <v>1</v>
      </c>
      <c r="U90" s="9"/>
      <c r="V90" s="11">
        <f t="shared" si="8"/>
        <v>9</v>
      </c>
    </row>
    <row r="91" spans="1:22" x14ac:dyDescent="0.25">
      <c r="A91" s="4" t="str">
        <f t="shared" si="11"/>
        <v>Московский</v>
      </c>
      <c r="B91" s="12" t="str">
        <f t="shared" si="11"/>
        <v>ГБОУ СОШ №356</v>
      </c>
      <c r="C91" s="6">
        <f t="shared" si="11"/>
        <v>11356</v>
      </c>
      <c r="D91" s="6" t="str">
        <f t="shared" si="11"/>
        <v>СОШ с углуб.</v>
      </c>
      <c r="E91" s="8" t="str">
        <f t="shared" si="11"/>
        <v>2в</v>
      </c>
      <c r="F91" s="8">
        <f t="shared" si="11"/>
        <v>105</v>
      </c>
      <c r="G91" s="8">
        <f t="shared" si="11"/>
        <v>100</v>
      </c>
      <c r="H91" s="9"/>
      <c r="I91" s="9">
        <v>2</v>
      </c>
      <c r="J91" s="10"/>
      <c r="K91" s="10">
        <v>1</v>
      </c>
      <c r="L91" s="9">
        <v>0</v>
      </c>
      <c r="M91" s="9"/>
      <c r="N91" s="10">
        <v>1</v>
      </c>
      <c r="O91" s="10"/>
      <c r="P91" s="9">
        <v>0</v>
      </c>
      <c r="Q91" s="9"/>
      <c r="R91" s="10">
        <v>1</v>
      </c>
      <c r="S91" s="10"/>
      <c r="T91" s="9"/>
      <c r="U91" s="9">
        <v>0</v>
      </c>
      <c r="V91" s="11">
        <f t="shared" si="8"/>
        <v>5</v>
      </c>
    </row>
    <row r="92" spans="1:22" x14ac:dyDescent="0.25">
      <c r="A92" s="4" t="str">
        <f t="shared" si="11"/>
        <v>Московский</v>
      </c>
      <c r="B92" s="12" t="str">
        <f t="shared" si="11"/>
        <v>ГБОУ СОШ №356</v>
      </c>
      <c r="C92" s="6">
        <f t="shared" si="11"/>
        <v>11356</v>
      </c>
      <c r="D92" s="6" t="str">
        <f t="shared" si="11"/>
        <v>СОШ с углуб.</v>
      </c>
      <c r="E92" s="8" t="str">
        <f t="shared" si="11"/>
        <v>2в</v>
      </c>
      <c r="F92" s="8">
        <f t="shared" si="11"/>
        <v>105</v>
      </c>
      <c r="G92" s="8">
        <f t="shared" si="11"/>
        <v>100</v>
      </c>
      <c r="H92" s="9">
        <v>0</v>
      </c>
      <c r="I92" s="9"/>
      <c r="J92" s="10">
        <v>1</v>
      </c>
      <c r="K92" s="10"/>
      <c r="L92" s="9">
        <v>0</v>
      </c>
      <c r="M92" s="9"/>
      <c r="N92" s="10">
        <v>1</v>
      </c>
      <c r="O92" s="10"/>
      <c r="P92" s="9">
        <v>2</v>
      </c>
      <c r="Q92" s="9"/>
      <c r="R92" s="10">
        <v>0</v>
      </c>
      <c r="S92" s="10"/>
      <c r="T92" s="9">
        <v>1</v>
      </c>
      <c r="U92" s="9"/>
      <c r="V92" s="11">
        <f t="shared" si="8"/>
        <v>5</v>
      </c>
    </row>
    <row r="93" spans="1:22" x14ac:dyDescent="0.25">
      <c r="A93" s="4" t="str">
        <f t="shared" si="11"/>
        <v>Московский</v>
      </c>
      <c r="B93" s="12" t="str">
        <f t="shared" si="11"/>
        <v>ГБОУ СОШ №356</v>
      </c>
      <c r="C93" s="6">
        <f t="shared" si="11"/>
        <v>11356</v>
      </c>
      <c r="D93" s="6" t="str">
        <f t="shared" si="11"/>
        <v>СОШ с углуб.</v>
      </c>
      <c r="E93" s="8" t="str">
        <f t="shared" si="11"/>
        <v>2в</v>
      </c>
      <c r="F93" s="8">
        <f t="shared" si="11"/>
        <v>105</v>
      </c>
      <c r="G93" s="8">
        <f t="shared" si="11"/>
        <v>100</v>
      </c>
      <c r="H93" s="9"/>
      <c r="I93" s="9">
        <v>2</v>
      </c>
      <c r="J93" s="10"/>
      <c r="K93" s="10">
        <v>1</v>
      </c>
      <c r="L93" s="9">
        <v>2</v>
      </c>
      <c r="M93" s="9"/>
      <c r="N93" s="10">
        <v>1</v>
      </c>
      <c r="O93" s="10"/>
      <c r="P93" s="9">
        <v>2</v>
      </c>
      <c r="Q93" s="9"/>
      <c r="R93" s="10"/>
      <c r="S93" s="10">
        <v>0</v>
      </c>
      <c r="T93" s="9">
        <v>1</v>
      </c>
      <c r="U93" s="9"/>
      <c r="V93" s="11">
        <f t="shared" si="8"/>
        <v>9</v>
      </c>
    </row>
    <row r="94" spans="1:22" x14ac:dyDescent="0.25">
      <c r="A94" s="4" t="str">
        <f t="shared" si="11"/>
        <v>Московский</v>
      </c>
      <c r="B94" s="12" t="str">
        <f t="shared" si="11"/>
        <v>ГБОУ СОШ №356</v>
      </c>
      <c r="C94" s="6">
        <f t="shared" si="11"/>
        <v>11356</v>
      </c>
      <c r="D94" s="6" t="str">
        <f t="shared" si="11"/>
        <v>СОШ с углуб.</v>
      </c>
      <c r="E94" s="8" t="str">
        <f t="shared" si="11"/>
        <v>2в</v>
      </c>
      <c r="F94" s="8">
        <f t="shared" si="11"/>
        <v>105</v>
      </c>
      <c r="G94" s="8">
        <f t="shared" si="11"/>
        <v>100</v>
      </c>
      <c r="H94" s="9"/>
      <c r="I94" s="9">
        <v>2</v>
      </c>
      <c r="J94" s="10">
        <v>1</v>
      </c>
      <c r="K94" s="10"/>
      <c r="L94" s="9">
        <v>2</v>
      </c>
      <c r="M94" s="9"/>
      <c r="N94" s="10"/>
      <c r="O94" s="10">
        <v>1</v>
      </c>
      <c r="P94" s="9"/>
      <c r="Q94" s="9">
        <v>2</v>
      </c>
      <c r="R94" s="10">
        <v>1</v>
      </c>
      <c r="S94" s="10"/>
      <c r="T94" s="9">
        <v>1</v>
      </c>
      <c r="U94" s="9"/>
      <c r="V94" s="11">
        <f t="shared" si="8"/>
        <v>10</v>
      </c>
    </row>
    <row r="95" spans="1:22" x14ac:dyDescent="0.25">
      <c r="A95" s="4" t="str">
        <f t="shared" si="11"/>
        <v>Московский</v>
      </c>
      <c r="B95" s="12" t="str">
        <f t="shared" si="11"/>
        <v>ГБОУ СОШ №356</v>
      </c>
      <c r="C95" s="6">
        <f t="shared" si="11"/>
        <v>11356</v>
      </c>
      <c r="D95" s="6" t="str">
        <f t="shared" si="11"/>
        <v>СОШ с углуб.</v>
      </c>
      <c r="E95" s="8" t="str">
        <f t="shared" si="11"/>
        <v>2в</v>
      </c>
      <c r="F95" s="8">
        <f t="shared" si="11"/>
        <v>105</v>
      </c>
      <c r="G95" s="8">
        <f t="shared" si="11"/>
        <v>100</v>
      </c>
      <c r="H95" s="9">
        <v>0</v>
      </c>
      <c r="I95" s="9"/>
      <c r="J95" s="10"/>
      <c r="K95" s="10">
        <v>1</v>
      </c>
      <c r="L95" s="9"/>
      <c r="M95" s="9">
        <v>0</v>
      </c>
      <c r="N95" s="10">
        <v>0</v>
      </c>
      <c r="O95" s="10"/>
      <c r="P95" s="9">
        <v>0</v>
      </c>
      <c r="Q95" s="9"/>
      <c r="R95" s="10">
        <v>1</v>
      </c>
      <c r="S95" s="10"/>
      <c r="T95" s="9"/>
      <c r="U95" s="9">
        <v>0</v>
      </c>
      <c r="V95" s="11">
        <f t="shared" si="8"/>
        <v>2</v>
      </c>
    </row>
    <row r="96" spans="1:22" x14ac:dyDescent="0.25">
      <c r="A96" s="4" t="str">
        <f t="shared" si="11"/>
        <v>Московский</v>
      </c>
      <c r="B96" s="12" t="str">
        <f t="shared" si="11"/>
        <v>ГБОУ СОШ №356</v>
      </c>
      <c r="C96" s="6">
        <f t="shared" si="11"/>
        <v>11356</v>
      </c>
      <c r="D96" s="6" t="str">
        <f t="shared" si="11"/>
        <v>СОШ с углуб.</v>
      </c>
      <c r="E96" s="8" t="str">
        <f t="shared" si="11"/>
        <v>2в</v>
      </c>
      <c r="F96" s="8">
        <f t="shared" si="11"/>
        <v>105</v>
      </c>
      <c r="G96" s="8">
        <f t="shared" si="11"/>
        <v>100</v>
      </c>
      <c r="H96" s="9">
        <v>2</v>
      </c>
      <c r="I96" s="9"/>
      <c r="J96" s="10">
        <v>1</v>
      </c>
      <c r="K96" s="10"/>
      <c r="L96" s="9">
        <v>2</v>
      </c>
      <c r="M96" s="9"/>
      <c r="N96" s="10"/>
      <c r="O96" s="10">
        <v>1</v>
      </c>
      <c r="P96" s="9">
        <v>2</v>
      </c>
      <c r="Q96" s="9"/>
      <c r="R96" s="10">
        <v>1</v>
      </c>
      <c r="S96" s="10"/>
      <c r="T96" s="9"/>
      <c r="U96" s="9">
        <v>2</v>
      </c>
      <c r="V96" s="11">
        <f t="shared" si="8"/>
        <v>11</v>
      </c>
    </row>
    <row r="97" spans="1:22" x14ac:dyDescent="0.25">
      <c r="A97" s="4" t="str">
        <f t="shared" si="11"/>
        <v>Московский</v>
      </c>
      <c r="B97" s="12" t="str">
        <f t="shared" si="11"/>
        <v>ГБОУ СОШ №356</v>
      </c>
      <c r="C97" s="6">
        <f t="shared" si="11"/>
        <v>11356</v>
      </c>
      <c r="D97" s="6" t="str">
        <f t="shared" si="11"/>
        <v>СОШ с углуб.</v>
      </c>
      <c r="E97" s="8" t="str">
        <f t="shared" si="11"/>
        <v>2в</v>
      </c>
      <c r="F97" s="8">
        <f t="shared" si="11"/>
        <v>105</v>
      </c>
      <c r="G97" s="8">
        <f t="shared" si="11"/>
        <v>100</v>
      </c>
      <c r="H97" s="9"/>
      <c r="I97" s="9">
        <v>1</v>
      </c>
      <c r="J97" s="10">
        <v>1</v>
      </c>
      <c r="K97" s="10"/>
      <c r="L97" s="9">
        <v>0</v>
      </c>
      <c r="M97" s="9"/>
      <c r="N97" s="10">
        <v>0</v>
      </c>
      <c r="O97" s="10"/>
      <c r="P97" s="9">
        <v>2</v>
      </c>
      <c r="Q97" s="9"/>
      <c r="R97" s="10"/>
      <c r="S97" s="10">
        <v>1</v>
      </c>
      <c r="T97" s="9">
        <v>0</v>
      </c>
      <c r="U97" s="9"/>
      <c r="V97" s="11">
        <f t="shared" si="8"/>
        <v>5</v>
      </c>
    </row>
    <row r="98" spans="1:22" x14ac:dyDescent="0.25">
      <c r="A98" s="4" t="str">
        <f t="shared" si="11"/>
        <v>Московский</v>
      </c>
      <c r="B98" s="12" t="str">
        <f t="shared" si="11"/>
        <v>ГБОУ СОШ №356</v>
      </c>
      <c r="C98" s="6">
        <f t="shared" si="11"/>
        <v>11356</v>
      </c>
      <c r="D98" s="6" t="str">
        <f t="shared" si="11"/>
        <v>СОШ с углуб.</v>
      </c>
      <c r="E98" s="8" t="str">
        <f t="shared" si="11"/>
        <v>2в</v>
      </c>
      <c r="F98" s="8">
        <f t="shared" si="11"/>
        <v>105</v>
      </c>
      <c r="G98" s="8">
        <f t="shared" si="11"/>
        <v>100</v>
      </c>
      <c r="H98" s="9"/>
      <c r="I98" s="9">
        <v>0</v>
      </c>
      <c r="J98" s="10">
        <v>1</v>
      </c>
      <c r="K98" s="10"/>
      <c r="L98" s="9"/>
      <c r="M98" s="9">
        <v>0</v>
      </c>
      <c r="N98" s="10">
        <v>0</v>
      </c>
      <c r="O98" s="10"/>
      <c r="P98" s="9">
        <v>0</v>
      </c>
      <c r="Q98" s="9"/>
      <c r="R98" s="10">
        <v>0</v>
      </c>
      <c r="S98" s="10"/>
      <c r="T98" s="9">
        <v>1</v>
      </c>
      <c r="U98" s="9"/>
      <c r="V98" s="11">
        <f t="shared" si="8"/>
        <v>2</v>
      </c>
    </row>
    <row r="99" spans="1:22" x14ac:dyDescent="0.25">
      <c r="A99" s="4" t="str">
        <f t="shared" si="11"/>
        <v>Московский</v>
      </c>
      <c r="B99" s="12" t="str">
        <f t="shared" si="11"/>
        <v>ГБОУ СОШ №356</v>
      </c>
      <c r="C99" s="6">
        <f t="shared" si="11"/>
        <v>11356</v>
      </c>
      <c r="D99" s="6" t="str">
        <f t="shared" si="11"/>
        <v>СОШ с углуб.</v>
      </c>
      <c r="E99" s="8" t="str">
        <f t="shared" si="11"/>
        <v>2в</v>
      </c>
      <c r="F99" s="8">
        <f t="shared" si="11"/>
        <v>105</v>
      </c>
      <c r="G99" s="8">
        <f t="shared" si="11"/>
        <v>100</v>
      </c>
      <c r="H99" s="9">
        <v>0</v>
      </c>
      <c r="I99" s="9"/>
      <c r="J99" s="10"/>
      <c r="K99" s="10">
        <v>1</v>
      </c>
      <c r="L99" s="9"/>
      <c r="M99" s="9">
        <v>0</v>
      </c>
      <c r="N99" s="10">
        <v>1</v>
      </c>
      <c r="O99" s="10"/>
      <c r="P99" s="9">
        <v>0</v>
      </c>
      <c r="Q99" s="9"/>
      <c r="R99" s="10">
        <v>1</v>
      </c>
      <c r="S99" s="10"/>
      <c r="T99" s="9">
        <v>1</v>
      </c>
      <c r="U99" s="9"/>
      <c r="V99" s="11">
        <f t="shared" si="8"/>
        <v>4</v>
      </c>
    </row>
    <row r="100" spans="1:22" x14ac:dyDescent="0.25">
      <c r="A100" s="4" t="str">
        <f t="shared" si="11"/>
        <v>Московский</v>
      </c>
      <c r="B100" s="12" t="str">
        <f t="shared" si="11"/>
        <v>ГБОУ СОШ №356</v>
      </c>
      <c r="C100" s="6">
        <f t="shared" si="11"/>
        <v>11356</v>
      </c>
      <c r="D100" s="6" t="str">
        <f t="shared" si="11"/>
        <v>СОШ с углуб.</v>
      </c>
      <c r="E100" s="8" t="str">
        <f t="shared" si="11"/>
        <v>2в</v>
      </c>
      <c r="F100" s="8">
        <f t="shared" si="11"/>
        <v>105</v>
      </c>
      <c r="G100" s="8">
        <f t="shared" si="11"/>
        <v>100</v>
      </c>
      <c r="H100" s="9">
        <v>1</v>
      </c>
      <c r="I100" s="9"/>
      <c r="J100" s="10">
        <v>1</v>
      </c>
      <c r="K100" s="10"/>
      <c r="L100" s="9">
        <v>2</v>
      </c>
      <c r="M100" s="9"/>
      <c r="N100" s="10">
        <v>0</v>
      </c>
      <c r="O100" s="10"/>
      <c r="P100" s="9">
        <v>0</v>
      </c>
      <c r="Q100" s="9"/>
      <c r="R100" s="10">
        <v>1</v>
      </c>
      <c r="S100" s="10"/>
      <c r="T100" s="9">
        <v>0</v>
      </c>
      <c r="U100" s="9"/>
      <c r="V100" s="11">
        <f t="shared" si="8"/>
        <v>5</v>
      </c>
    </row>
    <row r="101" spans="1:22" x14ac:dyDescent="0.25">
      <c r="A101" s="4" t="str">
        <f t="shared" si="11"/>
        <v>Московский</v>
      </c>
      <c r="B101" s="12" t="str">
        <f t="shared" si="11"/>
        <v>ГБОУ СОШ №356</v>
      </c>
      <c r="C101" s="6">
        <f t="shared" si="11"/>
        <v>11356</v>
      </c>
      <c r="D101" s="6" t="str">
        <f t="shared" si="11"/>
        <v>СОШ с углуб.</v>
      </c>
      <c r="E101" s="8" t="str">
        <f t="shared" si="11"/>
        <v>2в</v>
      </c>
      <c r="F101" s="8">
        <f t="shared" si="11"/>
        <v>105</v>
      </c>
      <c r="G101" s="8">
        <f t="shared" si="11"/>
        <v>100</v>
      </c>
      <c r="H101" s="9">
        <v>1</v>
      </c>
      <c r="I101" s="9"/>
      <c r="J101" s="10">
        <v>0</v>
      </c>
      <c r="K101" s="10"/>
      <c r="L101" s="9">
        <v>2</v>
      </c>
      <c r="M101" s="9"/>
      <c r="N101" s="10">
        <v>0</v>
      </c>
      <c r="O101" s="10"/>
      <c r="P101" s="9"/>
      <c r="Q101" s="9">
        <v>0</v>
      </c>
      <c r="R101" s="10">
        <v>1</v>
      </c>
      <c r="S101" s="10"/>
      <c r="T101" s="9">
        <v>0</v>
      </c>
      <c r="U101" s="9"/>
      <c r="V101" s="11">
        <f t="shared" si="8"/>
        <v>4</v>
      </c>
    </row>
    <row r="102" spans="1:22" x14ac:dyDescent="0.25">
      <c r="A102" s="4" t="str">
        <f t="shared" ref="A102:G104" si="12">A101</f>
        <v>Московский</v>
      </c>
      <c r="B102" s="12" t="str">
        <f t="shared" si="12"/>
        <v>ГБОУ СОШ №356</v>
      </c>
      <c r="C102" s="6">
        <f t="shared" si="12"/>
        <v>11356</v>
      </c>
      <c r="D102" s="6" t="str">
        <f t="shared" si="12"/>
        <v>СОШ с углуб.</v>
      </c>
      <c r="E102" s="8" t="str">
        <f t="shared" si="12"/>
        <v>2в</v>
      </c>
      <c r="F102" s="8">
        <f t="shared" si="12"/>
        <v>105</v>
      </c>
      <c r="G102" s="8">
        <f t="shared" si="12"/>
        <v>100</v>
      </c>
      <c r="H102" s="9">
        <v>0</v>
      </c>
      <c r="I102" s="9"/>
      <c r="J102" s="10">
        <v>0</v>
      </c>
      <c r="K102" s="10"/>
      <c r="L102" s="9">
        <v>0</v>
      </c>
      <c r="M102" s="9"/>
      <c r="N102" s="10">
        <v>0</v>
      </c>
      <c r="O102" s="10"/>
      <c r="P102" s="9">
        <v>0</v>
      </c>
      <c r="Q102" s="9"/>
      <c r="R102" s="10">
        <v>0</v>
      </c>
      <c r="S102" s="10"/>
      <c r="T102" s="9">
        <v>1</v>
      </c>
      <c r="U102" s="9"/>
      <c r="V102" s="11">
        <f t="shared" si="8"/>
        <v>1</v>
      </c>
    </row>
    <row r="103" spans="1:22" x14ac:dyDescent="0.25">
      <c r="A103" s="4" t="str">
        <f t="shared" si="12"/>
        <v>Московский</v>
      </c>
      <c r="B103" s="12" t="str">
        <f t="shared" si="12"/>
        <v>ГБОУ СОШ №356</v>
      </c>
      <c r="C103" s="6">
        <f t="shared" si="12"/>
        <v>11356</v>
      </c>
      <c r="D103" s="6" t="str">
        <f t="shared" si="12"/>
        <v>СОШ с углуб.</v>
      </c>
      <c r="E103" s="8" t="str">
        <f t="shared" si="12"/>
        <v>2в</v>
      </c>
      <c r="F103" s="8">
        <f t="shared" si="12"/>
        <v>105</v>
      </c>
      <c r="G103" s="8">
        <f t="shared" si="12"/>
        <v>100</v>
      </c>
      <c r="H103" s="9"/>
      <c r="I103" s="9">
        <v>0</v>
      </c>
      <c r="J103" s="10">
        <v>0</v>
      </c>
      <c r="K103" s="10"/>
      <c r="L103" s="9">
        <v>2</v>
      </c>
      <c r="M103" s="9"/>
      <c r="N103" s="10">
        <v>0</v>
      </c>
      <c r="O103" s="10"/>
      <c r="P103" s="9">
        <v>0</v>
      </c>
      <c r="Q103" s="9"/>
      <c r="R103" s="10">
        <v>0</v>
      </c>
      <c r="S103" s="10"/>
      <c r="T103" s="9">
        <v>1</v>
      </c>
      <c r="U103" s="9"/>
      <c r="V103" s="11">
        <f t="shared" si="8"/>
        <v>3</v>
      </c>
    </row>
    <row r="104" spans="1:22" x14ac:dyDescent="0.25">
      <c r="A104" s="4" t="str">
        <f t="shared" si="12"/>
        <v>Московский</v>
      </c>
      <c r="B104" s="12" t="str">
        <f t="shared" si="12"/>
        <v>ГБОУ СОШ №356</v>
      </c>
      <c r="C104" s="6">
        <f t="shared" si="12"/>
        <v>11356</v>
      </c>
      <c r="D104" s="6" t="str">
        <f t="shared" si="12"/>
        <v>СОШ с углуб.</v>
      </c>
      <c r="E104" s="8" t="str">
        <f t="shared" si="12"/>
        <v>2в</v>
      </c>
      <c r="F104" s="8">
        <f t="shared" si="12"/>
        <v>105</v>
      </c>
      <c r="G104" s="57">
        <f t="shared" si="12"/>
        <v>100</v>
      </c>
      <c r="H104" s="58">
        <f>SUM(H3:I103)/(100*2)</f>
        <v>0.67500000000000004</v>
      </c>
      <c r="I104" s="58"/>
      <c r="J104" s="58">
        <f>SUM(J3:K103)/(100*1)</f>
        <v>0.86</v>
      </c>
      <c r="K104" s="58"/>
      <c r="L104" s="58">
        <f>SUM(L3:M103)/(100*2)</f>
        <v>0.505</v>
      </c>
      <c r="M104" s="58"/>
      <c r="N104" s="58">
        <f>SUM(N3:O103)/(10012)</f>
        <v>7.3911306432281262E-3</v>
      </c>
      <c r="O104" s="58"/>
      <c r="P104" s="58">
        <f>SUM(P3:Q103)/(100*2)</f>
        <v>0.495</v>
      </c>
      <c r="Q104" s="58"/>
      <c r="R104" s="58">
        <f>SUM(R3:S103)/(100*1)</f>
        <v>0.84</v>
      </c>
      <c r="S104" s="58"/>
      <c r="T104" s="58">
        <f>SUM(T3:U103)/(100*2)</f>
        <v>0.495</v>
      </c>
      <c r="U104" s="58"/>
      <c r="V104" s="58">
        <f>SUM(V3:W103)/(100*11)</f>
        <v>0.61636363636363634</v>
      </c>
    </row>
    <row r="105" spans="1:22" x14ac:dyDescent="0.25">
      <c r="A105" s="4" t="str">
        <f t="shared" ref="A105:G105" si="13">A104</f>
        <v>Московский</v>
      </c>
      <c r="B105" s="12" t="str">
        <f t="shared" si="13"/>
        <v>ГБОУ СОШ №356</v>
      </c>
      <c r="C105" s="6">
        <f t="shared" si="13"/>
        <v>11356</v>
      </c>
      <c r="D105" s="6" t="str">
        <f t="shared" si="13"/>
        <v>СОШ с углуб.</v>
      </c>
      <c r="E105" s="8" t="str">
        <f t="shared" si="13"/>
        <v>2в</v>
      </c>
      <c r="F105" s="8">
        <f t="shared" si="13"/>
        <v>105</v>
      </c>
      <c r="G105" s="57">
        <f t="shared" si="13"/>
        <v>100</v>
      </c>
      <c r="H105" s="59">
        <v>61</v>
      </c>
      <c r="I105" s="59">
        <v>39</v>
      </c>
      <c r="J105" s="60">
        <v>66</v>
      </c>
      <c r="K105" s="60">
        <v>34</v>
      </c>
      <c r="L105" s="59">
        <v>51</v>
      </c>
      <c r="M105" s="59">
        <v>49</v>
      </c>
      <c r="N105" s="60">
        <v>89</v>
      </c>
      <c r="O105" s="60">
        <v>11</v>
      </c>
      <c r="P105" s="59">
        <v>71</v>
      </c>
      <c r="Q105" s="59">
        <v>29</v>
      </c>
      <c r="R105" s="60">
        <v>78</v>
      </c>
      <c r="S105" s="60">
        <v>22</v>
      </c>
      <c r="T105" s="59">
        <v>63</v>
      </c>
      <c r="U105" s="59">
        <v>37</v>
      </c>
      <c r="V105" s="59">
        <v>100</v>
      </c>
    </row>
    <row r="106" spans="1:22" x14ac:dyDescent="0.25">
      <c r="A106" s="4" t="str">
        <f t="shared" ref="A106:G106" si="14">A105</f>
        <v>Московский</v>
      </c>
      <c r="B106" s="12" t="str">
        <f t="shared" si="14"/>
        <v>ГБОУ СОШ №356</v>
      </c>
      <c r="C106" s="6">
        <f t="shared" si="14"/>
        <v>11356</v>
      </c>
      <c r="D106" s="6" t="str">
        <f t="shared" si="14"/>
        <v>СОШ с углуб.</v>
      </c>
      <c r="E106" s="8" t="str">
        <f t="shared" si="14"/>
        <v>2в</v>
      </c>
      <c r="F106" s="8">
        <f t="shared" si="14"/>
        <v>105</v>
      </c>
      <c r="G106" s="57">
        <f t="shared" si="14"/>
        <v>100</v>
      </c>
      <c r="H106" s="61">
        <f>SUM(H3:H103)/(H105*2)</f>
        <v>0.65573770491803274</v>
      </c>
      <c r="I106" s="61">
        <f t="shared" ref="I106:U106" si="15">SUM(I3:I103)/(I105*2)</f>
        <v>0.70512820512820518</v>
      </c>
      <c r="J106" s="61">
        <f>SUM(J3:J103)/(J105*1)</f>
        <v>0.83333333333333337</v>
      </c>
      <c r="K106" s="61">
        <f>SUM(K3:K103)/(K105*1)</f>
        <v>0.91176470588235292</v>
      </c>
      <c r="L106" s="61">
        <f t="shared" si="15"/>
        <v>0.70588235294117652</v>
      </c>
      <c r="M106" s="61">
        <f t="shared" si="15"/>
        <v>0.29591836734693877</v>
      </c>
      <c r="N106" s="61">
        <f>SUM(N3:N103)/(N105*1)</f>
        <v>0.7640449438202247</v>
      </c>
      <c r="O106" s="61">
        <f>SUM(O3:O103)/(O105*1)</f>
        <v>0.54545454545454541</v>
      </c>
      <c r="P106" s="61">
        <f t="shared" si="15"/>
        <v>0.44366197183098594</v>
      </c>
      <c r="Q106" s="61">
        <f t="shared" si="15"/>
        <v>0.62068965517241381</v>
      </c>
      <c r="R106" s="61">
        <f>SUM(R3:R103)/(R105*1)</f>
        <v>0.85897435897435892</v>
      </c>
      <c r="S106" s="61">
        <f>SUM(S3:S103)/(S105*1)</f>
        <v>0.77272727272727271</v>
      </c>
      <c r="T106" s="61">
        <f t="shared" si="15"/>
        <v>0.5</v>
      </c>
      <c r="U106" s="61">
        <f t="shared" si="15"/>
        <v>0.48648648648648651</v>
      </c>
      <c r="V106" s="61">
        <f>SUM(V3:V103)/(V105*11)</f>
        <v>0.61636363636363634</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106"/>
    <dataValidation type="list" allowBlank="1" showInputMessage="1" showErrorMessage="1" sqref="H4:I103 P4:Q103 L4:M103 T4:U103">
      <formula1>балл2</formula1>
    </dataValidation>
    <dataValidation type="list" allowBlank="1" showInputMessage="1" showErrorMessage="1" sqref="J4:K103 N4:O103 R4:S103">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Y126"/>
  <sheetViews>
    <sheetView topLeftCell="A100" zoomScale="90" zoomScaleNormal="90" workbookViewId="0">
      <selection activeCell="F126" sqref="F126:G126"/>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140625" style="15" customWidth="1"/>
    <col min="10" max="11" width="7.140625" style="16" customWidth="1"/>
    <col min="12" max="13" width="7.140625" style="15" customWidth="1"/>
    <col min="14" max="15" width="7.140625" style="16" customWidth="1"/>
    <col min="16" max="17" width="7.140625" style="15" customWidth="1"/>
    <col min="18" max="19" width="7.140625" style="16" customWidth="1"/>
    <col min="20" max="21" width="7.1406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30</v>
      </c>
      <c r="C4" s="6">
        <f>VLOOKUP(B4,[6]Списки!$C$1:$E$40,2,FALSE)</f>
        <v>11358</v>
      </c>
      <c r="D4" s="6" t="str">
        <f>VLOOKUP(B4,[6]Списки!$C$1:$E$40,3,FALSE)</f>
        <v>СОШ</v>
      </c>
      <c r="E4" s="7" t="s">
        <v>22</v>
      </c>
      <c r="F4" s="8">
        <v>131</v>
      </c>
      <c r="G4" s="8">
        <v>120</v>
      </c>
      <c r="H4" s="9"/>
      <c r="I4" s="9">
        <v>2</v>
      </c>
      <c r="J4" s="10">
        <v>1</v>
      </c>
      <c r="K4" s="10"/>
      <c r="L4" s="9">
        <v>2</v>
      </c>
      <c r="M4" s="9"/>
      <c r="N4" s="10">
        <v>1</v>
      </c>
      <c r="O4" s="10"/>
      <c r="P4" s="9">
        <v>2</v>
      </c>
      <c r="Q4" s="9"/>
      <c r="R4" s="10"/>
      <c r="S4" s="10">
        <v>1</v>
      </c>
      <c r="T4" s="9"/>
      <c r="U4" s="9">
        <v>2</v>
      </c>
      <c r="V4" s="11">
        <f t="shared" ref="V4:V64" si="0">IF(COUNTBLANK(H4:U4)&lt;=7,SUM(H4:U4),"Не писал")</f>
        <v>11</v>
      </c>
      <c r="X4" s="118" t="s">
        <v>92</v>
      </c>
      <c r="Y4" s="50">
        <f>COUNTIF(V4:V133,0)</f>
        <v>0</v>
      </c>
    </row>
    <row r="5" spans="1:25" x14ac:dyDescent="0.25">
      <c r="A5" s="4" t="s">
        <v>16</v>
      </c>
      <c r="B5" s="12" t="s">
        <v>30</v>
      </c>
      <c r="C5" s="6">
        <f>VLOOKUP(B5,[6]Списки!$C$1:$E$40,2,FALSE)</f>
        <v>11358</v>
      </c>
      <c r="D5" s="6" t="str">
        <f>VLOOKUP(B5,[6]Списки!$C$1:$E$40,3,FALSE)</f>
        <v>СОШ</v>
      </c>
      <c r="E5" s="7" t="s">
        <v>22</v>
      </c>
      <c r="F5" s="8">
        <v>131</v>
      </c>
      <c r="G5" s="8">
        <v>120</v>
      </c>
      <c r="H5" s="9">
        <v>0</v>
      </c>
      <c r="I5" s="9"/>
      <c r="J5" s="10">
        <v>1</v>
      </c>
      <c r="K5" s="10"/>
      <c r="L5" s="9"/>
      <c r="M5" s="9">
        <v>1</v>
      </c>
      <c r="N5" s="10">
        <v>1</v>
      </c>
      <c r="O5" s="10"/>
      <c r="P5" s="9">
        <v>1</v>
      </c>
      <c r="Q5" s="9"/>
      <c r="R5" s="10">
        <v>1</v>
      </c>
      <c r="S5" s="10"/>
      <c r="T5" s="9">
        <v>0</v>
      </c>
      <c r="U5" s="9"/>
      <c r="V5" s="11">
        <f t="shared" si="0"/>
        <v>5</v>
      </c>
      <c r="X5" s="118" t="s">
        <v>93</v>
      </c>
      <c r="Y5" s="50">
        <f>COUNTIF(V4:V134,1)</f>
        <v>0</v>
      </c>
    </row>
    <row r="6" spans="1:25" x14ac:dyDescent="0.25">
      <c r="A6" s="4" t="str">
        <f t="shared" ref="A6:G21" si="1">A5</f>
        <v>Московский</v>
      </c>
      <c r="B6" s="12" t="str">
        <f t="shared" si="1"/>
        <v xml:space="preserve">ГБОУ СОШ №358 </v>
      </c>
      <c r="C6" s="6">
        <f t="shared" si="1"/>
        <v>11358</v>
      </c>
      <c r="D6" s="6" t="str">
        <f t="shared" si="1"/>
        <v>СОШ</v>
      </c>
      <c r="E6" s="8" t="str">
        <f t="shared" si="1"/>
        <v>2а</v>
      </c>
      <c r="F6" s="8">
        <f t="shared" si="1"/>
        <v>131</v>
      </c>
      <c r="G6" s="8">
        <f t="shared" si="1"/>
        <v>120</v>
      </c>
      <c r="H6" s="9">
        <v>1</v>
      </c>
      <c r="I6" s="9"/>
      <c r="J6" s="10"/>
      <c r="K6" s="10">
        <v>0</v>
      </c>
      <c r="L6" s="9">
        <v>2</v>
      </c>
      <c r="M6" s="9"/>
      <c r="N6" s="10">
        <v>1</v>
      </c>
      <c r="O6" s="10"/>
      <c r="P6" s="9">
        <v>0</v>
      </c>
      <c r="Q6" s="9"/>
      <c r="R6" s="10">
        <v>1</v>
      </c>
      <c r="S6" s="10"/>
      <c r="T6" s="9">
        <v>1</v>
      </c>
      <c r="U6" s="9"/>
      <c r="V6" s="11">
        <f t="shared" si="0"/>
        <v>6</v>
      </c>
      <c r="X6" s="118" t="s">
        <v>105</v>
      </c>
      <c r="Y6" s="50">
        <f>COUNTIF(V4:V135,2)</f>
        <v>0</v>
      </c>
    </row>
    <row r="7" spans="1:25" x14ac:dyDescent="0.25">
      <c r="A7" s="4" t="str">
        <f t="shared" si="1"/>
        <v>Московский</v>
      </c>
      <c r="B7" s="12" t="str">
        <f t="shared" si="1"/>
        <v xml:space="preserve">ГБОУ СОШ №358 </v>
      </c>
      <c r="C7" s="6">
        <f t="shared" si="1"/>
        <v>11358</v>
      </c>
      <c r="D7" s="6" t="str">
        <f t="shared" si="1"/>
        <v>СОШ</v>
      </c>
      <c r="E7" s="8" t="str">
        <f t="shared" si="1"/>
        <v>2а</v>
      </c>
      <c r="F7" s="8">
        <f t="shared" si="1"/>
        <v>131</v>
      </c>
      <c r="G7" s="8">
        <f t="shared" si="1"/>
        <v>120</v>
      </c>
      <c r="H7" s="9">
        <v>2</v>
      </c>
      <c r="I7" s="9"/>
      <c r="J7" s="10"/>
      <c r="K7" s="10">
        <v>1</v>
      </c>
      <c r="L7" s="9">
        <v>2</v>
      </c>
      <c r="M7" s="9"/>
      <c r="N7" s="10">
        <v>1</v>
      </c>
      <c r="O7" s="10"/>
      <c r="P7" s="9">
        <v>0</v>
      </c>
      <c r="Q7" s="9"/>
      <c r="R7" s="10"/>
      <c r="S7" s="10">
        <v>1</v>
      </c>
      <c r="T7" s="9">
        <v>1</v>
      </c>
      <c r="U7" s="9"/>
      <c r="V7" s="11">
        <f t="shared" si="0"/>
        <v>8</v>
      </c>
      <c r="X7" s="118" t="s">
        <v>106</v>
      </c>
      <c r="Y7" s="50">
        <f>COUNTIF(V4:V136,3)</f>
        <v>1</v>
      </c>
    </row>
    <row r="8" spans="1:25" x14ac:dyDescent="0.25">
      <c r="A8" s="4" t="str">
        <f t="shared" si="1"/>
        <v>Московский</v>
      </c>
      <c r="B8" s="12" t="str">
        <f t="shared" si="1"/>
        <v xml:space="preserve">ГБОУ СОШ №358 </v>
      </c>
      <c r="C8" s="6">
        <f t="shared" si="1"/>
        <v>11358</v>
      </c>
      <c r="D8" s="6" t="str">
        <f t="shared" si="1"/>
        <v>СОШ</v>
      </c>
      <c r="E8" s="8" t="str">
        <f t="shared" si="1"/>
        <v>2а</v>
      </c>
      <c r="F8" s="8">
        <f t="shared" si="1"/>
        <v>131</v>
      </c>
      <c r="G8" s="8">
        <f t="shared" si="1"/>
        <v>120</v>
      </c>
      <c r="H8" s="9">
        <v>1</v>
      </c>
      <c r="I8" s="9"/>
      <c r="J8" s="10">
        <v>1</v>
      </c>
      <c r="K8" s="10"/>
      <c r="L8" s="9">
        <v>2</v>
      </c>
      <c r="M8" s="9"/>
      <c r="N8" s="10">
        <v>1</v>
      </c>
      <c r="O8" s="10"/>
      <c r="P8" s="9">
        <v>0</v>
      </c>
      <c r="Q8" s="9"/>
      <c r="R8" s="10">
        <v>1</v>
      </c>
      <c r="S8" s="10"/>
      <c r="T8" s="9"/>
      <c r="U8" s="9">
        <v>0</v>
      </c>
      <c r="V8" s="11">
        <f t="shared" si="0"/>
        <v>6</v>
      </c>
      <c r="X8" s="118" t="s">
        <v>107</v>
      </c>
      <c r="Y8" s="50">
        <f>COUNTIF(V4:V137,4)</f>
        <v>8</v>
      </c>
    </row>
    <row r="9" spans="1:25" x14ac:dyDescent="0.25">
      <c r="A9" s="4" t="str">
        <f t="shared" si="1"/>
        <v>Московский</v>
      </c>
      <c r="B9" s="12" t="str">
        <f t="shared" si="1"/>
        <v xml:space="preserve">ГБОУ СОШ №358 </v>
      </c>
      <c r="C9" s="6">
        <f t="shared" si="1"/>
        <v>11358</v>
      </c>
      <c r="D9" s="6" t="str">
        <f t="shared" si="1"/>
        <v>СОШ</v>
      </c>
      <c r="E9" s="8" t="str">
        <f t="shared" si="1"/>
        <v>2а</v>
      </c>
      <c r="F9" s="8">
        <f t="shared" si="1"/>
        <v>131</v>
      </c>
      <c r="G9" s="8">
        <f t="shared" si="1"/>
        <v>120</v>
      </c>
      <c r="H9" s="9">
        <v>2</v>
      </c>
      <c r="I9" s="9"/>
      <c r="J9" s="10"/>
      <c r="K9" s="10">
        <v>1</v>
      </c>
      <c r="L9" s="9">
        <v>2</v>
      </c>
      <c r="M9" s="9"/>
      <c r="N9" s="10">
        <v>0</v>
      </c>
      <c r="O9" s="10"/>
      <c r="P9" s="9">
        <v>1</v>
      </c>
      <c r="Q9" s="9"/>
      <c r="R9" s="10">
        <v>1</v>
      </c>
      <c r="S9" s="10"/>
      <c r="T9" s="9"/>
      <c r="U9" s="9">
        <v>1</v>
      </c>
      <c r="V9" s="11">
        <f t="shared" si="0"/>
        <v>8</v>
      </c>
      <c r="X9" s="118" t="s">
        <v>108</v>
      </c>
      <c r="Y9" s="50">
        <f>COUNTIF(V4:V138,5)</f>
        <v>12</v>
      </c>
    </row>
    <row r="10" spans="1:25" x14ac:dyDescent="0.25">
      <c r="A10" s="4" t="str">
        <f t="shared" si="1"/>
        <v>Московский</v>
      </c>
      <c r="B10" s="12" t="str">
        <f t="shared" si="1"/>
        <v xml:space="preserve">ГБОУ СОШ №358 </v>
      </c>
      <c r="C10" s="6">
        <f t="shared" si="1"/>
        <v>11358</v>
      </c>
      <c r="D10" s="6" t="str">
        <f t="shared" si="1"/>
        <v>СОШ</v>
      </c>
      <c r="E10" s="8" t="str">
        <f t="shared" si="1"/>
        <v>2а</v>
      </c>
      <c r="F10" s="8">
        <f t="shared" si="1"/>
        <v>131</v>
      </c>
      <c r="G10" s="8">
        <f t="shared" si="1"/>
        <v>120</v>
      </c>
      <c r="H10" s="9">
        <v>2</v>
      </c>
      <c r="I10" s="9"/>
      <c r="J10" s="10">
        <v>1</v>
      </c>
      <c r="K10" s="10"/>
      <c r="L10" s="9">
        <v>1</v>
      </c>
      <c r="M10" s="9"/>
      <c r="N10" s="10">
        <v>1</v>
      </c>
      <c r="O10" s="10"/>
      <c r="P10" s="9"/>
      <c r="Q10" s="9">
        <v>2</v>
      </c>
      <c r="R10" s="10">
        <v>1</v>
      </c>
      <c r="S10" s="10"/>
      <c r="T10" s="9">
        <v>0</v>
      </c>
      <c r="U10" s="9"/>
      <c r="V10" s="11">
        <f t="shared" si="0"/>
        <v>8</v>
      </c>
      <c r="X10" s="118" t="s">
        <v>109</v>
      </c>
      <c r="Y10" s="50">
        <f>COUNTIF(V4:V139,6)</f>
        <v>13</v>
      </c>
    </row>
    <row r="11" spans="1:25" x14ac:dyDescent="0.25">
      <c r="A11" s="4" t="str">
        <f t="shared" si="1"/>
        <v>Московский</v>
      </c>
      <c r="B11" s="12" t="str">
        <f t="shared" si="1"/>
        <v xml:space="preserve">ГБОУ СОШ №358 </v>
      </c>
      <c r="C11" s="6">
        <f t="shared" si="1"/>
        <v>11358</v>
      </c>
      <c r="D11" s="6" t="str">
        <f t="shared" si="1"/>
        <v>СОШ</v>
      </c>
      <c r="E11" s="8" t="str">
        <f t="shared" si="1"/>
        <v>2а</v>
      </c>
      <c r="F11" s="8">
        <f t="shared" si="1"/>
        <v>131</v>
      </c>
      <c r="G11" s="8">
        <f t="shared" si="1"/>
        <v>120</v>
      </c>
      <c r="H11" s="9">
        <v>2</v>
      </c>
      <c r="I11" s="9"/>
      <c r="J11" s="10">
        <v>1</v>
      </c>
      <c r="K11" s="10"/>
      <c r="L11" s="9">
        <v>2</v>
      </c>
      <c r="M11" s="9"/>
      <c r="N11" s="10">
        <v>1</v>
      </c>
      <c r="O11" s="10"/>
      <c r="P11" s="9">
        <v>0</v>
      </c>
      <c r="Q11" s="9"/>
      <c r="R11" s="10">
        <v>1</v>
      </c>
      <c r="S11" s="10"/>
      <c r="T11" s="9">
        <v>1</v>
      </c>
      <c r="U11" s="9"/>
      <c r="V11" s="11">
        <f t="shared" si="0"/>
        <v>8</v>
      </c>
      <c r="X11" s="118" t="s">
        <v>110</v>
      </c>
      <c r="Y11" s="50">
        <f>COUNTIF(V4:V140,7)</f>
        <v>15</v>
      </c>
    </row>
    <row r="12" spans="1:25" x14ac:dyDescent="0.25">
      <c r="A12" s="4" t="str">
        <f t="shared" si="1"/>
        <v>Московский</v>
      </c>
      <c r="B12" s="12" t="str">
        <f t="shared" si="1"/>
        <v xml:space="preserve">ГБОУ СОШ №358 </v>
      </c>
      <c r="C12" s="6">
        <f t="shared" si="1"/>
        <v>11358</v>
      </c>
      <c r="D12" s="6" t="str">
        <f t="shared" si="1"/>
        <v>СОШ</v>
      </c>
      <c r="E12" s="8" t="str">
        <f t="shared" si="1"/>
        <v>2а</v>
      </c>
      <c r="F12" s="8">
        <f t="shared" si="1"/>
        <v>131</v>
      </c>
      <c r="G12" s="8">
        <f t="shared" si="1"/>
        <v>120</v>
      </c>
      <c r="H12" s="9">
        <v>2</v>
      </c>
      <c r="I12" s="9"/>
      <c r="J12" s="10"/>
      <c r="K12" s="10">
        <v>1</v>
      </c>
      <c r="L12" s="9">
        <v>2</v>
      </c>
      <c r="M12" s="9"/>
      <c r="N12" s="10"/>
      <c r="O12" s="10">
        <v>1</v>
      </c>
      <c r="P12" s="9"/>
      <c r="Q12" s="9">
        <v>2</v>
      </c>
      <c r="R12" s="10"/>
      <c r="S12" s="10">
        <v>0</v>
      </c>
      <c r="T12" s="9">
        <v>0</v>
      </c>
      <c r="U12" s="9"/>
      <c r="V12" s="11">
        <f t="shared" si="0"/>
        <v>8</v>
      </c>
      <c r="X12" s="118" t="s">
        <v>111</v>
      </c>
      <c r="Y12" s="50">
        <f>COUNTIF(V4:V141,8)</f>
        <v>21</v>
      </c>
    </row>
    <row r="13" spans="1:25" x14ac:dyDescent="0.25">
      <c r="A13" s="4" t="str">
        <f t="shared" si="1"/>
        <v>Московский</v>
      </c>
      <c r="B13" s="12" t="str">
        <f t="shared" si="1"/>
        <v xml:space="preserve">ГБОУ СОШ №358 </v>
      </c>
      <c r="C13" s="6">
        <f t="shared" si="1"/>
        <v>11358</v>
      </c>
      <c r="D13" s="6" t="str">
        <f t="shared" si="1"/>
        <v>СОШ</v>
      </c>
      <c r="E13" s="8" t="str">
        <f t="shared" si="1"/>
        <v>2а</v>
      </c>
      <c r="F13" s="8">
        <f t="shared" si="1"/>
        <v>131</v>
      </c>
      <c r="G13" s="8">
        <f t="shared" si="1"/>
        <v>120</v>
      </c>
      <c r="H13" s="9">
        <v>1</v>
      </c>
      <c r="I13" s="9"/>
      <c r="J13" s="10"/>
      <c r="K13" s="10">
        <v>1</v>
      </c>
      <c r="L13" s="9">
        <v>2</v>
      </c>
      <c r="M13" s="9"/>
      <c r="N13" s="10">
        <v>1</v>
      </c>
      <c r="O13" s="10"/>
      <c r="P13" s="9"/>
      <c r="Q13" s="9">
        <v>2</v>
      </c>
      <c r="R13" s="10">
        <v>1</v>
      </c>
      <c r="S13" s="10"/>
      <c r="T13" s="9"/>
      <c r="U13" s="9">
        <v>1</v>
      </c>
      <c r="V13" s="11">
        <f t="shared" si="0"/>
        <v>9</v>
      </c>
      <c r="X13" s="118" t="s">
        <v>112</v>
      </c>
      <c r="Y13" s="50">
        <f>COUNTIF(V4:V142,9)</f>
        <v>12</v>
      </c>
    </row>
    <row r="14" spans="1:25" x14ac:dyDescent="0.25">
      <c r="A14" s="4" t="str">
        <f t="shared" si="1"/>
        <v>Московский</v>
      </c>
      <c r="B14" s="12" t="str">
        <f t="shared" si="1"/>
        <v xml:space="preserve">ГБОУ СОШ №358 </v>
      </c>
      <c r="C14" s="6">
        <f t="shared" si="1"/>
        <v>11358</v>
      </c>
      <c r="D14" s="6" t="str">
        <f t="shared" si="1"/>
        <v>СОШ</v>
      </c>
      <c r="E14" s="8" t="str">
        <f t="shared" si="1"/>
        <v>2а</v>
      </c>
      <c r="F14" s="8">
        <f t="shared" si="1"/>
        <v>131</v>
      </c>
      <c r="G14" s="8">
        <f t="shared" si="1"/>
        <v>120</v>
      </c>
      <c r="H14" s="9">
        <v>2</v>
      </c>
      <c r="I14" s="9"/>
      <c r="J14" s="10"/>
      <c r="K14" s="10">
        <v>1</v>
      </c>
      <c r="L14" s="9">
        <v>2</v>
      </c>
      <c r="M14" s="9"/>
      <c r="N14" s="10">
        <v>1</v>
      </c>
      <c r="O14" s="10"/>
      <c r="P14" s="9"/>
      <c r="Q14" s="9">
        <v>1</v>
      </c>
      <c r="R14" s="10">
        <v>1</v>
      </c>
      <c r="S14" s="10"/>
      <c r="T14" s="9">
        <v>0</v>
      </c>
      <c r="U14" s="9"/>
      <c r="V14" s="11">
        <f t="shared" si="0"/>
        <v>8</v>
      </c>
      <c r="X14" s="118" t="s">
        <v>113</v>
      </c>
      <c r="Y14" s="50">
        <f>COUNTIF(V4:V143,10)</f>
        <v>20</v>
      </c>
    </row>
    <row r="15" spans="1:25" x14ac:dyDescent="0.25">
      <c r="A15" s="4" t="str">
        <f t="shared" si="1"/>
        <v>Московский</v>
      </c>
      <c r="B15" s="12" t="str">
        <f t="shared" si="1"/>
        <v xml:space="preserve">ГБОУ СОШ №358 </v>
      </c>
      <c r="C15" s="6">
        <f t="shared" si="1"/>
        <v>11358</v>
      </c>
      <c r="D15" s="6" t="str">
        <f t="shared" si="1"/>
        <v>СОШ</v>
      </c>
      <c r="E15" s="8" t="str">
        <f t="shared" si="1"/>
        <v>2а</v>
      </c>
      <c r="F15" s="8">
        <f t="shared" si="1"/>
        <v>131</v>
      </c>
      <c r="G15" s="8">
        <f t="shared" si="1"/>
        <v>120</v>
      </c>
      <c r="H15" s="9">
        <v>1</v>
      </c>
      <c r="I15" s="9"/>
      <c r="J15" s="10"/>
      <c r="K15" s="10">
        <v>1</v>
      </c>
      <c r="L15" s="9">
        <v>2</v>
      </c>
      <c r="M15" s="9"/>
      <c r="N15" s="10">
        <v>1</v>
      </c>
      <c r="O15" s="10"/>
      <c r="P15" s="9">
        <v>0</v>
      </c>
      <c r="Q15" s="9"/>
      <c r="R15" s="10">
        <v>1</v>
      </c>
      <c r="S15" s="10"/>
      <c r="T15" s="9">
        <v>1</v>
      </c>
      <c r="U15" s="9"/>
      <c r="V15" s="11">
        <f t="shared" si="0"/>
        <v>7</v>
      </c>
      <c r="X15" s="118" t="s">
        <v>114</v>
      </c>
      <c r="Y15" s="50">
        <f>COUNTIF(V4:V144,11)</f>
        <v>18</v>
      </c>
    </row>
    <row r="16" spans="1:25" x14ac:dyDescent="0.25">
      <c r="A16" s="4" t="str">
        <f t="shared" si="1"/>
        <v>Московский</v>
      </c>
      <c r="B16" s="12" t="str">
        <f t="shared" si="1"/>
        <v xml:space="preserve">ГБОУ СОШ №358 </v>
      </c>
      <c r="C16" s="6">
        <f t="shared" si="1"/>
        <v>11358</v>
      </c>
      <c r="D16" s="6" t="str">
        <f t="shared" si="1"/>
        <v>СОШ</v>
      </c>
      <c r="E16" s="8" t="str">
        <f t="shared" si="1"/>
        <v>2а</v>
      </c>
      <c r="F16" s="8">
        <f t="shared" si="1"/>
        <v>131</v>
      </c>
      <c r="G16" s="8">
        <f t="shared" si="1"/>
        <v>120</v>
      </c>
      <c r="H16" s="9">
        <v>2</v>
      </c>
      <c r="I16" s="9"/>
      <c r="J16" s="10"/>
      <c r="K16" s="10">
        <v>1</v>
      </c>
      <c r="L16" s="9">
        <v>1</v>
      </c>
      <c r="M16" s="9"/>
      <c r="N16" s="10">
        <v>1</v>
      </c>
      <c r="O16" s="10"/>
      <c r="P16" s="9">
        <v>0</v>
      </c>
      <c r="Q16" s="9"/>
      <c r="R16" s="10">
        <v>1</v>
      </c>
      <c r="S16" s="10"/>
      <c r="T16" s="9"/>
      <c r="U16" s="9">
        <v>0</v>
      </c>
      <c r="V16" s="11">
        <f t="shared" si="0"/>
        <v>6</v>
      </c>
      <c r="Y16">
        <f>SUM(Y4:Y15)</f>
        <v>120</v>
      </c>
    </row>
    <row r="17" spans="1:22" x14ac:dyDescent="0.25">
      <c r="A17" s="4" t="str">
        <f t="shared" si="1"/>
        <v>Московский</v>
      </c>
      <c r="B17" s="12" t="str">
        <f t="shared" si="1"/>
        <v xml:space="preserve">ГБОУ СОШ №358 </v>
      </c>
      <c r="C17" s="6">
        <f t="shared" si="1"/>
        <v>11358</v>
      </c>
      <c r="D17" s="6" t="str">
        <f t="shared" si="1"/>
        <v>СОШ</v>
      </c>
      <c r="E17" s="8" t="str">
        <f t="shared" si="1"/>
        <v>2а</v>
      </c>
      <c r="F17" s="8">
        <f t="shared" si="1"/>
        <v>131</v>
      </c>
      <c r="G17" s="8">
        <f t="shared" si="1"/>
        <v>120</v>
      </c>
      <c r="H17" s="9">
        <v>0</v>
      </c>
      <c r="I17" s="9"/>
      <c r="J17" s="10">
        <v>1</v>
      </c>
      <c r="K17" s="10"/>
      <c r="L17" s="9">
        <v>1</v>
      </c>
      <c r="M17" s="9"/>
      <c r="N17" s="10">
        <v>1</v>
      </c>
      <c r="O17" s="10"/>
      <c r="P17" s="9">
        <v>2</v>
      </c>
      <c r="Q17" s="9"/>
      <c r="R17" s="10"/>
      <c r="S17" s="10">
        <v>1</v>
      </c>
      <c r="T17" s="9"/>
      <c r="U17" s="9">
        <v>1</v>
      </c>
      <c r="V17" s="11">
        <f t="shared" si="0"/>
        <v>7</v>
      </c>
    </row>
    <row r="18" spans="1:22" x14ac:dyDescent="0.25">
      <c r="A18" s="4" t="str">
        <f t="shared" si="1"/>
        <v>Московский</v>
      </c>
      <c r="B18" s="12" t="str">
        <f t="shared" si="1"/>
        <v xml:space="preserve">ГБОУ СОШ №358 </v>
      </c>
      <c r="C18" s="6">
        <f t="shared" si="1"/>
        <v>11358</v>
      </c>
      <c r="D18" s="6" t="str">
        <f t="shared" si="1"/>
        <v>СОШ</v>
      </c>
      <c r="E18" s="8" t="str">
        <f t="shared" si="1"/>
        <v>2а</v>
      </c>
      <c r="F18" s="8">
        <f t="shared" si="1"/>
        <v>131</v>
      </c>
      <c r="G18" s="8">
        <f t="shared" si="1"/>
        <v>120</v>
      </c>
      <c r="H18" s="9">
        <v>1</v>
      </c>
      <c r="I18" s="9"/>
      <c r="J18" s="10">
        <v>1</v>
      </c>
      <c r="K18" s="10"/>
      <c r="L18" s="9">
        <v>2</v>
      </c>
      <c r="M18" s="9"/>
      <c r="N18" s="10">
        <v>1</v>
      </c>
      <c r="O18" s="10"/>
      <c r="P18" s="9">
        <v>2</v>
      </c>
      <c r="Q18" s="9"/>
      <c r="R18" s="10"/>
      <c r="S18" s="10">
        <v>1</v>
      </c>
      <c r="T18" s="9">
        <v>1</v>
      </c>
      <c r="U18" s="9"/>
      <c r="V18" s="11">
        <f t="shared" si="0"/>
        <v>9</v>
      </c>
    </row>
    <row r="19" spans="1:22" x14ac:dyDescent="0.25">
      <c r="A19" s="4" t="str">
        <f t="shared" si="1"/>
        <v>Московский</v>
      </c>
      <c r="B19" s="12" t="str">
        <f t="shared" si="1"/>
        <v xml:space="preserve">ГБОУ СОШ №358 </v>
      </c>
      <c r="C19" s="6">
        <f t="shared" si="1"/>
        <v>11358</v>
      </c>
      <c r="D19" s="6" t="str">
        <f t="shared" si="1"/>
        <v>СОШ</v>
      </c>
      <c r="E19" s="8" t="str">
        <f t="shared" si="1"/>
        <v>2а</v>
      </c>
      <c r="F19" s="8">
        <f t="shared" si="1"/>
        <v>131</v>
      </c>
      <c r="G19" s="8">
        <f t="shared" si="1"/>
        <v>120</v>
      </c>
      <c r="H19" s="9">
        <v>1</v>
      </c>
      <c r="I19" s="9"/>
      <c r="J19" s="10"/>
      <c r="K19" s="10">
        <v>0</v>
      </c>
      <c r="L19" s="9">
        <v>2</v>
      </c>
      <c r="M19" s="9"/>
      <c r="N19" s="10">
        <v>1</v>
      </c>
      <c r="O19" s="10"/>
      <c r="P19" s="9">
        <v>0</v>
      </c>
      <c r="Q19" s="9"/>
      <c r="R19" s="10">
        <v>0</v>
      </c>
      <c r="S19" s="10"/>
      <c r="T19" s="9">
        <v>0</v>
      </c>
      <c r="U19" s="9"/>
      <c r="V19" s="11">
        <f t="shared" si="0"/>
        <v>4</v>
      </c>
    </row>
    <row r="20" spans="1:22" x14ac:dyDescent="0.25">
      <c r="A20" s="4" t="str">
        <f t="shared" si="1"/>
        <v>Московский</v>
      </c>
      <c r="B20" s="12" t="str">
        <f t="shared" si="1"/>
        <v xml:space="preserve">ГБОУ СОШ №358 </v>
      </c>
      <c r="C20" s="6">
        <f t="shared" si="1"/>
        <v>11358</v>
      </c>
      <c r="D20" s="6" t="str">
        <f t="shared" si="1"/>
        <v>СОШ</v>
      </c>
      <c r="E20" s="8" t="str">
        <f t="shared" si="1"/>
        <v>2а</v>
      </c>
      <c r="F20" s="8">
        <f t="shared" si="1"/>
        <v>131</v>
      </c>
      <c r="G20" s="8">
        <f t="shared" si="1"/>
        <v>120</v>
      </c>
      <c r="H20" s="9">
        <v>1</v>
      </c>
      <c r="I20" s="9"/>
      <c r="J20" s="10"/>
      <c r="K20" s="10">
        <v>1</v>
      </c>
      <c r="L20" s="9">
        <v>2</v>
      </c>
      <c r="M20" s="9"/>
      <c r="N20" s="10">
        <v>1</v>
      </c>
      <c r="O20" s="10"/>
      <c r="P20" s="9">
        <v>0</v>
      </c>
      <c r="Q20" s="9"/>
      <c r="R20" s="10">
        <v>1</v>
      </c>
      <c r="S20" s="10"/>
      <c r="T20" s="9">
        <v>1</v>
      </c>
      <c r="U20" s="9"/>
      <c r="V20" s="11">
        <f t="shared" si="0"/>
        <v>7</v>
      </c>
    </row>
    <row r="21" spans="1:22" x14ac:dyDescent="0.25">
      <c r="A21" s="4" t="str">
        <f t="shared" si="1"/>
        <v>Московский</v>
      </c>
      <c r="B21" s="12" t="str">
        <f t="shared" si="1"/>
        <v xml:space="preserve">ГБОУ СОШ №358 </v>
      </c>
      <c r="C21" s="6">
        <f t="shared" si="1"/>
        <v>11358</v>
      </c>
      <c r="D21" s="6" t="str">
        <f t="shared" si="1"/>
        <v>СОШ</v>
      </c>
      <c r="E21" s="8" t="str">
        <f t="shared" si="1"/>
        <v>2а</v>
      </c>
      <c r="F21" s="8">
        <f t="shared" si="1"/>
        <v>131</v>
      </c>
      <c r="G21" s="8">
        <f t="shared" si="1"/>
        <v>120</v>
      </c>
      <c r="H21" s="9">
        <v>1</v>
      </c>
      <c r="I21" s="9"/>
      <c r="J21" s="10"/>
      <c r="K21" s="10">
        <v>1</v>
      </c>
      <c r="L21" s="9">
        <v>2</v>
      </c>
      <c r="M21" s="9"/>
      <c r="N21" s="10"/>
      <c r="O21" s="10">
        <v>0</v>
      </c>
      <c r="P21" s="9">
        <v>0</v>
      </c>
      <c r="Q21" s="9"/>
      <c r="R21" s="10"/>
      <c r="S21" s="10">
        <v>0</v>
      </c>
      <c r="T21" s="9">
        <v>1</v>
      </c>
      <c r="U21" s="9"/>
      <c r="V21" s="11">
        <f t="shared" si="0"/>
        <v>5</v>
      </c>
    </row>
    <row r="22" spans="1:22" x14ac:dyDescent="0.25">
      <c r="A22" s="4" t="str">
        <f t="shared" ref="A22:G37" si="2">A21</f>
        <v>Московский</v>
      </c>
      <c r="B22" s="12" t="str">
        <f t="shared" si="2"/>
        <v xml:space="preserve">ГБОУ СОШ №358 </v>
      </c>
      <c r="C22" s="6">
        <f t="shared" si="2"/>
        <v>11358</v>
      </c>
      <c r="D22" s="6" t="str">
        <f t="shared" si="2"/>
        <v>СОШ</v>
      </c>
      <c r="E22" s="8" t="str">
        <f t="shared" si="2"/>
        <v>2а</v>
      </c>
      <c r="F22" s="8">
        <f t="shared" si="2"/>
        <v>131</v>
      </c>
      <c r="G22" s="8">
        <f t="shared" si="2"/>
        <v>120</v>
      </c>
      <c r="H22" s="9">
        <v>1</v>
      </c>
      <c r="I22" s="9"/>
      <c r="J22" s="10">
        <v>1</v>
      </c>
      <c r="K22" s="10"/>
      <c r="L22" s="9">
        <v>1</v>
      </c>
      <c r="M22" s="9"/>
      <c r="N22" s="10">
        <v>1</v>
      </c>
      <c r="O22" s="10"/>
      <c r="P22" s="9">
        <v>0</v>
      </c>
      <c r="Q22" s="9"/>
      <c r="R22" s="10">
        <v>1</v>
      </c>
      <c r="S22" s="10"/>
      <c r="T22" s="9"/>
      <c r="U22" s="9">
        <v>0</v>
      </c>
      <c r="V22" s="11">
        <f t="shared" si="0"/>
        <v>5</v>
      </c>
    </row>
    <row r="23" spans="1:22" x14ac:dyDescent="0.25">
      <c r="A23" s="4" t="str">
        <f t="shared" si="2"/>
        <v>Московский</v>
      </c>
      <c r="B23" s="12" t="str">
        <f t="shared" si="2"/>
        <v xml:space="preserve">ГБОУ СОШ №358 </v>
      </c>
      <c r="C23" s="6">
        <f t="shared" si="2"/>
        <v>11358</v>
      </c>
      <c r="D23" s="6" t="str">
        <f t="shared" si="2"/>
        <v>СОШ</v>
      </c>
      <c r="E23" s="8" t="str">
        <f t="shared" si="2"/>
        <v>2а</v>
      </c>
      <c r="F23" s="8">
        <f t="shared" si="2"/>
        <v>131</v>
      </c>
      <c r="G23" s="8">
        <f t="shared" si="2"/>
        <v>120</v>
      </c>
      <c r="H23" s="9">
        <v>1</v>
      </c>
      <c r="I23" s="9"/>
      <c r="J23" s="10">
        <v>1</v>
      </c>
      <c r="K23" s="10"/>
      <c r="L23" s="9">
        <v>1</v>
      </c>
      <c r="M23" s="9"/>
      <c r="N23" s="10">
        <v>1</v>
      </c>
      <c r="O23" s="10"/>
      <c r="P23" s="9">
        <v>2</v>
      </c>
      <c r="Q23" s="9"/>
      <c r="R23" s="10">
        <v>1</v>
      </c>
      <c r="S23" s="10"/>
      <c r="T23" s="9">
        <v>1</v>
      </c>
      <c r="U23" s="9"/>
      <c r="V23" s="11">
        <f t="shared" si="0"/>
        <v>8</v>
      </c>
    </row>
    <row r="24" spans="1:22" x14ac:dyDescent="0.25">
      <c r="A24" s="4" t="str">
        <f t="shared" si="2"/>
        <v>Московский</v>
      </c>
      <c r="B24" s="12" t="str">
        <f t="shared" si="2"/>
        <v xml:space="preserve">ГБОУ СОШ №358 </v>
      </c>
      <c r="C24" s="6">
        <f t="shared" si="2"/>
        <v>11358</v>
      </c>
      <c r="D24" s="6" t="str">
        <f t="shared" si="2"/>
        <v>СОШ</v>
      </c>
      <c r="E24" s="8" t="str">
        <f t="shared" si="2"/>
        <v>2а</v>
      </c>
      <c r="F24" s="8">
        <f t="shared" si="2"/>
        <v>131</v>
      </c>
      <c r="G24" s="8">
        <f t="shared" si="2"/>
        <v>120</v>
      </c>
      <c r="H24" s="9">
        <v>1</v>
      </c>
      <c r="I24" s="9"/>
      <c r="J24" s="10"/>
      <c r="K24" s="10">
        <v>1</v>
      </c>
      <c r="L24" s="9">
        <v>2</v>
      </c>
      <c r="M24" s="9"/>
      <c r="N24" s="10">
        <v>1</v>
      </c>
      <c r="O24" s="10"/>
      <c r="P24" s="9">
        <v>2</v>
      </c>
      <c r="Q24" s="9"/>
      <c r="R24" s="10"/>
      <c r="S24" s="10">
        <v>1</v>
      </c>
      <c r="T24" s="9">
        <v>2</v>
      </c>
      <c r="U24" s="9"/>
      <c r="V24" s="11">
        <f t="shared" si="0"/>
        <v>10</v>
      </c>
    </row>
    <row r="25" spans="1:22" x14ac:dyDescent="0.25">
      <c r="A25" s="4" t="str">
        <f t="shared" si="2"/>
        <v>Московский</v>
      </c>
      <c r="B25" s="12" t="str">
        <f t="shared" si="2"/>
        <v xml:space="preserve">ГБОУ СОШ №358 </v>
      </c>
      <c r="C25" s="6">
        <f t="shared" si="2"/>
        <v>11358</v>
      </c>
      <c r="D25" s="6" t="str">
        <f t="shared" si="2"/>
        <v>СОШ</v>
      </c>
      <c r="E25" s="8" t="str">
        <f t="shared" si="2"/>
        <v>2а</v>
      </c>
      <c r="F25" s="8">
        <f t="shared" si="2"/>
        <v>131</v>
      </c>
      <c r="G25" s="8">
        <f t="shared" si="2"/>
        <v>120</v>
      </c>
      <c r="H25" s="9"/>
      <c r="I25" s="9">
        <v>2</v>
      </c>
      <c r="J25" s="10"/>
      <c r="K25" s="10">
        <v>1</v>
      </c>
      <c r="L25" s="9"/>
      <c r="M25" s="9">
        <v>2</v>
      </c>
      <c r="N25" s="10"/>
      <c r="O25" s="10">
        <v>1</v>
      </c>
      <c r="P25" s="9"/>
      <c r="Q25" s="9">
        <v>2</v>
      </c>
      <c r="R25" s="10">
        <v>1</v>
      </c>
      <c r="S25" s="10"/>
      <c r="T25" s="9"/>
      <c r="U25" s="9">
        <v>1</v>
      </c>
      <c r="V25" s="11">
        <f t="shared" si="0"/>
        <v>10</v>
      </c>
    </row>
    <row r="26" spans="1:22" x14ac:dyDescent="0.25">
      <c r="A26" s="4" t="str">
        <f t="shared" si="2"/>
        <v>Московский</v>
      </c>
      <c r="B26" s="12" t="str">
        <f t="shared" si="2"/>
        <v xml:space="preserve">ГБОУ СОШ №358 </v>
      </c>
      <c r="C26" s="6">
        <f t="shared" si="2"/>
        <v>11358</v>
      </c>
      <c r="D26" s="6" t="str">
        <f t="shared" si="2"/>
        <v>СОШ</v>
      </c>
      <c r="E26" s="8" t="str">
        <f t="shared" si="2"/>
        <v>2а</v>
      </c>
      <c r="F26" s="8">
        <f t="shared" si="2"/>
        <v>131</v>
      </c>
      <c r="G26" s="8">
        <f t="shared" si="2"/>
        <v>120</v>
      </c>
      <c r="H26" s="9">
        <v>0</v>
      </c>
      <c r="I26" s="9"/>
      <c r="J26" s="10">
        <v>1</v>
      </c>
      <c r="K26" s="10"/>
      <c r="L26" s="9">
        <v>1</v>
      </c>
      <c r="M26" s="9"/>
      <c r="N26" s="10">
        <v>1</v>
      </c>
      <c r="O26" s="10"/>
      <c r="P26" s="9">
        <v>0</v>
      </c>
      <c r="Q26" s="9"/>
      <c r="R26" s="10">
        <v>1</v>
      </c>
      <c r="S26" s="10"/>
      <c r="T26" s="9">
        <v>0</v>
      </c>
      <c r="U26" s="9"/>
      <c r="V26" s="11">
        <f t="shared" si="0"/>
        <v>4</v>
      </c>
    </row>
    <row r="27" spans="1:22" x14ac:dyDescent="0.25">
      <c r="A27" s="4" t="str">
        <f t="shared" si="2"/>
        <v>Московский</v>
      </c>
      <c r="B27" s="12" t="str">
        <f t="shared" si="2"/>
        <v xml:space="preserve">ГБОУ СОШ №358 </v>
      </c>
      <c r="C27" s="6">
        <f t="shared" si="2"/>
        <v>11358</v>
      </c>
      <c r="D27" s="6" t="str">
        <f t="shared" si="2"/>
        <v>СОШ</v>
      </c>
      <c r="E27" s="8" t="str">
        <f t="shared" si="2"/>
        <v>2а</v>
      </c>
      <c r="F27" s="8">
        <f t="shared" si="2"/>
        <v>131</v>
      </c>
      <c r="G27" s="8">
        <f t="shared" si="2"/>
        <v>120</v>
      </c>
      <c r="H27" s="9">
        <v>2</v>
      </c>
      <c r="I27" s="9"/>
      <c r="J27" s="10">
        <v>1</v>
      </c>
      <c r="K27" s="10"/>
      <c r="L27" s="9">
        <v>1</v>
      </c>
      <c r="M27" s="9"/>
      <c r="N27" s="10"/>
      <c r="O27" s="10">
        <v>1</v>
      </c>
      <c r="P27" s="9"/>
      <c r="Q27" s="9">
        <v>2</v>
      </c>
      <c r="R27" s="10">
        <v>1</v>
      </c>
      <c r="S27" s="10"/>
      <c r="T27" s="9"/>
      <c r="U27" s="9">
        <v>1</v>
      </c>
      <c r="V27" s="11">
        <f t="shared" si="0"/>
        <v>9</v>
      </c>
    </row>
    <row r="28" spans="1:22" x14ac:dyDescent="0.25">
      <c r="A28" s="4" t="str">
        <f t="shared" si="2"/>
        <v>Московский</v>
      </c>
      <c r="B28" s="12" t="str">
        <f t="shared" si="2"/>
        <v xml:space="preserve">ГБОУ СОШ №358 </v>
      </c>
      <c r="C28" s="6">
        <f t="shared" si="2"/>
        <v>11358</v>
      </c>
      <c r="D28" s="6" t="str">
        <f t="shared" si="2"/>
        <v>СОШ</v>
      </c>
      <c r="E28" s="8" t="str">
        <f t="shared" si="2"/>
        <v>2а</v>
      </c>
      <c r="F28" s="8">
        <f t="shared" si="2"/>
        <v>131</v>
      </c>
      <c r="G28" s="8">
        <f t="shared" si="2"/>
        <v>120</v>
      </c>
      <c r="H28" s="9"/>
      <c r="I28" s="9">
        <v>2</v>
      </c>
      <c r="J28" s="10">
        <v>1</v>
      </c>
      <c r="K28" s="10"/>
      <c r="L28" s="9">
        <v>2</v>
      </c>
      <c r="M28" s="9"/>
      <c r="N28" s="10">
        <v>1</v>
      </c>
      <c r="O28" s="10"/>
      <c r="P28" s="9"/>
      <c r="Q28" s="9">
        <v>2</v>
      </c>
      <c r="R28" s="10">
        <v>1</v>
      </c>
      <c r="S28" s="10"/>
      <c r="T28" s="9"/>
      <c r="U28" s="9">
        <v>1</v>
      </c>
      <c r="V28" s="11">
        <f t="shared" si="0"/>
        <v>10</v>
      </c>
    </row>
    <row r="29" spans="1:22" x14ac:dyDescent="0.25">
      <c r="A29" s="4" t="str">
        <f t="shared" si="2"/>
        <v>Московский</v>
      </c>
      <c r="B29" s="12" t="str">
        <f t="shared" si="2"/>
        <v xml:space="preserve">ГБОУ СОШ №358 </v>
      </c>
      <c r="C29" s="6">
        <f t="shared" si="2"/>
        <v>11358</v>
      </c>
      <c r="D29" s="6" t="str">
        <f t="shared" si="2"/>
        <v>СОШ</v>
      </c>
      <c r="E29" s="8" t="str">
        <f t="shared" si="2"/>
        <v>2а</v>
      </c>
      <c r="F29" s="8">
        <f t="shared" si="2"/>
        <v>131</v>
      </c>
      <c r="G29" s="8">
        <f t="shared" si="2"/>
        <v>120</v>
      </c>
      <c r="H29" s="9">
        <v>1</v>
      </c>
      <c r="I29" s="9"/>
      <c r="J29" s="10"/>
      <c r="K29" s="10">
        <v>1</v>
      </c>
      <c r="L29" s="9">
        <v>2</v>
      </c>
      <c r="M29" s="9"/>
      <c r="N29" s="10"/>
      <c r="O29" s="10">
        <v>0</v>
      </c>
      <c r="P29" s="9"/>
      <c r="Q29" s="9">
        <v>1</v>
      </c>
      <c r="R29" s="10">
        <v>1</v>
      </c>
      <c r="S29" s="10"/>
      <c r="T29" s="9">
        <v>1</v>
      </c>
      <c r="U29" s="9"/>
      <c r="V29" s="11">
        <f t="shared" si="0"/>
        <v>7</v>
      </c>
    </row>
    <row r="30" spans="1:22" x14ac:dyDescent="0.25">
      <c r="A30" s="4" t="str">
        <f t="shared" si="2"/>
        <v>Московский</v>
      </c>
      <c r="B30" s="12" t="str">
        <f t="shared" si="2"/>
        <v xml:space="preserve">ГБОУ СОШ №358 </v>
      </c>
      <c r="C30" s="6">
        <f t="shared" si="2"/>
        <v>11358</v>
      </c>
      <c r="D30" s="6" t="str">
        <f t="shared" si="2"/>
        <v>СОШ</v>
      </c>
      <c r="E30" s="8" t="str">
        <f t="shared" si="2"/>
        <v>2а</v>
      </c>
      <c r="F30" s="8">
        <f t="shared" si="2"/>
        <v>131</v>
      </c>
      <c r="G30" s="8">
        <f t="shared" si="2"/>
        <v>120</v>
      </c>
      <c r="H30" s="9">
        <v>0</v>
      </c>
      <c r="I30" s="9"/>
      <c r="J30" s="10"/>
      <c r="K30" s="10">
        <v>1</v>
      </c>
      <c r="L30" s="9">
        <v>2</v>
      </c>
      <c r="M30" s="9"/>
      <c r="N30" s="10">
        <v>1</v>
      </c>
      <c r="O30" s="10"/>
      <c r="P30" s="9">
        <v>2</v>
      </c>
      <c r="Q30" s="9"/>
      <c r="R30" s="10">
        <v>1</v>
      </c>
      <c r="S30" s="10"/>
      <c r="T30" s="9">
        <v>1</v>
      </c>
      <c r="U30" s="9"/>
      <c r="V30" s="11">
        <f t="shared" si="0"/>
        <v>8</v>
      </c>
    </row>
    <row r="31" spans="1:22" x14ac:dyDescent="0.25">
      <c r="A31" s="4" t="str">
        <f t="shared" si="2"/>
        <v>Московский</v>
      </c>
      <c r="B31" s="12" t="str">
        <f t="shared" si="2"/>
        <v xml:space="preserve">ГБОУ СОШ №358 </v>
      </c>
      <c r="C31" s="6">
        <f t="shared" si="2"/>
        <v>11358</v>
      </c>
      <c r="D31" s="6" t="str">
        <f t="shared" si="2"/>
        <v>СОШ</v>
      </c>
      <c r="E31" s="8" t="str">
        <f t="shared" si="2"/>
        <v>2а</v>
      </c>
      <c r="F31" s="8">
        <f t="shared" si="2"/>
        <v>131</v>
      </c>
      <c r="G31" s="8">
        <f t="shared" si="2"/>
        <v>120</v>
      </c>
      <c r="H31" s="9">
        <v>2</v>
      </c>
      <c r="I31" s="9"/>
      <c r="J31" s="10">
        <v>1</v>
      </c>
      <c r="K31" s="10"/>
      <c r="L31" s="9">
        <v>2</v>
      </c>
      <c r="M31" s="9"/>
      <c r="N31" s="10">
        <v>1</v>
      </c>
      <c r="O31" s="10"/>
      <c r="P31" s="9"/>
      <c r="Q31" s="9">
        <v>2</v>
      </c>
      <c r="R31" s="10">
        <v>1</v>
      </c>
      <c r="S31" s="10"/>
      <c r="T31" s="9">
        <v>1</v>
      </c>
      <c r="U31" s="9"/>
      <c r="V31" s="11">
        <f t="shared" si="0"/>
        <v>10</v>
      </c>
    </row>
    <row r="32" spans="1:22" x14ac:dyDescent="0.25">
      <c r="A32" s="4" t="str">
        <f t="shared" si="2"/>
        <v>Московский</v>
      </c>
      <c r="B32" s="12" t="str">
        <f t="shared" si="2"/>
        <v xml:space="preserve">ГБОУ СОШ №358 </v>
      </c>
      <c r="C32" s="6">
        <f t="shared" si="2"/>
        <v>11358</v>
      </c>
      <c r="D32" s="6" t="str">
        <f t="shared" si="2"/>
        <v>СОШ</v>
      </c>
      <c r="E32" s="8" t="str">
        <f t="shared" si="2"/>
        <v>2а</v>
      </c>
      <c r="F32" s="8">
        <f t="shared" si="2"/>
        <v>131</v>
      </c>
      <c r="G32" s="8">
        <f t="shared" si="2"/>
        <v>120</v>
      </c>
      <c r="H32" s="9">
        <v>1</v>
      </c>
      <c r="I32" s="9"/>
      <c r="J32" s="10">
        <v>1</v>
      </c>
      <c r="K32" s="10"/>
      <c r="L32" s="9">
        <v>2</v>
      </c>
      <c r="M32" s="9"/>
      <c r="N32" s="10"/>
      <c r="O32" s="10">
        <v>1</v>
      </c>
      <c r="P32" s="9"/>
      <c r="Q32" s="9">
        <v>2</v>
      </c>
      <c r="R32" s="10">
        <v>1</v>
      </c>
      <c r="S32" s="10"/>
      <c r="T32" s="9">
        <v>0</v>
      </c>
      <c r="U32" s="9"/>
      <c r="V32" s="11">
        <f t="shared" si="0"/>
        <v>8</v>
      </c>
    </row>
    <row r="33" spans="1:22" x14ac:dyDescent="0.25">
      <c r="A33" s="4" t="str">
        <f t="shared" si="2"/>
        <v>Московский</v>
      </c>
      <c r="B33" s="12" t="str">
        <f t="shared" si="2"/>
        <v xml:space="preserve">ГБОУ СОШ №358 </v>
      </c>
      <c r="C33" s="6">
        <f t="shared" si="2"/>
        <v>11358</v>
      </c>
      <c r="D33" s="6" t="str">
        <f t="shared" si="2"/>
        <v>СОШ</v>
      </c>
      <c r="E33" s="8" t="str">
        <f t="shared" si="2"/>
        <v>2а</v>
      </c>
      <c r="F33" s="8">
        <f t="shared" si="2"/>
        <v>131</v>
      </c>
      <c r="G33" s="8">
        <f t="shared" si="2"/>
        <v>120</v>
      </c>
      <c r="H33" s="9">
        <v>1</v>
      </c>
      <c r="I33" s="9"/>
      <c r="J33" s="10"/>
      <c r="K33" s="10">
        <v>1</v>
      </c>
      <c r="L33" s="9">
        <v>1</v>
      </c>
      <c r="M33" s="9"/>
      <c r="N33" s="10">
        <v>0</v>
      </c>
      <c r="O33" s="10"/>
      <c r="P33" s="9">
        <v>0</v>
      </c>
      <c r="Q33" s="9"/>
      <c r="R33" s="10"/>
      <c r="S33" s="10">
        <v>1</v>
      </c>
      <c r="T33" s="9">
        <v>1</v>
      </c>
      <c r="U33" s="9"/>
      <c r="V33" s="11">
        <f t="shared" si="0"/>
        <v>5</v>
      </c>
    </row>
    <row r="34" spans="1:22" x14ac:dyDescent="0.25">
      <c r="A34" s="4" t="str">
        <f t="shared" si="2"/>
        <v>Московский</v>
      </c>
      <c r="B34" s="12" t="str">
        <f t="shared" si="2"/>
        <v xml:space="preserve">ГБОУ СОШ №358 </v>
      </c>
      <c r="C34" s="6">
        <f t="shared" si="2"/>
        <v>11358</v>
      </c>
      <c r="D34" s="6" t="str">
        <f t="shared" si="2"/>
        <v>СОШ</v>
      </c>
      <c r="E34" s="13" t="s">
        <v>23</v>
      </c>
      <c r="F34" s="8">
        <f t="shared" si="2"/>
        <v>131</v>
      </c>
      <c r="G34" s="8">
        <f t="shared" si="2"/>
        <v>120</v>
      </c>
      <c r="H34" s="9"/>
      <c r="I34" s="9">
        <v>0</v>
      </c>
      <c r="J34" s="10"/>
      <c r="K34" s="10">
        <v>1</v>
      </c>
      <c r="L34" s="9">
        <v>2</v>
      </c>
      <c r="M34" s="9"/>
      <c r="N34" s="10">
        <v>1</v>
      </c>
      <c r="O34" s="10"/>
      <c r="P34" s="9"/>
      <c r="Q34" s="9">
        <v>2</v>
      </c>
      <c r="R34" s="10">
        <v>0</v>
      </c>
      <c r="S34" s="10"/>
      <c r="T34" s="9">
        <v>0</v>
      </c>
      <c r="U34" s="9"/>
      <c r="V34" s="11">
        <f t="shared" si="0"/>
        <v>6</v>
      </c>
    </row>
    <row r="35" spans="1:22" x14ac:dyDescent="0.25">
      <c r="A35" s="4" t="str">
        <f t="shared" si="2"/>
        <v>Московский</v>
      </c>
      <c r="B35" s="12" t="str">
        <f t="shared" si="2"/>
        <v xml:space="preserve">ГБОУ СОШ №358 </v>
      </c>
      <c r="C35" s="6">
        <f t="shared" si="2"/>
        <v>11358</v>
      </c>
      <c r="D35" s="6" t="str">
        <f t="shared" si="2"/>
        <v>СОШ</v>
      </c>
      <c r="E35" s="8" t="str">
        <f t="shared" si="2"/>
        <v>2б</v>
      </c>
      <c r="F35" s="8">
        <f t="shared" si="2"/>
        <v>131</v>
      </c>
      <c r="G35" s="8">
        <f t="shared" si="2"/>
        <v>120</v>
      </c>
      <c r="H35" s="9">
        <v>2</v>
      </c>
      <c r="I35" s="9"/>
      <c r="J35" s="10"/>
      <c r="K35" s="10">
        <v>0</v>
      </c>
      <c r="L35" s="9">
        <v>1</v>
      </c>
      <c r="M35" s="9"/>
      <c r="N35" s="10">
        <v>1</v>
      </c>
      <c r="O35" s="10"/>
      <c r="P35" s="9">
        <v>0</v>
      </c>
      <c r="Q35" s="9"/>
      <c r="R35" s="10">
        <v>1</v>
      </c>
      <c r="S35" s="10"/>
      <c r="T35" s="9">
        <v>0</v>
      </c>
      <c r="U35" s="9"/>
      <c r="V35" s="11">
        <f t="shared" si="0"/>
        <v>5</v>
      </c>
    </row>
    <row r="36" spans="1:22" x14ac:dyDescent="0.25">
      <c r="A36" s="4" t="str">
        <f t="shared" si="2"/>
        <v>Московский</v>
      </c>
      <c r="B36" s="12" t="str">
        <f t="shared" si="2"/>
        <v xml:space="preserve">ГБОУ СОШ №358 </v>
      </c>
      <c r="C36" s="6">
        <f t="shared" si="2"/>
        <v>11358</v>
      </c>
      <c r="D36" s="6" t="str">
        <f t="shared" si="2"/>
        <v>СОШ</v>
      </c>
      <c r="E36" s="8" t="str">
        <f t="shared" si="2"/>
        <v>2б</v>
      </c>
      <c r="F36" s="8">
        <f t="shared" si="2"/>
        <v>131</v>
      </c>
      <c r="G36" s="8">
        <f t="shared" si="2"/>
        <v>120</v>
      </c>
      <c r="H36" s="9"/>
      <c r="I36" s="9">
        <v>2</v>
      </c>
      <c r="J36" s="10"/>
      <c r="K36" s="10">
        <v>1</v>
      </c>
      <c r="L36" s="9"/>
      <c r="M36" s="9">
        <v>2</v>
      </c>
      <c r="N36" s="10">
        <v>1</v>
      </c>
      <c r="O36" s="10"/>
      <c r="P36" s="9">
        <v>0</v>
      </c>
      <c r="Q36" s="9"/>
      <c r="R36" s="10">
        <v>1</v>
      </c>
      <c r="S36" s="10"/>
      <c r="T36" s="9">
        <v>2</v>
      </c>
      <c r="U36" s="9"/>
      <c r="V36" s="11">
        <f t="shared" si="0"/>
        <v>9</v>
      </c>
    </row>
    <row r="37" spans="1:22" x14ac:dyDescent="0.25">
      <c r="A37" s="4" t="str">
        <f t="shared" si="2"/>
        <v>Московский</v>
      </c>
      <c r="B37" s="12" t="str">
        <f t="shared" si="2"/>
        <v xml:space="preserve">ГБОУ СОШ №358 </v>
      </c>
      <c r="C37" s="6">
        <f t="shared" si="2"/>
        <v>11358</v>
      </c>
      <c r="D37" s="6" t="str">
        <f t="shared" si="2"/>
        <v>СОШ</v>
      </c>
      <c r="E37" s="8" t="str">
        <f t="shared" si="2"/>
        <v>2б</v>
      </c>
      <c r="F37" s="8">
        <f t="shared" si="2"/>
        <v>131</v>
      </c>
      <c r="G37" s="8">
        <f t="shared" si="2"/>
        <v>120</v>
      </c>
      <c r="H37" s="9">
        <v>1</v>
      </c>
      <c r="I37" s="9"/>
      <c r="J37" s="10"/>
      <c r="K37" s="10">
        <v>1</v>
      </c>
      <c r="L37" s="9">
        <v>2</v>
      </c>
      <c r="M37" s="9"/>
      <c r="N37" s="10">
        <v>1</v>
      </c>
      <c r="O37" s="10"/>
      <c r="P37" s="9">
        <v>0</v>
      </c>
      <c r="Q37" s="9"/>
      <c r="R37" s="10"/>
      <c r="S37" s="10">
        <v>0</v>
      </c>
      <c r="T37" s="9">
        <v>2</v>
      </c>
      <c r="U37" s="9"/>
      <c r="V37" s="11">
        <f t="shared" si="0"/>
        <v>7</v>
      </c>
    </row>
    <row r="38" spans="1:22" x14ac:dyDescent="0.25">
      <c r="A38" s="4" t="str">
        <f t="shared" ref="A38:G53" si="3">A37</f>
        <v>Московский</v>
      </c>
      <c r="B38" s="12" t="str">
        <f t="shared" si="3"/>
        <v xml:space="preserve">ГБОУ СОШ №358 </v>
      </c>
      <c r="C38" s="6">
        <f t="shared" si="3"/>
        <v>11358</v>
      </c>
      <c r="D38" s="6" t="str">
        <f t="shared" si="3"/>
        <v>СОШ</v>
      </c>
      <c r="E38" s="8" t="str">
        <f t="shared" si="3"/>
        <v>2б</v>
      </c>
      <c r="F38" s="8">
        <f t="shared" si="3"/>
        <v>131</v>
      </c>
      <c r="G38" s="8">
        <f t="shared" si="3"/>
        <v>120</v>
      </c>
      <c r="H38" s="9"/>
      <c r="I38" s="9">
        <v>2</v>
      </c>
      <c r="J38" s="10"/>
      <c r="K38" s="10">
        <v>1</v>
      </c>
      <c r="L38" s="9">
        <v>2</v>
      </c>
      <c r="M38" s="9"/>
      <c r="N38" s="10">
        <v>1</v>
      </c>
      <c r="O38" s="10"/>
      <c r="P38" s="9">
        <v>2</v>
      </c>
      <c r="Q38" s="9"/>
      <c r="R38" s="10">
        <v>1</v>
      </c>
      <c r="S38" s="10"/>
      <c r="T38" s="9"/>
      <c r="U38" s="9">
        <v>2</v>
      </c>
      <c r="V38" s="11">
        <f t="shared" si="0"/>
        <v>11</v>
      </c>
    </row>
    <row r="39" spans="1:22" x14ac:dyDescent="0.25">
      <c r="A39" s="4" t="str">
        <f t="shared" si="3"/>
        <v>Московский</v>
      </c>
      <c r="B39" s="12" t="str">
        <f t="shared" si="3"/>
        <v xml:space="preserve">ГБОУ СОШ №358 </v>
      </c>
      <c r="C39" s="6">
        <f t="shared" si="3"/>
        <v>11358</v>
      </c>
      <c r="D39" s="6" t="str">
        <f t="shared" si="3"/>
        <v>СОШ</v>
      </c>
      <c r="E39" s="8" t="str">
        <f t="shared" si="3"/>
        <v>2б</v>
      </c>
      <c r="F39" s="8">
        <f t="shared" si="3"/>
        <v>131</v>
      </c>
      <c r="G39" s="8">
        <f t="shared" si="3"/>
        <v>120</v>
      </c>
      <c r="H39" s="9"/>
      <c r="I39" s="9">
        <v>1</v>
      </c>
      <c r="J39" s="10">
        <v>1</v>
      </c>
      <c r="K39" s="10"/>
      <c r="L39" s="9">
        <v>0</v>
      </c>
      <c r="M39" s="9"/>
      <c r="N39" s="10">
        <v>1</v>
      </c>
      <c r="O39" s="10"/>
      <c r="P39" s="9"/>
      <c r="Q39" s="9">
        <v>2</v>
      </c>
      <c r="R39" s="10"/>
      <c r="S39" s="10">
        <v>0</v>
      </c>
      <c r="T39" s="9">
        <v>1</v>
      </c>
      <c r="U39" s="9"/>
      <c r="V39" s="11">
        <f t="shared" si="0"/>
        <v>6</v>
      </c>
    </row>
    <row r="40" spans="1:22" x14ac:dyDescent="0.25">
      <c r="A40" s="4" t="str">
        <f t="shared" si="3"/>
        <v>Московский</v>
      </c>
      <c r="B40" s="12" t="str">
        <f t="shared" si="3"/>
        <v xml:space="preserve">ГБОУ СОШ №358 </v>
      </c>
      <c r="C40" s="6">
        <f t="shared" si="3"/>
        <v>11358</v>
      </c>
      <c r="D40" s="6" t="str">
        <f t="shared" si="3"/>
        <v>СОШ</v>
      </c>
      <c r="E40" s="8" t="str">
        <f t="shared" si="3"/>
        <v>2б</v>
      </c>
      <c r="F40" s="8">
        <f t="shared" si="3"/>
        <v>131</v>
      </c>
      <c r="G40" s="8">
        <f t="shared" si="3"/>
        <v>120</v>
      </c>
      <c r="H40" s="9"/>
      <c r="I40" s="9">
        <v>2</v>
      </c>
      <c r="J40" s="10">
        <v>1</v>
      </c>
      <c r="K40" s="10"/>
      <c r="L40" s="9">
        <v>2</v>
      </c>
      <c r="M40" s="9"/>
      <c r="N40" s="10"/>
      <c r="O40" s="10">
        <v>1</v>
      </c>
      <c r="P40" s="9"/>
      <c r="Q40" s="9">
        <v>2</v>
      </c>
      <c r="R40" s="10">
        <v>1</v>
      </c>
      <c r="S40" s="10"/>
      <c r="T40" s="9"/>
      <c r="U40" s="9">
        <v>2</v>
      </c>
      <c r="V40" s="11">
        <f t="shared" si="0"/>
        <v>11</v>
      </c>
    </row>
    <row r="41" spans="1:22" x14ac:dyDescent="0.25">
      <c r="A41" s="4" t="str">
        <f t="shared" si="3"/>
        <v>Московский</v>
      </c>
      <c r="B41" s="12" t="str">
        <f t="shared" si="3"/>
        <v xml:space="preserve">ГБОУ СОШ №358 </v>
      </c>
      <c r="C41" s="6">
        <f t="shared" si="3"/>
        <v>11358</v>
      </c>
      <c r="D41" s="6" t="str">
        <f t="shared" si="3"/>
        <v>СОШ</v>
      </c>
      <c r="E41" s="8" t="str">
        <f t="shared" si="3"/>
        <v>2б</v>
      </c>
      <c r="F41" s="8">
        <f t="shared" si="3"/>
        <v>131</v>
      </c>
      <c r="G41" s="8">
        <f t="shared" si="3"/>
        <v>120</v>
      </c>
      <c r="H41" s="9"/>
      <c r="I41" s="9">
        <v>2</v>
      </c>
      <c r="J41" s="10">
        <v>1</v>
      </c>
      <c r="K41" s="10"/>
      <c r="L41" s="9">
        <v>2</v>
      </c>
      <c r="M41" s="9"/>
      <c r="N41" s="10">
        <v>1</v>
      </c>
      <c r="O41" s="10"/>
      <c r="P41" s="9"/>
      <c r="Q41" s="9">
        <v>0</v>
      </c>
      <c r="R41" s="10"/>
      <c r="S41" s="10">
        <v>0</v>
      </c>
      <c r="T41" s="9">
        <v>0</v>
      </c>
      <c r="U41" s="9"/>
      <c r="V41" s="11">
        <f t="shared" si="0"/>
        <v>6</v>
      </c>
    </row>
    <row r="42" spans="1:22" x14ac:dyDescent="0.25">
      <c r="A42" s="4" t="str">
        <f t="shared" si="3"/>
        <v>Московский</v>
      </c>
      <c r="B42" s="12" t="str">
        <f t="shared" si="3"/>
        <v xml:space="preserve">ГБОУ СОШ №358 </v>
      </c>
      <c r="C42" s="6">
        <f t="shared" si="3"/>
        <v>11358</v>
      </c>
      <c r="D42" s="6" t="str">
        <f t="shared" si="3"/>
        <v>СОШ</v>
      </c>
      <c r="E42" s="8" t="str">
        <f t="shared" si="3"/>
        <v>2б</v>
      </c>
      <c r="F42" s="8">
        <f t="shared" si="3"/>
        <v>131</v>
      </c>
      <c r="G42" s="8">
        <f t="shared" si="3"/>
        <v>120</v>
      </c>
      <c r="H42" s="9">
        <v>2</v>
      </c>
      <c r="I42" s="9"/>
      <c r="J42" s="10"/>
      <c r="K42" s="10">
        <v>1</v>
      </c>
      <c r="L42" s="9"/>
      <c r="M42" s="9">
        <v>2</v>
      </c>
      <c r="N42" s="10">
        <v>1</v>
      </c>
      <c r="O42" s="10"/>
      <c r="P42" s="9">
        <v>2</v>
      </c>
      <c r="Q42" s="9"/>
      <c r="R42" s="10">
        <v>1</v>
      </c>
      <c r="S42" s="10"/>
      <c r="T42" s="9">
        <v>2</v>
      </c>
      <c r="U42" s="9"/>
      <c r="V42" s="11">
        <f t="shared" si="0"/>
        <v>11</v>
      </c>
    </row>
    <row r="43" spans="1:22" x14ac:dyDescent="0.25">
      <c r="A43" s="4" t="str">
        <f t="shared" si="3"/>
        <v>Московский</v>
      </c>
      <c r="B43" s="12" t="str">
        <f t="shared" si="3"/>
        <v xml:space="preserve">ГБОУ СОШ №358 </v>
      </c>
      <c r="C43" s="6">
        <f t="shared" si="3"/>
        <v>11358</v>
      </c>
      <c r="D43" s="6" t="str">
        <f t="shared" si="3"/>
        <v>СОШ</v>
      </c>
      <c r="E43" s="8" t="str">
        <f t="shared" si="3"/>
        <v>2б</v>
      </c>
      <c r="F43" s="8">
        <f t="shared" si="3"/>
        <v>131</v>
      </c>
      <c r="G43" s="8">
        <f t="shared" si="3"/>
        <v>120</v>
      </c>
      <c r="H43" s="9"/>
      <c r="I43" s="9">
        <v>2</v>
      </c>
      <c r="J43" s="10">
        <v>1</v>
      </c>
      <c r="K43" s="10"/>
      <c r="L43" s="9">
        <v>2</v>
      </c>
      <c r="M43" s="9"/>
      <c r="N43" s="10">
        <v>1</v>
      </c>
      <c r="O43" s="10"/>
      <c r="P43" s="9">
        <v>2</v>
      </c>
      <c r="Q43" s="9"/>
      <c r="R43" s="10">
        <v>1</v>
      </c>
      <c r="S43" s="10"/>
      <c r="T43" s="9">
        <v>1</v>
      </c>
      <c r="U43" s="9"/>
      <c r="V43" s="11">
        <f t="shared" si="0"/>
        <v>10</v>
      </c>
    </row>
    <row r="44" spans="1:22" x14ac:dyDescent="0.25">
      <c r="A44" s="4" t="str">
        <f t="shared" si="3"/>
        <v>Московский</v>
      </c>
      <c r="B44" s="12" t="str">
        <f t="shared" si="3"/>
        <v xml:space="preserve">ГБОУ СОШ №358 </v>
      </c>
      <c r="C44" s="6">
        <f t="shared" si="3"/>
        <v>11358</v>
      </c>
      <c r="D44" s="6" t="str">
        <f t="shared" si="3"/>
        <v>СОШ</v>
      </c>
      <c r="E44" s="8" t="str">
        <f t="shared" si="3"/>
        <v>2б</v>
      </c>
      <c r="F44" s="8">
        <f t="shared" si="3"/>
        <v>131</v>
      </c>
      <c r="G44" s="8">
        <f t="shared" si="3"/>
        <v>120</v>
      </c>
      <c r="H44" s="9"/>
      <c r="I44" s="9">
        <v>2</v>
      </c>
      <c r="J44" s="10"/>
      <c r="K44" s="10">
        <v>1</v>
      </c>
      <c r="L44" s="9"/>
      <c r="M44" s="9">
        <v>1</v>
      </c>
      <c r="N44" s="10">
        <v>1</v>
      </c>
      <c r="O44" s="10"/>
      <c r="P44" s="9">
        <v>2</v>
      </c>
      <c r="Q44" s="9"/>
      <c r="R44" s="10">
        <v>1</v>
      </c>
      <c r="S44" s="10"/>
      <c r="T44" s="9">
        <v>2</v>
      </c>
      <c r="U44" s="9"/>
      <c r="V44" s="11">
        <f t="shared" si="0"/>
        <v>10</v>
      </c>
    </row>
    <row r="45" spans="1:22" x14ac:dyDescent="0.25">
      <c r="A45" s="4" t="str">
        <f t="shared" si="3"/>
        <v>Московский</v>
      </c>
      <c r="B45" s="12" t="str">
        <f t="shared" si="3"/>
        <v xml:space="preserve">ГБОУ СОШ №358 </v>
      </c>
      <c r="C45" s="6">
        <f t="shared" si="3"/>
        <v>11358</v>
      </c>
      <c r="D45" s="6" t="str">
        <f t="shared" si="3"/>
        <v>СОШ</v>
      </c>
      <c r="E45" s="8" t="str">
        <f t="shared" si="3"/>
        <v>2б</v>
      </c>
      <c r="F45" s="8">
        <f t="shared" si="3"/>
        <v>131</v>
      </c>
      <c r="G45" s="8">
        <f t="shared" si="3"/>
        <v>120</v>
      </c>
      <c r="H45" s="9">
        <v>2</v>
      </c>
      <c r="I45" s="9"/>
      <c r="J45" s="10"/>
      <c r="K45" s="10">
        <v>0</v>
      </c>
      <c r="L45" s="9"/>
      <c r="M45" s="9">
        <v>0</v>
      </c>
      <c r="N45" s="10"/>
      <c r="O45" s="10">
        <v>1</v>
      </c>
      <c r="P45" s="9">
        <v>2</v>
      </c>
      <c r="Q45" s="9"/>
      <c r="R45" s="10">
        <v>1</v>
      </c>
      <c r="S45" s="10"/>
      <c r="T45" s="9">
        <v>2</v>
      </c>
      <c r="U45" s="9"/>
      <c r="V45" s="11">
        <f t="shared" si="0"/>
        <v>8</v>
      </c>
    </row>
    <row r="46" spans="1:22" x14ac:dyDescent="0.25">
      <c r="A46" s="4" t="str">
        <f t="shared" si="3"/>
        <v>Московский</v>
      </c>
      <c r="B46" s="12" t="str">
        <f t="shared" si="3"/>
        <v xml:space="preserve">ГБОУ СОШ №358 </v>
      </c>
      <c r="C46" s="6">
        <f t="shared" si="3"/>
        <v>11358</v>
      </c>
      <c r="D46" s="6" t="str">
        <f t="shared" si="3"/>
        <v>СОШ</v>
      </c>
      <c r="E46" s="8" t="str">
        <f t="shared" si="3"/>
        <v>2б</v>
      </c>
      <c r="F46" s="8">
        <f t="shared" si="3"/>
        <v>131</v>
      </c>
      <c r="G46" s="8">
        <f t="shared" si="3"/>
        <v>120</v>
      </c>
      <c r="H46" s="9"/>
      <c r="I46" s="9">
        <v>2</v>
      </c>
      <c r="J46" s="10">
        <v>1</v>
      </c>
      <c r="K46" s="10"/>
      <c r="L46" s="9"/>
      <c r="M46" s="9">
        <v>2</v>
      </c>
      <c r="N46" s="10">
        <v>1</v>
      </c>
      <c r="O46" s="10"/>
      <c r="P46" s="9">
        <v>2</v>
      </c>
      <c r="Q46" s="9"/>
      <c r="R46" s="10">
        <v>1</v>
      </c>
      <c r="S46" s="10"/>
      <c r="T46" s="9">
        <v>2</v>
      </c>
      <c r="U46" s="9"/>
      <c r="V46" s="11">
        <f t="shared" si="0"/>
        <v>11</v>
      </c>
    </row>
    <row r="47" spans="1:22" x14ac:dyDescent="0.25">
      <c r="A47" s="4" t="str">
        <f t="shared" si="3"/>
        <v>Московский</v>
      </c>
      <c r="B47" s="12" t="str">
        <f t="shared" si="3"/>
        <v xml:space="preserve">ГБОУ СОШ №358 </v>
      </c>
      <c r="C47" s="6">
        <f t="shared" si="3"/>
        <v>11358</v>
      </c>
      <c r="D47" s="6" t="str">
        <f t="shared" si="3"/>
        <v>СОШ</v>
      </c>
      <c r="E47" s="8" t="str">
        <f t="shared" si="3"/>
        <v>2б</v>
      </c>
      <c r="F47" s="8">
        <f t="shared" si="3"/>
        <v>131</v>
      </c>
      <c r="G47" s="8">
        <f t="shared" si="3"/>
        <v>120</v>
      </c>
      <c r="H47" s="9">
        <v>0</v>
      </c>
      <c r="I47" s="9"/>
      <c r="J47" s="10">
        <v>1</v>
      </c>
      <c r="K47" s="10"/>
      <c r="L47" s="9"/>
      <c r="M47" s="9">
        <v>0</v>
      </c>
      <c r="N47" s="10"/>
      <c r="O47" s="10">
        <v>1</v>
      </c>
      <c r="P47" s="9">
        <v>2</v>
      </c>
      <c r="Q47" s="9"/>
      <c r="R47" s="10">
        <v>1</v>
      </c>
      <c r="S47" s="10"/>
      <c r="T47" s="9">
        <v>1</v>
      </c>
      <c r="U47" s="9"/>
      <c r="V47" s="11">
        <f t="shared" si="0"/>
        <v>6</v>
      </c>
    </row>
    <row r="48" spans="1:22" x14ac:dyDescent="0.25">
      <c r="A48" s="4" t="str">
        <f t="shared" si="3"/>
        <v>Московский</v>
      </c>
      <c r="B48" s="12" t="str">
        <f t="shared" si="3"/>
        <v xml:space="preserve">ГБОУ СОШ №358 </v>
      </c>
      <c r="C48" s="6">
        <f t="shared" si="3"/>
        <v>11358</v>
      </c>
      <c r="D48" s="6" t="str">
        <f t="shared" si="3"/>
        <v>СОШ</v>
      </c>
      <c r="E48" s="8" t="str">
        <f t="shared" si="3"/>
        <v>2б</v>
      </c>
      <c r="F48" s="8">
        <f t="shared" si="3"/>
        <v>131</v>
      </c>
      <c r="G48" s="8">
        <f t="shared" si="3"/>
        <v>120</v>
      </c>
      <c r="H48" s="9"/>
      <c r="I48" s="9">
        <v>2</v>
      </c>
      <c r="J48" s="10">
        <v>1</v>
      </c>
      <c r="K48" s="10"/>
      <c r="L48" s="9"/>
      <c r="M48" s="9">
        <v>1</v>
      </c>
      <c r="N48" s="10"/>
      <c r="O48" s="10">
        <v>1</v>
      </c>
      <c r="P48" s="9"/>
      <c r="Q48" s="9">
        <v>2</v>
      </c>
      <c r="R48" s="10">
        <v>1</v>
      </c>
      <c r="S48" s="10"/>
      <c r="T48" s="9"/>
      <c r="U48" s="9">
        <v>1</v>
      </c>
      <c r="V48" s="11">
        <f t="shared" si="0"/>
        <v>9</v>
      </c>
    </row>
    <row r="49" spans="1:22" x14ac:dyDescent="0.25">
      <c r="A49" s="4" t="str">
        <f t="shared" si="3"/>
        <v>Московский</v>
      </c>
      <c r="B49" s="12" t="str">
        <f t="shared" si="3"/>
        <v xml:space="preserve">ГБОУ СОШ №358 </v>
      </c>
      <c r="C49" s="6">
        <f t="shared" si="3"/>
        <v>11358</v>
      </c>
      <c r="D49" s="6" t="str">
        <f t="shared" si="3"/>
        <v>СОШ</v>
      </c>
      <c r="E49" s="8" t="str">
        <f t="shared" si="3"/>
        <v>2б</v>
      </c>
      <c r="F49" s="8">
        <f t="shared" si="3"/>
        <v>131</v>
      </c>
      <c r="G49" s="8">
        <f t="shared" si="3"/>
        <v>120</v>
      </c>
      <c r="H49" s="9">
        <v>2</v>
      </c>
      <c r="I49" s="9"/>
      <c r="J49" s="10"/>
      <c r="K49" s="10">
        <v>1</v>
      </c>
      <c r="L49" s="9">
        <v>2</v>
      </c>
      <c r="M49" s="9"/>
      <c r="N49" s="10">
        <v>1</v>
      </c>
      <c r="O49" s="10"/>
      <c r="P49" s="9">
        <v>2</v>
      </c>
      <c r="Q49" s="9"/>
      <c r="R49" s="10">
        <v>1</v>
      </c>
      <c r="S49" s="10"/>
      <c r="T49" s="9">
        <v>2</v>
      </c>
      <c r="U49" s="9"/>
      <c r="V49" s="11">
        <f t="shared" si="0"/>
        <v>11</v>
      </c>
    </row>
    <row r="50" spans="1:22" x14ac:dyDescent="0.25">
      <c r="A50" s="4" t="str">
        <f t="shared" si="3"/>
        <v>Московский</v>
      </c>
      <c r="B50" s="12" t="str">
        <f t="shared" si="3"/>
        <v xml:space="preserve">ГБОУ СОШ №358 </v>
      </c>
      <c r="C50" s="6">
        <f t="shared" si="3"/>
        <v>11358</v>
      </c>
      <c r="D50" s="6" t="str">
        <f t="shared" si="3"/>
        <v>СОШ</v>
      </c>
      <c r="E50" s="8" t="str">
        <f t="shared" si="3"/>
        <v>2б</v>
      </c>
      <c r="F50" s="8">
        <f t="shared" si="3"/>
        <v>131</v>
      </c>
      <c r="G50" s="8">
        <f t="shared" si="3"/>
        <v>120</v>
      </c>
      <c r="H50" s="9">
        <v>2</v>
      </c>
      <c r="I50" s="9"/>
      <c r="J50" s="10"/>
      <c r="K50" s="10">
        <v>1</v>
      </c>
      <c r="L50" s="9">
        <v>2</v>
      </c>
      <c r="M50" s="9"/>
      <c r="N50" s="10">
        <v>1</v>
      </c>
      <c r="O50" s="10"/>
      <c r="P50" s="9"/>
      <c r="Q50" s="9">
        <v>2</v>
      </c>
      <c r="R50" s="10">
        <v>1</v>
      </c>
      <c r="S50" s="10"/>
      <c r="T50" s="9">
        <v>2</v>
      </c>
      <c r="U50" s="9"/>
      <c r="V50" s="11">
        <f t="shared" si="0"/>
        <v>11</v>
      </c>
    </row>
    <row r="51" spans="1:22" x14ac:dyDescent="0.25">
      <c r="A51" s="4" t="str">
        <f t="shared" si="3"/>
        <v>Московский</v>
      </c>
      <c r="B51" s="12" t="str">
        <f t="shared" si="3"/>
        <v xml:space="preserve">ГБОУ СОШ №358 </v>
      </c>
      <c r="C51" s="6">
        <f t="shared" si="3"/>
        <v>11358</v>
      </c>
      <c r="D51" s="6" t="str">
        <f t="shared" si="3"/>
        <v>СОШ</v>
      </c>
      <c r="E51" s="8" t="str">
        <f t="shared" si="3"/>
        <v>2б</v>
      </c>
      <c r="F51" s="8">
        <f t="shared" si="3"/>
        <v>131</v>
      </c>
      <c r="G51" s="8">
        <f t="shared" si="3"/>
        <v>120</v>
      </c>
      <c r="H51" s="9">
        <v>2</v>
      </c>
      <c r="I51" s="9"/>
      <c r="J51" s="10"/>
      <c r="K51" s="10">
        <v>1</v>
      </c>
      <c r="L51" s="9"/>
      <c r="M51" s="9">
        <v>2</v>
      </c>
      <c r="N51" s="10">
        <v>1</v>
      </c>
      <c r="O51" s="10"/>
      <c r="P51" s="9">
        <v>2</v>
      </c>
      <c r="Q51" s="9"/>
      <c r="R51" s="10">
        <v>1</v>
      </c>
      <c r="S51" s="10"/>
      <c r="T51" s="9"/>
      <c r="U51" s="9">
        <v>2</v>
      </c>
      <c r="V51" s="11">
        <f t="shared" si="0"/>
        <v>11</v>
      </c>
    </row>
    <row r="52" spans="1:22" x14ac:dyDescent="0.25">
      <c r="A52" s="4" t="str">
        <f t="shared" si="3"/>
        <v>Московский</v>
      </c>
      <c r="B52" s="12" t="str">
        <f t="shared" si="3"/>
        <v xml:space="preserve">ГБОУ СОШ №358 </v>
      </c>
      <c r="C52" s="6">
        <f t="shared" si="3"/>
        <v>11358</v>
      </c>
      <c r="D52" s="6" t="str">
        <f t="shared" si="3"/>
        <v>СОШ</v>
      </c>
      <c r="E52" s="8" t="str">
        <f t="shared" si="3"/>
        <v>2б</v>
      </c>
      <c r="F52" s="8">
        <f t="shared" si="3"/>
        <v>131</v>
      </c>
      <c r="G52" s="8">
        <f t="shared" si="3"/>
        <v>120</v>
      </c>
      <c r="H52" s="9"/>
      <c r="I52" s="9">
        <v>2</v>
      </c>
      <c r="J52" s="10">
        <v>0</v>
      </c>
      <c r="K52" s="10"/>
      <c r="L52" s="9"/>
      <c r="M52" s="9">
        <v>1</v>
      </c>
      <c r="N52" s="10">
        <v>1</v>
      </c>
      <c r="O52" s="10"/>
      <c r="P52" s="9">
        <v>0</v>
      </c>
      <c r="Q52" s="9"/>
      <c r="R52" s="10"/>
      <c r="S52" s="10">
        <v>0</v>
      </c>
      <c r="T52" s="9">
        <v>1</v>
      </c>
      <c r="U52" s="9"/>
      <c r="V52" s="11">
        <f t="shared" si="0"/>
        <v>5</v>
      </c>
    </row>
    <row r="53" spans="1:22" x14ac:dyDescent="0.25">
      <c r="A53" s="4" t="str">
        <f t="shared" si="3"/>
        <v>Московский</v>
      </c>
      <c r="B53" s="12" t="str">
        <f t="shared" si="3"/>
        <v xml:space="preserve">ГБОУ СОШ №358 </v>
      </c>
      <c r="C53" s="6">
        <f t="shared" si="3"/>
        <v>11358</v>
      </c>
      <c r="D53" s="6" t="str">
        <f t="shared" si="3"/>
        <v>СОШ</v>
      </c>
      <c r="E53" s="8" t="str">
        <f t="shared" si="3"/>
        <v>2б</v>
      </c>
      <c r="F53" s="8">
        <f t="shared" si="3"/>
        <v>131</v>
      </c>
      <c r="G53" s="8">
        <f t="shared" si="3"/>
        <v>120</v>
      </c>
      <c r="H53" s="9">
        <v>1</v>
      </c>
      <c r="I53" s="9"/>
      <c r="J53" s="10">
        <v>1</v>
      </c>
      <c r="K53" s="10"/>
      <c r="L53" s="9">
        <v>2</v>
      </c>
      <c r="M53" s="9"/>
      <c r="N53" s="10">
        <v>1</v>
      </c>
      <c r="O53" s="10"/>
      <c r="P53" s="9">
        <v>2</v>
      </c>
      <c r="Q53" s="9"/>
      <c r="R53" s="10">
        <v>1</v>
      </c>
      <c r="S53" s="10"/>
      <c r="T53" s="9">
        <v>2</v>
      </c>
      <c r="U53" s="9"/>
      <c r="V53" s="11">
        <f t="shared" si="0"/>
        <v>10</v>
      </c>
    </row>
    <row r="54" spans="1:22" x14ac:dyDescent="0.25">
      <c r="A54" s="4" t="str">
        <f t="shared" ref="A54:G69" si="4">A53</f>
        <v>Московский</v>
      </c>
      <c r="B54" s="12" t="str">
        <f t="shared" si="4"/>
        <v xml:space="preserve">ГБОУ СОШ №358 </v>
      </c>
      <c r="C54" s="6">
        <f t="shared" si="4"/>
        <v>11358</v>
      </c>
      <c r="D54" s="6" t="str">
        <f t="shared" si="4"/>
        <v>СОШ</v>
      </c>
      <c r="E54" s="8" t="str">
        <f t="shared" si="4"/>
        <v>2б</v>
      </c>
      <c r="F54" s="8">
        <f t="shared" si="4"/>
        <v>131</v>
      </c>
      <c r="G54" s="8">
        <f t="shared" si="4"/>
        <v>120</v>
      </c>
      <c r="H54" s="9">
        <v>1</v>
      </c>
      <c r="I54" s="9"/>
      <c r="J54" s="10">
        <v>1</v>
      </c>
      <c r="K54" s="10"/>
      <c r="L54" s="9">
        <v>1</v>
      </c>
      <c r="M54" s="9"/>
      <c r="N54" s="10">
        <v>1</v>
      </c>
      <c r="O54" s="10"/>
      <c r="P54" s="9">
        <v>0</v>
      </c>
      <c r="Q54" s="9"/>
      <c r="R54" s="10"/>
      <c r="S54" s="10">
        <v>0</v>
      </c>
      <c r="T54" s="9">
        <v>0</v>
      </c>
      <c r="U54" s="9"/>
      <c r="V54" s="11">
        <f t="shared" si="0"/>
        <v>4</v>
      </c>
    </row>
    <row r="55" spans="1:22" x14ac:dyDescent="0.25">
      <c r="A55" s="4" t="str">
        <f t="shared" si="4"/>
        <v>Московский</v>
      </c>
      <c r="B55" s="12" t="str">
        <f t="shared" si="4"/>
        <v xml:space="preserve">ГБОУ СОШ №358 </v>
      </c>
      <c r="C55" s="6">
        <f t="shared" si="4"/>
        <v>11358</v>
      </c>
      <c r="D55" s="6" t="str">
        <f t="shared" si="4"/>
        <v>СОШ</v>
      </c>
      <c r="E55" s="8" t="str">
        <f t="shared" si="4"/>
        <v>2б</v>
      </c>
      <c r="F55" s="8">
        <f t="shared" si="4"/>
        <v>131</v>
      </c>
      <c r="G55" s="8">
        <f t="shared" si="4"/>
        <v>120</v>
      </c>
      <c r="H55" s="9"/>
      <c r="I55" s="9">
        <v>0</v>
      </c>
      <c r="J55" s="10">
        <v>1</v>
      </c>
      <c r="K55" s="10"/>
      <c r="L55" s="9">
        <v>2</v>
      </c>
      <c r="M55" s="9"/>
      <c r="N55" s="10">
        <v>1</v>
      </c>
      <c r="O55" s="10"/>
      <c r="P55" s="9">
        <v>0</v>
      </c>
      <c r="Q55" s="9"/>
      <c r="R55" s="10">
        <v>1</v>
      </c>
      <c r="S55" s="10"/>
      <c r="T55" s="9">
        <v>2</v>
      </c>
      <c r="U55" s="9"/>
      <c r="V55" s="11">
        <f t="shared" si="0"/>
        <v>7</v>
      </c>
    </row>
    <row r="56" spans="1:22" x14ac:dyDescent="0.25">
      <c r="A56" s="4" t="str">
        <f t="shared" si="4"/>
        <v>Московский</v>
      </c>
      <c r="B56" s="12" t="str">
        <f t="shared" si="4"/>
        <v xml:space="preserve">ГБОУ СОШ №358 </v>
      </c>
      <c r="C56" s="6">
        <f t="shared" si="4"/>
        <v>11358</v>
      </c>
      <c r="D56" s="6" t="str">
        <f t="shared" si="4"/>
        <v>СОШ</v>
      </c>
      <c r="E56" s="8" t="str">
        <f t="shared" si="4"/>
        <v>2б</v>
      </c>
      <c r="F56" s="8">
        <f t="shared" si="4"/>
        <v>131</v>
      </c>
      <c r="G56" s="8">
        <f t="shared" si="4"/>
        <v>120</v>
      </c>
      <c r="H56" s="9">
        <v>2</v>
      </c>
      <c r="I56" s="9"/>
      <c r="J56" s="10"/>
      <c r="K56" s="10">
        <v>1</v>
      </c>
      <c r="L56" s="9"/>
      <c r="M56" s="9">
        <v>1</v>
      </c>
      <c r="N56" s="10"/>
      <c r="O56" s="10">
        <v>1</v>
      </c>
      <c r="P56" s="9">
        <v>2</v>
      </c>
      <c r="Q56" s="9"/>
      <c r="R56" s="10">
        <v>1</v>
      </c>
      <c r="S56" s="10"/>
      <c r="T56" s="9">
        <v>2</v>
      </c>
      <c r="U56" s="9"/>
      <c r="V56" s="11">
        <f t="shared" si="0"/>
        <v>10</v>
      </c>
    </row>
    <row r="57" spans="1:22" x14ac:dyDescent="0.25">
      <c r="A57" s="4" t="str">
        <f t="shared" si="4"/>
        <v>Московский</v>
      </c>
      <c r="B57" s="12" t="str">
        <f t="shared" si="4"/>
        <v xml:space="preserve">ГБОУ СОШ №358 </v>
      </c>
      <c r="C57" s="6">
        <f t="shared" si="4"/>
        <v>11358</v>
      </c>
      <c r="D57" s="6" t="str">
        <f t="shared" si="4"/>
        <v>СОШ</v>
      </c>
      <c r="E57" s="8" t="str">
        <f t="shared" si="4"/>
        <v>2б</v>
      </c>
      <c r="F57" s="8">
        <f t="shared" si="4"/>
        <v>131</v>
      </c>
      <c r="G57" s="8">
        <f t="shared" si="4"/>
        <v>120</v>
      </c>
      <c r="H57" s="9">
        <v>2</v>
      </c>
      <c r="I57" s="9"/>
      <c r="J57" s="10"/>
      <c r="K57" s="10">
        <v>1</v>
      </c>
      <c r="L57" s="9">
        <v>2</v>
      </c>
      <c r="M57" s="9"/>
      <c r="N57" s="10"/>
      <c r="O57" s="10">
        <v>1</v>
      </c>
      <c r="P57" s="9">
        <v>0</v>
      </c>
      <c r="Q57" s="9"/>
      <c r="R57" s="10"/>
      <c r="S57" s="10">
        <v>1</v>
      </c>
      <c r="T57" s="9"/>
      <c r="U57" s="9">
        <v>2</v>
      </c>
      <c r="V57" s="11">
        <f t="shared" si="0"/>
        <v>9</v>
      </c>
    </row>
    <row r="58" spans="1:22" x14ac:dyDescent="0.25">
      <c r="A58" s="4" t="str">
        <f t="shared" si="4"/>
        <v>Московский</v>
      </c>
      <c r="B58" s="12" t="str">
        <f t="shared" si="4"/>
        <v xml:space="preserve">ГБОУ СОШ №358 </v>
      </c>
      <c r="C58" s="6">
        <f t="shared" si="4"/>
        <v>11358</v>
      </c>
      <c r="D58" s="6" t="str">
        <f t="shared" si="4"/>
        <v>СОШ</v>
      </c>
      <c r="E58" s="8" t="str">
        <f t="shared" si="4"/>
        <v>2б</v>
      </c>
      <c r="F58" s="8">
        <f t="shared" si="4"/>
        <v>131</v>
      </c>
      <c r="G58" s="8">
        <f t="shared" si="4"/>
        <v>120</v>
      </c>
      <c r="H58" s="9">
        <v>1</v>
      </c>
      <c r="I58" s="9"/>
      <c r="J58" s="10"/>
      <c r="K58" s="10">
        <v>0</v>
      </c>
      <c r="L58" s="9">
        <v>2</v>
      </c>
      <c r="M58" s="9"/>
      <c r="N58" s="10"/>
      <c r="O58" s="10">
        <v>0</v>
      </c>
      <c r="P58" s="9">
        <v>0</v>
      </c>
      <c r="Q58" s="9"/>
      <c r="R58" s="10"/>
      <c r="S58" s="10">
        <v>1</v>
      </c>
      <c r="T58" s="9"/>
      <c r="U58" s="9">
        <v>0</v>
      </c>
      <c r="V58" s="11">
        <f t="shared" si="0"/>
        <v>4</v>
      </c>
    </row>
    <row r="59" spans="1:22" x14ac:dyDescent="0.25">
      <c r="A59" s="4" t="str">
        <f t="shared" si="4"/>
        <v>Московский</v>
      </c>
      <c r="B59" s="12" t="str">
        <f t="shared" si="4"/>
        <v xml:space="preserve">ГБОУ СОШ №358 </v>
      </c>
      <c r="C59" s="6">
        <f t="shared" si="4"/>
        <v>11358</v>
      </c>
      <c r="D59" s="6" t="str">
        <f t="shared" si="4"/>
        <v>СОШ</v>
      </c>
      <c r="E59" s="8" t="str">
        <f t="shared" si="4"/>
        <v>2б</v>
      </c>
      <c r="F59" s="8">
        <f t="shared" si="4"/>
        <v>131</v>
      </c>
      <c r="G59" s="8">
        <f t="shared" si="4"/>
        <v>120</v>
      </c>
      <c r="H59" s="9"/>
      <c r="I59" s="9">
        <v>2</v>
      </c>
      <c r="J59" s="10"/>
      <c r="K59" s="10">
        <v>1</v>
      </c>
      <c r="L59" s="9"/>
      <c r="M59" s="9">
        <v>2</v>
      </c>
      <c r="N59" s="10"/>
      <c r="O59" s="10">
        <v>1</v>
      </c>
      <c r="P59" s="9">
        <v>2</v>
      </c>
      <c r="Q59" s="9"/>
      <c r="R59" s="10"/>
      <c r="S59" s="10">
        <v>1</v>
      </c>
      <c r="T59" s="9">
        <v>2</v>
      </c>
      <c r="U59" s="9"/>
      <c r="V59" s="11">
        <f t="shared" si="0"/>
        <v>11</v>
      </c>
    </row>
    <row r="60" spans="1:22" x14ac:dyDescent="0.25">
      <c r="A60" s="4" t="str">
        <f t="shared" si="4"/>
        <v>Московский</v>
      </c>
      <c r="B60" s="12" t="str">
        <f t="shared" si="4"/>
        <v xml:space="preserve">ГБОУ СОШ №358 </v>
      </c>
      <c r="C60" s="6">
        <f t="shared" si="4"/>
        <v>11358</v>
      </c>
      <c r="D60" s="6" t="str">
        <f t="shared" si="4"/>
        <v>СОШ</v>
      </c>
      <c r="E60" s="8" t="str">
        <f t="shared" si="4"/>
        <v>2б</v>
      </c>
      <c r="F60" s="8">
        <f t="shared" si="4"/>
        <v>131</v>
      </c>
      <c r="G60" s="8">
        <f t="shared" si="4"/>
        <v>120</v>
      </c>
      <c r="H60" s="9"/>
      <c r="I60" s="9">
        <v>2</v>
      </c>
      <c r="J60" s="10">
        <v>1</v>
      </c>
      <c r="K60" s="10"/>
      <c r="L60" s="9">
        <v>2</v>
      </c>
      <c r="M60" s="9"/>
      <c r="N60" s="10">
        <v>1</v>
      </c>
      <c r="O60" s="10"/>
      <c r="P60" s="9"/>
      <c r="Q60" s="9">
        <v>2</v>
      </c>
      <c r="R60" s="10">
        <v>1</v>
      </c>
      <c r="S60" s="10"/>
      <c r="T60" s="9"/>
      <c r="U60" s="9">
        <v>1</v>
      </c>
      <c r="V60" s="11">
        <f t="shared" si="0"/>
        <v>10</v>
      </c>
    </row>
    <row r="61" spans="1:22" x14ac:dyDescent="0.25">
      <c r="A61" s="4" t="str">
        <f t="shared" si="4"/>
        <v>Московский</v>
      </c>
      <c r="B61" s="12" t="str">
        <f t="shared" si="4"/>
        <v xml:space="preserve">ГБОУ СОШ №358 </v>
      </c>
      <c r="C61" s="6">
        <f t="shared" si="4"/>
        <v>11358</v>
      </c>
      <c r="D61" s="6" t="str">
        <f t="shared" si="4"/>
        <v>СОШ</v>
      </c>
      <c r="E61" s="8" t="str">
        <f t="shared" si="4"/>
        <v>2б</v>
      </c>
      <c r="F61" s="8">
        <f t="shared" si="4"/>
        <v>131</v>
      </c>
      <c r="G61" s="8">
        <f t="shared" si="4"/>
        <v>120</v>
      </c>
      <c r="H61" s="9"/>
      <c r="I61" s="9">
        <v>2</v>
      </c>
      <c r="J61" s="10"/>
      <c r="K61" s="10">
        <v>1</v>
      </c>
      <c r="L61" s="9"/>
      <c r="M61" s="9">
        <v>2</v>
      </c>
      <c r="N61" s="10"/>
      <c r="O61" s="10">
        <v>1</v>
      </c>
      <c r="P61" s="9">
        <v>2</v>
      </c>
      <c r="Q61" s="9"/>
      <c r="R61" s="10">
        <v>1</v>
      </c>
      <c r="S61" s="10"/>
      <c r="T61" s="9">
        <v>2</v>
      </c>
      <c r="U61" s="9"/>
      <c r="V61" s="11">
        <f t="shared" si="0"/>
        <v>11</v>
      </c>
    </row>
    <row r="62" spans="1:22" x14ac:dyDescent="0.25">
      <c r="A62" s="4" t="str">
        <f t="shared" si="4"/>
        <v>Московский</v>
      </c>
      <c r="B62" s="12" t="str">
        <f t="shared" si="4"/>
        <v xml:space="preserve">ГБОУ СОШ №358 </v>
      </c>
      <c r="C62" s="6">
        <f t="shared" si="4"/>
        <v>11358</v>
      </c>
      <c r="D62" s="6" t="str">
        <f t="shared" si="4"/>
        <v>СОШ</v>
      </c>
      <c r="E62" s="8" t="str">
        <f t="shared" si="4"/>
        <v>2б</v>
      </c>
      <c r="F62" s="8">
        <f t="shared" si="4"/>
        <v>131</v>
      </c>
      <c r="G62" s="8">
        <f t="shared" si="4"/>
        <v>120</v>
      </c>
      <c r="H62" s="9">
        <v>2</v>
      </c>
      <c r="I62" s="9"/>
      <c r="J62" s="10"/>
      <c r="K62" s="10">
        <v>1</v>
      </c>
      <c r="L62" s="9">
        <v>2</v>
      </c>
      <c r="M62" s="9"/>
      <c r="N62" s="10">
        <v>1</v>
      </c>
      <c r="O62" s="10"/>
      <c r="P62" s="9">
        <v>0</v>
      </c>
      <c r="Q62" s="9"/>
      <c r="R62" s="10">
        <v>1</v>
      </c>
      <c r="S62" s="10"/>
      <c r="T62" s="9">
        <v>2</v>
      </c>
      <c r="U62" s="9"/>
      <c r="V62" s="11">
        <f t="shared" si="0"/>
        <v>9</v>
      </c>
    </row>
    <row r="63" spans="1:22" x14ac:dyDescent="0.25">
      <c r="A63" s="4" t="str">
        <f t="shared" si="4"/>
        <v>Московский</v>
      </c>
      <c r="B63" s="12" t="str">
        <f t="shared" si="4"/>
        <v xml:space="preserve">ГБОУ СОШ №358 </v>
      </c>
      <c r="C63" s="6">
        <f t="shared" si="4"/>
        <v>11358</v>
      </c>
      <c r="D63" s="6" t="str">
        <f t="shared" si="4"/>
        <v>СОШ</v>
      </c>
      <c r="E63" s="8" t="str">
        <f t="shared" si="4"/>
        <v>2б</v>
      </c>
      <c r="F63" s="8">
        <f t="shared" si="4"/>
        <v>131</v>
      </c>
      <c r="G63" s="8">
        <f t="shared" si="4"/>
        <v>120</v>
      </c>
      <c r="H63" s="9">
        <v>2</v>
      </c>
      <c r="I63" s="9"/>
      <c r="J63" s="10"/>
      <c r="K63" s="10">
        <v>1</v>
      </c>
      <c r="L63" s="9"/>
      <c r="M63" s="9">
        <v>1</v>
      </c>
      <c r="N63" s="10"/>
      <c r="O63" s="10">
        <v>0</v>
      </c>
      <c r="P63" s="9">
        <v>0</v>
      </c>
      <c r="Q63" s="9"/>
      <c r="R63" s="10">
        <v>1</v>
      </c>
      <c r="S63" s="10"/>
      <c r="T63" s="9"/>
      <c r="U63" s="9">
        <v>1</v>
      </c>
      <c r="V63" s="11">
        <f t="shared" si="0"/>
        <v>6</v>
      </c>
    </row>
    <row r="64" spans="1:22" x14ac:dyDescent="0.25">
      <c r="A64" s="4" t="str">
        <f t="shared" si="4"/>
        <v>Московский</v>
      </c>
      <c r="B64" s="12" t="str">
        <f t="shared" si="4"/>
        <v xml:space="preserve">ГБОУ СОШ №358 </v>
      </c>
      <c r="C64" s="6">
        <f t="shared" si="4"/>
        <v>11358</v>
      </c>
      <c r="D64" s="6" t="str">
        <f t="shared" si="4"/>
        <v>СОШ</v>
      </c>
      <c r="E64" s="8" t="str">
        <f t="shared" si="4"/>
        <v>2б</v>
      </c>
      <c r="F64" s="8">
        <f t="shared" si="4"/>
        <v>131</v>
      </c>
      <c r="G64" s="8">
        <f t="shared" si="4"/>
        <v>120</v>
      </c>
      <c r="H64" s="9"/>
      <c r="I64" s="9">
        <v>2</v>
      </c>
      <c r="J64" s="10">
        <v>1</v>
      </c>
      <c r="K64" s="10"/>
      <c r="L64" s="9"/>
      <c r="M64" s="9">
        <v>2</v>
      </c>
      <c r="N64" s="10"/>
      <c r="O64" s="10">
        <v>1</v>
      </c>
      <c r="P64" s="9"/>
      <c r="Q64" s="9">
        <v>1</v>
      </c>
      <c r="R64" s="10">
        <v>1</v>
      </c>
      <c r="S64" s="10"/>
      <c r="T64" s="9"/>
      <c r="U64" s="9">
        <v>2</v>
      </c>
      <c r="V64" s="11">
        <f t="shared" si="0"/>
        <v>10</v>
      </c>
    </row>
    <row r="65" spans="1:22" x14ac:dyDescent="0.25">
      <c r="A65" s="4" t="str">
        <f t="shared" si="4"/>
        <v>Московский</v>
      </c>
      <c r="B65" s="12" t="str">
        <f t="shared" si="4"/>
        <v xml:space="preserve">ГБОУ СОШ №358 </v>
      </c>
      <c r="C65" s="6">
        <f t="shared" si="4"/>
        <v>11358</v>
      </c>
      <c r="D65" s="6" t="str">
        <f t="shared" si="4"/>
        <v>СОШ</v>
      </c>
      <c r="E65" s="8" t="str">
        <f t="shared" si="4"/>
        <v>2б</v>
      </c>
      <c r="F65" s="8">
        <f t="shared" si="4"/>
        <v>131</v>
      </c>
      <c r="G65" s="8">
        <f t="shared" si="4"/>
        <v>120</v>
      </c>
      <c r="H65" s="9">
        <v>1</v>
      </c>
      <c r="I65" s="9"/>
      <c r="J65" s="10"/>
      <c r="K65" s="10">
        <v>1</v>
      </c>
      <c r="L65" s="9"/>
      <c r="M65" s="9">
        <v>1</v>
      </c>
      <c r="N65" s="10">
        <v>0</v>
      </c>
      <c r="O65" s="10"/>
      <c r="P65" s="9">
        <v>1</v>
      </c>
      <c r="Q65" s="9"/>
      <c r="R65" s="10">
        <v>1</v>
      </c>
      <c r="S65" s="10"/>
      <c r="T65" s="9">
        <v>1</v>
      </c>
      <c r="U65" s="9"/>
      <c r="V65" s="11">
        <f t="shared" ref="V65:V123" si="5">IF(COUNTBLANK(H65:U65)&lt;=7,SUM(H65:U65),"Не писал")</f>
        <v>6</v>
      </c>
    </row>
    <row r="66" spans="1:22" x14ac:dyDescent="0.25">
      <c r="A66" s="4" t="str">
        <f t="shared" si="4"/>
        <v>Московский</v>
      </c>
      <c r="B66" s="12" t="str">
        <f t="shared" si="4"/>
        <v xml:space="preserve">ГБОУ СОШ №358 </v>
      </c>
      <c r="C66" s="6">
        <f t="shared" si="4"/>
        <v>11358</v>
      </c>
      <c r="D66" s="6" t="str">
        <f t="shared" si="4"/>
        <v>СОШ</v>
      </c>
      <c r="E66" s="13" t="s">
        <v>24</v>
      </c>
      <c r="F66" s="8">
        <f t="shared" si="4"/>
        <v>131</v>
      </c>
      <c r="G66" s="8">
        <f t="shared" si="4"/>
        <v>120</v>
      </c>
      <c r="H66" s="9"/>
      <c r="I66" s="9">
        <v>2</v>
      </c>
      <c r="J66" s="10">
        <v>1</v>
      </c>
      <c r="K66" s="10"/>
      <c r="L66" s="9"/>
      <c r="M66" s="9">
        <v>1</v>
      </c>
      <c r="N66" s="10">
        <v>1</v>
      </c>
      <c r="O66" s="10"/>
      <c r="P66" s="9">
        <v>2</v>
      </c>
      <c r="Q66" s="9"/>
      <c r="R66" s="10">
        <v>1</v>
      </c>
      <c r="S66" s="10"/>
      <c r="T66" s="9">
        <v>1</v>
      </c>
      <c r="U66" s="9"/>
      <c r="V66" s="11">
        <f t="shared" si="5"/>
        <v>9</v>
      </c>
    </row>
    <row r="67" spans="1:22" x14ac:dyDescent="0.25">
      <c r="A67" s="4" t="str">
        <f t="shared" si="4"/>
        <v>Московский</v>
      </c>
      <c r="B67" s="12" t="str">
        <f t="shared" si="4"/>
        <v xml:space="preserve">ГБОУ СОШ №358 </v>
      </c>
      <c r="C67" s="6">
        <f t="shared" si="4"/>
        <v>11358</v>
      </c>
      <c r="D67" s="6" t="str">
        <f t="shared" si="4"/>
        <v>СОШ</v>
      </c>
      <c r="E67" s="8" t="str">
        <f t="shared" si="4"/>
        <v>2в</v>
      </c>
      <c r="F67" s="8">
        <f t="shared" si="4"/>
        <v>131</v>
      </c>
      <c r="G67" s="8">
        <f t="shared" si="4"/>
        <v>120</v>
      </c>
      <c r="H67" s="9">
        <v>2</v>
      </c>
      <c r="I67" s="9"/>
      <c r="J67" s="10">
        <v>0</v>
      </c>
      <c r="K67" s="10"/>
      <c r="L67" s="9"/>
      <c r="M67" s="9">
        <v>1</v>
      </c>
      <c r="N67" s="10">
        <v>0</v>
      </c>
      <c r="O67" s="10"/>
      <c r="P67" s="9">
        <v>0</v>
      </c>
      <c r="Q67" s="9"/>
      <c r="R67" s="10">
        <v>0</v>
      </c>
      <c r="S67" s="10"/>
      <c r="T67" s="9">
        <v>0</v>
      </c>
      <c r="U67" s="9"/>
      <c r="V67" s="11">
        <f t="shared" si="5"/>
        <v>3</v>
      </c>
    </row>
    <row r="68" spans="1:22" x14ac:dyDescent="0.25">
      <c r="A68" s="4" t="str">
        <f t="shared" si="4"/>
        <v>Московский</v>
      </c>
      <c r="B68" s="12" t="str">
        <f t="shared" si="4"/>
        <v xml:space="preserve">ГБОУ СОШ №358 </v>
      </c>
      <c r="C68" s="6">
        <f t="shared" si="4"/>
        <v>11358</v>
      </c>
      <c r="D68" s="6" t="str">
        <f t="shared" si="4"/>
        <v>СОШ</v>
      </c>
      <c r="E68" s="8" t="str">
        <f t="shared" si="4"/>
        <v>2в</v>
      </c>
      <c r="F68" s="8">
        <f t="shared" si="4"/>
        <v>131</v>
      </c>
      <c r="G68" s="8">
        <f t="shared" si="4"/>
        <v>120</v>
      </c>
      <c r="H68" s="9">
        <v>2</v>
      </c>
      <c r="I68" s="9"/>
      <c r="J68" s="10">
        <v>1</v>
      </c>
      <c r="K68" s="10"/>
      <c r="L68" s="9"/>
      <c r="M68" s="9">
        <v>0</v>
      </c>
      <c r="N68" s="10">
        <v>1</v>
      </c>
      <c r="O68" s="10"/>
      <c r="P68" s="9">
        <v>2</v>
      </c>
      <c r="Q68" s="9"/>
      <c r="R68" s="10">
        <v>0</v>
      </c>
      <c r="S68" s="10"/>
      <c r="T68" s="9">
        <v>2</v>
      </c>
      <c r="U68" s="9"/>
      <c r="V68" s="11">
        <f t="shared" si="5"/>
        <v>8</v>
      </c>
    </row>
    <row r="69" spans="1:22" x14ac:dyDescent="0.25">
      <c r="A69" s="4" t="str">
        <f t="shared" si="4"/>
        <v>Московский</v>
      </c>
      <c r="B69" s="12" t="str">
        <f t="shared" si="4"/>
        <v xml:space="preserve">ГБОУ СОШ №358 </v>
      </c>
      <c r="C69" s="6">
        <f t="shared" si="4"/>
        <v>11358</v>
      </c>
      <c r="D69" s="6" t="str">
        <f t="shared" si="4"/>
        <v>СОШ</v>
      </c>
      <c r="E69" s="8" t="str">
        <f t="shared" si="4"/>
        <v>2в</v>
      </c>
      <c r="F69" s="8">
        <f t="shared" si="4"/>
        <v>131</v>
      </c>
      <c r="G69" s="8">
        <f t="shared" si="4"/>
        <v>120</v>
      </c>
      <c r="H69" s="9">
        <v>2</v>
      </c>
      <c r="I69" s="9"/>
      <c r="J69" s="10">
        <v>1</v>
      </c>
      <c r="K69" s="10"/>
      <c r="L69" s="9"/>
      <c r="M69" s="9">
        <v>1</v>
      </c>
      <c r="N69" s="10">
        <v>1</v>
      </c>
      <c r="O69" s="10"/>
      <c r="P69" s="9">
        <v>1</v>
      </c>
      <c r="Q69" s="9"/>
      <c r="R69" s="10">
        <v>1</v>
      </c>
      <c r="S69" s="10"/>
      <c r="T69" s="9">
        <v>1</v>
      </c>
      <c r="U69" s="9"/>
      <c r="V69" s="11">
        <f t="shared" si="5"/>
        <v>8</v>
      </c>
    </row>
    <row r="70" spans="1:22" x14ac:dyDescent="0.25">
      <c r="A70" s="4" t="str">
        <f t="shared" ref="A70:G85" si="6">A69</f>
        <v>Московский</v>
      </c>
      <c r="B70" s="12" t="str">
        <f t="shared" si="6"/>
        <v xml:space="preserve">ГБОУ СОШ №358 </v>
      </c>
      <c r="C70" s="6">
        <f t="shared" si="6"/>
        <v>11358</v>
      </c>
      <c r="D70" s="6" t="str">
        <f t="shared" si="6"/>
        <v>СОШ</v>
      </c>
      <c r="E70" s="8" t="str">
        <f t="shared" si="6"/>
        <v>2в</v>
      </c>
      <c r="F70" s="8">
        <f t="shared" si="6"/>
        <v>131</v>
      </c>
      <c r="G70" s="8">
        <f t="shared" si="6"/>
        <v>120</v>
      </c>
      <c r="H70" s="9">
        <v>2</v>
      </c>
      <c r="I70" s="9"/>
      <c r="J70" s="10">
        <v>1</v>
      </c>
      <c r="K70" s="10"/>
      <c r="L70" s="9"/>
      <c r="M70" s="9">
        <v>0</v>
      </c>
      <c r="N70" s="10">
        <v>1</v>
      </c>
      <c r="O70" s="10"/>
      <c r="P70" s="9">
        <v>2</v>
      </c>
      <c r="Q70" s="9"/>
      <c r="R70" s="10"/>
      <c r="S70" s="10">
        <v>0</v>
      </c>
      <c r="T70" s="9">
        <v>0</v>
      </c>
      <c r="U70" s="9"/>
      <c r="V70" s="11">
        <f t="shared" si="5"/>
        <v>6</v>
      </c>
    </row>
    <row r="71" spans="1:22" x14ac:dyDescent="0.25">
      <c r="A71" s="4" t="str">
        <f t="shared" si="6"/>
        <v>Московский</v>
      </c>
      <c r="B71" s="12" t="str">
        <f t="shared" si="6"/>
        <v xml:space="preserve">ГБОУ СОШ №358 </v>
      </c>
      <c r="C71" s="6">
        <f t="shared" si="6"/>
        <v>11358</v>
      </c>
      <c r="D71" s="6" t="str">
        <f t="shared" si="6"/>
        <v>СОШ</v>
      </c>
      <c r="E71" s="8" t="str">
        <f t="shared" si="6"/>
        <v>2в</v>
      </c>
      <c r="F71" s="8">
        <f t="shared" si="6"/>
        <v>131</v>
      </c>
      <c r="G71" s="8">
        <f t="shared" si="6"/>
        <v>120</v>
      </c>
      <c r="H71" s="9">
        <v>2</v>
      </c>
      <c r="I71" s="9"/>
      <c r="J71" s="10"/>
      <c r="K71" s="10">
        <v>1</v>
      </c>
      <c r="L71" s="9"/>
      <c r="M71" s="9">
        <v>0</v>
      </c>
      <c r="N71" s="10">
        <v>0</v>
      </c>
      <c r="O71" s="10"/>
      <c r="P71" s="9">
        <v>0</v>
      </c>
      <c r="Q71" s="9"/>
      <c r="R71" s="10">
        <v>1</v>
      </c>
      <c r="S71" s="10"/>
      <c r="T71" s="9">
        <v>1</v>
      </c>
      <c r="U71" s="9"/>
      <c r="V71" s="11">
        <f t="shared" si="5"/>
        <v>5</v>
      </c>
    </row>
    <row r="72" spans="1:22" x14ac:dyDescent="0.25">
      <c r="A72" s="4" t="str">
        <f t="shared" si="6"/>
        <v>Московский</v>
      </c>
      <c r="B72" s="12" t="str">
        <f t="shared" si="6"/>
        <v xml:space="preserve">ГБОУ СОШ №358 </v>
      </c>
      <c r="C72" s="6">
        <f t="shared" si="6"/>
        <v>11358</v>
      </c>
      <c r="D72" s="6" t="str">
        <f t="shared" si="6"/>
        <v>СОШ</v>
      </c>
      <c r="E72" s="8" t="str">
        <f t="shared" si="6"/>
        <v>2в</v>
      </c>
      <c r="F72" s="8">
        <f t="shared" si="6"/>
        <v>131</v>
      </c>
      <c r="G72" s="8">
        <f t="shared" si="6"/>
        <v>120</v>
      </c>
      <c r="H72" s="9">
        <v>2</v>
      </c>
      <c r="I72" s="9"/>
      <c r="J72" s="10">
        <v>1</v>
      </c>
      <c r="K72" s="10"/>
      <c r="L72" s="9">
        <v>2</v>
      </c>
      <c r="M72" s="9"/>
      <c r="N72" s="10">
        <v>1</v>
      </c>
      <c r="O72" s="10"/>
      <c r="P72" s="9"/>
      <c r="Q72" s="9">
        <v>2</v>
      </c>
      <c r="R72" s="10">
        <v>1</v>
      </c>
      <c r="S72" s="10"/>
      <c r="T72" s="9">
        <v>2</v>
      </c>
      <c r="U72" s="9"/>
      <c r="V72" s="11">
        <f t="shared" si="5"/>
        <v>11</v>
      </c>
    </row>
    <row r="73" spans="1:22" x14ac:dyDescent="0.25">
      <c r="A73" s="4" t="str">
        <f t="shared" si="6"/>
        <v>Московский</v>
      </c>
      <c r="B73" s="12" t="str">
        <f t="shared" si="6"/>
        <v xml:space="preserve">ГБОУ СОШ №358 </v>
      </c>
      <c r="C73" s="6">
        <f t="shared" si="6"/>
        <v>11358</v>
      </c>
      <c r="D73" s="6" t="str">
        <f t="shared" si="6"/>
        <v>СОШ</v>
      </c>
      <c r="E73" s="8" t="str">
        <f t="shared" si="6"/>
        <v>2в</v>
      </c>
      <c r="F73" s="8">
        <f t="shared" si="6"/>
        <v>131</v>
      </c>
      <c r="G73" s="8">
        <f t="shared" si="6"/>
        <v>120</v>
      </c>
      <c r="H73" s="9"/>
      <c r="I73" s="9">
        <v>2</v>
      </c>
      <c r="J73" s="10"/>
      <c r="K73" s="10">
        <v>1</v>
      </c>
      <c r="L73" s="9"/>
      <c r="M73" s="9">
        <v>2</v>
      </c>
      <c r="N73" s="10">
        <v>1</v>
      </c>
      <c r="O73" s="10"/>
      <c r="P73" s="9">
        <v>2</v>
      </c>
      <c r="Q73" s="9"/>
      <c r="R73" s="10"/>
      <c r="S73" s="10">
        <v>1</v>
      </c>
      <c r="T73" s="9">
        <v>1</v>
      </c>
      <c r="U73" s="9"/>
      <c r="V73" s="11">
        <f t="shared" si="5"/>
        <v>10</v>
      </c>
    </row>
    <row r="74" spans="1:22" x14ac:dyDescent="0.25">
      <c r="A74" s="4" t="str">
        <f t="shared" si="6"/>
        <v>Московский</v>
      </c>
      <c r="B74" s="12" t="str">
        <f t="shared" si="6"/>
        <v xml:space="preserve">ГБОУ СОШ №358 </v>
      </c>
      <c r="C74" s="6">
        <f t="shared" si="6"/>
        <v>11358</v>
      </c>
      <c r="D74" s="6" t="str">
        <f t="shared" si="6"/>
        <v>СОШ</v>
      </c>
      <c r="E74" s="8" t="str">
        <f t="shared" si="6"/>
        <v>2в</v>
      </c>
      <c r="F74" s="8">
        <f t="shared" si="6"/>
        <v>131</v>
      </c>
      <c r="G74" s="8">
        <f t="shared" si="6"/>
        <v>120</v>
      </c>
      <c r="H74" s="9">
        <v>2</v>
      </c>
      <c r="I74" s="9"/>
      <c r="J74" s="10"/>
      <c r="K74" s="10">
        <v>1</v>
      </c>
      <c r="L74" s="9"/>
      <c r="M74" s="9">
        <v>1</v>
      </c>
      <c r="N74" s="10"/>
      <c r="O74" s="10">
        <v>1</v>
      </c>
      <c r="P74" s="9">
        <v>2</v>
      </c>
      <c r="Q74" s="9"/>
      <c r="R74" s="10"/>
      <c r="S74" s="10">
        <v>1</v>
      </c>
      <c r="T74" s="9">
        <v>2</v>
      </c>
      <c r="U74" s="9"/>
      <c r="V74" s="11">
        <f t="shared" si="5"/>
        <v>10</v>
      </c>
    </row>
    <row r="75" spans="1:22" x14ac:dyDescent="0.25">
      <c r="A75" s="4" t="str">
        <f t="shared" si="6"/>
        <v>Московский</v>
      </c>
      <c r="B75" s="12" t="str">
        <f t="shared" si="6"/>
        <v xml:space="preserve">ГБОУ СОШ №358 </v>
      </c>
      <c r="C75" s="6">
        <f t="shared" si="6"/>
        <v>11358</v>
      </c>
      <c r="D75" s="6" t="str">
        <f t="shared" si="6"/>
        <v>СОШ</v>
      </c>
      <c r="E75" s="8" t="str">
        <f t="shared" si="6"/>
        <v>2в</v>
      </c>
      <c r="F75" s="8">
        <f t="shared" si="6"/>
        <v>131</v>
      </c>
      <c r="G75" s="8">
        <f t="shared" si="6"/>
        <v>120</v>
      </c>
      <c r="H75" s="9">
        <v>2</v>
      </c>
      <c r="I75" s="9"/>
      <c r="J75" s="10">
        <v>1</v>
      </c>
      <c r="K75" s="10"/>
      <c r="L75" s="9"/>
      <c r="M75" s="9">
        <v>0</v>
      </c>
      <c r="N75" s="10">
        <v>1</v>
      </c>
      <c r="O75" s="10"/>
      <c r="P75" s="9">
        <v>2</v>
      </c>
      <c r="Q75" s="9"/>
      <c r="R75" s="10">
        <v>1</v>
      </c>
      <c r="S75" s="10"/>
      <c r="T75" s="9">
        <v>0</v>
      </c>
      <c r="U75" s="9"/>
      <c r="V75" s="11">
        <f t="shared" si="5"/>
        <v>7</v>
      </c>
    </row>
    <row r="76" spans="1:22" x14ac:dyDescent="0.25">
      <c r="A76" s="4" t="str">
        <f t="shared" si="6"/>
        <v>Московский</v>
      </c>
      <c r="B76" s="12" t="str">
        <f t="shared" si="6"/>
        <v xml:space="preserve">ГБОУ СОШ №358 </v>
      </c>
      <c r="C76" s="6">
        <f t="shared" si="6"/>
        <v>11358</v>
      </c>
      <c r="D76" s="6" t="str">
        <f t="shared" si="6"/>
        <v>СОШ</v>
      </c>
      <c r="E76" s="8" t="str">
        <f t="shared" si="6"/>
        <v>2в</v>
      </c>
      <c r="F76" s="8">
        <f t="shared" si="6"/>
        <v>131</v>
      </c>
      <c r="G76" s="8">
        <f t="shared" si="6"/>
        <v>120</v>
      </c>
      <c r="H76" s="9">
        <v>2</v>
      </c>
      <c r="I76" s="9"/>
      <c r="J76" s="10"/>
      <c r="K76" s="10">
        <v>1</v>
      </c>
      <c r="L76" s="9"/>
      <c r="M76" s="9">
        <v>2</v>
      </c>
      <c r="N76" s="10">
        <v>1</v>
      </c>
      <c r="O76" s="10"/>
      <c r="P76" s="9"/>
      <c r="Q76" s="9">
        <v>2</v>
      </c>
      <c r="R76" s="10">
        <v>1</v>
      </c>
      <c r="S76" s="10"/>
      <c r="T76" s="9">
        <v>1</v>
      </c>
      <c r="U76" s="9"/>
      <c r="V76" s="11">
        <f t="shared" si="5"/>
        <v>10</v>
      </c>
    </row>
    <row r="77" spans="1:22" x14ac:dyDescent="0.25">
      <c r="A77" s="4" t="str">
        <f t="shared" si="6"/>
        <v>Московский</v>
      </c>
      <c r="B77" s="12" t="str">
        <f t="shared" si="6"/>
        <v xml:space="preserve">ГБОУ СОШ №358 </v>
      </c>
      <c r="C77" s="6">
        <f t="shared" si="6"/>
        <v>11358</v>
      </c>
      <c r="D77" s="6" t="str">
        <f t="shared" si="6"/>
        <v>СОШ</v>
      </c>
      <c r="E77" s="8" t="str">
        <f t="shared" si="6"/>
        <v>2в</v>
      </c>
      <c r="F77" s="8">
        <f t="shared" si="6"/>
        <v>131</v>
      </c>
      <c r="G77" s="8">
        <f t="shared" si="6"/>
        <v>120</v>
      </c>
      <c r="H77" s="9">
        <v>2</v>
      </c>
      <c r="I77" s="9"/>
      <c r="J77" s="10">
        <v>1</v>
      </c>
      <c r="K77" s="10"/>
      <c r="L77" s="9">
        <v>2</v>
      </c>
      <c r="M77" s="9"/>
      <c r="N77" s="10">
        <v>1</v>
      </c>
      <c r="O77" s="10"/>
      <c r="P77" s="9">
        <v>0</v>
      </c>
      <c r="Q77" s="9"/>
      <c r="R77" s="10">
        <v>1</v>
      </c>
      <c r="S77" s="10"/>
      <c r="T77" s="9"/>
      <c r="U77" s="9">
        <v>1</v>
      </c>
      <c r="V77" s="11">
        <f t="shared" si="5"/>
        <v>8</v>
      </c>
    </row>
    <row r="78" spans="1:22" x14ac:dyDescent="0.25">
      <c r="A78" s="4" t="str">
        <f t="shared" si="6"/>
        <v>Московский</v>
      </c>
      <c r="B78" s="12" t="str">
        <f t="shared" si="6"/>
        <v xml:space="preserve">ГБОУ СОШ №358 </v>
      </c>
      <c r="C78" s="6">
        <f t="shared" si="6"/>
        <v>11358</v>
      </c>
      <c r="D78" s="6" t="str">
        <f t="shared" si="6"/>
        <v>СОШ</v>
      </c>
      <c r="E78" s="8" t="str">
        <f t="shared" si="6"/>
        <v>2в</v>
      </c>
      <c r="F78" s="8">
        <f t="shared" si="6"/>
        <v>131</v>
      </c>
      <c r="G78" s="8">
        <f t="shared" si="6"/>
        <v>120</v>
      </c>
      <c r="H78" s="9">
        <v>1</v>
      </c>
      <c r="I78" s="9"/>
      <c r="J78" s="10"/>
      <c r="K78" s="10">
        <v>1</v>
      </c>
      <c r="L78" s="9"/>
      <c r="M78" s="9">
        <v>1</v>
      </c>
      <c r="N78" s="10"/>
      <c r="O78" s="10">
        <v>1</v>
      </c>
      <c r="P78" s="9">
        <v>0</v>
      </c>
      <c r="Q78" s="9"/>
      <c r="R78" s="10">
        <v>1</v>
      </c>
      <c r="S78" s="10"/>
      <c r="T78" s="9">
        <v>1</v>
      </c>
      <c r="U78" s="9"/>
      <c r="V78" s="11">
        <f t="shared" si="5"/>
        <v>6</v>
      </c>
    </row>
    <row r="79" spans="1:22" x14ac:dyDescent="0.25">
      <c r="A79" s="4" t="str">
        <f t="shared" si="6"/>
        <v>Московский</v>
      </c>
      <c r="B79" s="12" t="str">
        <f t="shared" si="6"/>
        <v xml:space="preserve">ГБОУ СОШ №358 </v>
      </c>
      <c r="C79" s="6">
        <f t="shared" si="6"/>
        <v>11358</v>
      </c>
      <c r="D79" s="6" t="str">
        <f t="shared" si="6"/>
        <v>СОШ</v>
      </c>
      <c r="E79" s="8" t="str">
        <f t="shared" si="6"/>
        <v>2в</v>
      </c>
      <c r="F79" s="8">
        <f t="shared" si="6"/>
        <v>131</v>
      </c>
      <c r="G79" s="8">
        <f t="shared" si="6"/>
        <v>120</v>
      </c>
      <c r="H79" s="9">
        <v>0</v>
      </c>
      <c r="I79" s="9"/>
      <c r="J79" s="10"/>
      <c r="K79" s="10">
        <v>1</v>
      </c>
      <c r="L79" s="9"/>
      <c r="M79" s="9">
        <v>0</v>
      </c>
      <c r="N79" s="10">
        <v>1</v>
      </c>
      <c r="O79" s="10"/>
      <c r="P79" s="9">
        <v>0</v>
      </c>
      <c r="Q79" s="9"/>
      <c r="R79" s="10">
        <v>1</v>
      </c>
      <c r="S79" s="10"/>
      <c r="T79" s="9">
        <v>2</v>
      </c>
      <c r="U79" s="9"/>
      <c r="V79" s="11">
        <f t="shared" si="5"/>
        <v>5</v>
      </c>
    </row>
    <row r="80" spans="1:22" x14ac:dyDescent="0.25">
      <c r="A80" s="4" t="str">
        <f t="shared" si="6"/>
        <v>Московский</v>
      </c>
      <c r="B80" s="12" t="str">
        <f t="shared" si="6"/>
        <v xml:space="preserve">ГБОУ СОШ №358 </v>
      </c>
      <c r="C80" s="6">
        <f t="shared" si="6"/>
        <v>11358</v>
      </c>
      <c r="D80" s="6" t="str">
        <f t="shared" si="6"/>
        <v>СОШ</v>
      </c>
      <c r="E80" s="8" t="str">
        <f t="shared" si="6"/>
        <v>2в</v>
      </c>
      <c r="F80" s="8">
        <f t="shared" si="6"/>
        <v>131</v>
      </c>
      <c r="G80" s="8">
        <f t="shared" si="6"/>
        <v>120</v>
      </c>
      <c r="H80" s="9">
        <v>2</v>
      </c>
      <c r="I80" s="9"/>
      <c r="J80" s="10"/>
      <c r="K80" s="10">
        <v>1</v>
      </c>
      <c r="L80" s="9"/>
      <c r="M80" s="9">
        <v>1</v>
      </c>
      <c r="N80" s="10">
        <v>1</v>
      </c>
      <c r="O80" s="10"/>
      <c r="P80" s="9">
        <v>2</v>
      </c>
      <c r="Q80" s="9"/>
      <c r="R80" s="10">
        <v>1</v>
      </c>
      <c r="S80" s="10"/>
      <c r="T80" s="9">
        <v>2</v>
      </c>
      <c r="U80" s="9"/>
      <c r="V80" s="11">
        <f t="shared" si="5"/>
        <v>10</v>
      </c>
    </row>
    <row r="81" spans="1:22" x14ac:dyDescent="0.25">
      <c r="A81" s="4" t="str">
        <f t="shared" si="6"/>
        <v>Московский</v>
      </c>
      <c r="B81" s="12" t="str">
        <f t="shared" si="6"/>
        <v xml:space="preserve">ГБОУ СОШ №358 </v>
      </c>
      <c r="C81" s="6">
        <f t="shared" si="6"/>
        <v>11358</v>
      </c>
      <c r="D81" s="6" t="str">
        <f t="shared" si="6"/>
        <v>СОШ</v>
      </c>
      <c r="E81" s="8" t="str">
        <f t="shared" si="6"/>
        <v>2в</v>
      </c>
      <c r="F81" s="8">
        <f t="shared" si="6"/>
        <v>131</v>
      </c>
      <c r="G81" s="8">
        <f t="shared" si="6"/>
        <v>120</v>
      </c>
      <c r="H81" s="9">
        <v>2</v>
      </c>
      <c r="I81" s="9"/>
      <c r="J81" s="10"/>
      <c r="K81" s="10">
        <v>1</v>
      </c>
      <c r="L81" s="9"/>
      <c r="M81" s="9">
        <v>1</v>
      </c>
      <c r="N81" s="10">
        <v>1</v>
      </c>
      <c r="O81" s="10"/>
      <c r="P81" s="9">
        <v>0</v>
      </c>
      <c r="Q81" s="9"/>
      <c r="R81" s="10">
        <v>1</v>
      </c>
      <c r="S81" s="10"/>
      <c r="T81" s="9">
        <v>2</v>
      </c>
      <c r="U81" s="9"/>
      <c r="V81" s="11">
        <f t="shared" si="5"/>
        <v>8</v>
      </c>
    </row>
    <row r="82" spans="1:22" x14ac:dyDescent="0.25">
      <c r="A82" s="4" t="str">
        <f t="shared" si="6"/>
        <v>Московский</v>
      </c>
      <c r="B82" s="12" t="str">
        <f t="shared" si="6"/>
        <v xml:space="preserve">ГБОУ СОШ №358 </v>
      </c>
      <c r="C82" s="6">
        <f t="shared" si="6"/>
        <v>11358</v>
      </c>
      <c r="D82" s="6" t="str">
        <f t="shared" si="6"/>
        <v>СОШ</v>
      </c>
      <c r="E82" s="8" t="str">
        <f t="shared" si="6"/>
        <v>2в</v>
      </c>
      <c r="F82" s="8">
        <f t="shared" si="6"/>
        <v>131</v>
      </c>
      <c r="G82" s="8">
        <f t="shared" si="6"/>
        <v>120</v>
      </c>
      <c r="H82" s="9">
        <v>2</v>
      </c>
      <c r="I82" s="9"/>
      <c r="J82" s="10">
        <v>1</v>
      </c>
      <c r="K82" s="10"/>
      <c r="L82" s="9">
        <v>2</v>
      </c>
      <c r="M82" s="9"/>
      <c r="N82" s="10">
        <v>1</v>
      </c>
      <c r="O82" s="10"/>
      <c r="P82" s="9">
        <v>0</v>
      </c>
      <c r="Q82" s="9"/>
      <c r="R82" s="10">
        <v>1</v>
      </c>
      <c r="S82" s="10"/>
      <c r="T82" s="9"/>
      <c r="U82" s="9">
        <v>2</v>
      </c>
      <c r="V82" s="11">
        <f t="shared" si="5"/>
        <v>9</v>
      </c>
    </row>
    <row r="83" spans="1:22" x14ac:dyDescent="0.25">
      <c r="A83" s="4" t="str">
        <f t="shared" si="6"/>
        <v>Московский</v>
      </c>
      <c r="B83" s="12" t="str">
        <f t="shared" si="6"/>
        <v xml:space="preserve">ГБОУ СОШ №358 </v>
      </c>
      <c r="C83" s="6">
        <f t="shared" si="6"/>
        <v>11358</v>
      </c>
      <c r="D83" s="6" t="str">
        <f t="shared" si="6"/>
        <v>СОШ</v>
      </c>
      <c r="E83" s="8" t="str">
        <f t="shared" si="6"/>
        <v>2в</v>
      </c>
      <c r="F83" s="8">
        <f t="shared" si="6"/>
        <v>131</v>
      </c>
      <c r="G83" s="8">
        <f t="shared" si="6"/>
        <v>120</v>
      </c>
      <c r="H83" s="9">
        <v>2</v>
      </c>
      <c r="I83" s="9"/>
      <c r="J83" s="10"/>
      <c r="K83" s="10">
        <v>1</v>
      </c>
      <c r="L83" s="9"/>
      <c r="M83" s="9">
        <v>2</v>
      </c>
      <c r="N83" s="10"/>
      <c r="O83" s="10">
        <v>1</v>
      </c>
      <c r="P83" s="9"/>
      <c r="Q83" s="9">
        <v>2</v>
      </c>
      <c r="R83" s="10">
        <v>1</v>
      </c>
      <c r="S83" s="10"/>
      <c r="T83" s="9"/>
      <c r="U83" s="9">
        <v>2</v>
      </c>
      <c r="V83" s="11">
        <f t="shared" si="5"/>
        <v>11</v>
      </c>
    </row>
    <row r="84" spans="1:22" x14ac:dyDescent="0.25">
      <c r="A84" s="4" t="str">
        <f t="shared" si="6"/>
        <v>Московский</v>
      </c>
      <c r="B84" s="12" t="str">
        <f t="shared" si="6"/>
        <v xml:space="preserve">ГБОУ СОШ №358 </v>
      </c>
      <c r="C84" s="6">
        <f t="shared" si="6"/>
        <v>11358</v>
      </c>
      <c r="D84" s="6" t="str">
        <f t="shared" si="6"/>
        <v>СОШ</v>
      </c>
      <c r="E84" s="8" t="str">
        <f t="shared" si="6"/>
        <v>2в</v>
      </c>
      <c r="F84" s="8">
        <f t="shared" si="6"/>
        <v>131</v>
      </c>
      <c r="G84" s="8">
        <f t="shared" si="6"/>
        <v>120</v>
      </c>
      <c r="H84" s="9">
        <v>2</v>
      </c>
      <c r="I84" s="9"/>
      <c r="J84" s="10"/>
      <c r="K84" s="10">
        <v>1</v>
      </c>
      <c r="L84" s="9"/>
      <c r="M84" s="9">
        <v>2</v>
      </c>
      <c r="N84" s="10">
        <v>1</v>
      </c>
      <c r="O84" s="10"/>
      <c r="P84" s="9">
        <v>2</v>
      </c>
      <c r="Q84" s="9"/>
      <c r="R84" s="10">
        <v>1</v>
      </c>
      <c r="S84" s="10"/>
      <c r="T84" s="9">
        <v>2</v>
      </c>
      <c r="U84" s="9"/>
      <c r="V84" s="11">
        <f t="shared" si="5"/>
        <v>11</v>
      </c>
    </row>
    <row r="85" spans="1:22" x14ac:dyDescent="0.25">
      <c r="A85" s="4" t="str">
        <f t="shared" si="6"/>
        <v>Московский</v>
      </c>
      <c r="B85" s="12" t="str">
        <f t="shared" si="6"/>
        <v xml:space="preserve">ГБОУ СОШ №358 </v>
      </c>
      <c r="C85" s="6">
        <f t="shared" si="6"/>
        <v>11358</v>
      </c>
      <c r="D85" s="6" t="str">
        <f t="shared" si="6"/>
        <v>СОШ</v>
      </c>
      <c r="E85" s="8" t="str">
        <f t="shared" si="6"/>
        <v>2в</v>
      </c>
      <c r="F85" s="8">
        <f t="shared" si="6"/>
        <v>131</v>
      </c>
      <c r="G85" s="8">
        <f t="shared" si="6"/>
        <v>120</v>
      </c>
      <c r="H85" s="9"/>
      <c r="I85" s="9">
        <v>2</v>
      </c>
      <c r="J85" s="10">
        <v>1</v>
      </c>
      <c r="K85" s="10"/>
      <c r="L85" s="9">
        <v>2</v>
      </c>
      <c r="M85" s="9"/>
      <c r="N85" s="10">
        <v>1</v>
      </c>
      <c r="O85" s="10"/>
      <c r="P85" s="9"/>
      <c r="Q85" s="9">
        <v>2</v>
      </c>
      <c r="R85" s="10">
        <v>1</v>
      </c>
      <c r="S85" s="10"/>
      <c r="T85" s="9"/>
      <c r="U85" s="9">
        <v>1</v>
      </c>
      <c r="V85" s="11">
        <f t="shared" si="5"/>
        <v>10</v>
      </c>
    </row>
    <row r="86" spans="1:22" x14ac:dyDescent="0.25">
      <c r="A86" s="4" t="str">
        <f t="shared" ref="A86:G101" si="7">A85</f>
        <v>Московский</v>
      </c>
      <c r="B86" s="12" t="str">
        <f t="shared" si="7"/>
        <v xml:space="preserve">ГБОУ СОШ №358 </v>
      </c>
      <c r="C86" s="6">
        <f t="shared" si="7"/>
        <v>11358</v>
      </c>
      <c r="D86" s="6" t="str">
        <f t="shared" si="7"/>
        <v>СОШ</v>
      </c>
      <c r="E86" s="8" t="str">
        <f t="shared" si="7"/>
        <v>2в</v>
      </c>
      <c r="F86" s="8">
        <f t="shared" si="7"/>
        <v>131</v>
      </c>
      <c r="G86" s="8">
        <f t="shared" si="7"/>
        <v>120</v>
      </c>
      <c r="H86" s="9">
        <v>2</v>
      </c>
      <c r="I86" s="9"/>
      <c r="J86" s="10">
        <v>1</v>
      </c>
      <c r="K86" s="10"/>
      <c r="L86" s="9"/>
      <c r="M86" s="9">
        <v>1</v>
      </c>
      <c r="N86" s="10">
        <v>1</v>
      </c>
      <c r="O86" s="10"/>
      <c r="P86" s="9"/>
      <c r="Q86" s="9">
        <v>2</v>
      </c>
      <c r="R86" s="10">
        <v>1</v>
      </c>
      <c r="S86" s="10"/>
      <c r="T86" s="9">
        <v>1</v>
      </c>
      <c r="U86" s="9"/>
      <c r="V86" s="11">
        <f t="shared" si="5"/>
        <v>9</v>
      </c>
    </row>
    <row r="87" spans="1:22" x14ac:dyDescent="0.25">
      <c r="A87" s="4" t="str">
        <f t="shared" si="7"/>
        <v>Московский</v>
      </c>
      <c r="B87" s="12" t="str">
        <f t="shared" si="7"/>
        <v xml:space="preserve">ГБОУ СОШ №358 </v>
      </c>
      <c r="C87" s="6">
        <f t="shared" si="7"/>
        <v>11358</v>
      </c>
      <c r="D87" s="6" t="str">
        <f t="shared" si="7"/>
        <v>СОШ</v>
      </c>
      <c r="E87" s="8" t="str">
        <f t="shared" si="7"/>
        <v>2в</v>
      </c>
      <c r="F87" s="8">
        <f t="shared" si="7"/>
        <v>131</v>
      </c>
      <c r="G87" s="8">
        <f t="shared" si="7"/>
        <v>120</v>
      </c>
      <c r="H87" s="9">
        <v>0</v>
      </c>
      <c r="I87" s="9"/>
      <c r="J87" s="10"/>
      <c r="K87" s="10">
        <v>1</v>
      </c>
      <c r="L87" s="9"/>
      <c r="M87" s="9">
        <v>2</v>
      </c>
      <c r="N87" s="10"/>
      <c r="O87" s="10">
        <v>0</v>
      </c>
      <c r="P87" s="9">
        <v>2</v>
      </c>
      <c r="Q87" s="9"/>
      <c r="R87" s="10">
        <v>0</v>
      </c>
      <c r="S87" s="10"/>
      <c r="T87" s="9">
        <v>0</v>
      </c>
      <c r="U87" s="9"/>
      <c r="V87" s="11">
        <f t="shared" si="5"/>
        <v>5</v>
      </c>
    </row>
    <row r="88" spans="1:22" x14ac:dyDescent="0.25">
      <c r="A88" s="4" t="str">
        <f t="shared" si="7"/>
        <v>Московский</v>
      </c>
      <c r="B88" s="12" t="str">
        <f t="shared" si="7"/>
        <v xml:space="preserve">ГБОУ СОШ №358 </v>
      </c>
      <c r="C88" s="6">
        <f t="shared" si="7"/>
        <v>11358</v>
      </c>
      <c r="D88" s="6" t="str">
        <f t="shared" si="7"/>
        <v>СОШ</v>
      </c>
      <c r="E88" s="8" t="str">
        <f t="shared" si="7"/>
        <v>2в</v>
      </c>
      <c r="F88" s="8">
        <f t="shared" si="7"/>
        <v>131</v>
      </c>
      <c r="G88" s="8">
        <f t="shared" si="7"/>
        <v>120</v>
      </c>
      <c r="H88" s="9">
        <v>1</v>
      </c>
      <c r="I88" s="9"/>
      <c r="J88" s="10"/>
      <c r="K88" s="10">
        <v>1</v>
      </c>
      <c r="L88" s="9"/>
      <c r="M88" s="9">
        <v>0</v>
      </c>
      <c r="N88" s="10">
        <v>1</v>
      </c>
      <c r="O88" s="10"/>
      <c r="P88" s="9">
        <v>2</v>
      </c>
      <c r="Q88" s="9"/>
      <c r="R88" s="10">
        <v>1</v>
      </c>
      <c r="S88" s="10"/>
      <c r="T88" s="9"/>
      <c r="U88" s="9">
        <v>2</v>
      </c>
      <c r="V88" s="11">
        <f t="shared" si="5"/>
        <v>8</v>
      </c>
    </row>
    <row r="89" spans="1:22" x14ac:dyDescent="0.25">
      <c r="A89" s="4" t="str">
        <f t="shared" si="7"/>
        <v>Московский</v>
      </c>
      <c r="B89" s="12" t="str">
        <f t="shared" si="7"/>
        <v xml:space="preserve">ГБОУ СОШ №358 </v>
      </c>
      <c r="C89" s="6">
        <f t="shared" si="7"/>
        <v>11358</v>
      </c>
      <c r="D89" s="6" t="str">
        <f t="shared" si="7"/>
        <v>СОШ</v>
      </c>
      <c r="E89" s="8" t="str">
        <f t="shared" si="7"/>
        <v>2в</v>
      </c>
      <c r="F89" s="8">
        <f t="shared" si="7"/>
        <v>131</v>
      </c>
      <c r="G89" s="8">
        <f t="shared" si="7"/>
        <v>120</v>
      </c>
      <c r="H89" s="9">
        <v>2</v>
      </c>
      <c r="I89" s="9"/>
      <c r="J89" s="10"/>
      <c r="K89" s="10">
        <v>1</v>
      </c>
      <c r="L89" s="9"/>
      <c r="M89" s="9">
        <v>1</v>
      </c>
      <c r="N89" s="10">
        <v>1</v>
      </c>
      <c r="O89" s="10"/>
      <c r="P89" s="9">
        <v>0</v>
      </c>
      <c r="Q89" s="9"/>
      <c r="R89" s="10">
        <v>1</v>
      </c>
      <c r="S89" s="10"/>
      <c r="T89" s="9">
        <v>2</v>
      </c>
      <c r="U89" s="9"/>
      <c r="V89" s="11">
        <f t="shared" si="5"/>
        <v>8</v>
      </c>
    </row>
    <row r="90" spans="1:22" x14ac:dyDescent="0.25">
      <c r="A90" s="4" t="str">
        <f t="shared" si="7"/>
        <v>Московский</v>
      </c>
      <c r="B90" s="12" t="str">
        <f t="shared" si="7"/>
        <v xml:space="preserve">ГБОУ СОШ №358 </v>
      </c>
      <c r="C90" s="6">
        <f t="shared" si="7"/>
        <v>11358</v>
      </c>
      <c r="D90" s="6" t="str">
        <f t="shared" si="7"/>
        <v>СОШ</v>
      </c>
      <c r="E90" s="8" t="str">
        <f t="shared" si="7"/>
        <v>2в</v>
      </c>
      <c r="F90" s="8">
        <f t="shared" si="7"/>
        <v>131</v>
      </c>
      <c r="G90" s="8">
        <f t="shared" si="7"/>
        <v>120</v>
      </c>
      <c r="H90" s="9">
        <v>2</v>
      </c>
      <c r="I90" s="9"/>
      <c r="J90" s="10"/>
      <c r="K90" s="10">
        <v>1</v>
      </c>
      <c r="L90" s="9"/>
      <c r="M90" s="9">
        <v>1</v>
      </c>
      <c r="N90" s="10">
        <v>1</v>
      </c>
      <c r="O90" s="10"/>
      <c r="P90" s="9">
        <v>2</v>
      </c>
      <c r="Q90" s="9"/>
      <c r="R90" s="10">
        <v>1</v>
      </c>
      <c r="S90" s="10"/>
      <c r="T90" s="9">
        <v>1</v>
      </c>
      <c r="U90" s="9"/>
      <c r="V90" s="11">
        <f t="shared" si="5"/>
        <v>9</v>
      </c>
    </row>
    <row r="91" spans="1:22" x14ac:dyDescent="0.25">
      <c r="A91" s="4" t="str">
        <f t="shared" si="7"/>
        <v>Московский</v>
      </c>
      <c r="B91" s="12" t="str">
        <f t="shared" si="7"/>
        <v xml:space="preserve">ГБОУ СОШ №358 </v>
      </c>
      <c r="C91" s="6">
        <f t="shared" si="7"/>
        <v>11358</v>
      </c>
      <c r="D91" s="6" t="str">
        <f t="shared" si="7"/>
        <v>СОШ</v>
      </c>
      <c r="E91" s="8" t="str">
        <f t="shared" si="7"/>
        <v>2в</v>
      </c>
      <c r="F91" s="8">
        <f t="shared" si="7"/>
        <v>131</v>
      </c>
      <c r="G91" s="8">
        <f t="shared" si="7"/>
        <v>120</v>
      </c>
      <c r="H91" s="9"/>
      <c r="I91" s="9">
        <v>2</v>
      </c>
      <c r="J91" s="10">
        <v>0</v>
      </c>
      <c r="K91" s="10"/>
      <c r="L91" s="9">
        <v>2</v>
      </c>
      <c r="M91" s="9"/>
      <c r="N91" s="10">
        <v>1</v>
      </c>
      <c r="O91" s="10"/>
      <c r="P91" s="9">
        <v>2</v>
      </c>
      <c r="Q91" s="9"/>
      <c r="R91" s="10">
        <v>1</v>
      </c>
      <c r="S91" s="10"/>
      <c r="T91" s="9">
        <v>2</v>
      </c>
      <c r="U91" s="9"/>
      <c r="V91" s="11">
        <f t="shared" si="5"/>
        <v>10</v>
      </c>
    </row>
    <row r="92" spans="1:22" x14ac:dyDescent="0.25">
      <c r="A92" s="4" t="str">
        <f t="shared" si="7"/>
        <v>Московский</v>
      </c>
      <c r="B92" s="12" t="str">
        <f t="shared" si="7"/>
        <v xml:space="preserve">ГБОУ СОШ №358 </v>
      </c>
      <c r="C92" s="6">
        <f t="shared" si="7"/>
        <v>11358</v>
      </c>
      <c r="D92" s="6" t="str">
        <f t="shared" si="7"/>
        <v>СОШ</v>
      </c>
      <c r="E92" s="8" t="str">
        <f t="shared" si="7"/>
        <v>2в</v>
      </c>
      <c r="F92" s="8">
        <f t="shared" si="7"/>
        <v>131</v>
      </c>
      <c r="G92" s="8">
        <f t="shared" si="7"/>
        <v>120</v>
      </c>
      <c r="H92" s="9">
        <v>2</v>
      </c>
      <c r="I92" s="9"/>
      <c r="J92" s="10"/>
      <c r="K92" s="10">
        <v>1</v>
      </c>
      <c r="L92" s="9"/>
      <c r="M92" s="9">
        <v>2</v>
      </c>
      <c r="N92" s="10">
        <v>1</v>
      </c>
      <c r="O92" s="10"/>
      <c r="P92" s="9">
        <v>2</v>
      </c>
      <c r="Q92" s="9"/>
      <c r="R92" s="10"/>
      <c r="S92" s="10">
        <v>1</v>
      </c>
      <c r="T92" s="9">
        <v>2</v>
      </c>
      <c r="U92" s="9"/>
      <c r="V92" s="11">
        <f t="shared" si="5"/>
        <v>11</v>
      </c>
    </row>
    <row r="93" spans="1:22" x14ac:dyDescent="0.25">
      <c r="A93" s="4" t="str">
        <f t="shared" si="7"/>
        <v>Московский</v>
      </c>
      <c r="B93" s="12" t="str">
        <f t="shared" si="7"/>
        <v xml:space="preserve">ГБОУ СОШ №358 </v>
      </c>
      <c r="C93" s="6">
        <f t="shared" si="7"/>
        <v>11358</v>
      </c>
      <c r="D93" s="6" t="str">
        <f t="shared" si="7"/>
        <v>СОШ</v>
      </c>
      <c r="E93" s="8" t="str">
        <f t="shared" si="7"/>
        <v>2в</v>
      </c>
      <c r="F93" s="8">
        <f t="shared" si="7"/>
        <v>131</v>
      </c>
      <c r="G93" s="8">
        <f t="shared" si="7"/>
        <v>120</v>
      </c>
      <c r="H93" s="9">
        <v>0</v>
      </c>
      <c r="I93" s="9"/>
      <c r="J93" s="10"/>
      <c r="K93" s="10">
        <v>1</v>
      </c>
      <c r="L93" s="9"/>
      <c r="M93" s="9">
        <v>0</v>
      </c>
      <c r="N93" s="10">
        <v>1</v>
      </c>
      <c r="O93" s="10"/>
      <c r="P93" s="9">
        <v>0</v>
      </c>
      <c r="Q93" s="9"/>
      <c r="R93" s="10">
        <v>1</v>
      </c>
      <c r="S93" s="10"/>
      <c r="T93" s="9">
        <v>1</v>
      </c>
      <c r="U93" s="9"/>
      <c r="V93" s="11">
        <f t="shared" si="5"/>
        <v>4</v>
      </c>
    </row>
    <row r="94" spans="1:22" x14ac:dyDescent="0.25">
      <c r="A94" s="4" t="str">
        <f t="shared" si="7"/>
        <v>Московский</v>
      </c>
      <c r="B94" s="12" t="str">
        <f t="shared" si="7"/>
        <v xml:space="preserve">ГБОУ СОШ №358 </v>
      </c>
      <c r="C94" s="6">
        <f t="shared" si="7"/>
        <v>11358</v>
      </c>
      <c r="D94" s="6" t="str">
        <f t="shared" si="7"/>
        <v>СОШ</v>
      </c>
      <c r="E94" s="8" t="str">
        <f t="shared" si="7"/>
        <v>2в</v>
      </c>
      <c r="F94" s="8">
        <f t="shared" si="7"/>
        <v>131</v>
      </c>
      <c r="G94" s="8">
        <f t="shared" si="7"/>
        <v>120</v>
      </c>
      <c r="H94" s="9">
        <v>2</v>
      </c>
      <c r="I94" s="9"/>
      <c r="J94" s="10"/>
      <c r="K94" s="10">
        <v>1</v>
      </c>
      <c r="L94" s="9">
        <v>0</v>
      </c>
      <c r="M94" s="9"/>
      <c r="N94" s="10">
        <v>1</v>
      </c>
      <c r="O94" s="10"/>
      <c r="P94" s="9"/>
      <c r="Q94" s="9">
        <v>0</v>
      </c>
      <c r="R94" s="10"/>
      <c r="S94" s="10">
        <v>0</v>
      </c>
      <c r="T94" s="9"/>
      <c r="U94" s="9">
        <v>0</v>
      </c>
      <c r="V94" s="11">
        <f t="shared" si="5"/>
        <v>4</v>
      </c>
    </row>
    <row r="95" spans="1:22" x14ac:dyDescent="0.25">
      <c r="A95" s="4" t="str">
        <f t="shared" si="7"/>
        <v>Московский</v>
      </c>
      <c r="B95" s="12" t="str">
        <f t="shared" si="7"/>
        <v xml:space="preserve">ГБОУ СОШ №358 </v>
      </c>
      <c r="C95" s="6">
        <f t="shared" si="7"/>
        <v>11358</v>
      </c>
      <c r="D95" s="6" t="str">
        <f t="shared" si="7"/>
        <v>СОШ</v>
      </c>
      <c r="E95" s="13" t="s">
        <v>25</v>
      </c>
      <c r="F95" s="8">
        <f t="shared" si="7"/>
        <v>131</v>
      </c>
      <c r="G95" s="8">
        <f t="shared" si="7"/>
        <v>120</v>
      </c>
      <c r="H95" s="9"/>
      <c r="I95" s="9">
        <v>1</v>
      </c>
      <c r="J95" s="10">
        <v>1</v>
      </c>
      <c r="K95" s="10"/>
      <c r="L95" s="9">
        <v>2</v>
      </c>
      <c r="M95" s="9"/>
      <c r="N95" s="10"/>
      <c r="O95" s="10">
        <v>0</v>
      </c>
      <c r="P95" s="9">
        <v>1</v>
      </c>
      <c r="Q95" s="9"/>
      <c r="R95" s="10"/>
      <c r="S95" s="10">
        <v>0</v>
      </c>
      <c r="T95" s="9">
        <v>0</v>
      </c>
      <c r="U95" s="9"/>
      <c r="V95" s="11">
        <f t="shared" si="5"/>
        <v>5</v>
      </c>
    </row>
    <row r="96" spans="1:22" x14ac:dyDescent="0.25">
      <c r="A96" s="4" t="str">
        <f t="shared" si="7"/>
        <v>Московский</v>
      </c>
      <c r="B96" s="12" t="str">
        <f t="shared" si="7"/>
        <v xml:space="preserve">ГБОУ СОШ №358 </v>
      </c>
      <c r="C96" s="6">
        <f t="shared" si="7"/>
        <v>11358</v>
      </c>
      <c r="D96" s="6" t="str">
        <f t="shared" si="7"/>
        <v>СОШ</v>
      </c>
      <c r="E96" s="8" t="str">
        <f t="shared" si="7"/>
        <v>2г</v>
      </c>
      <c r="F96" s="8">
        <f t="shared" si="7"/>
        <v>131</v>
      </c>
      <c r="G96" s="8">
        <f t="shared" si="7"/>
        <v>120</v>
      </c>
      <c r="H96" s="9">
        <v>2</v>
      </c>
      <c r="I96" s="9"/>
      <c r="J96" s="10">
        <v>1</v>
      </c>
      <c r="K96" s="10"/>
      <c r="L96" s="9"/>
      <c r="M96" s="9">
        <v>2</v>
      </c>
      <c r="N96" s="10">
        <v>1</v>
      </c>
      <c r="O96" s="10"/>
      <c r="P96" s="9">
        <v>0</v>
      </c>
      <c r="Q96" s="9"/>
      <c r="R96" s="10">
        <v>1</v>
      </c>
      <c r="S96" s="10"/>
      <c r="T96" s="9">
        <v>0</v>
      </c>
      <c r="U96" s="9"/>
      <c r="V96" s="11">
        <f t="shared" si="5"/>
        <v>7</v>
      </c>
    </row>
    <row r="97" spans="1:22" x14ac:dyDescent="0.25">
      <c r="A97" s="4" t="str">
        <f t="shared" si="7"/>
        <v>Московский</v>
      </c>
      <c r="B97" s="12" t="str">
        <f t="shared" si="7"/>
        <v xml:space="preserve">ГБОУ СОШ №358 </v>
      </c>
      <c r="C97" s="6">
        <f t="shared" si="7"/>
        <v>11358</v>
      </c>
      <c r="D97" s="6" t="str">
        <f t="shared" si="7"/>
        <v>СОШ</v>
      </c>
      <c r="E97" s="8" t="str">
        <f t="shared" si="7"/>
        <v>2г</v>
      </c>
      <c r="F97" s="8">
        <f t="shared" si="7"/>
        <v>131</v>
      </c>
      <c r="G97" s="8">
        <f t="shared" si="7"/>
        <v>120</v>
      </c>
      <c r="H97" s="9"/>
      <c r="I97" s="9">
        <v>1</v>
      </c>
      <c r="J97" s="10">
        <v>1</v>
      </c>
      <c r="K97" s="10"/>
      <c r="L97" s="9">
        <v>2</v>
      </c>
      <c r="M97" s="9"/>
      <c r="N97" s="10"/>
      <c r="O97" s="10">
        <v>1</v>
      </c>
      <c r="P97" s="9"/>
      <c r="Q97" s="9">
        <v>1</v>
      </c>
      <c r="R97" s="10"/>
      <c r="S97" s="10">
        <v>0</v>
      </c>
      <c r="T97" s="9"/>
      <c r="U97" s="9">
        <v>1</v>
      </c>
      <c r="V97" s="11">
        <f t="shared" si="5"/>
        <v>7</v>
      </c>
    </row>
    <row r="98" spans="1:22" x14ac:dyDescent="0.25">
      <c r="A98" s="4" t="str">
        <f t="shared" si="7"/>
        <v>Московский</v>
      </c>
      <c r="B98" s="12" t="str">
        <f t="shared" si="7"/>
        <v xml:space="preserve">ГБОУ СОШ №358 </v>
      </c>
      <c r="C98" s="6">
        <f t="shared" si="7"/>
        <v>11358</v>
      </c>
      <c r="D98" s="6" t="str">
        <f t="shared" si="7"/>
        <v>СОШ</v>
      </c>
      <c r="E98" s="8" t="str">
        <f t="shared" si="7"/>
        <v>2г</v>
      </c>
      <c r="F98" s="8">
        <f t="shared" si="7"/>
        <v>131</v>
      </c>
      <c r="G98" s="8">
        <f t="shared" si="7"/>
        <v>120</v>
      </c>
      <c r="H98" s="9">
        <v>1</v>
      </c>
      <c r="I98" s="9"/>
      <c r="J98" s="10">
        <v>1</v>
      </c>
      <c r="K98" s="10"/>
      <c r="L98" s="9">
        <v>2</v>
      </c>
      <c r="M98" s="9"/>
      <c r="N98" s="10">
        <v>1</v>
      </c>
      <c r="O98" s="10"/>
      <c r="P98" s="9">
        <v>2</v>
      </c>
      <c r="Q98" s="9"/>
      <c r="R98" s="10">
        <v>0</v>
      </c>
      <c r="S98" s="10"/>
      <c r="T98" s="9">
        <v>0</v>
      </c>
      <c r="U98" s="9"/>
      <c r="V98" s="11">
        <f t="shared" si="5"/>
        <v>7</v>
      </c>
    </row>
    <row r="99" spans="1:22" x14ac:dyDescent="0.25">
      <c r="A99" s="4" t="str">
        <f t="shared" si="7"/>
        <v>Московский</v>
      </c>
      <c r="B99" s="12" t="str">
        <f t="shared" si="7"/>
        <v xml:space="preserve">ГБОУ СОШ №358 </v>
      </c>
      <c r="C99" s="6">
        <f t="shared" si="7"/>
        <v>11358</v>
      </c>
      <c r="D99" s="6" t="str">
        <f t="shared" si="7"/>
        <v>СОШ</v>
      </c>
      <c r="E99" s="8" t="str">
        <f t="shared" si="7"/>
        <v>2г</v>
      </c>
      <c r="F99" s="8">
        <f t="shared" si="7"/>
        <v>131</v>
      </c>
      <c r="G99" s="8">
        <f t="shared" si="7"/>
        <v>120</v>
      </c>
      <c r="H99" s="9">
        <v>1</v>
      </c>
      <c r="I99" s="9"/>
      <c r="J99" s="10"/>
      <c r="K99" s="10">
        <v>1</v>
      </c>
      <c r="L99" s="9">
        <v>2</v>
      </c>
      <c r="M99" s="9"/>
      <c r="N99" s="10"/>
      <c r="O99" s="10">
        <v>1</v>
      </c>
      <c r="P99" s="9">
        <v>2</v>
      </c>
      <c r="Q99" s="9"/>
      <c r="R99" s="10"/>
      <c r="S99" s="10">
        <v>1</v>
      </c>
      <c r="T99" s="9">
        <v>2</v>
      </c>
      <c r="U99" s="9"/>
      <c r="V99" s="11">
        <f t="shared" si="5"/>
        <v>10</v>
      </c>
    </row>
    <row r="100" spans="1:22" x14ac:dyDescent="0.25">
      <c r="A100" s="4" t="str">
        <f t="shared" si="7"/>
        <v>Московский</v>
      </c>
      <c r="B100" s="12" t="str">
        <f t="shared" si="7"/>
        <v xml:space="preserve">ГБОУ СОШ №358 </v>
      </c>
      <c r="C100" s="6">
        <f t="shared" si="7"/>
        <v>11358</v>
      </c>
      <c r="D100" s="6" t="str">
        <f t="shared" si="7"/>
        <v>СОШ</v>
      </c>
      <c r="E100" s="8" t="str">
        <f t="shared" si="7"/>
        <v>2г</v>
      </c>
      <c r="F100" s="8">
        <f t="shared" si="7"/>
        <v>131</v>
      </c>
      <c r="G100" s="8">
        <f t="shared" si="7"/>
        <v>120</v>
      </c>
      <c r="H100" s="9">
        <v>1</v>
      </c>
      <c r="I100" s="9"/>
      <c r="J100" s="10"/>
      <c r="K100" s="10">
        <v>1</v>
      </c>
      <c r="L100" s="9">
        <v>2</v>
      </c>
      <c r="M100" s="9"/>
      <c r="N100" s="10"/>
      <c r="O100" s="10">
        <v>0</v>
      </c>
      <c r="P100" s="9">
        <v>1</v>
      </c>
      <c r="Q100" s="9"/>
      <c r="R100" s="10">
        <v>1</v>
      </c>
      <c r="S100" s="10"/>
      <c r="T100" s="9"/>
      <c r="U100" s="9">
        <v>1</v>
      </c>
      <c r="V100" s="11">
        <f t="shared" si="5"/>
        <v>7</v>
      </c>
    </row>
    <row r="101" spans="1:22" x14ac:dyDescent="0.25">
      <c r="A101" s="4" t="str">
        <f t="shared" si="7"/>
        <v>Московский</v>
      </c>
      <c r="B101" s="12" t="str">
        <f t="shared" si="7"/>
        <v xml:space="preserve">ГБОУ СОШ №358 </v>
      </c>
      <c r="C101" s="6">
        <f t="shared" si="7"/>
        <v>11358</v>
      </c>
      <c r="D101" s="6" t="str">
        <f t="shared" si="7"/>
        <v>СОШ</v>
      </c>
      <c r="E101" s="8" t="str">
        <f t="shared" si="7"/>
        <v>2г</v>
      </c>
      <c r="F101" s="8">
        <f t="shared" si="7"/>
        <v>131</v>
      </c>
      <c r="G101" s="8">
        <f t="shared" si="7"/>
        <v>120</v>
      </c>
      <c r="H101" s="9">
        <v>1</v>
      </c>
      <c r="I101" s="9"/>
      <c r="J101" s="10"/>
      <c r="K101" s="10">
        <v>1</v>
      </c>
      <c r="L101" s="9"/>
      <c r="M101" s="9">
        <v>1</v>
      </c>
      <c r="N101" s="10"/>
      <c r="O101" s="10">
        <v>0</v>
      </c>
      <c r="P101" s="9">
        <v>1</v>
      </c>
      <c r="Q101" s="9"/>
      <c r="R101" s="10"/>
      <c r="S101" s="10">
        <v>0</v>
      </c>
      <c r="T101" s="9">
        <v>1</v>
      </c>
      <c r="U101" s="9"/>
      <c r="V101" s="11">
        <f t="shared" si="5"/>
        <v>5</v>
      </c>
    </row>
    <row r="102" spans="1:22" x14ac:dyDescent="0.25">
      <c r="A102" s="4" t="str">
        <f t="shared" ref="A102:G117" si="8">A101</f>
        <v>Московский</v>
      </c>
      <c r="B102" s="12" t="str">
        <f t="shared" si="8"/>
        <v xml:space="preserve">ГБОУ СОШ №358 </v>
      </c>
      <c r="C102" s="6">
        <f t="shared" si="8"/>
        <v>11358</v>
      </c>
      <c r="D102" s="6" t="str">
        <f t="shared" si="8"/>
        <v>СОШ</v>
      </c>
      <c r="E102" s="8" t="str">
        <f t="shared" si="8"/>
        <v>2г</v>
      </c>
      <c r="F102" s="8">
        <f t="shared" si="8"/>
        <v>131</v>
      </c>
      <c r="G102" s="8">
        <f t="shared" si="8"/>
        <v>120</v>
      </c>
      <c r="H102" s="9">
        <v>2</v>
      </c>
      <c r="I102" s="9"/>
      <c r="J102" s="10">
        <v>1</v>
      </c>
      <c r="K102" s="10"/>
      <c r="L102" s="9">
        <v>2</v>
      </c>
      <c r="M102" s="9"/>
      <c r="N102" s="10">
        <v>1</v>
      </c>
      <c r="O102" s="10"/>
      <c r="P102" s="9">
        <v>2</v>
      </c>
      <c r="Q102" s="9"/>
      <c r="R102" s="10"/>
      <c r="S102" s="10">
        <v>1</v>
      </c>
      <c r="T102" s="9"/>
      <c r="U102" s="9">
        <v>2</v>
      </c>
      <c r="V102" s="11">
        <f t="shared" si="5"/>
        <v>11</v>
      </c>
    </row>
    <row r="103" spans="1:22" x14ac:dyDescent="0.25">
      <c r="A103" s="4" t="str">
        <f t="shared" si="8"/>
        <v>Московский</v>
      </c>
      <c r="B103" s="12" t="str">
        <f t="shared" si="8"/>
        <v xml:space="preserve">ГБОУ СОШ №358 </v>
      </c>
      <c r="C103" s="6">
        <f t="shared" si="8"/>
        <v>11358</v>
      </c>
      <c r="D103" s="6" t="str">
        <f t="shared" si="8"/>
        <v>СОШ</v>
      </c>
      <c r="E103" s="8" t="str">
        <f t="shared" si="8"/>
        <v>2г</v>
      </c>
      <c r="F103" s="8">
        <f t="shared" si="8"/>
        <v>131</v>
      </c>
      <c r="G103" s="8">
        <f t="shared" si="8"/>
        <v>120</v>
      </c>
      <c r="H103" s="9">
        <v>2</v>
      </c>
      <c r="I103" s="9"/>
      <c r="J103" s="10">
        <v>1</v>
      </c>
      <c r="K103" s="10"/>
      <c r="L103" s="9">
        <v>2</v>
      </c>
      <c r="M103" s="9"/>
      <c r="N103" s="10">
        <v>1</v>
      </c>
      <c r="O103" s="10"/>
      <c r="P103" s="9">
        <v>1</v>
      </c>
      <c r="Q103" s="9"/>
      <c r="R103" s="10">
        <v>1</v>
      </c>
      <c r="S103" s="10"/>
      <c r="T103" s="9">
        <v>0</v>
      </c>
      <c r="U103" s="9"/>
      <c r="V103" s="11">
        <f t="shared" si="5"/>
        <v>8</v>
      </c>
    </row>
    <row r="104" spans="1:22" x14ac:dyDescent="0.25">
      <c r="A104" s="4" t="str">
        <f t="shared" si="8"/>
        <v>Московский</v>
      </c>
      <c r="B104" s="12" t="str">
        <f t="shared" si="8"/>
        <v xml:space="preserve">ГБОУ СОШ №358 </v>
      </c>
      <c r="C104" s="6">
        <f t="shared" si="8"/>
        <v>11358</v>
      </c>
      <c r="D104" s="6" t="str">
        <f t="shared" si="8"/>
        <v>СОШ</v>
      </c>
      <c r="E104" s="8" t="str">
        <f t="shared" si="8"/>
        <v>2г</v>
      </c>
      <c r="F104" s="8">
        <f t="shared" si="8"/>
        <v>131</v>
      </c>
      <c r="G104" s="8">
        <f t="shared" si="8"/>
        <v>120</v>
      </c>
      <c r="H104" s="9"/>
      <c r="I104" s="9">
        <v>2</v>
      </c>
      <c r="J104" s="10">
        <v>1</v>
      </c>
      <c r="K104" s="10"/>
      <c r="L104" s="9"/>
      <c r="M104" s="9">
        <v>1</v>
      </c>
      <c r="N104" s="10">
        <v>1</v>
      </c>
      <c r="O104" s="10"/>
      <c r="P104" s="9">
        <v>2</v>
      </c>
      <c r="Q104" s="9"/>
      <c r="R104" s="10">
        <v>1</v>
      </c>
      <c r="S104" s="10"/>
      <c r="T104" s="9">
        <v>2</v>
      </c>
      <c r="U104" s="9"/>
      <c r="V104" s="11">
        <f t="shared" si="5"/>
        <v>10</v>
      </c>
    </row>
    <row r="105" spans="1:22" x14ac:dyDescent="0.25">
      <c r="A105" s="4" t="str">
        <f t="shared" si="8"/>
        <v>Московский</v>
      </c>
      <c r="B105" s="12" t="str">
        <f t="shared" si="8"/>
        <v xml:space="preserve">ГБОУ СОШ №358 </v>
      </c>
      <c r="C105" s="6">
        <f t="shared" si="8"/>
        <v>11358</v>
      </c>
      <c r="D105" s="6" t="str">
        <f t="shared" si="8"/>
        <v>СОШ</v>
      </c>
      <c r="E105" s="8" t="str">
        <f t="shared" si="8"/>
        <v>2г</v>
      </c>
      <c r="F105" s="8">
        <f t="shared" si="8"/>
        <v>131</v>
      </c>
      <c r="G105" s="8">
        <f t="shared" si="8"/>
        <v>120</v>
      </c>
      <c r="H105" s="9">
        <v>1</v>
      </c>
      <c r="I105" s="9"/>
      <c r="J105" s="10"/>
      <c r="K105" s="10">
        <v>1</v>
      </c>
      <c r="L105" s="9">
        <v>2</v>
      </c>
      <c r="M105" s="9"/>
      <c r="N105" s="10"/>
      <c r="O105" s="10">
        <v>0</v>
      </c>
      <c r="P105" s="9">
        <v>1</v>
      </c>
      <c r="Q105" s="9"/>
      <c r="R105" s="10">
        <v>1</v>
      </c>
      <c r="S105" s="10"/>
      <c r="T105" s="9"/>
      <c r="U105" s="9">
        <v>1</v>
      </c>
      <c r="V105" s="11">
        <f t="shared" si="5"/>
        <v>7</v>
      </c>
    </row>
    <row r="106" spans="1:22" x14ac:dyDescent="0.25">
      <c r="A106" s="4" t="str">
        <f t="shared" si="8"/>
        <v>Московский</v>
      </c>
      <c r="B106" s="12" t="str">
        <f t="shared" si="8"/>
        <v xml:space="preserve">ГБОУ СОШ №358 </v>
      </c>
      <c r="C106" s="6">
        <f t="shared" si="8"/>
        <v>11358</v>
      </c>
      <c r="D106" s="6" t="str">
        <f t="shared" si="8"/>
        <v>СОШ</v>
      </c>
      <c r="E106" s="8" t="str">
        <f t="shared" si="8"/>
        <v>2г</v>
      </c>
      <c r="F106" s="8">
        <f t="shared" si="8"/>
        <v>131</v>
      </c>
      <c r="G106" s="8">
        <f t="shared" si="8"/>
        <v>120</v>
      </c>
      <c r="H106" s="9"/>
      <c r="I106" s="9">
        <v>2</v>
      </c>
      <c r="J106" s="10">
        <v>1</v>
      </c>
      <c r="K106" s="10"/>
      <c r="L106" s="9">
        <v>2</v>
      </c>
      <c r="M106" s="9"/>
      <c r="N106" s="10"/>
      <c r="O106" s="10">
        <v>0</v>
      </c>
      <c r="P106" s="9">
        <v>1</v>
      </c>
      <c r="Q106" s="9"/>
      <c r="R106" s="10">
        <v>0</v>
      </c>
      <c r="S106" s="10"/>
      <c r="T106" s="9">
        <v>2</v>
      </c>
      <c r="U106" s="9"/>
      <c r="V106" s="11">
        <f t="shared" si="5"/>
        <v>8</v>
      </c>
    </row>
    <row r="107" spans="1:22" x14ac:dyDescent="0.25">
      <c r="A107" s="4" t="str">
        <f t="shared" si="8"/>
        <v>Московский</v>
      </c>
      <c r="B107" s="12" t="str">
        <f t="shared" si="8"/>
        <v xml:space="preserve">ГБОУ СОШ №358 </v>
      </c>
      <c r="C107" s="6">
        <f t="shared" si="8"/>
        <v>11358</v>
      </c>
      <c r="D107" s="6" t="str">
        <f t="shared" si="8"/>
        <v>СОШ</v>
      </c>
      <c r="E107" s="8" t="str">
        <f t="shared" si="8"/>
        <v>2г</v>
      </c>
      <c r="F107" s="8">
        <f t="shared" si="8"/>
        <v>131</v>
      </c>
      <c r="G107" s="8">
        <f t="shared" si="8"/>
        <v>120</v>
      </c>
      <c r="H107" s="9"/>
      <c r="I107" s="9">
        <v>1</v>
      </c>
      <c r="J107" s="10">
        <v>1</v>
      </c>
      <c r="K107" s="10"/>
      <c r="L107" s="9"/>
      <c r="M107" s="9">
        <v>1</v>
      </c>
      <c r="N107" s="10">
        <v>0</v>
      </c>
      <c r="O107" s="10"/>
      <c r="P107" s="9">
        <v>0</v>
      </c>
      <c r="Q107" s="9"/>
      <c r="R107" s="10">
        <v>1</v>
      </c>
      <c r="S107" s="10"/>
      <c r="T107" s="9">
        <v>0</v>
      </c>
      <c r="U107" s="9"/>
      <c r="V107" s="11">
        <f t="shared" si="5"/>
        <v>4</v>
      </c>
    </row>
    <row r="108" spans="1:22" x14ac:dyDescent="0.25">
      <c r="A108" s="4" t="str">
        <f t="shared" si="8"/>
        <v>Московский</v>
      </c>
      <c r="B108" s="12" t="str">
        <f t="shared" si="8"/>
        <v xml:space="preserve">ГБОУ СОШ №358 </v>
      </c>
      <c r="C108" s="6">
        <f t="shared" si="8"/>
        <v>11358</v>
      </c>
      <c r="D108" s="6" t="str">
        <f t="shared" si="8"/>
        <v>СОШ</v>
      </c>
      <c r="E108" s="8" t="str">
        <f t="shared" si="8"/>
        <v>2г</v>
      </c>
      <c r="F108" s="8">
        <f t="shared" si="8"/>
        <v>131</v>
      </c>
      <c r="G108" s="8">
        <f t="shared" si="8"/>
        <v>120</v>
      </c>
      <c r="H108" s="9"/>
      <c r="I108" s="9">
        <v>1</v>
      </c>
      <c r="J108" s="10">
        <v>1</v>
      </c>
      <c r="K108" s="10"/>
      <c r="L108" s="9">
        <v>2</v>
      </c>
      <c r="M108" s="9"/>
      <c r="N108" s="10">
        <v>1</v>
      </c>
      <c r="O108" s="10"/>
      <c r="P108" s="9">
        <v>2</v>
      </c>
      <c r="Q108" s="9"/>
      <c r="R108" s="10">
        <v>1</v>
      </c>
      <c r="S108" s="10"/>
      <c r="T108" s="9"/>
      <c r="U108" s="9">
        <v>2</v>
      </c>
      <c r="V108" s="11">
        <f t="shared" si="5"/>
        <v>10</v>
      </c>
    </row>
    <row r="109" spans="1:22" x14ac:dyDescent="0.25">
      <c r="A109" s="4" t="str">
        <f t="shared" si="8"/>
        <v>Московский</v>
      </c>
      <c r="B109" s="12" t="str">
        <f t="shared" si="8"/>
        <v xml:space="preserve">ГБОУ СОШ №358 </v>
      </c>
      <c r="C109" s="6">
        <f t="shared" si="8"/>
        <v>11358</v>
      </c>
      <c r="D109" s="6" t="str">
        <f t="shared" si="8"/>
        <v>СОШ</v>
      </c>
      <c r="E109" s="8" t="str">
        <f t="shared" si="8"/>
        <v>2г</v>
      </c>
      <c r="F109" s="8">
        <f t="shared" si="8"/>
        <v>131</v>
      </c>
      <c r="G109" s="8">
        <f t="shared" si="8"/>
        <v>120</v>
      </c>
      <c r="H109" s="9">
        <v>2</v>
      </c>
      <c r="I109" s="9"/>
      <c r="J109" s="10"/>
      <c r="K109" s="10">
        <v>1</v>
      </c>
      <c r="L109" s="9"/>
      <c r="M109" s="9">
        <v>2</v>
      </c>
      <c r="N109" s="10"/>
      <c r="O109" s="10">
        <v>1</v>
      </c>
      <c r="P109" s="9">
        <v>2</v>
      </c>
      <c r="Q109" s="9"/>
      <c r="R109" s="10"/>
      <c r="S109" s="10">
        <v>1</v>
      </c>
      <c r="T109" s="9">
        <v>2</v>
      </c>
      <c r="U109" s="9"/>
      <c r="V109" s="11">
        <f t="shared" si="5"/>
        <v>11</v>
      </c>
    </row>
    <row r="110" spans="1:22" x14ac:dyDescent="0.25">
      <c r="A110" s="4" t="str">
        <f t="shared" si="8"/>
        <v>Московский</v>
      </c>
      <c r="B110" s="12" t="str">
        <f t="shared" si="8"/>
        <v xml:space="preserve">ГБОУ СОШ №358 </v>
      </c>
      <c r="C110" s="6">
        <f t="shared" si="8"/>
        <v>11358</v>
      </c>
      <c r="D110" s="6" t="str">
        <f t="shared" si="8"/>
        <v>СОШ</v>
      </c>
      <c r="E110" s="8" t="str">
        <f t="shared" si="8"/>
        <v>2г</v>
      </c>
      <c r="F110" s="8">
        <f t="shared" si="8"/>
        <v>131</v>
      </c>
      <c r="G110" s="8">
        <f t="shared" si="8"/>
        <v>120</v>
      </c>
      <c r="H110" s="9"/>
      <c r="I110" s="9">
        <v>2</v>
      </c>
      <c r="J110" s="10">
        <v>0</v>
      </c>
      <c r="K110" s="10"/>
      <c r="L110" s="9">
        <v>2</v>
      </c>
      <c r="M110" s="9"/>
      <c r="N110" s="10">
        <v>0</v>
      </c>
      <c r="O110" s="10"/>
      <c r="P110" s="9">
        <v>1</v>
      </c>
      <c r="Q110" s="9"/>
      <c r="R110" s="10">
        <v>0</v>
      </c>
      <c r="S110" s="10"/>
      <c r="T110" s="9">
        <v>2</v>
      </c>
      <c r="U110" s="9"/>
      <c r="V110" s="11">
        <f t="shared" si="5"/>
        <v>7</v>
      </c>
    </row>
    <row r="111" spans="1:22" x14ac:dyDescent="0.25">
      <c r="A111" s="4" t="str">
        <f t="shared" si="8"/>
        <v>Московский</v>
      </c>
      <c r="B111" s="12" t="str">
        <f t="shared" si="8"/>
        <v xml:space="preserve">ГБОУ СОШ №358 </v>
      </c>
      <c r="C111" s="6">
        <f t="shared" si="8"/>
        <v>11358</v>
      </c>
      <c r="D111" s="6" t="str">
        <f t="shared" si="8"/>
        <v>СОШ</v>
      </c>
      <c r="E111" s="8" t="str">
        <f t="shared" si="8"/>
        <v>2г</v>
      </c>
      <c r="F111" s="8">
        <f t="shared" si="8"/>
        <v>131</v>
      </c>
      <c r="G111" s="8">
        <f t="shared" si="8"/>
        <v>120</v>
      </c>
      <c r="H111" s="9"/>
      <c r="I111" s="9">
        <v>2</v>
      </c>
      <c r="J111" s="10">
        <v>1</v>
      </c>
      <c r="K111" s="10"/>
      <c r="L111" s="9">
        <v>2</v>
      </c>
      <c r="M111" s="9"/>
      <c r="N111" s="10">
        <v>1</v>
      </c>
      <c r="O111" s="10"/>
      <c r="P111" s="9">
        <v>2</v>
      </c>
      <c r="Q111" s="9"/>
      <c r="R111" s="10"/>
      <c r="S111" s="10">
        <v>1</v>
      </c>
      <c r="T111" s="9"/>
      <c r="U111" s="9">
        <v>2</v>
      </c>
      <c r="V111" s="11">
        <f t="shared" si="5"/>
        <v>11</v>
      </c>
    </row>
    <row r="112" spans="1:22" x14ac:dyDescent="0.25">
      <c r="A112" s="4" t="str">
        <f t="shared" si="8"/>
        <v>Московский</v>
      </c>
      <c r="B112" s="12" t="str">
        <f t="shared" si="8"/>
        <v xml:space="preserve">ГБОУ СОШ №358 </v>
      </c>
      <c r="C112" s="6">
        <f t="shared" si="8"/>
        <v>11358</v>
      </c>
      <c r="D112" s="6" t="str">
        <f t="shared" si="8"/>
        <v>СОШ</v>
      </c>
      <c r="E112" s="8" t="str">
        <f t="shared" si="8"/>
        <v>2г</v>
      </c>
      <c r="F112" s="8">
        <f t="shared" si="8"/>
        <v>131</v>
      </c>
      <c r="G112" s="8">
        <f t="shared" si="8"/>
        <v>120</v>
      </c>
      <c r="H112" s="9"/>
      <c r="I112" s="9">
        <v>1</v>
      </c>
      <c r="J112" s="10"/>
      <c r="K112" s="10">
        <v>1</v>
      </c>
      <c r="L112" s="9"/>
      <c r="M112" s="9">
        <v>2</v>
      </c>
      <c r="N112" s="10"/>
      <c r="O112" s="10">
        <v>1</v>
      </c>
      <c r="P112" s="9">
        <v>1</v>
      </c>
      <c r="Q112" s="9"/>
      <c r="R112" s="10"/>
      <c r="S112" s="10">
        <v>0</v>
      </c>
      <c r="T112" s="9">
        <v>2</v>
      </c>
      <c r="U112" s="9"/>
      <c r="V112" s="11">
        <f t="shared" si="5"/>
        <v>8</v>
      </c>
    </row>
    <row r="113" spans="1:22" x14ac:dyDescent="0.25">
      <c r="A113" s="4" t="str">
        <f t="shared" si="8"/>
        <v>Московский</v>
      </c>
      <c r="B113" s="12" t="str">
        <f t="shared" si="8"/>
        <v xml:space="preserve">ГБОУ СОШ №358 </v>
      </c>
      <c r="C113" s="6">
        <f t="shared" si="8"/>
        <v>11358</v>
      </c>
      <c r="D113" s="6" t="str">
        <f t="shared" si="8"/>
        <v>СОШ</v>
      </c>
      <c r="E113" s="8" t="str">
        <f t="shared" si="8"/>
        <v>2г</v>
      </c>
      <c r="F113" s="8">
        <f t="shared" si="8"/>
        <v>131</v>
      </c>
      <c r="G113" s="8">
        <f t="shared" si="8"/>
        <v>120</v>
      </c>
      <c r="H113" s="9"/>
      <c r="I113" s="9">
        <v>2</v>
      </c>
      <c r="J113" s="10"/>
      <c r="K113" s="10">
        <v>1</v>
      </c>
      <c r="L113" s="9">
        <v>1</v>
      </c>
      <c r="M113" s="9"/>
      <c r="N113" s="10"/>
      <c r="O113" s="10">
        <v>1</v>
      </c>
      <c r="P113" s="9">
        <v>1</v>
      </c>
      <c r="Q113" s="9"/>
      <c r="R113" s="10"/>
      <c r="S113" s="10">
        <v>0</v>
      </c>
      <c r="T113" s="9">
        <v>0</v>
      </c>
      <c r="U113" s="9"/>
      <c r="V113" s="11">
        <f t="shared" si="5"/>
        <v>6</v>
      </c>
    </row>
    <row r="114" spans="1:22" x14ac:dyDescent="0.25">
      <c r="A114" s="4" t="str">
        <f t="shared" si="8"/>
        <v>Московский</v>
      </c>
      <c r="B114" s="12" t="str">
        <f t="shared" si="8"/>
        <v xml:space="preserve">ГБОУ СОШ №358 </v>
      </c>
      <c r="C114" s="6">
        <f t="shared" si="8"/>
        <v>11358</v>
      </c>
      <c r="D114" s="6" t="str">
        <f t="shared" si="8"/>
        <v>СОШ</v>
      </c>
      <c r="E114" s="8" t="str">
        <f t="shared" si="8"/>
        <v>2г</v>
      </c>
      <c r="F114" s="8">
        <f t="shared" si="8"/>
        <v>131</v>
      </c>
      <c r="G114" s="8">
        <f t="shared" si="8"/>
        <v>120</v>
      </c>
      <c r="H114" s="9">
        <v>2</v>
      </c>
      <c r="I114" s="9"/>
      <c r="J114" s="10"/>
      <c r="K114" s="10">
        <v>1</v>
      </c>
      <c r="L114" s="9">
        <v>1</v>
      </c>
      <c r="M114" s="9"/>
      <c r="N114" s="10"/>
      <c r="O114" s="10">
        <v>1</v>
      </c>
      <c r="P114" s="9">
        <v>1</v>
      </c>
      <c r="Q114" s="9"/>
      <c r="R114" s="10">
        <v>0</v>
      </c>
      <c r="S114" s="10"/>
      <c r="T114" s="9">
        <v>1</v>
      </c>
      <c r="U114" s="9"/>
      <c r="V114" s="11">
        <f t="shared" si="5"/>
        <v>7</v>
      </c>
    </row>
    <row r="115" spans="1:22" x14ac:dyDescent="0.25">
      <c r="A115" s="4" t="str">
        <f t="shared" si="8"/>
        <v>Московский</v>
      </c>
      <c r="B115" s="12" t="str">
        <f t="shared" si="8"/>
        <v xml:space="preserve">ГБОУ СОШ №358 </v>
      </c>
      <c r="C115" s="6">
        <f t="shared" si="8"/>
        <v>11358</v>
      </c>
      <c r="D115" s="6" t="str">
        <f t="shared" si="8"/>
        <v>СОШ</v>
      </c>
      <c r="E115" s="8" t="str">
        <f t="shared" si="8"/>
        <v>2г</v>
      </c>
      <c r="F115" s="8">
        <f t="shared" si="8"/>
        <v>131</v>
      </c>
      <c r="G115" s="8">
        <f t="shared" si="8"/>
        <v>120</v>
      </c>
      <c r="H115" s="9">
        <v>2</v>
      </c>
      <c r="I115" s="9"/>
      <c r="J115" s="10">
        <v>1</v>
      </c>
      <c r="K115" s="10"/>
      <c r="L115" s="9"/>
      <c r="M115" s="9">
        <v>1</v>
      </c>
      <c r="N115" s="10">
        <v>1</v>
      </c>
      <c r="O115" s="10"/>
      <c r="P115" s="9">
        <v>1</v>
      </c>
      <c r="Q115" s="9"/>
      <c r="R115" s="10"/>
      <c r="S115" s="10">
        <v>1</v>
      </c>
      <c r="T115" s="9">
        <v>1</v>
      </c>
      <c r="U115" s="9"/>
      <c r="V115" s="11">
        <f t="shared" si="5"/>
        <v>8</v>
      </c>
    </row>
    <row r="116" spans="1:22" x14ac:dyDescent="0.25">
      <c r="A116" s="4" t="str">
        <f t="shared" si="8"/>
        <v>Московский</v>
      </c>
      <c r="B116" s="12" t="str">
        <f t="shared" si="8"/>
        <v xml:space="preserve">ГБОУ СОШ №358 </v>
      </c>
      <c r="C116" s="6">
        <f t="shared" si="8"/>
        <v>11358</v>
      </c>
      <c r="D116" s="6" t="str">
        <f t="shared" si="8"/>
        <v>СОШ</v>
      </c>
      <c r="E116" s="8" t="str">
        <f t="shared" si="8"/>
        <v>2г</v>
      </c>
      <c r="F116" s="8">
        <f t="shared" si="8"/>
        <v>131</v>
      </c>
      <c r="G116" s="8">
        <f t="shared" si="8"/>
        <v>120</v>
      </c>
      <c r="H116" s="9"/>
      <c r="I116" s="9">
        <v>1</v>
      </c>
      <c r="J116" s="10">
        <v>1</v>
      </c>
      <c r="K116" s="10"/>
      <c r="L116" s="9">
        <v>2</v>
      </c>
      <c r="M116" s="9"/>
      <c r="N116" s="10"/>
      <c r="O116" s="10">
        <v>1</v>
      </c>
      <c r="P116" s="9"/>
      <c r="Q116" s="9">
        <v>2</v>
      </c>
      <c r="R116" s="10"/>
      <c r="S116" s="10">
        <v>1</v>
      </c>
      <c r="T116" s="9"/>
      <c r="U116" s="9">
        <v>1</v>
      </c>
      <c r="V116" s="11">
        <f t="shared" si="5"/>
        <v>9</v>
      </c>
    </row>
    <row r="117" spans="1:22" x14ac:dyDescent="0.25">
      <c r="A117" s="4" t="str">
        <f t="shared" si="8"/>
        <v>Московский</v>
      </c>
      <c r="B117" s="12" t="str">
        <f t="shared" si="8"/>
        <v xml:space="preserve">ГБОУ СОШ №358 </v>
      </c>
      <c r="C117" s="6">
        <f t="shared" si="8"/>
        <v>11358</v>
      </c>
      <c r="D117" s="6" t="str">
        <f t="shared" si="8"/>
        <v>СОШ</v>
      </c>
      <c r="E117" s="8" t="str">
        <f t="shared" si="8"/>
        <v>2г</v>
      </c>
      <c r="F117" s="8">
        <f t="shared" si="8"/>
        <v>131</v>
      </c>
      <c r="G117" s="8">
        <f t="shared" si="8"/>
        <v>120</v>
      </c>
      <c r="H117" s="9">
        <v>2</v>
      </c>
      <c r="I117" s="9"/>
      <c r="J117" s="10">
        <v>1</v>
      </c>
      <c r="K117" s="10"/>
      <c r="L117" s="9"/>
      <c r="M117" s="9">
        <v>2</v>
      </c>
      <c r="N117" s="10">
        <v>1</v>
      </c>
      <c r="O117" s="10"/>
      <c r="P117" s="9">
        <v>2</v>
      </c>
      <c r="Q117" s="9"/>
      <c r="R117" s="10"/>
      <c r="S117" s="10">
        <v>1</v>
      </c>
      <c r="T117" s="9">
        <v>1</v>
      </c>
      <c r="U117" s="9"/>
      <c r="V117" s="11">
        <f t="shared" si="5"/>
        <v>10</v>
      </c>
    </row>
    <row r="118" spans="1:22" x14ac:dyDescent="0.25">
      <c r="A118" s="4" t="str">
        <f t="shared" ref="A118:G124" si="9">A117</f>
        <v>Московский</v>
      </c>
      <c r="B118" s="12" t="str">
        <f t="shared" si="9"/>
        <v xml:space="preserve">ГБОУ СОШ №358 </v>
      </c>
      <c r="C118" s="6">
        <f t="shared" si="9"/>
        <v>11358</v>
      </c>
      <c r="D118" s="6" t="str">
        <f t="shared" si="9"/>
        <v>СОШ</v>
      </c>
      <c r="E118" s="8" t="str">
        <f t="shared" si="9"/>
        <v>2г</v>
      </c>
      <c r="F118" s="8">
        <f t="shared" si="9"/>
        <v>131</v>
      </c>
      <c r="G118" s="8">
        <f t="shared" si="9"/>
        <v>120</v>
      </c>
      <c r="H118" s="9">
        <v>1</v>
      </c>
      <c r="I118" s="9"/>
      <c r="J118" s="10">
        <v>1</v>
      </c>
      <c r="K118" s="10"/>
      <c r="L118" s="9"/>
      <c r="M118" s="9">
        <v>1</v>
      </c>
      <c r="N118" s="10"/>
      <c r="O118" s="10">
        <v>0</v>
      </c>
      <c r="P118" s="9">
        <v>0</v>
      </c>
      <c r="Q118" s="9"/>
      <c r="R118" s="10"/>
      <c r="S118" s="10">
        <v>0</v>
      </c>
      <c r="T118" s="9">
        <v>2</v>
      </c>
      <c r="U118" s="9"/>
      <c r="V118" s="11">
        <f t="shared" si="5"/>
        <v>5</v>
      </c>
    </row>
    <row r="119" spans="1:22" x14ac:dyDescent="0.25">
      <c r="A119" s="4" t="str">
        <f t="shared" si="9"/>
        <v>Московский</v>
      </c>
      <c r="B119" s="12" t="str">
        <f t="shared" si="9"/>
        <v xml:space="preserve">ГБОУ СОШ №358 </v>
      </c>
      <c r="C119" s="6">
        <f t="shared" si="9"/>
        <v>11358</v>
      </c>
      <c r="D119" s="6" t="str">
        <f t="shared" si="9"/>
        <v>СОШ</v>
      </c>
      <c r="E119" s="8" t="str">
        <f t="shared" si="9"/>
        <v>2г</v>
      </c>
      <c r="F119" s="8">
        <f t="shared" si="9"/>
        <v>131</v>
      </c>
      <c r="G119" s="8">
        <f t="shared" si="9"/>
        <v>120</v>
      </c>
      <c r="H119" s="9">
        <v>1</v>
      </c>
      <c r="I119" s="9"/>
      <c r="J119" s="10">
        <v>1</v>
      </c>
      <c r="K119" s="10"/>
      <c r="L119" s="9"/>
      <c r="M119" s="9">
        <v>1</v>
      </c>
      <c r="N119" s="10"/>
      <c r="O119" s="10">
        <v>0</v>
      </c>
      <c r="P119" s="9">
        <v>2</v>
      </c>
      <c r="Q119" s="9"/>
      <c r="R119" s="10">
        <v>0</v>
      </c>
      <c r="S119" s="10"/>
      <c r="T119" s="9">
        <v>1</v>
      </c>
      <c r="U119" s="9"/>
      <c r="V119" s="11">
        <f t="shared" si="5"/>
        <v>6</v>
      </c>
    </row>
    <row r="120" spans="1:22" x14ac:dyDescent="0.25">
      <c r="A120" s="4" t="str">
        <f t="shared" si="9"/>
        <v>Московский</v>
      </c>
      <c r="B120" s="12" t="str">
        <f t="shared" si="9"/>
        <v xml:space="preserve">ГБОУ СОШ №358 </v>
      </c>
      <c r="C120" s="6">
        <f t="shared" si="9"/>
        <v>11358</v>
      </c>
      <c r="D120" s="6" t="str">
        <f t="shared" si="9"/>
        <v>СОШ</v>
      </c>
      <c r="E120" s="8" t="str">
        <f t="shared" si="9"/>
        <v>2г</v>
      </c>
      <c r="F120" s="8">
        <f t="shared" si="9"/>
        <v>131</v>
      </c>
      <c r="G120" s="8">
        <f t="shared" si="9"/>
        <v>120</v>
      </c>
      <c r="H120" s="9">
        <v>2</v>
      </c>
      <c r="I120" s="9"/>
      <c r="J120" s="10">
        <v>1</v>
      </c>
      <c r="K120" s="10"/>
      <c r="L120" s="9"/>
      <c r="M120" s="9">
        <v>1</v>
      </c>
      <c r="N120" s="10"/>
      <c r="O120" s="10">
        <v>0</v>
      </c>
      <c r="P120" s="9">
        <v>0</v>
      </c>
      <c r="Q120" s="9"/>
      <c r="R120" s="10">
        <v>1</v>
      </c>
      <c r="S120" s="10"/>
      <c r="T120" s="9">
        <v>2</v>
      </c>
      <c r="U120" s="9"/>
      <c r="V120" s="11">
        <f t="shared" si="5"/>
        <v>7</v>
      </c>
    </row>
    <row r="121" spans="1:22" x14ac:dyDescent="0.25">
      <c r="A121" s="4" t="str">
        <f t="shared" si="9"/>
        <v>Московский</v>
      </c>
      <c r="B121" s="12" t="str">
        <f t="shared" si="9"/>
        <v xml:space="preserve">ГБОУ СОШ №358 </v>
      </c>
      <c r="C121" s="6">
        <f t="shared" si="9"/>
        <v>11358</v>
      </c>
      <c r="D121" s="6" t="str">
        <f t="shared" si="9"/>
        <v>СОШ</v>
      </c>
      <c r="E121" s="8" t="str">
        <f t="shared" si="9"/>
        <v>2г</v>
      </c>
      <c r="F121" s="8">
        <f t="shared" si="9"/>
        <v>131</v>
      </c>
      <c r="G121" s="8">
        <f t="shared" si="9"/>
        <v>120</v>
      </c>
      <c r="H121" s="9">
        <v>2</v>
      </c>
      <c r="I121" s="9"/>
      <c r="J121" s="10">
        <v>1</v>
      </c>
      <c r="K121" s="10"/>
      <c r="L121" s="9"/>
      <c r="M121" s="9">
        <v>1</v>
      </c>
      <c r="N121" s="10">
        <v>1</v>
      </c>
      <c r="O121" s="10"/>
      <c r="P121" s="9">
        <v>1</v>
      </c>
      <c r="Q121" s="9"/>
      <c r="R121" s="10"/>
      <c r="S121" s="10">
        <v>1</v>
      </c>
      <c r="T121" s="9">
        <v>1</v>
      </c>
      <c r="U121" s="9"/>
      <c r="V121" s="11">
        <f t="shared" si="5"/>
        <v>8</v>
      </c>
    </row>
    <row r="122" spans="1:22" x14ac:dyDescent="0.25">
      <c r="A122" s="4" t="str">
        <f t="shared" si="9"/>
        <v>Московский</v>
      </c>
      <c r="B122" s="12" t="str">
        <f t="shared" si="9"/>
        <v xml:space="preserve">ГБОУ СОШ №358 </v>
      </c>
      <c r="C122" s="6">
        <f t="shared" si="9"/>
        <v>11358</v>
      </c>
      <c r="D122" s="6" t="str">
        <f t="shared" si="9"/>
        <v>СОШ</v>
      </c>
      <c r="E122" s="8" t="str">
        <f t="shared" si="9"/>
        <v>2г</v>
      </c>
      <c r="F122" s="8">
        <f t="shared" si="9"/>
        <v>131</v>
      </c>
      <c r="G122" s="8">
        <f t="shared" si="9"/>
        <v>120</v>
      </c>
      <c r="H122" s="9">
        <v>0</v>
      </c>
      <c r="I122" s="9"/>
      <c r="J122" s="10">
        <v>1</v>
      </c>
      <c r="K122" s="10"/>
      <c r="L122" s="9">
        <v>2</v>
      </c>
      <c r="M122" s="9"/>
      <c r="N122" s="10"/>
      <c r="O122" s="10">
        <v>0</v>
      </c>
      <c r="P122" s="9">
        <v>1</v>
      </c>
      <c r="Q122" s="9"/>
      <c r="R122" s="10">
        <v>0</v>
      </c>
      <c r="S122" s="10"/>
      <c r="T122" s="9">
        <v>0</v>
      </c>
      <c r="U122" s="9"/>
      <c r="V122" s="11">
        <f t="shared" si="5"/>
        <v>4</v>
      </c>
    </row>
    <row r="123" spans="1:22" x14ac:dyDescent="0.25">
      <c r="A123" s="4" t="str">
        <f t="shared" si="9"/>
        <v>Московский</v>
      </c>
      <c r="B123" s="12" t="str">
        <f t="shared" si="9"/>
        <v xml:space="preserve">ГБОУ СОШ №358 </v>
      </c>
      <c r="C123" s="6">
        <f t="shared" si="9"/>
        <v>11358</v>
      </c>
      <c r="D123" s="6" t="str">
        <f t="shared" si="9"/>
        <v>СОШ</v>
      </c>
      <c r="E123" s="8" t="str">
        <f t="shared" si="9"/>
        <v>2г</v>
      </c>
      <c r="F123" s="8">
        <f t="shared" si="9"/>
        <v>131</v>
      </c>
      <c r="G123" s="8">
        <f t="shared" si="9"/>
        <v>120</v>
      </c>
      <c r="H123" s="9">
        <v>2</v>
      </c>
      <c r="I123" s="9"/>
      <c r="J123" s="10">
        <v>1</v>
      </c>
      <c r="K123" s="10"/>
      <c r="L123" s="9">
        <v>2</v>
      </c>
      <c r="M123" s="9"/>
      <c r="N123" s="10">
        <v>1</v>
      </c>
      <c r="O123" s="10"/>
      <c r="P123" s="9"/>
      <c r="Q123" s="9">
        <v>2</v>
      </c>
      <c r="R123" s="10">
        <v>1</v>
      </c>
      <c r="S123" s="10"/>
      <c r="T123" s="9"/>
      <c r="U123" s="9">
        <v>2</v>
      </c>
      <c r="V123" s="11">
        <f t="shared" si="5"/>
        <v>11</v>
      </c>
    </row>
    <row r="124" spans="1:22" x14ac:dyDescent="0.25">
      <c r="A124" s="4" t="str">
        <f t="shared" si="9"/>
        <v>Московский</v>
      </c>
      <c r="B124" s="12" t="str">
        <f t="shared" si="9"/>
        <v xml:space="preserve">ГБОУ СОШ №358 </v>
      </c>
      <c r="C124" s="6">
        <f t="shared" si="9"/>
        <v>11358</v>
      </c>
      <c r="D124" s="6" t="str">
        <f t="shared" si="9"/>
        <v>СОШ</v>
      </c>
      <c r="E124" s="8" t="str">
        <f t="shared" si="9"/>
        <v>2г</v>
      </c>
      <c r="F124" s="8">
        <f t="shared" si="9"/>
        <v>131</v>
      </c>
      <c r="G124" s="57">
        <f t="shared" si="9"/>
        <v>120</v>
      </c>
      <c r="H124" s="58">
        <f>SUM(H4:I123)/(120*2)</f>
        <v>0.76249999999999996</v>
      </c>
      <c r="I124" s="58"/>
      <c r="J124" s="58">
        <f>SUM(J4:K123)/(120*1)</f>
        <v>0.92500000000000004</v>
      </c>
      <c r="K124" s="58"/>
      <c r="L124" s="58">
        <f>SUM(L4:M123)/(120*2)</f>
        <v>0.75416666666666665</v>
      </c>
      <c r="M124" s="58"/>
      <c r="N124" s="58">
        <f>SUM(N4:O123)/(120*1)</f>
        <v>0.82499999999999996</v>
      </c>
      <c r="O124" s="58"/>
      <c r="P124" s="58">
        <f>SUM(P4:Q123)/(120*2)</f>
        <v>0.60416666666666663</v>
      </c>
      <c r="Q124" s="58"/>
      <c r="R124" s="58">
        <f>SUM(R4:S123)/(120*1)</f>
        <v>0.78333333333333333</v>
      </c>
      <c r="S124" s="58"/>
      <c r="T124" s="58">
        <f>SUM(T4:U123)/(120*2)</f>
        <v>0.57916666666666672</v>
      </c>
      <c r="U124" s="58"/>
      <c r="V124" s="58">
        <f>SUM(V4:W123)/(120*11)</f>
        <v>0.72121212121212119</v>
      </c>
    </row>
    <row r="125" spans="1:22" x14ac:dyDescent="0.25">
      <c r="A125" s="4" t="str">
        <f t="shared" ref="A125:G125" si="10">A124</f>
        <v>Московский</v>
      </c>
      <c r="B125" s="12" t="str">
        <f t="shared" si="10"/>
        <v xml:space="preserve">ГБОУ СОШ №358 </v>
      </c>
      <c r="C125" s="6">
        <f t="shared" si="10"/>
        <v>11358</v>
      </c>
      <c r="D125" s="6" t="str">
        <f t="shared" si="10"/>
        <v>СОШ</v>
      </c>
      <c r="E125" s="8" t="str">
        <f t="shared" si="10"/>
        <v>2г</v>
      </c>
      <c r="F125" s="8">
        <f t="shared" si="10"/>
        <v>131</v>
      </c>
      <c r="G125" s="57">
        <f t="shared" si="10"/>
        <v>120</v>
      </c>
      <c r="H125" s="59">
        <v>87</v>
      </c>
      <c r="I125" s="59">
        <v>33</v>
      </c>
      <c r="J125" s="60">
        <v>61</v>
      </c>
      <c r="K125" s="60">
        <v>59</v>
      </c>
      <c r="L125" s="59">
        <v>69</v>
      </c>
      <c r="M125" s="59">
        <v>51</v>
      </c>
      <c r="N125" s="60">
        <v>84</v>
      </c>
      <c r="O125" s="60">
        <v>36</v>
      </c>
      <c r="P125" s="59">
        <v>94</v>
      </c>
      <c r="Q125" s="59">
        <v>26</v>
      </c>
      <c r="R125" s="60">
        <v>86</v>
      </c>
      <c r="S125" s="60">
        <v>34</v>
      </c>
      <c r="T125" s="59">
        <v>88</v>
      </c>
      <c r="U125" s="59">
        <v>32</v>
      </c>
      <c r="V125" s="59">
        <v>120</v>
      </c>
    </row>
    <row r="126" spans="1:22" x14ac:dyDescent="0.25">
      <c r="A126" s="4" t="str">
        <f t="shared" ref="A126:G126" si="11">A125</f>
        <v>Московский</v>
      </c>
      <c r="B126" s="12" t="str">
        <f t="shared" si="11"/>
        <v xml:space="preserve">ГБОУ СОШ №358 </v>
      </c>
      <c r="C126" s="6">
        <f t="shared" si="11"/>
        <v>11358</v>
      </c>
      <c r="D126" s="6" t="str">
        <f t="shared" si="11"/>
        <v>СОШ</v>
      </c>
      <c r="E126" s="8" t="str">
        <f t="shared" si="11"/>
        <v>2г</v>
      </c>
      <c r="F126" s="8">
        <f t="shared" si="11"/>
        <v>131</v>
      </c>
      <c r="G126" s="57">
        <f t="shared" si="11"/>
        <v>120</v>
      </c>
      <c r="H126" s="58">
        <f>SUM(H3:H123)/(H125*2)</f>
        <v>0.72413793103448276</v>
      </c>
      <c r="I126" s="58">
        <f t="shared" ref="I126:U126" si="12">SUM(I3:I123)/(I125*2)</f>
        <v>0.86363636363636365</v>
      </c>
      <c r="J126" s="58">
        <f>SUM(J3:J123)/(J125*1)</f>
        <v>0.91803278688524592</v>
      </c>
      <c r="K126" s="58">
        <f>SUM(K3:K123)/(K125*1)</f>
        <v>0.93220338983050843</v>
      </c>
      <c r="L126" s="58">
        <f t="shared" si="12"/>
        <v>0.86956521739130432</v>
      </c>
      <c r="M126" s="58">
        <f t="shared" si="12"/>
        <v>0.59803921568627449</v>
      </c>
      <c r="N126" s="58">
        <f>SUM(N3:N123)/(N125*1)</f>
        <v>0.90476190476190477</v>
      </c>
      <c r="O126" s="58">
        <f>SUM(O3:O123)/(O125*1)</f>
        <v>0.63888888888888884</v>
      </c>
      <c r="P126" s="58">
        <f t="shared" si="12"/>
        <v>0.52659574468085102</v>
      </c>
      <c r="Q126" s="58">
        <f t="shared" si="12"/>
        <v>0.88461538461538458</v>
      </c>
      <c r="R126" s="58">
        <f>SUM(R3:R123)/(R125*1)</f>
        <v>0.86046511627906974</v>
      </c>
      <c r="S126" s="58">
        <f>SUM(S3:S123)/(S125*1)</f>
        <v>0.58823529411764708</v>
      </c>
      <c r="T126" s="58">
        <f t="shared" si="12"/>
        <v>0.55681818181818177</v>
      </c>
      <c r="U126" s="58">
        <f t="shared" si="12"/>
        <v>0.640625</v>
      </c>
      <c r="V126" s="58">
        <f>SUM(V3:V123)/(V125*11)</f>
        <v>0.72121212121212119</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126"/>
    <dataValidation type="list" allowBlank="1" showInputMessage="1" showErrorMessage="1" sqref="H4:I123 P4:Q123 L4:M123 T4:U123">
      <formula1>балл2</formula1>
    </dataValidation>
    <dataValidation type="list" allowBlank="1" showInputMessage="1" showErrorMessage="1" sqref="J4:K123 N4:O123 R4:S123">
      <formula1>балл1</formula1>
    </dataValidation>
    <dataValidation type="list" allowBlank="1" showInputMessage="1" showErrorMessage="1" sqref="B4:B5">
      <formula1>Название</formula1>
    </dataValidation>
  </dataValidations>
  <pageMargins left="0.7" right="0.7" top="0.75" bottom="0.75" header="0.3" footer="0.3"/>
  <pageSetup paperSize="9"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Y104"/>
  <sheetViews>
    <sheetView topLeftCell="A76" zoomScale="90" zoomScaleNormal="90" workbookViewId="0">
      <selection activeCell="F102" sqref="F102:G102"/>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140625" style="15" customWidth="1"/>
    <col min="10" max="11" width="7.140625" style="16" customWidth="1"/>
    <col min="12" max="13" width="7.140625" style="15" customWidth="1"/>
    <col min="14" max="15" width="7.140625" style="16" customWidth="1"/>
    <col min="16" max="17" width="7.140625" style="15" customWidth="1"/>
    <col min="18" max="19" width="7.140625" style="16" customWidth="1"/>
    <col min="20" max="21" width="7.1406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31</v>
      </c>
      <c r="C4" s="6">
        <f>VLOOKUP(B4,[37]Списки!$C$1:$E$40,2,FALSE)</f>
        <v>11362</v>
      </c>
      <c r="D4" s="6" t="str">
        <f>VLOOKUP(B4,[37]Списки!$C$1:$E$40,3,FALSE)</f>
        <v>СОШ</v>
      </c>
      <c r="E4" s="7" t="s">
        <v>22</v>
      </c>
      <c r="F4" s="8">
        <v>106</v>
      </c>
      <c r="G4" s="8">
        <v>98</v>
      </c>
      <c r="H4" s="9"/>
      <c r="I4" s="9">
        <v>1</v>
      </c>
      <c r="J4" s="10"/>
      <c r="K4" s="10">
        <v>1</v>
      </c>
      <c r="L4" s="9"/>
      <c r="M4" s="9">
        <v>1</v>
      </c>
      <c r="N4" s="10">
        <v>0</v>
      </c>
      <c r="O4" s="10"/>
      <c r="P4" s="9"/>
      <c r="Q4" s="9">
        <v>0</v>
      </c>
      <c r="R4" s="10">
        <v>1</v>
      </c>
      <c r="S4" s="10"/>
      <c r="T4" s="9">
        <v>1</v>
      </c>
      <c r="U4" s="9"/>
      <c r="V4" s="11">
        <f>IF(COUNTBLANK(H4:U4)&lt;=7,SUM(H4:U4),"Не писал")</f>
        <v>5</v>
      </c>
      <c r="X4" s="118" t="s">
        <v>92</v>
      </c>
      <c r="Y4" s="50">
        <f>COUNTIF(V4:V133,0)</f>
        <v>0</v>
      </c>
    </row>
    <row r="5" spans="1:25" x14ac:dyDescent="0.25">
      <c r="A5" s="4" t="str">
        <f t="shared" ref="A5:A21" si="0">A4</f>
        <v>Московский</v>
      </c>
      <c r="B5" s="12" t="str">
        <f t="shared" ref="B5:G19" si="1">B4</f>
        <v>ГБОУ СОШ №362</v>
      </c>
      <c r="C5" s="6">
        <f t="shared" si="1"/>
        <v>11362</v>
      </c>
      <c r="D5" s="6" t="str">
        <f t="shared" si="1"/>
        <v>СОШ</v>
      </c>
      <c r="E5" s="8" t="str">
        <f t="shared" si="1"/>
        <v>2а</v>
      </c>
      <c r="F5" s="8">
        <f t="shared" si="1"/>
        <v>106</v>
      </c>
      <c r="G5" s="8">
        <f t="shared" si="1"/>
        <v>98</v>
      </c>
      <c r="H5" s="9"/>
      <c r="I5" s="9">
        <v>2</v>
      </c>
      <c r="J5" s="10">
        <v>1</v>
      </c>
      <c r="K5" s="10"/>
      <c r="L5" s="9"/>
      <c r="M5" s="9">
        <v>1</v>
      </c>
      <c r="N5" s="10">
        <v>1</v>
      </c>
      <c r="O5" s="10"/>
      <c r="P5" s="9">
        <v>2</v>
      </c>
      <c r="Q5" s="9"/>
      <c r="R5" s="10"/>
      <c r="S5" s="10">
        <v>0</v>
      </c>
      <c r="T5" s="9">
        <v>0</v>
      </c>
      <c r="U5" s="9"/>
      <c r="V5" s="11">
        <f t="shared" ref="V5:V37" si="2">IF(COUNTBLANK(H5:U5)&lt;=7,SUM(H5:U5),"Не писал")</f>
        <v>7</v>
      </c>
      <c r="X5" s="118" t="s">
        <v>93</v>
      </c>
      <c r="Y5" s="50">
        <f>COUNTIF(V4:V134,1)</f>
        <v>0</v>
      </c>
    </row>
    <row r="6" spans="1:25" x14ac:dyDescent="0.25">
      <c r="A6" s="4" t="str">
        <f t="shared" si="0"/>
        <v>Московский</v>
      </c>
      <c r="B6" s="12" t="str">
        <f t="shared" si="1"/>
        <v>ГБОУ СОШ №362</v>
      </c>
      <c r="C6" s="6">
        <f t="shared" si="1"/>
        <v>11362</v>
      </c>
      <c r="D6" s="6" t="str">
        <f t="shared" si="1"/>
        <v>СОШ</v>
      </c>
      <c r="E6" s="8" t="str">
        <f t="shared" si="1"/>
        <v>2а</v>
      </c>
      <c r="F6" s="8">
        <f t="shared" si="1"/>
        <v>106</v>
      </c>
      <c r="G6" s="8">
        <f t="shared" si="1"/>
        <v>98</v>
      </c>
      <c r="H6" s="9">
        <v>1</v>
      </c>
      <c r="I6" s="9"/>
      <c r="J6" s="10">
        <v>1</v>
      </c>
      <c r="K6" s="10"/>
      <c r="L6" s="9">
        <v>2</v>
      </c>
      <c r="M6" s="9"/>
      <c r="N6" s="10">
        <v>1</v>
      </c>
      <c r="O6" s="10"/>
      <c r="P6" s="9">
        <v>2</v>
      </c>
      <c r="Q6" s="9"/>
      <c r="R6" s="10"/>
      <c r="S6" s="10">
        <v>0</v>
      </c>
      <c r="T6" s="9">
        <v>2</v>
      </c>
      <c r="U6" s="9"/>
      <c r="V6" s="11">
        <f t="shared" si="2"/>
        <v>9</v>
      </c>
      <c r="X6" s="118" t="s">
        <v>105</v>
      </c>
      <c r="Y6" s="50">
        <f>COUNTIF(V4:V135,2)</f>
        <v>0</v>
      </c>
    </row>
    <row r="7" spans="1:25" x14ac:dyDescent="0.25">
      <c r="A7" s="4" t="str">
        <f t="shared" si="0"/>
        <v>Московский</v>
      </c>
      <c r="B7" s="12" t="str">
        <f t="shared" si="1"/>
        <v>ГБОУ СОШ №362</v>
      </c>
      <c r="C7" s="6">
        <f t="shared" si="1"/>
        <v>11362</v>
      </c>
      <c r="D7" s="6" t="str">
        <f t="shared" si="1"/>
        <v>СОШ</v>
      </c>
      <c r="E7" s="8" t="str">
        <f t="shared" si="1"/>
        <v>2а</v>
      </c>
      <c r="F7" s="8">
        <f t="shared" si="1"/>
        <v>106</v>
      </c>
      <c r="G7" s="8">
        <f t="shared" si="1"/>
        <v>98</v>
      </c>
      <c r="H7" s="9"/>
      <c r="I7" s="9">
        <v>2</v>
      </c>
      <c r="J7" s="10">
        <v>1</v>
      </c>
      <c r="K7" s="10"/>
      <c r="L7" s="9"/>
      <c r="M7" s="9">
        <v>0</v>
      </c>
      <c r="N7" s="10">
        <v>1</v>
      </c>
      <c r="O7" s="10"/>
      <c r="P7" s="9"/>
      <c r="Q7" s="9">
        <v>2</v>
      </c>
      <c r="R7" s="10">
        <v>1</v>
      </c>
      <c r="S7" s="10"/>
      <c r="T7" s="9">
        <v>1</v>
      </c>
      <c r="U7" s="9"/>
      <c r="V7" s="11">
        <f t="shared" si="2"/>
        <v>8</v>
      </c>
      <c r="X7" s="118" t="s">
        <v>106</v>
      </c>
      <c r="Y7" s="50">
        <f>COUNTIF(V4:V136,3)</f>
        <v>2</v>
      </c>
    </row>
    <row r="8" spans="1:25" x14ac:dyDescent="0.25">
      <c r="A8" s="4" t="str">
        <f t="shared" si="0"/>
        <v>Московский</v>
      </c>
      <c r="B8" s="12" t="str">
        <f t="shared" si="1"/>
        <v>ГБОУ СОШ №362</v>
      </c>
      <c r="C8" s="6">
        <f t="shared" si="1"/>
        <v>11362</v>
      </c>
      <c r="D8" s="6" t="str">
        <f t="shared" si="1"/>
        <v>СОШ</v>
      </c>
      <c r="E8" s="8" t="str">
        <f t="shared" si="1"/>
        <v>2а</v>
      </c>
      <c r="F8" s="8">
        <f t="shared" si="1"/>
        <v>106</v>
      </c>
      <c r="G8" s="8">
        <f t="shared" si="1"/>
        <v>98</v>
      </c>
      <c r="H8" s="9">
        <v>2</v>
      </c>
      <c r="I8" s="9"/>
      <c r="J8" s="10">
        <v>1</v>
      </c>
      <c r="K8" s="10"/>
      <c r="L8" s="9">
        <v>2</v>
      </c>
      <c r="M8" s="9"/>
      <c r="N8" s="10">
        <v>1</v>
      </c>
      <c r="O8" s="10"/>
      <c r="P8" s="9"/>
      <c r="Q8" s="9">
        <v>2</v>
      </c>
      <c r="R8" s="10">
        <v>1</v>
      </c>
      <c r="S8" s="10"/>
      <c r="T8" s="9">
        <v>1</v>
      </c>
      <c r="U8" s="9"/>
      <c r="V8" s="11">
        <f t="shared" si="2"/>
        <v>10</v>
      </c>
      <c r="X8" s="118" t="s">
        <v>107</v>
      </c>
      <c r="Y8" s="50">
        <f>COUNTIF(V4:V137,4)</f>
        <v>3</v>
      </c>
    </row>
    <row r="9" spans="1:25" x14ac:dyDescent="0.25">
      <c r="A9" s="4" t="str">
        <f t="shared" si="0"/>
        <v>Московский</v>
      </c>
      <c r="B9" s="12" t="str">
        <f t="shared" si="1"/>
        <v>ГБОУ СОШ №362</v>
      </c>
      <c r="C9" s="6">
        <f t="shared" si="1"/>
        <v>11362</v>
      </c>
      <c r="D9" s="6" t="str">
        <f t="shared" si="1"/>
        <v>СОШ</v>
      </c>
      <c r="E9" s="8" t="str">
        <f t="shared" si="1"/>
        <v>2а</v>
      </c>
      <c r="F9" s="8">
        <f t="shared" si="1"/>
        <v>106</v>
      </c>
      <c r="G9" s="8">
        <f t="shared" si="1"/>
        <v>98</v>
      </c>
      <c r="H9" s="9">
        <v>2</v>
      </c>
      <c r="I9" s="9"/>
      <c r="J9" s="10">
        <v>0</v>
      </c>
      <c r="K9" s="10"/>
      <c r="L9" s="9"/>
      <c r="M9" s="9">
        <v>1</v>
      </c>
      <c r="N9" s="10">
        <v>1</v>
      </c>
      <c r="O9" s="10"/>
      <c r="P9" s="9">
        <v>2</v>
      </c>
      <c r="Q9" s="9"/>
      <c r="R9" s="10"/>
      <c r="S9" s="10">
        <v>1</v>
      </c>
      <c r="T9" s="9">
        <v>1</v>
      </c>
      <c r="U9" s="9"/>
      <c r="V9" s="11">
        <f t="shared" si="2"/>
        <v>8</v>
      </c>
      <c r="X9" s="118" t="s">
        <v>108</v>
      </c>
      <c r="Y9" s="50">
        <f>COUNTIF(V4:V138,5)</f>
        <v>8</v>
      </c>
    </row>
    <row r="10" spans="1:25" x14ac:dyDescent="0.25">
      <c r="A10" s="4" t="str">
        <f t="shared" si="0"/>
        <v>Московский</v>
      </c>
      <c r="B10" s="12" t="str">
        <f t="shared" si="1"/>
        <v>ГБОУ СОШ №362</v>
      </c>
      <c r="C10" s="6">
        <f t="shared" si="1"/>
        <v>11362</v>
      </c>
      <c r="D10" s="6" t="str">
        <f t="shared" si="1"/>
        <v>СОШ</v>
      </c>
      <c r="E10" s="8" t="str">
        <f t="shared" si="1"/>
        <v>2а</v>
      </c>
      <c r="F10" s="8">
        <f t="shared" si="1"/>
        <v>106</v>
      </c>
      <c r="G10" s="8">
        <f t="shared" si="1"/>
        <v>98</v>
      </c>
      <c r="H10" s="9"/>
      <c r="I10" s="9">
        <v>2</v>
      </c>
      <c r="J10" s="10"/>
      <c r="K10" s="10">
        <v>1</v>
      </c>
      <c r="L10" s="9"/>
      <c r="M10" s="9">
        <v>1</v>
      </c>
      <c r="N10" s="10">
        <v>1</v>
      </c>
      <c r="O10" s="10"/>
      <c r="P10" s="9">
        <v>0</v>
      </c>
      <c r="Q10" s="9"/>
      <c r="R10" s="10">
        <v>1</v>
      </c>
      <c r="S10" s="10"/>
      <c r="T10" s="9">
        <v>0</v>
      </c>
      <c r="U10" s="9"/>
      <c r="V10" s="11">
        <f t="shared" si="2"/>
        <v>6</v>
      </c>
      <c r="X10" s="118" t="s">
        <v>109</v>
      </c>
      <c r="Y10" s="50">
        <f>COUNTIF(V4:V139,6)</f>
        <v>10</v>
      </c>
    </row>
    <row r="11" spans="1:25" x14ac:dyDescent="0.25">
      <c r="A11" s="4" t="str">
        <f t="shared" si="0"/>
        <v>Московский</v>
      </c>
      <c r="B11" s="12" t="str">
        <f t="shared" si="1"/>
        <v>ГБОУ СОШ №362</v>
      </c>
      <c r="C11" s="6">
        <f t="shared" si="1"/>
        <v>11362</v>
      </c>
      <c r="D11" s="6" t="str">
        <f t="shared" si="1"/>
        <v>СОШ</v>
      </c>
      <c r="E11" s="8" t="str">
        <f t="shared" si="1"/>
        <v>2а</v>
      </c>
      <c r="F11" s="8">
        <f t="shared" si="1"/>
        <v>106</v>
      </c>
      <c r="G11" s="8">
        <f t="shared" si="1"/>
        <v>98</v>
      </c>
      <c r="H11" s="9">
        <v>2</v>
      </c>
      <c r="I11" s="9"/>
      <c r="J11" s="10"/>
      <c r="K11" s="10">
        <v>1</v>
      </c>
      <c r="L11" s="9"/>
      <c r="M11" s="9">
        <v>2</v>
      </c>
      <c r="N11" s="10">
        <v>1</v>
      </c>
      <c r="O11" s="10"/>
      <c r="P11" s="9">
        <v>2</v>
      </c>
      <c r="Q11" s="9"/>
      <c r="R11" s="10">
        <v>1</v>
      </c>
      <c r="S11" s="10"/>
      <c r="T11" s="9">
        <v>2</v>
      </c>
      <c r="U11" s="9"/>
      <c r="V11" s="11">
        <f t="shared" si="2"/>
        <v>11</v>
      </c>
      <c r="X11" s="118" t="s">
        <v>110</v>
      </c>
      <c r="Y11" s="50">
        <f>COUNTIF(V4:V140,7)</f>
        <v>11</v>
      </c>
    </row>
    <row r="12" spans="1:25" x14ac:dyDescent="0.25">
      <c r="A12" s="4" t="str">
        <f t="shared" si="0"/>
        <v>Московский</v>
      </c>
      <c r="B12" s="12" t="str">
        <f t="shared" si="1"/>
        <v>ГБОУ СОШ №362</v>
      </c>
      <c r="C12" s="6">
        <f t="shared" si="1"/>
        <v>11362</v>
      </c>
      <c r="D12" s="6" t="str">
        <f t="shared" si="1"/>
        <v>СОШ</v>
      </c>
      <c r="E12" s="8" t="str">
        <f t="shared" si="1"/>
        <v>2а</v>
      </c>
      <c r="F12" s="8">
        <f t="shared" si="1"/>
        <v>106</v>
      </c>
      <c r="G12" s="8">
        <f t="shared" si="1"/>
        <v>98</v>
      </c>
      <c r="H12" s="9"/>
      <c r="I12" s="9">
        <v>2</v>
      </c>
      <c r="J12" s="10"/>
      <c r="K12" s="10">
        <v>1</v>
      </c>
      <c r="L12" s="9"/>
      <c r="M12" s="9">
        <v>1</v>
      </c>
      <c r="N12" s="10">
        <v>0</v>
      </c>
      <c r="O12" s="10"/>
      <c r="P12" s="9">
        <v>0</v>
      </c>
      <c r="Q12" s="9"/>
      <c r="R12" s="10"/>
      <c r="S12" s="10">
        <v>1</v>
      </c>
      <c r="T12" s="9">
        <v>0</v>
      </c>
      <c r="U12" s="9"/>
      <c r="V12" s="11">
        <f t="shared" si="2"/>
        <v>5</v>
      </c>
      <c r="X12" s="118" t="s">
        <v>111</v>
      </c>
      <c r="Y12" s="50">
        <f>COUNTIF(V4:V141,8)</f>
        <v>23</v>
      </c>
    </row>
    <row r="13" spans="1:25" x14ac:dyDescent="0.25">
      <c r="A13" s="4" t="str">
        <f t="shared" si="0"/>
        <v>Московский</v>
      </c>
      <c r="B13" s="12" t="str">
        <f t="shared" si="1"/>
        <v>ГБОУ СОШ №362</v>
      </c>
      <c r="C13" s="6">
        <f t="shared" si="1"/>
        <v>11362</v>
      </c>
      <c r="D13" s="6" t="str">
        <f t="shared" si="1"/>
        <v>СОШ</v>
      </c>
      <c r="E13" s="8" t="str">
        <f t="shared" si="1"/>
        <v>2а</v>
      </c>
      <c r="F13" s="8">
        <f t="shared" si="1"/>
        <v>106</v>
      </c>
      <c r="G13" s="8">
        <f t="shared" si="1"/>
        <v>98</v>
      </c>
      <c r="H13" s="9">
        <v>0</v>
      </c>
      <c r="I13" s="9"/>
      <c r="J13" s="10">
        <v>1</v>
      </c>
      <c r="K13" s="10"/>
      <c r="L13" s="9"/>
      <c r="M13" s="9">
        <v>2</v>
      </c>
      <c r="N13" s="10">
        <v>1</v>
      </c>
      <c r="O13" s="10"/>
      <c r="P13" s="9">
        <v>0</v>
      </c>
      <c r="Q13" s="9"/>
      <c r="R13" s="10">
        <v>1</v>
      </c>
      <c r="S13" s="10"/>
      <c r="T13" s="9"/>
      <c r="U13" s="9">
        <v>1</v>
      </c>
      <c r="V13" s="11">
        <f t="shared" si="2"/>
        <v>6</v>
      </c>
      <c r="X13" s="118" t="s">
        <v>112</v>
      </c>
      <c r="Y13" s="50">
        <f>COUNTIF(V4:V142,9)</f>
        <v>16</v>
      </c>
    </row>
    <row r="14" spans="1:25" x14ac:dyDescent="0.25">
      <c r="A14" s="4" t="str">
        <f t="shared" si="0"/>
        <v>Московский</v>
      </c>
      <c r="B14" s="12" t="str">
        <f t="shared" si="1"/>
        <v>ГБОУ СОШ №362</v>
      </c>
      <c r="C14" s="6">
        <f t="shared" si="1"/>
        <v>11362</v>
      </c>
      <c r="D14" s="6" t="str">
        <f t="shared" si="1"/>
        <v>СОШ</v>
      </c>
      <c r="E14" s="8" t="str">
        <f t="shared" si="1"/>
        <v>2а</v>
      </c>
      <c r="F14" s="8">
        <f t="shared" si="1"/>
        <v>106</v>
      </c>
      <c r="G14" s="8">
        <f t="shared" si="1"/>
        <v>98</v>
      </c>
      <c r="H14" s="9">
        <v>2</v>
      </c>
      <c r="I14" s="9"/>
      <c r="J14" s="10">
        <v>0</v>
      </c>
      <c r="K14" s="10"/>
      <c r="L14" s="9"/>
      <c r="M14" s="9">
        <v>1</v>
      </c>
      <c r="N14" s="10">
        <v>1</v>
      </c>
      <c r="O14" s="10"/>
      <c r="P14" s="9">
        <v>0</v>
      </c>
      <c r="Q14" s="9"/>
      <c r="R14" s="10">
        <v>1</v>
      </c>
      <c r="S14" s="10"/>
      <c r="T14" s="9">
        <v>1</v>
      </c>
      <c r="U14" s="9"/>
      <c r="V14" s="11">
        <f t="shared" si="2"/>
        <v>6</v>
      </c>
      <c r="X14" s="118" t="s">
        <v>113</v>
      </c>
      <c r="Y14" s="50">
        <f>COUNTIF(V4:V143,10)</f>
        <v>16</v>
      </c>
    </row>
    <row r="15" spans="1:25" x14ac:dyDescent="0.25">
      <c r="A15" s="4" t="str">
        <f t="shared" si="0"/>
        <v>Московский</v>
      </c>
      <c r="B15" s="12" t="str">
        <f t="shared" si="1"/>
        <v>ГБОУ СОШ №362</v>
      </c>
      <c r="C15" s="6">
        <f t="shared" si="1"/>
        <v>11362</v>
      </c>
      <c r="D15" s="6" t="str">
        <f t="shared" si="1"/>
        <v>СОШ</v>
      </c>
      <c r="E15" s="8" t="str">
        <f t="shared" si="1"/>
        <v>2а</v>
      </c>
      <c r="F15" s="8">
        <f t="shared" si="1"/>
        <v>106</v>
      </c>
      <c r="G15" s="8">
        <f t="shared" si="1"/>
        <v>98</v>
      </c>
      <c r="H15" s="9"/>
      <c r="I15" s="9">
        <v>2</v>
      </c>
      <c r="J15" s="10">
        <v>1</v>
      </c>
      <c r="K15" s="10"/>
      <c r="L15" s="9">
        <v>2</v>
      </c>
      <c r="M15" s="9"/>
      <c r="N15" s="10">
        <v>1</v>
      </c>
      <c r="O15" s="10"/>
      <c r="P15" s="9">
        <v>2</v>
      </c>
      <c r="Q15" s="9"/>
      <c r="R15" s="10">
        <v>1</v>
      </c>
      <c r="S15" s="10"/>
      <c r="T15" s="9">
        <v>2</v>
      </c>
      <c r="U15" s="9"/>
      <c r="V15" s="11">
        <f t="shared" si="2"/>
        <v>11</v>
      </c>
      <c r="X15" s="118" t="s">
        <v>114</v>
      </c>
      <c r="Y15" s="50">
        <f>COUNTIF(V4:V144,11)</f>
        <v>9</v>
      </c>
    </row>
    <row r="16" spans="1:25" x14ac:dyDescent="0.25">
      <c r="A16" s="4" t="str">
        <f t="shared" si="0"/>
        <v>Московский</v>
      </c>
      <c r="B16" s="12" t="str">
        <f t="shared" si="1"/>
        <v>ГБОУ СОШ №362</v>
      </c>
      <c r="C16" s="6">
        <f t="shared" si="1"/>
        <v>11362</v>
      </c>
      <c r="D16" s="6" t="str">
        <f t="shared" si="1"/>
        <v>СОШ</v>
      </c>
      <c r="E16" s="8" t="str">
        <f t="shared" si="1"/>
        <v>2а</v>
      </c>
      <c r="F16" s="8">
        <f t="shared" si="1"/>
        <v>106</v>
      </c>
      <c r="G16" s="8">
        <f t="shared" si="1"/>
        <v>98</v>
      </c>
      <c r="H16" s="9"/>
      <c r="I16" s="9">
        <v>2</v>
      </c>
      <c r="J16" s="10"/>
      <c r="K16" s="10">
        <v>1</v>
      </c>
      <c r="L16" s="9"/>
      <c r="M16" s="9">
        <v>1</v>
      </c>
      <c r="N16" s="10">
        <v>1</v>
      </c>
      <c r="O16" s="10"/>
      <c r="P16" s="9">
        <v>0</v>
      </c>
      <c r="Q16" s="9"/>
      <c r="R16" s="10">
        <v>1</v>
      </c>
      <c r="S16" s="10"/>
      <c r="T16" s="9">
        <v>2</v>
      </c>
      <c r="U16" s="9"/>
      <c r="V16" s="11">
        <f t="shared" si="2"/>
        <v>8</v>
      </c>
      <c r="Y16">
        <f>SUM(Y4:Y15)</f>
        <v>98</v>
      </c>
    </row>
    <row r="17" spans="1:22" x14ac:dyDescent="0.25">
      <c r="A17" s="4" t="str">
        <f t="shared" si="0"/>
        <v>Московский</v>
      </c>
      <c r="B17" s="12" t="str">
        <f t="shared" si="1"/>
        <v>ГБОУ СОШ №362</v>
      </c>
      <c r="C17" s="6">
        <f t="shared" si="1"/>
        <v>11362</v>
      </c>
      <c r="D17" s="6" t="str">
        <f t="shared" si="1"/>
        <v>СОШ</v>
      </c>
      <c r="E17" s="8" t="str">
        <f t="shared" si="1"/>
        <v>2а</v>
      </c>
      <c r="F17" s="8">
        <f t="shared" si="1"/>
        <v>106</v>
      </c>
      <c r="G17" s="8">
        <f t="shared" si="1"/>
        <v>98</v>
      </c>
      <c r="H17" s="9">
        <v>1</v>
      </c>
      <c r="I17" s="9"/>
      <c r="J17" s="10">
        <v>1</v>
      </c>
      <c r="K17" s="10"/>
      <c r="L17" s="9">
        <v>0</v>
      </c>
      <c r="M17" s="9"/>
      <c r="N17" s="10">
        <v>1</v>
      </c>
      <c r="O17" s="10"/>
      <c r="P17" s="9">
        <v>2</v>
      </c>
      <c r="Q17" s="9"/>
      <c r="R17" s="10">
        <v>1</v>
      </c>
      <c r="S17" s="10"/>
      <c r="T17" s="9">
        <v>2</v>
      </c>
      <c r="U17" s="9"/>
      <c r="V17" s="11">
        <f t="shared" si="2"/>
        <v>8</v>
      </c>
    </row>
    <row r="18" spans="1:22" x14ac:dyDescent="0.25">
      <c r="A18" s="4" t="str">
        <f t="shared" si="0"/>
        <v>Московский</v>
      </c>
      <c r="B18" s="12" t="str">
        <f t="shared" si="1"/>
        <v>ГБОУ СОШ №362</v>
      </c>
      <c r="C18" s="6">
        <f t="shared" si="1"/>
        <v>11362</v>
      </c>
      <c r="D18" s="6" t="str">
        <f t="shared" si="1"/>
        <v>СОШ</v>
      </c>
      <c r="E18" s="8" t="str">
        <f t="shared" si="1"/>
        <v>2а</v>
      </c>
      <c r="F18" s="8">
        <f t="shared" si="1"/>
        <v>106</v>
      </c>
      <c r="G18" s="8">
        <f t="shared" si="1"/>
        <v>98</v>
      </c>
      <c r="H18" s="9">
        <v>2</v>
      </c>
      <c r="I18" s="9"/>
      <c r="J18" s="10">
        <v>0</v>
      </c>
      <c r="K18" s="10"/>
      <c r="L18" s="9">
        <v>2</v>
      </c>
      <c r="M18" s="9"/>
      <c r="N18" s="10">
        <v>1</v>
      </c>
      <c r="O18" s="10"/>
      <c r="P18" s="9"/>
      <c r="Q18" s="9">
        <v>2</v>
      </c>
      <c r="R18" s="10">
        <v>1</v>
      </c>
      <c r="S18" s="10"/>
      <c r="T18" s="9">
        <v>2</v>
      </c>
      <c r="U18" s="9"/>
      <c r="V18" s="11">
        <f t="shared" si="2"/>
        <v>10</v>
      </c>
    </row>
    <row r="19" spans="1:22" x14ac:dyDescent="0.25">
      <c r="A19" s="4" t="str">
        <f t="shared" si="0"/>
        <v>Московский</v>
      </c>
      <c r="B19" s="12" t="str">
        <f t="shared" si="1"/>
        <v>ГБОУ СОШ №362</v>
      </c>
      <c r="C19" s="6">
        <f t="shared" si="1"/>
        <v>11362</v>
      </c>
      <c r="D19" s="6" t="str">
        <f t="shared" si="1"/>
        <v>СОШ</v>
      </c>
      <c r="E19" s="8" t="str">
        <f t="shared" si="1"/>
        <v>2а</v>
      </c>
      <c r="F19" s="8">
        <f t="shared" si="1"/>
        <v>106</v>
      </c>
      <c r="G19" s="8">
        <f t="shared" si="1"/>
        <v>98</v>
      </c>
      <c r="H19" s="9">
        <v>1</v>
      </c>
      <c r="I19" s="9"/>
      <c r="J19" s="10">
        <v>1</v>
      </c>
      <c r="K19" s="10"/>
      <c r="L19" s="9">
        <v>1</v>
      </c>
      <c r="M19" s="9"/>
      <c r="N19" s="10">
        <v>1</v>
      </c>
      <c r="O19" s="10"/>
      <c r="P19" s="9">
        <v>2</v>
      </c>
      <c r="Q19" s="9"/>
      <c r="R19" s="10">
        <v>1</v>
      </c>
      <c r="S19" s="10"/>
      <c r="T19" s="9">
        <v>1</v>
      </c>
      <c r="U19" s="9"/>
      <c r="V19" s="11">
        <f t="shared" si="2"/>
        <v>8</v>
      </c>
    </row>
    <row r="20" spans="1:22" x14ac:dyDescent="0.25">
      <c r="A20" s="4" t="str">
        <f t="shared" si="0"/>
        <v>Московский</v>
      </c>
      <c r="B20" s="12" t="str">
        <f t="shared" ref="B20:G21" si="3">B19</f>
        <v>ГБОУ СОШ №362</v>
      </c>
      <c r="C20" s="6">
        <f t="shared" si="3"/>
        <v>11362</v>
      </c>
      <c r="D20" s="6" t="str">
        <f t="shared" si="3"/>
        <v>СОШ</v>
      </c>
      <c r="E20" s="8" t="str">
        <f t="shared" si="3"/>
        <v>2а</v>
      </c>
      <c r="F20" s="8">
        <f t="shared" si="3"/>
        <v>106</v>
      </c>
      <c r="G20" s="8">
        <f t="shared" si="3"/>
        <v>98</v>
      </c>
      <c r="H20" s="9">
        <v>1</v>
      </c>
      <c r="I20" s="9"/>
      <c r="J20" s="10"/>
      <c r="K20" s="10">
        <v>1</v>
      </c>
      <c r="L20" s="9"/>
      <c r="M20" s="9">
        <v>1</v>
      </c>
      <c r="N20" s="10">
        <v>1</v>
      </c>
      <c r="O20" s="10"/>
      <c r="P20" s="9">
        <v>2</v>
      </c>
      <c r="Q20" s="9"/>
      <c r="R20" s="10">
        <v>1</v>
      </c>
      <c r="S20" s="10"/>
      <c r="T20" s="9">
        <v>1</v>
      </c>
      <c r="U20" s="9"/>
      <c r="V20" s="11">
        <f t="shared" si="2"/>
        <v>8</v>
      </c>
    </row>
    <row r="21" spans="1:22" x14ac:dyDescent="0.25">
      <c r="A21" s="4" t="str">
        <f t="shared" si="0"/>
        <v>Московский</v>
      </c>
      <c r="B21" s="12" t="str">
        <f t="shared" si="3"/>
        <v>ГБОУ СОШ №362</v>
      </c>
      <c r="C21" s="6">
        <f t="shared" si="3"/>
        <v>11362</v>
      </c>
      <c r="D21" s="6" t="str">
        <f t="shared" si="3"/>
        <v>СОШ</v>
      </c>
      <c r="E21" s="8" t="str">
        <f t="shared" si="3"/>
        <v>2а</v>
      </c>
      <c r="F21" s="8">
        <f t="shared" si="3"/>
        <v>106</v>
      </c>
      <c r="G21" s="8">
        <f t="shared" si="3"/>
        <v>98</v>
      </c>
      <c r="H21" s="9">
        <v>0</v>
      </c>
      <c r="I21" s="9"/>
      <c r="J21" s="10"/>
      <c r="K21" s="10">
        <v>1</v>
      </c>
      <c r="L21" s="9"/>
      <c r="M21" s="9">
        <v>0</v>
      </c>
      <c r="N21" s="10">
        <v>0</v>
      </c>
      <c r="O21" s="10"/>
      <c r="P21" s="9">
        <v>2</v>
      </c>
      <c r="Q21" s="9"/>
      <c r="R21" s="10">
        <v>1</v>
      </c>
      <c r="S21" s="10"/>
      <c r="T21" s="9">
        <v>1</v>
      </c>
      <c r="U21" s="9"/>
      <c r="V21" s="11">
        <f t="shared" si="2"/>
        <v>5</v>
      </c>
    </row>
    <row r="22" spans="1:22" x14ac:dyDescent="0.25">
      <c r="A22" s="4" t="str">
        <f t="shared" ref="A22:G37" si="4">A21</f>
        <v>Московский</v>
      </c>
      <c r="B22" s="12" t="str">
        <f t="shared" si="4"/>
        <v>ГБОУ СОШ №362</v>
      </c>
      <c r="C22" s="6">
        <f t="shared" si="4"/>
        <v>11362</v>
      </c>
      <c r="D22" s="6" t="str">
        <f t="shared" si="4"/>
        <v>СОШ</v>
      </c>
      <c r="E22" s="8" t="str">
        <f t="shared" si="4"/>
        <v>2а</v>
      </c>
      <c r="F22" s="8">
        <f t="shared" si="4"/>
        <v>106</v>
      </c>
      <c r="G22" s="8">
        <f t="shared" si="4"/>
        <v>98</v>
      </c>
      <c r="H22" s="9">
        <v>2</v>
      </c>
      <c r="I22" s="9"/>
      <c r="J22" s="10"/>
      <c r="K22" s="10">
        <v>0</v>
      </c>
      <c r="L22" s="9">
        <v>1</v>
      </c>
      <c r="M22" s="9"/>
      <c r="N22" s="10">
        <v>1</v>
      </c>
      <c r="O22" s="10"/>
      <c r="P22" s="9"/>
      <c r="Q22" s="9">
        <v>1</v>
      </c>
      <c r="R22" s="10">
        <v>1</v>
      </c>
      <c r="S22" s="10"/>
      <c r="T22" s="9">
        <v>2</v>
      </c>
      <c r="U22" s="9"/>
      <c r="V22" s="11">
        <f t="shared" si="2"/>
        <v>8</v>
      </c>
    </row>
    <row r="23" spans="1:22" x14ac:dyDescent="0.25">
      <c r="A23" s="4" t="str">
        <f t="shared" si="4"/>
        <v>Московский</v>
      </c>
      <c r="B23" s="12" t="str">
        <f t="shared" si="4"/>
        <v>ГБОУ СОШ №362</v>
      </c>
      <c r="C23" s="6">
        <f t="shared" si="4"/>
        <v>11362</v>
      </c>
      <c r="D23" s="6" t="str">
        <f t="shared" si="4"/>
        <v>СОШ</v>
      </c>
      <c r="E23" s="8" t="str">
        <f t="shared" si="4"/>
        <v>2а</v>
      </c>
      <c r="F23" s="8">
        <f t="shared" si="4"/>
        <v>106</v>
      </c>
      <c r="G23" s="8">
        <f t="shared" si="4"/>
        <v>98</v>
      </c>
      <c r="H23" s="9"/>
      <c r="I23" s="9">
        <v>2</v>
      </c>
      <c r="J23" s="10">
        <v>1</v>
      </c>
      <c r="K23" s="10"/>
      <c r="L23" s="9"/>
      <c r="M23" s="9">
        <v>2</v>
      </c>
      <c r="N23" s="10">
        <v>1</v>
      </c>
      <c r="O23" s="10"/>
      <c r="P23" s="9">
        <v>0</v>
      </c>
      <c r="Q23" s="9"/>
      <c r="R23" s="10">
        <v>1</v>
      </c>
      <c r="S23" s="10"/>
      <c r="T23" s="9">
        <v>1</v>
      </c>
      <c r="U23" s="9"/>
      <c r="V23" s="11">
        <f t="shared" si="2"/>
        <v>8</v>
      </c>
    </row>
    <row r="24" spans="1:22" x14ac:dyDescent="0.25">
      <c r="A24" s="4" t="str">
        <f t="shared" si="4"/>
        <v>Московский</v>
      </c>
      <c r="B24" s="12" t="str">
        <f t="shared" si="4"/>
        <v>ГБОУ СОШ №362</v>
      </c>
      <c r="C24" s="6">
        <f t="shared" si="4"/>
        <v>11362</v>
      </c>
      <c r="D24" s="6" t="str">
        <f t="shared" si="4"/>
        <v>СОШ</v>
      </c>
      <c r="E24" s="8" t="str">
        <f t="shared" si="4"/>
        <v>2а</v>
      </c>
      <c r="F24" s="8">
        <f t="shared" si="4"/>
        <v>106</v>
      </c>
      <c r="G24" s="8">
        <f t="shared" si="4"/>
        <v>98</v>
      </c>
      <c r="H24" s="9"/>
      <c r="I24" s="9">
        <v>2</v>
      </c>
      <c r="J24" s="10">
        <v>1</v>
      </c>
      <c r="K24" s="10"/>
      <c r="L24" s="9"/>
      <c r="M24" s="9">
        <v>0</v>
      </c>
      <c r="N24" s="10">
        <v>1</v>
      </c>
      <c r="O24" s="10"/>
      <c r="P24" s="9">
        <v>0</v>
      </c>
      <c r="Q24" s="9"/>
      <c r="R24" s="10">
        <v>1</v>
      </c>
      <c r="S24" s="10"/>
      <c r="T24" s="9">
        <v>1</v>
      </c>
      <c r="U24" s="9"/>
      <c r="V24" s="11">
        <f t="shared" si="2"/>
        <v>6</v>
      </c>
    </row>
    <row r="25" spans="1:22" x14ac:dyDescent="0.25">
      <c r="A25" s="4" t="str">
        <f t="shared" si="4"/>
        <v>Московский</v>
      </c>
      <c r="B25" s="12" t="str">
        <f t="shared" si="4"/>
        <v>ГБОУ СОШ №362</v>
      </c>
      <c r="C25" s="6">
        <f t="shared" si="4"/>
        <v>11362</v>
      </c>
      <c r="D25" s="6" t="str">
        <f t="shared" si="4"/>
        <v>СОШ</v>
      </c>
      <c r="E25" s="8" t="str">
        <f t="shared" si="4"/>
        <v>2а</v>
      </c>
      <c r="F25" s="8">
        <f t="shared" si="4"/>
        <v>106</v>
      </c>
      <c r="G25" s="8">
        <f t="shared" si="4"/>
        <v>98</v>
      </c>
      <c r="H25" s="9"/>
      <c r="I25" s="9">
        <v>2</v>
      </c>
      <c r="J25" s="10"/>
      <c r="K25" s="10">
        <v>1</v>
      </c>
      <c r="L25" s="9"/>
      <c r="M25" s="9">
        <v>2</v>
      </c>
      <c r="N25" s="10">
        <v>1</v>
      </c>
      <c r="O25" s="10"/>
      <c r="P25" s="9"/>
      <c r="Q25" s="9">
        <v>2</v>
      </c>
      <c r="R25" s="10">
        <v>1</v>
      </c>
      <c r="S25" s="10"/>
      <c r="T25" s="9">
        <v>1</v>
      </c>
      <c r="U25" s="9"/>
      <c r="V25" s="11">
        <f t="shared" si="2"/>
        <v>10</v>
      </c>
    </row>
    <row r="26" spans="1:22" x14ac:dyDescent="0.25">
      <c r="A26" s="4" t="str">
        <f t="shared" si="4"/>
        <v>Московский</v>
      </c>
      <c r="B26" s="12" t="str">
        <f t="shared" si="4"/>
        <v>ГБОУ СОШ №362</v>
      </c>
      <c r="C26" s="6">
        <f t="shared" si="4"/>
        <v>11362</v>
      </c>
      <c r="D26" s="6" t="str">
        <f t="shared" si="4"/>
        <v>СОШ</v>
      </c>
      <c r="E26" s="8" t="str">
        <f t="shared" si="4"/>
        <v>2а</v>
      </c>
      <c r="F26" s="8">
        <f t="shared" si="4"/>
        <v>106</v>
      </c>
      <c r="G26" s="8">
        <f t="shared" si="4"/>
        <v>98</v>
      </c>
      <c r="H26" s="9">
        <v>1</v>
      </c>
      <c r="I26" s="9"/>
      <c r="J26" s="10"/>
      <c r="K26" s="10">
        <v>1</v>
      </c>
      <c r="L26" s="9">
        <v>2</v>
      </c>
      <c r="M26" s="9"/>
      <c r="N26" s="10">
        <v>1</v>
      </c>
      <c r="O26" s="10"/>
      <c r="P26" s="9">
        <v>2</v>
      </c>
      <c r="Q26" s="9"/>
      <c r="R26" s="10">
        <v>1</v>
      </c>
      <c r="S26" s="10"/>
      <c r="T26" s="9">
        <v>2</v>
      </c>
      <c r="U26" s="9"/>
      <c r="V26" s="11">
        <f t="shared" si="2"/>
        <v>10</v>
      </c>
    </row>
    <row r="27" spans="1:22" x14ac:dyDescent="0.25">
      <c r="A27" s="4" t="str">
        <f t="shared" si="4"/>
        <v>Московский</v>
      </c>
      <c r="B27" s="12" t="str">
        <f t="shared" si="4"/>
        <v>ГБОУ СОШ №362</v>
      </c>
      <c r="C27" s="6">
        <f t="shared" si="4"/>
        <v>11362</v>
      </c>
      <c r="D27" s="6" t="str">
        <f t="shared" si="4"/>
        <v>СОШ</v>
      </c>
      <c r="E27" s="8" t="str">
        <f t="shared" si="4"/>
        <v>2а</v>
      </c>
      <c r="F27" s="8">
        <f t="shared" si="4"/>
        <v>106</v>
      </c>
      <c r="G27" s="8">
        <f t="shared" si="4"/>
        <v>98</v>
      </c>
      <c r="H27" s="9">
        <v>0</v>
      </c>
      <c r="I27" s="9"/>
      <c r="J27" s="10"/>
      <c r="K27" s="10">
        <v>1</v>
      </c>
      <c r="L27" s="9">
        <v>2</v>
      </c>
      <c r="M27" s="9"/>
      <c r="N27" s="10">
        <v>1</v>
      </c>
      <c r="O27" s="10"/>
      <c r="P27" s="9"/>
      <c r="Q27" s="9">
        <v>2</v>
      </c>
      <c r="R27" s="10">
        <v>1</v>
      </c>
      <c r="S27" s="10"/>
      <c r="T27" s="9">
        <v>1</v>
      </c>
      <c r="U27" s="9"/>
      <c r="V27" s="11">
        <f t="shared" si="2"/>
        <v>8</v>
      </c>
    </row>
    <row r="28" spans="1:22" x14ac:dyDescent="0.25">
      <c r="A28" s="4" t="str">
        <f t="shared" si="4"/>
        <v>Московский</v>
      </c>
      <c r="B28" s="12" t="str">
        <f t="shared" si="4"/>
        <v>ГБОУ СОШ №362</v>
      </c>
      <c r="C28" s="6">
        <f t="shared" si="4"/>
        <v>11362</v>
      </c>
      <c r="D28" s="6" t="str">
        <f t="shared" si="4"/>
        <v>СОШ</v>
      </c>
      <c r="E28" s="8" t="str">
        <f t="shared" si="4"/>
        <v>2а</v>
      </c>
      <c r="F28" s="8">
        <f t="shared" si="4"/>
        <v>106</v>
      </c>
      <c r="G28" s="8">
        <f t="shared" si="4"/>
        <v>98</v>
      </c>
      <c r="H28" s="9">
        <v>2</v>
      </c>
      <c r="I28" s="9"/>
      <c r="J28" s="10">
        <v>1</v>
      </c>
      <c r="K28" s="10"/>
      <c r="L28" s="9"/>
      <c r="M28" s="9">
        <v>0</v>
      </c>
      <c r="N28" s="10">
        <v>1</v>
      </c>
      <c r="O28" s="10"/>
      <c r="P28" s="9"/>
      <c r="Q28" s="9">
        <v>1</v>
      </c>
      <c r="R28" s="10">
        <v>1</v>
      </c>
      <c r="S28" s="10"/>
      <c r="T28" s="9">
        <v>2</v>
      </c>
      <c r="U28" s="9"/>
      <c r="V28" s="11">
        <f t="shared" si="2"/>
        <v>8</v>
      </c>
    </row>
    <row r="29" spans="1:22" x14ac:dyDescent="0.25">
      <c r="A29" s="4" t="str">
        <f t="shared" si="4"/>
        <v>Московский</v>
      </c>
      <c r="B29" s="12" t="str">
        <f t="shared" si="4"/>
        <v>ГБОУ СОШ №362</v>
      </c>
      <c r="C29" s="6">
        <f t="shared" si="4"/>
        <v>11362</v>
      </c>
      <c r="D29" s="6" t="str">
        <f t="shared" si="4"/>
        <v>СОШ</v>
      </c>
      <c r="E29" s="8" t="str">
        <f t="shared" si="4"/>
        <v>2а</v>
      </c>
      <c r="F29" s="8">
        <f t="shared" si="4"/>
        <v>106</v>
      </c>
      <c r="G29" s="8">
        <f t="shared" si="4"/>
        <v>98</v>
      </c>
      <c r="H29" s="9"/>
      <c r="I29" s="9">
        <v>1</v>
      </c>
      <c r="J29" s="10"/>
      <c r="K29" s="10">
        <v>1</v>
      </c>
      <c r="L29" s="9">
        <v>1</v>
      </c>
      <c r="M29" s="9"/>
      <c r="N29" s="10"/>
      <c r="O29" s="10">
        <v>0</v>
      </c>
      <c r="P29" s="9"/>
      <c r="Q29" s="9">
        <v>2</v>
      </c>
      <c r="R29" s="10">
        <v>0</v>
      </c>
      <c r="S29" s="10"/>
      <c r="T29" s="9">
        <v>0</v>
      </c>
      <c r="U29" s="9"/>
      <c r="V29" s="11">
        <f t="shared" si="2"/>
        <v>5</v>
      </c>
    </row>
    <row r="30" spans="1:22" x14ac:dyDescent="0.25">
      <c r="A30" s="4" t="str">
        <f t="shared" si="4"/>
        <v>Московский</v>
      </c>
      <c r="B30" s="12" t="str">
        <f t="shared" si="4"/>
        <v>ГБОУ СОШ №362</v>
      </c>
      <c r="C30" s="6">
        <f t="shared" si="4"/>
        <v>11362</v>
      </c>
      <c r="D30" s="6" t="str">
        <f t="shared" si="4"/>
        <v>СОШ</v>
      </c>
      <c r="E30" s="8" t="str">
        <f t="shared" si="4"/>
        <v>2а</v>
      </c>
      <c r="F30" s="8">
        <f t="shared" si="4"/>
        <v>106</v>
      </c>
      <c r="G30" s="8">
        <f t="shared" si="4"/>
        <v>98</v>
      </c>
      <c r="H30" s="9">
        <v>1</v>
      </c>
      <c r="I30" s="9"/>
      <c r="J30" s="10"/>
      <c r="K30" s="10">
        <v>1</v>
      </c>
      <c r="L30" s="9"/>
      <c r="M30" s="9">
        <v>0</v>
      </c>
      <c r="N30" s="10">
        <v>1</v>
      </c>
      <c r="O30" s="10"/>
      <c r="P30" s="9">
        <v>2</v>
      </c>
      <c r="Q30" s="9"/>
      <c r="R30" s="10">
        <v>1</v>
      </c>
      <c r="S30" s="10"/>
      <c r="T30" s="9">
        <v>0</v>
      </c>
      <c r="U30" s="9"/>
      <c r="V30" s="11">
        <f t="shared" si="2"/>
        <v>6</v>
      </c>
    </row>
    <row r="31" spans="1:22" x14ac:dyDescent="0.25">
      <c r="A31" s="4" t="str">
        <f t="shared" si="4"/>
        <v>Московский</v>
      </c>
      <c r="B31" s="12" t="str">
        <f t="shared" si="4"/>
        <v>ГБОУ СОШ №362</v>
      </c>
      <c r="C31" s="6">
        <f t="shared" si="4"/>
        <v>11362</v>
      </c>
      <c r="D31" s="6" t="str">
        <f t="shared" si="4"/>
        <v>СОШ</v>
      </c>
      <c r="E31" s="8" t="str">
        <f t="shared" si="4"/>
        <v>2а</v>
      </c>
      <c r="F31" s="8">
        <f t="shared" si="4"/>
        <v>106</v>
      </c>
      <c r="G31" s="8">
        <f t="shared" si="4"/>
        <v>98</v>
      </c>
      <c r="H31" s="9">
        <v>0</v>
      </c>
      <c r="I31" s="9"/>
      <c r="J31" s="10"/>
      <c r="K31" s="10">
        <v>1</v>
      </c>
      <c r="L31" s="9"/>
      <c r="M31" s="9">
        <v>1</v>
      </c>
      <c r="N31" s="10">
        <v>1</v>
      </c>
      <c r="O31" s="10"/>
      <c r="P31" s="9">
        <v>2</v>
      </c>
      <c r="Q31" s="9"/>
      <c r="R31" s="10">
        <v>1</v>
      </c>
      <c r="S31" s="10"/>
      <c r="T31" s="9">
        <v>1</v>
      </c>
      <c r="U31" s="9"/>
      <c r="V31" s="11">
        <f t="shared" si="2"/>
        <v>7</v>
      </c>
    </row>
    <row r="32" spans="1:22" x14ac:dyDescent="0.25">
      <c r="A32" s="4" t="str">
        <f t="shared" si="4"/>
        <v>Московский</v>
      </c>
      <c r="B32" s="12" t="str">
        <f t="shared" si="4"/>
        <v>ГБОУ СОШ №362</v>
      </c>
      <c r="C32" s="6">
        <f t="shared" si="4"/>
        <v>11362</v>
      </c>
      <c r="D32" s="6" t="str">
        <f t="shared" si="4"/>
        <v>СОШ</v>
      </c>
      <c r="E32" s="8" t="str">
        <f t="shared" si="4"/>
        <v>2а</v>
      </c>
      <c r="F32" s="8">
        <f t="shared" si="4"/>
        <v>106</v>
      </c>
      <c r="G32" s="8">
        <f t="shared" si="4"/>
        <v>98</v>
      </c>
      <c r="H32" s="9">
        <v>0</v>
      </c>
      <c r="I32" s="9"/>
      <c r="J32" s="10">
        <v>1</v>
      </c>
      <c r="K32" s="10"/>
      <c r="L32" s="9"/>
      <c r="M32" s="9">
        <v>1</v>
      </c>
      <c r="N32" s="10">
        <v>1</v>
      </c>
      <c r="O32" s="10"/>
      <c r="P32" s="9">
        <v>0</v>
      </c>
      <c r="Q32" s="9"/>
      <c r="R32" s="10">
        <v>0</v>
      </c>
      <c r="S32" s="10"/>
      <c r="T32" s="9">
        <v>0</v>
      </c>
      <c r="U32" s="9"/>
      <c r="V32" s="11">
        <f t="shared" si="2"/>
        <v>3</v>
      </c>
    </row>
    <row r="33" spans="1:22" x14ac:dyDescent="0.25">
      <c r="A33" s="4" t="str">
        <f t="shared" si="4"/>
        <v>Московский</v>
      </c>
      <c r="B33" s="12" t="str">
        <f t="shared" si="4"/>
        <v>ГБОУ СОШ №362</v>
      </c>
      <c r="C33" s="6">
        <f t="shared" si="4"/>
        <v>11362</v>
      </c>
      <c r="D33" s="6" t="str">
        <f t="shared" si="4"/>
        <v>СОШ</v>
      </c>
      <c r="E33" s="8" t="str">
        <f t="shared" si="4"/>
        <v>2а</v>
      </c>
      <c r="F33" s="8">
        <f t="shared" si="4"/>
        <v>106</v>
      </c>
      <c r="G33" s="8">
        <f t="shared" si="4"/>
        <v>98</v>
      </c>
      <c r="H33" s="9">
        <v>1</v>
      </c>
      <c r="I33" s="9"/>
      <c r="J33" s="10">
        <v>1</v>
      </c>
      <c r="K33" s="10"/>
      <c r="L33" s="9"/>
      <c r="M33" s="9">
        <v>1</v>
      </c>
      <c r="N33" s="10">
        <v>1</v>
      </c>
      <c r="O33" s="10"/>
      <c r="P33" s="9">
        <v>0</v>
      </c>
      <c r="Q33" s="9"/>
      <c r="R33" s="10">
        <v>1</v>
      </c>
      <c r="S33" s="10"/>
      <c r="T33" s="9">
        <v>1</v>
      </c>
      <c r="U33" s="9"/>
      <c r="V33" s="11">
        <f t="shared" si="2"/>
        <v>6</v>
      </c>
    </row>
    <row r="34" spans="1:22" x14ac:dyDescent="0.25">
      <c r="A34" s="4" t="str">
        <f t="shared" si="4"/>
        <v>Московский</v>
      </c>
      <c r="B34" s="12" t="str">
        <f t="shared" si="4"/>
        <v>ГБОУ СОШ №362</v>
      </c>
      <c r="C34" s="6">
        <f t="shared" si="4"/>
        <v>11362</v>
      </c>
      <c r="D34" s="6" t="str">
        <f t="shared" si="4"/>
        <v>СОШ</v>
      </c>
      <c r="E34" s="8" t="str">
        <f t="shared" si="4"/>
        <v>2а</v>
      </c>
      <c r="F34" s="8">
        <f t="shared" si="4"/>
        <v>106</v>
      </c>
      <c r="G34" s="8">
        <f t="shared" si="4"/>
        <v>98</v>
      </c>
      <c r="H34" s="9"/>
      <c r="I34" s="9">
        <v>2</v>
      </c>
      <c r="J34" s="10">
        <v>0</v>
      </c>
      <c r="K34" s="10"/>
      <c r="L34" s="9">
        <v>2</v>
      </c>
      <c r="M34" s="9"/>
      <c r="N34" s="10">
        <v>1</v>
      </c>
      <c r="O34" s="10"/>
      <c r="P34" s="9">
        <v>2</v>
      </c>
      <c r="Q34" s="9"/>
      <c r="R34" s="10"/>
      <c r="S34" s="10">
        <v>1</v>
      </c>
      <c r="T34" s="9"/>
      <c r="U34" s="9">
        <v>0</v>
      </c>
      <c r="V34" s="11">
        <f t="shared" si="2"/>
        <v>8</v>
      </c>
    </row>
    <row r="35" spans="1:22" x14ac:dyDescent="0.25">
      <c r="A35" s="4" t="str">
        <f t="shared" si="4"/>
        <v>Московский</v>
      </c>
      <c r="B35" s="12" t="str">
        <f t="shared" si="4"/>
        <v>ГБОУ СОШ №362</v>
      </c>
      <c r="C35" s="6">
        <f t="shared" si="4"/>
        <v>11362</v>
      </c>
      <c r="D35" s="6" t="str">
        <f t="shared" si="4"/>
        <v>СОШ</v>
      </c>
      <c r="E35" s="8" t="str">
        <f t="shared" si="4"/>
        <v>2а</v>
      </c>
      <c r="F35" s="8">
        <f t="shared" si="4"/>
        <v>106</v>
      </c>
      <c r="G35" s="8">
        <f t="shared" si="4"/>
        <v>98</v>
      </c>
      <c r="H35" s="9"/>
      <c r="I35" s="9">
        <v>2</v>
      </c>
      <c r="J35" s="10">
        <v>1</v>
      </c>
      <c r="K35" s="10"/>
      <c r="L35" s="9">
        <v>2</v>
      </c>
      <c r="M35" s="9"/>
      <c r="N35" s="10">
        <v>1</v>
      </c>
      <c r="O35" s="10"/>
      <c r="P35" s="9">
        <v>0</v>
      </c>
      <c r="Q35" s="9"/>
      <c r="R35" s="10">
        <v>1</v>
      </c>
      <c r="S35" s="10"/>
      <c r="T35" s="9"/>
      <c r="U35" s="9">
        <v>1</v>
      </c>
      <c r="V35" s="11">
        <f t="shared" si="2"/>
        <v>8</v>
      </c>
    </row>
    <row r="36" spans="1:22" x14ac:dyDescent="0.25">
      <c r="A36" s="4" t="str">
        <f t="shared" si="4"/>
        <v>Московский</v>
      </c>
      <c r="B36" s="12" t="str">
        <f t="shared" si="4"/>
        <v>ГБОУ СОШ №362</v>
      </c>
      <c r="C36" s="6">
        <f t="shared" si="4"/>
        <v>11362</v>
      </c>
      <c r="D36" s="6" t="str">
        <f t="shared" si="4"/>
        <v>СОШ</v>
      </c>
      <c r="E36" s="8" t="str">
        <f t="shared" si="4"/>
        <v>2а</v>
      </c>
      <c r="F36" s="8">
        <f t="shared" si="4"/>
        <v>106</v>
      </c>
      <c r="G36" s="8">
        <f t="shared" si="4"/>
        <v>98</v>
      </c>
      <c r="H36" s="9">
        <v>2</v>
      </c>
      <c r="I36" s="9"/>
      <c r="J36" s="10">
        <v>1</v>
      </c>
      <c r="K36" s="10"/>
      <c r="L36" s="9"/>
      <c r="M36" s="9">
        <v>0</v>
      </c>
      <c r="N36" s="10">
        <v>1</v>
      </c>
      <c r="O36" s="10"/>
      <c r="P36" s="9">
        <v>2</v>
      </c>
      <c r="Q36" s="9"/>
      <c r="R36" s="10">
        <v>1</v>
      </c>
      <c r="S36" s="10"/>
      <c r="T36" s="9">
        <v>2</v>
      </c>
      <c r="U36" s="9"/>
      <c r="V36" s="11">
        <f t="shared" si="2"/>
        <v>9</v>
      </c>
    </row>
    <row r="37" spans="1:22" x14ac:dyDescent="0.25">
      <c r="A37" s="4" t="str">
        <f t="shared" si="4"/>
        <v>Московский</v>
      </c>
      <c r="B37" s="12" t="str">
        <f t="shared" si="4"/>
        <v>ГБОУ СОШ №362</v>
      </c>
      <c r="C37" s="6">
        <f t="shared" si="4"/>
        <v>11362</v>
      </c>
      <c r="D37" s="6" t="str">
        <f t="shared" si="4"/>
        <v>СОШ</v>
      </c>
      <c r="E37" s="8" t="str">
        <f t="shared" si="4"/>
        <v>2а</v>
      </c>
      <c r="F37" s="8">
        <f t="shared" si="4"/>
        <v>106</v>
      </c>
      <c r="G37" s="8">
        <f t="shared" si="4"/>
        <v>98</v>
      </c>
      <c r="H37" s="9"/>
      <c r="I37" s="9">
        <v>2</v>
      </c>
      <c r="J37" s="10">
        <v>1</v>
      </c>
      <c r="K37" s="10"/>
      <c r="L37" s="9"/>
      <c r="M37" s="9">
        <v>2</v>
      </c>
      <c r="N37" s="10">
        <v>1</v>
      </c>
      <c r="O37" s="10"/>
      <c r="P37" s="9">
        <v>2</v>
      </c>
      <c r="Q37" s="9"/>
      <c r="R37" s="10"/>
      <c r="S37" s="10">
        <v>0</v>
      </c>
      <c r="T37" s="9">
        <v>1</v>
      </c>
      <c r="U37" s="9"/>
      <c r="V37" s="11">
        <f t="shared" si="2"/>
        <v>9</v>
      </c>
    </row>
    <row r="38" spans="1:22" x14ac:dyDescent="0.25">
      <c r="A38" s="4" t="str">
        <f t="shared" ref="A38:G53" si="5">A37</f>
        <v>Московский</v>
      </c>
      <c r="B38" s="12" t="s">
        <v>31</v>
      </c>
      <c r="C38" s="6">
        <f>VLOOKUP(B38,[38]Списки!$C$1:$E$40,2,FALSE)</f>
        <v>11362</v>
      </c>
      <c r="D38" s="6" t="str">
        <f>VLOOKUP(B38,[38]Списки!$C$1:$E$40,3,FALSE)</f>
        <v>СОШ</v>
      </c>
      <c r="E38" s="7" t="s">
        <v>23</v>
      </c>
      <c r="F38" s="13">
        <v>106</v>
      </c>
      <c r="G38" s="8">
        <v>98</v>
      </c>
      <c r="H38" s="9"/>
      <c r="I38" s="9">
        <v>2</v>
      </c>
      <c r="J38" s="10">
        <v>1</v>
      </c>
      <c r="K38" s="10"/>
      <c r="L38" s="9"/>
      <c r="M38" s="9">
        <v>2</v>
      </c>
      <c r="N38" s="10">
        <v>1</v>
      </c>
      <c r="O38" s="10"/>
      <c r="P38" s="9">
        <v>2</v>
      </c>
      <c r="Q38" s="9"/>
      <c r="R38" s="10">
        <v>1</v>
      </c>
      <c r="S38" s="10"/>
      <c r="T38" s="9"/>
      <c r="U38" s="9">
        <v>2</v>
      </c>
      <c r="V38" s="11">
        <f>IF(COUNTBLANK(H38:U38)&lt;=7,SUM(H38:U38),"Не писал")</f>
        <v>11</v>
      </c>
    </row>
    <row r="39" spans="1:22" x14ac:dyDescent="0.25">
      <c r="A39" s="4" t="str">
        <f t="shared" si="5"/>
        <v>Московский</v>
      </c>
      <c r="B39" s="12" t="str">
        <f t="shared" si="5"/>
        <v>ГБОУ СОШ №362</v>
      </c>
      <c r="C39" s="6">
        <f t="shared" si="5"/>
        <v>11362</v>
      </c>
      <c r="D39" s="6" t="str">
        <f t="shared" si="5"/>
        <v>СОШ</v>
      </c>
      <c r="E39" s="8" t="str">
        <f t="shared" si="5"/>
        <v>2б</v>
      </c>
      <c r="F39" s="8">
        <f t="shared" si="5"/>
        <v>106</v>
      </c>
      <c r="G39" s="8">
        <f t="shared" si="5"/>
        <v>98</v>
      </c>
      <c r="H39" s="9"/>
      <c r="I39" s="9">
        <v>2</v>
      </c>
      <c r="J39" s="10">
        <v>1</v>
      </c>
      <c r="K39" s="10"/>
      <c r="L39" s="9">
        <v>2</v>
      </c>
      <c r="M39" s="9"/>
      <c r="N39" s="10">
        <v>1</v>
      </c>
      <c r="O39" s="10"/>
      <c r="P39" s="9">
        <v>0</v>
      </c>
      <c r="Q39" s="9"/>
      <c r="R39" s="10">
        <v>1</v>
      </c>
      <c r="S39" s="10"/>
      <c r="T39" s="9">
        <v>2</v>
      </c>
      <c r="U39" s="9"/>
      <c r="V39" s="11">
        <f t="shared" ref="V39:V70" si="6">IF(COUNTBLANK(H39:U39)&lt;=7,SUM(H39:U39),"Не писал")</f>
        <v>9</v>
      </c>
    </row>
    <row r="40" spans="1:22" x14ac:dyDescent="0.25">
      <c r="A40" s="4" t="str">
        <f t="shared" si="5"/>
        <v>Московский</v>
      </c>
      <c r="B40" s="12" t="str">
        <f t="shared" si="5"/>
        <v>ГБОУ СОШ №362</v>
      </c>
      <c r="C40" s="6">
        <f t="shared" si="5"/>
        <v>11362</v>
      </c>
      <c r="D40" s="6" t="str">
        <f t="shared" si="5"/>
        <v>СОШ</v>
      </c>
      <c r="E40" s="8" t="str">
        <f t="shared" si="5"/>
        <v>2б</v>
      </c>
      <c r="F40" s="8">
        <f t="shared" si="5"/>
        <v>106</v>
      </c>
      <c r="G40" s="8">
        <f t="shared" si="5"/>
        <v>98</v>
      </c>
      <c r="H40" s="9"/>
      <c r="I40" s="9">
        <v>2</v>
      </c>
      <c r="J40" s="10">
        <v>1</v>
      </c>
      <c r="K40" s="10"/>
      <c r="L40" s="9">
        <v>2</v>
      </c>
      <c r="M40" s="9"/>
      <c r="N40" s="10">
        <v>1</v>
      </c>
      <c r="O40" s="10"/>
      <c r="P40" s="9"/>
      <c r="Q40" s="9">
        <v>2</v>
      </c>
      <c r="R40" s="10">
        <v>1</v>
      </c>
      <c r="S40" s="10"/>
      <c r="T40" s="9"/>
      <c r="U40" s="9">
        <v>0</v>
      </c>
      <c r="V40" s="11">
        <f t="shared" si="6"/>
        <v>9</v>
      </c>
    </row>
    <row r="41" spans="1:22" x14ac:dyDescent="0.25">
      <c r="A41" s="4" t="str">
        <f t="shared" si="5"/>
        <v>Московский</v>
      </c>
      <c r="B41" s="12" t="str">
        <f t="shared" si="5"/>
        <v>ГБОУ СОШ №362</v>
      </c>
      <c r="C41" s="6">
        <f t="shared" si="5"/>
        <v>11362</v>
      </c>
      <c r="D41" s="6" t="str">
        <f t="shared" si="5"/>
        <v>СОШ</v>
      </c>
      <c r="E41" s="8" t="str">
        <f t="shared" si="5"/>
        <v>2б</v>
      </c>
      <c r="F41" s="8">
        <f t="shared" si="5"/>
        <v>106</v>
      </c>
      <c r="G41" s="8">
        <f t="shared" si="5"/>
        <v>98</v>
      </c>
      <c r="H41" s="9"/>
      <c r="I41" s="9">
        <v>2</v>
      </c>
      <c r="J41" s="10"/>
      <c r="K41" s="10">
        <v>1</v>
      </c>
      <c r="L41" s="9">
        <v>2</v>
      </c>
      <c r="M41" s="9"/>
      <c r="N41" s="10">
        <v>1</v>
      </c>
      <c r="O41" s="10"/>
      <c r="P41" s="9"/>
      <c r="Q41" s="9">
        <v>2</v>
      </c>
      <c r="R41" s="10">
        <v>1</v>
      </c>
      <c r="S41" s="10"/>
      <c r="T41" s="9">
        <v>1</v>
      </c>
      <c r="U41" s="9"/>
      <c r="V41" s="11">
        <f t="shared" si="6"/>
        <v>10</v>
      </c>
    </row>
    <row r="42" spans="1:22" x14ac:dyDescent="0.25">
      <c r="A42" s="4" t="str">
        <f t="shared" si="5"/>
        <v>Московский</v>
      </c>
      <c r="B42" s="12" t="str">
        <f t="shared" si="5"/>
        <v>ГБОУ СОШ №362</v>
      </c>
      <c r="C42" s="6">
        <f t="shared" si="5"/>
        <v>11362</v>
      </c>
      <c r="D42" s="6" t="str">
        <f t="shared" si="5"/>
        <v>СОШ</v>
      </c>
      <c r="E42" s="8" t="str">
        <f t="shared" si="5"/>
        <v>2б</v>
      </c>
      <c r="F42" s="8">
        <f t="shared" si="5"/>
        <v>106</v>
      </c>
      <c r="G42" s="8">
        <f t="shared" si="5"/>
        <v>98</v>
      </c>
      <c r="H42" s="9"/>
      <c r="I42" s="9">
        <v>2</v>
      </c>
      <c r="J42" s="10"/>
      <c r="K42" s="10">
        <v>1</v>
      </c>
      <c r="L42" s="9"/>
      <c r="M42" s="9">
        <v>2</v>
      </c>
      <c r="N42" s="10">
        <v>1</v>
      </c>
      <c r="O42" s="10"/>
      <c r="P42" s="9">
        <v>2</v>
      </c>
      <c r="Q42" s="9"/>
      <c r="R42" s="10">
        <v>1</v>
      </c>
      <c r="S42" s="10"/>
      <c r="T42" s="9">
        <v>2</v>
      </c>
      <c r="U42" s="9"/>
      <c r="V42" s="11">
        <f t="shared" si="6"/>
        <v>11</v>
      </c>
    </row>
    <row r="43" spans="1:22" x14ac:dyDescent="0.25">
      <c r="A43" s="4" t="str">
        <f t="shared" si="5"/>
        <v>Московский</v>
      </c>
      <c r="B43" s="12" t="str">
        <f t="shared" si="5"/>
        <v>ГБОУ СОШ №362</v>
      </c>
      <c r="C43" s="6">
        <f t="shared" si="5"/>
        <v>11362</v>
      </c>
      <c r="D43" s="6" t="str">
        <f t="shared" si="5"/>
        <v>СОШ</v>
      </c>
      <c r="E43" s="8" t="str">
        <f t="shared" si="5"/>
        <v>2б</v>
      </c>
      <c r="F43" s="8">
        <f t="shared" si="5"/>
        <v>106</v>
      </c>
      <c r="G43" s="8">
        <f t="shared" si="5"/>
        <v>98</v>
      </c>
      <c r="H43" s="9">
        <v>1</v>
      </c>
      <c r="I43" s="9"/>
      <c r="J43" s="10"/>
      <c r="K43" s="10">
        <v>1</v>
      </c>
      <c r="L43" s="9"/>
      <c r="M43" s="9">
        <v>1</v>
      </c>
      <c r="N43" s="10">
        <v>1</v>
      </c>
      <c r="O43" s="10"/>
      <c r="P43" s="9">
        <v>2</v>
      </c>
      <c r="Q43" s="9"/>
      <c r="R43" s="10">
        <v>1</v>
      </c>
      <c r="S43" s="10"/>
      <c r="T43" s="9">
        <v>2</v>
      </c>
      <c r="U43" s="9"/>
      <c r="V43" s="11">
        <f t="shared" si="6"/>
        <v>9</v>
      </c>
    </row>
    <row r="44" spans="1:22" x14ac:dyDescent="0.25">
      <c r="A44" s="4" t="str">
        <f t="shared" si="5"/>
        <v>Московский</v>
      </c>
      <c r="B44" s="12" t="str">
        <f t="shared" si="5"/>
        <v>ГБОУ СОШ №362</v>
      </c>
      <c r="C44" s="6">
        <f t="shared" si="5"/>
        <v>11362</v>
      </c>
      <c r="D44" s="6" t="str">
        <f t="shared" si="5"/>
        <v>СОШ</v>
      </c>
      <c r="E44" s="8" t="str">
        <f t="shared" si="5"/>
        <v>2б</v>
      </c>
      <c r="F44" s="8">
        <f t="shared" si="5"/>
        <v>106</v>
      </c>
      <c r="G44" s="8">
        <f t="shared" si="5"/>
        <v>98</v>
      </c>
      <c r="H44" s="9">
        <v>2</v>
      </c>
      <c r="I44" s="9"/>
      <c r="J44" s="10"/>
      <c r="K44" s="10">
        <v>1</v>
      </c>
      <c r="L44" s="9"/>
      <c r="M44" s="9">
        <v>1</v>
      </c>
      <c r="N44" s="10">
        <v>1</v>
      </c>
      <c r="O44" s="10"/>
      <c r="P44" s="9">
        <v>0</v>
      </c>
      <c r="Q44" s="9"/>
      <c r="R44" s="10">
        <v>1</v>
      </c>
      <c r="S44" s="10"/>
      <c r="T44" s="9">
        <v>1</v>
      </c>
      <c r="U44" s="9"/>
      <c r="V44" s="11">
        <f t="shared" si="6"/>
        <v>7</v>
      </c>
    </row>
    <row r="45" spans="1:22" x14ac:dyDescent="0.25">
      <c r="A45" s="4" t="str">
        <f t="shared" si="5"/>
        <v>Московский</v>
      </c>
      <c r="B45" s="12" t="str">
        <f t="shared" si="5"/>
        <v>ГБОУ СОШ №362</v>
      </c>
      <c r="C45" s="6">
        <f t="shared" si="5"/>
        <v>11362</v>
      </c>
      <c r="D45" s="6" t="str">
        <f t="shared" si="5"/>
        <v>СОШ</v>
      </c>
      <c r="E45" s="8" t="str">
        <f t="shared" si="5"/>
        <v>2б</v>
      </c>
      <c r="F45" s="8">
        <f t="shared" si="5"/>
        <v>106</v>
      </c>
      <c r="G45" s="8">
        <f t="shared" si="5"/>
        <v>98</v>
      </c>
      <c r="H45" s="9">
        <v>2</v>
      </c>
      <c r="I45" s="9"/>
      <c r="J45" s="10">
        <v>1</v>
      </c>
      <c r="K45" s="10"/>
      <c r="L45" s="9"/>
      <c r="M45" s="9">
        <v>2</v>
      </c>
      <c r="N45" s="10">
        <v>1</v>
      </c>
      <c r="O45" s="10"/>
      <c r="P45" s="9">
        <v>0</v>
      </c>
      <c r="Q45" s="9"/>
      <c r="R45" s="10">
        <v>1</v>
      </c>
      <c r="S45" s="10"/>
      <c r="T45" s="9">
        <v>2</v>
      </c>
      <c r="U45" s="9"/>
      <c r="V45" s="11">
        <f t="shared" si="6"/>
        <v>9</v>
      </c>
    </row>
    <row r="46" spans="1:22" x14ac:dyDescent="0.25">
      <c r="A46" s="4" t="str">
        <f t="shared" si="5"/>
        <v>Московский</v>
      </c>
      <c r="B46" s="12" t="str">
        <f t="shared" si="5"/>
        <v>ГБОУ СОШ №362</v>
      </c>
      <c r="C46" s="6">
        <f t="shared" si="5"/>
        <v>11362</v>
      </c>
      <c r="D46" s="6" t="str">
        <f t="shared" si="5"/>
        <v>СОШ</v>
      </c>
      <c r="E46" s="8" t="str">
        <f t="shared" si="5"/>
        <v>2б</v>
      </c>
      <c r="F46" s="8">
        <f t="shared" si="5"/>
        <v>106</v>
      </c>
      <c r="G46" s="8">
        <f t="shared" si="5"/>
        <v>98</v>
      </c>
      <c r="H46" s="9">
        <v>2</v>
      </c>
      <c r="I46" s="9"/>
      <c r="J46" s="10">
        <v>1</v>
      </c>
      <c r="K46" s="10"/>
      <c r="L46" s="9"/>
      <c r="M46" s="9">
        <v>2</v>
      </c>
      <c r="N46" s="10">
        <v>1</v>
      </c>
      <c r="O46" s="10"/>
      <c r="P46" s="9">
        <v>2</v>
      </c>
      <c r="Q46" s="9"/>
      <c r="R46" s="10">
        <v>1</v>
      </c>
      <c r="S46" s="10"/>
      <c r="T46" s="9">
        <v>1</v>
      </c>
      <c r="U46" s="9"/>
      <c r="V46" s="11">
        <f t="shared" si="6"/>
        <v>10</v>
      </c>
    </row>
    <row r="47" spans="1:22" x14ac:dyDescent="0.25">
      <c r="A47" s="4" t="str">
        <f t="shared" si="5"/>
        <v>Московский</v>
      </c>
      <c r="B47" s="12" t="str">
        <f t="shared" si="5"/>
        <v>ГБОУ СОШ №362</v>
      </c>
      <c r="C47" s="6">
        <f t="shared" si="5"/>
        <v>11362</v>
      </c>
      <c r="D47" s="6" t="str">
        <f t="shared" si="5"/>
        <v>СОШ</v>
      </c>
      <c r="E47" s="8" t="str">
        <f t="shared" si="5"/>
        <v>2б</v>
      </c>
      <c r="F47" s="8">
        <f t="shared" si="5"/>
        <v>106</v>
      </c>
      <c r="G47" s="8">
        <f t="shared" si="5"/>
        <v>98</v>
      </c>
      <c r="H47" s="9"/>
      <c r="I47" s="9">
        <v>2</v>
      </c>
      <c r="J47" s="10">
        <v>1</v>
      </c>
      <c r="K47" s="10"/>
      <c r="L47" s="9"/>
      <c r="M47" s="9">
        <v>0</v>
      </c>
      <c r="N47" s="10">
        <v>1</v>
      </c>
      <c r="O47" s="10"/>
      <c r="P47" s="9">
        <v>1</v>
      </c>
      <c r="Q47" s="9"/>
      <c r="R47" s="10"/>
      <c r="S47" s="10">
        <v>0</v>
      </c>
      <c r="T47" s="9">
        <v>2</v>
      </c>
      <c r="U47" s="9"/>
      <c r="V47" s="11">
        <f t="shared" si="6"/>
        <v>7</v>
      </c>
    </row>
    <row r="48" spans="1:22" x14ac:dyDescent="0.25">
      <c r="A48" s="4" t="str">
        <f t="shared" si="5"/>
        <v>Московский</v>
      </c>
      <c r="B48" s="12" t="str">
        <f t="shared" si="5"/>
        <v>ГБОУ СОШ №362</v>
      </c>
      <c r="C48" s="6">
        <f t="shared" si="5"/>
        <v>11362</v>
      </c>
      <c r="D48" s="6" t="str">
        <f t="shared" si="5"/>
        <v>СОШ</v>
      </c>
      <c r="E48" s="8" t="str">
        <f t="shared" si="5"/>
        <v>2б</v>
      </c>
      <c r="F48" s="8">
        <f t="shared" si="5"/>
        <v>106</v>
      </c>
      <c r="G48" s="8">
        <f t="shared" si="5"/>
        <v>98</v>
      </c>
      <c r="H48" s="9"/>
      <c r="I48" s="9">
        <v>0</v>
      </c>
      <c r="J48" s="10">
        <v>1</v>
      </c>
      <c r="K48" s="10"/>
      <c r="L48" s="9"/>
      <c r="M48" s="9">
        <v>0</v>
      </c>
      <c r="N48" s="10">
        <v>1</v>
      </c>
      <c r="O48" s="10"/>
      <c r="P48" s="9">
        <v>1</v>
      </c>
      <c r="Q48" s="9"/>
      <c r="R48" s="10">
        <v>1</v>
      </c>
      <c r="S48" s="10"/>
      <c r="T48" s="9">
        <v>1</v>
      </c>
      <c r="U48" s="9"/>
      <c r="V48" s="11">
        <f t="shared" si="6"/>
        <v>5</v>
      </c>
    </row>
    <row r="49" spans="1:22" x14ac:dyDescent="0.25">
      <c r="A49" s="4" t="str">
        <f t="shared" si="5"/>
        <v>Московский</v>
      </c>
      <c r="B49" s="12" t="str">
        <f t="shared" si="5"/>
        <v>ГБОУ СОШ №362</v>
      </c>
      <c r="C49" s="6">
        <f t="shared" si="5"/>
        <v>11362</v>
      </c>
      <c r="D49" s="6" t="str">
        <f t="shared" si="5"/>
        <v>СОШ</v>
      </c>
      <c r="E49" s="8" t="str">
        <f t="shared" si="5"/>
        <v>2б</v>
      </c>
      <c r="F49" s="8">
        <f t="shared" si="5"/>
        <v>106</v>
      </c>
      <c r="G49" s="8">
        <f t="shared" si="5"/>
        <v>98</v>
      </c>
      <c r="H49" s="9"/>
      <c r="I49" s="9">
        <v>0</v>
      </c>
      <c r="J49" s="10"/>
      <c r="K49" s="10">
        <v>1</v>
      </c>
      <c r="L49" s="9">
        <v>2</v>
      </c>
      <c r="M49" s="9"/>
      <c r="N49" s="10">
        <v>1</v>
      </c>
      <c r="O49" s="10"/>
      <c r="P49" s="9"/>
      <c r="Q49" s="9">
        <v>2</v>
      </c>
      <c r="R49" s="10">
        <v>1</v>
      </c>
      <c r="S49" s="10"/>
      <c r="T49" s="9"/>
      <c r="U49" s="9">
        <v>0</v>
      </c>
      <c r="V49" s="11">
        <f t="shared" si="6"/>
        <v>7</v>
      </c>
    </row>
    <row r="50" spans="1:22" x14ac:dyDescent="0.25">
      <c r="A50" s="4" t="str">
        <f t="shared" si="5"/>
        <v>Московский</v>
      </c>
      <c r="B50" s="12" t="str">
        <f t="shared" si="5"/>
        <v>ГБОУ СОШ №362</v>
      </c>
      <c r="C50" s="6">
        <f t="shared" si="5"/>
        <v>11362</v>
      </c>
      <c r="D50" s="6" t="str">
        <f t="shared" si="5"/>
        <v>СОШ</v>
      </c>
      <c r="E50" s="8" t="str">
        <f t="shared" si="5"/>
        <v>2б</v>
      </c>
      <c r="F50" s="8">
        <f t="shared" si="5"/>
        <v>106</v>
      </c>
      <c r="G50" s="8">
        <f t="shared" si="5"/>
        <v>98</v>
      </c>
      <c r="H50" s="9"/>
      <c r="I50" s="9">
        <v>1</v>
      </c>
      <c r="J50" s="10">
        <v>0</v>
      </c>
      <c r="K50" s="10"/>
      <c r="L50" s="9"/>
      <c r="M50" s="9">
        <v>0</v>
      </c>
      <c r="N50" s="10">
        <v>0</v>
      </c>
      <c r="O50" s="10"/>
      <c r="P50" s="9">
        <v>2</v>
      </c>
      <c r="Q50" s="9"/>
      <c r="R50" s="10">
        <v>1</v>
      </c>
      <c r="S50" s="10"/>
      <c r="T50" s="9">
        <v>1</v>
      </c>
      <c r="U50" s="9"/>
      <c r="V50" s="11">
        <f t="shared" si="6"/>
        <v>5</v>
      </c>
    </row>
    <row r="51" spans="1:22" x14ac:dyDescent="0.25">
      <c r="A51" s="4" t="str">
        <f t="shared" si="5"/>
        <v>Московский</v>
      </c>
      <c r="B51" s="12" t="str">
        <f t="shared" si="5"/>
        <v>ГБОУ СОШ №362</v>
      </c>
      <c r="C51" s="6">
        <f t="shared" si="5"/>
        <v>11362</v>
      </c>
      <c r="D51" s="6" t="str">
        <f t="shared" si="5"/>
        <v>СОШ</v>
      </c>
      <c r="E51" s="8" t="str">
        <f t="shared" si="5"/>
        <v>2б</v>
      </c>
      <c r="F51" s="8">
        <f t="shared" si="5"/>
        <v>106</v>
      </c>
      <c r="G51" s="8">
        <f t="shared" si="5"/>
        <v>98</v>
      </c>
      <c r="H51" s="9">
        <v>1</v>
      </c>
      <c r="I51" s="9"/>
      <c r="J51" s="10">
        <v>0</v>
      </c>
      <c r="K51" s="10"/>
      <c r="L51" s="9"/>
      <c r="M51" s="9">
        <v>2</v>
      </c>
      <c r="N51" s="10">
        <v>1</v>
      </c>
      <c r="O51" s="10"/>
      <c r="P51" s="9">
        <v>2</v>
      </c>
      <c r="Q51" s="9"/>
      <c r="R51" s="10">
        <v>1</v>
      </c>
      <c r="S51" s="10"/>
      <c r="T51" s="9">
        <v>0</v>
      </c>
      <c r="U51" s="9"/>
      <c r="V51" s="11">
        <f t="shared" si="6"/>
        <v>7</v>
      </c>
    </row>
    <row r="52" spans="1:22" x14ac:dyDescent="0.25">
      <c r="A52" s="4" t="str">
        <f t="shared" si="5"/>
        <v>Московский</v>
      </c>
      <c r="B52" s="12" t="str">
        <f t="shared" si="5"/>
        <v>ГБОУ СОШ №362</v>
      </c>
      <c r="C52" s="6">
        <f t="shared" si="5"/>
        <v>11362</v>
      </c>
      <c r="D52" s="6" t="str">
        <f t="shared" si="5"/>
        <v>СОШ</v>
      </c>
      <c r="E52" s="8" t="str">
        <f t="shared" si="5"/>
        <v>2б</v>
      </c>
      <c r="F52" s="8">
        <f t="shared" si="5"/>
        <v>106</v>
      </c>
      <c r="G52" s="8">
        <f t="shared" si="5"/>
        <v>98</v>
      </c>
      <c r="H52" s="9"/>
      <c r="I52" s="9">
        <v>2</v>
      </c>
      <c r="J52" s="10">
        <v>1</v>
      </c>
      <c r="K52" s="10"/>
      <c r="L52" s="9"/>
      <c r="M52" s="9">
        <v>0</v>
      </c>
      <c r="N52" s="10">
        <v>1</v>
      </c>
      <c r="O52" s="10"/>
      <c r="P52" s="9">
        <v>2</v>
      </c>
      <c r="Q52" s="9"/>
      <c r="R52" s="10">
        <v>0</v>
      </c>
      <c r="S52" s="10"/>
      <c r="T52" s="9">
        <v>2</v>
      </c>
      <c r="U52" s="9"/>
      <c r="V52" s="11">
        <f t="shared" si="6"/>
        <v>8</v>
      </c>
    </row>
    <row r="53" spans="1:22" x14ac:dyDescent="0.25">
      <c r="A53" s="4" t="str">
        <f t="shared" si="5"/>
        <v>Московский</v>
      </c>
      <c r="B53" s="12" t="str">
        <f t="shared" si="5"/>
        <v>ГБОУ СОШ №362</v>
      </c>
      <c r="C53" s="6">
        <f t="shared" si="5"/>
        <v>11362</v>
      </c>
      <c r="D53" s="6" t="str">
        <f t="shared" si="5"/>
        <v>СОШ</v>
      </c>
      <c r="E53" s="8" t="str">
        <f t="shared" si="5"/>
        <v>2б</v>
      </c>
      <c r="F53" s="8">
        <f t="shared" si="5"/>
        <v>106</v>
      </c>
      <c r="G53" s="8">
        <f t="shared" si="5"/>
        <v>98</v>
      </c>
      <c r="H53" s="9"/>
      <c r="I53" s="9">
        <v>1</v>
      </c>
      <c r="J53" s="10"/>
      <c r="K53" s="10">
        <v>1</v>
      </c>
      <c r="L53" s="9">
        <v>1</v>
      </c>
      <c r="M53" s="9"/>
      <c r="N53" s="10">
        <v>1</v>
      </c>
      <c r="O53" s="10"/>
      <c r="P53" s="9">
        <v>2</v>
      </c>
      <c r="Q53" s="9"/>
      <c r="R53" s="10">
        <v>1</v>
      </c>
      <c r="S53" s="10"/>
      <c r="T53" s="9">
        <v>2</v>
      </c>
      <c r="U53" s="9"/>
      <c r="V53" s="11">
        <f t="shared" si="6"/>
        <v>9</v>
      </c>
    </row>
    <row r="54" spans="1:22" x14ac:dyDescent="0.25">
      <c r="A54" s="4" t="str">
        <f t="shared" ref="A54:G69" si="7">A53</f>
        <v>Московский</v>
      </c>
      <c r="B54" s="12" t="str">
        <f t="shared" si="7"/>
        <v>ГБОУ СОШ №362</v>
      </c>
      <c r="C54" s="6">
        <f t="shared" si="7"/>
        <v>11362</v>
      </c>
      <c r="D54" s="6" t="str">
        <f t="shared" si="7"/>
        <v>СОШ</v>
      </c>
      <c r="E54" s="8" t="str">
        <f t="shared" si="7"/>
        <v>2б</v>
      </c>
      <c r="F54" s="8">
        <f t="shared" si="7"/>
        <v>106</v>
      </c>
      <c r="G54" s="8">
        <f t="shared" si="7"/>
        <v>98</v>
      </c>
      <c r="H54" s="9"/>
      <c r="I54" s="9">
        <v>2</v>
      </c>
      <c r="J54" s="10">
        <v>1</v>
      </c>
      <c r="K54" s="10"/>
      <c r="L54" s="9">
        <v>2</v>
      </c>
      <c r="M54" s="9"/>
      <c r="N54" s="10">
        <v>0</v>
      </c>
      <c r="O54" s="10"/>
      <c r="P54" s="9">
        <v>0</v>
      </c>
      <c r="Q54" s="9"/>
      <c r="R54" s="10">
        <v>1</v>
      </c>
      <c r="S54" s="10"/>
      <c r="T54" s="9">
        <v>2</v>
      </c>
      <c r="U54" s="9"/>
      <c r="V54" s="11">
        <f t="shared" si="6"/>
        <v>8</v>
      </c>
    </row>
    <row r="55" spans="1:22" x14ac:dyDescent="0.25">
      <c r="A55" s="4" t="str">
        <f t="shared" si="7"/>
        <v>Московский</v>
      </c>
      <c r="B55" s="12" t="str">
        <f t="shared" si="7"/>
        <v>ГБОУ СОШ №362</v>
      </c>
      <c r="C55" s="6">
        <f t="shared" si="7"/>
        <v>11362</v>
      </c>
      <c r="D55" s="6" t="str">
        <f t="shared" si="7"/>
        <v>СОШ</v>
      </c>
      <c r="E55" s="8" t="str">
        <f t="shared" si="7"/>
        <v>2б</v>
      </c>
      <c r="F55" s="8">
        <f t="shared" si="7"/>
        <v>106</v>
      </c>
      <c r="G55" s="8">
        <f t="shared" si="7"/>
        <v>98</v>
      </c>
      <c r="H55" s="9">
        <v>0</v>
      </c>
      <c r="I55" s="9"/>
      <c r="J55" s="10"/>
      <c r="K55" s="10">
        <v>1</v>
      </c>
      <c r="L55" s="9"/>
      <c r="M55" s="9">
        <v>0</v>
      </c>
      <c r="N55" s="10">
        <v>1</v>
      </c>
      <c r="O55" s="10"/>
      <c r="P55" s="9">
        <v>0</v>
      </c>
      <c r="Q55" s="9"/>
      <c r="R55" s="10">
        <v>1</v>
      </c>
      <c r="S55" s="10"/>
      <c r="T55" s="9">
        <v>1</v>
      </c>
      <c r="U55" s="9"/>
      <c r="V55" s="11">
        <f t="shared" si="6"/>
        <v>4</v>
      </c>
    </row>
    <row r="56" spans="1:22" x14ac:dyDescent="0.25">
      <c r="A56" s="4" t="str">
        <f t="shared" si="7"/>
        <v>Московский</v>
      </c>
      <c r="B56" s="12" t="str">
        <f t="shared" si="7"/>
        <v>ГБОУ СОШ №362</v>
      </c>
      <c r="C56" s="6">
        <f t="shared" si="7"/>
        <v>11362</v>
      </c>
      <c r="D56" s="6" t="str">
        <f t="shared" si="7"/>
        <v>СОШ</v>
      </c>
      <c r="E56" s="8" t="str">
        <f t="shared" si="7"/>
        <v>2б</v>
      </c>
      <c r="F56" s="8">
        <f t="shared" si="7"/>
        <v>106</v>
      </c>
      <c r="G56" s="8">
        <f t="shared" si="7"/>
        <v>98</v>
      </c>
      <c r="H56" s="9">
        <v>1</v>
      </c>
      <c r="I56" s="9"/>
      <c r="J56" s="10"/>
      <c r="K56" s="10">
        <v>1</v>
      </c>
      <c r="L56" s="9"/>
      <c r="M56" s="9">
        <v>1</v>
      </c>
      <c r="N56" s="10">
        <v>1</v>
      </c>
      <c r="O56" s="10"/>
      <c r="P56" s="9">
        <v>0</v>
      </c>
      <c r="Q56" s="9"/>
      <c r="R56" s="10">
        <v>1</v>
      </c>
      <c r="S56" s="10"/>
      <c r="T56" s="9">
        <v>1</v>
      </c>
      <c r="U56" s="9"/>
      <c r="V56" s="11">
        <f t="shared" si="6"/>
        <v>6</v>
      </c>
    </row>
    <row r="57" spans="1:22" x14ac:dyDescent="0.25">
      <c r="A57" s="4" t="str">
        <f t="shared" si="7"/>
        <v>Московский</v>
      </c>
      <c r="B57" s="12" t="str">
        <f t="shared" si="7"/>
        <v>ГБОУ СОШ №362</v>
      </c>
      <c r="C57" s="6">
        <f t="shared" si="7"/>
        <v>11362</v>
      </c>
      <c r="D57" s="6" t="str">
        <f t="shared" si="7"/>
        <v>СОШ</v>
      </c>
      <c r="E57" s="8" t="str">
        <f t="shared" si="7"/>
        <v>2б</v>
      </c>
      <c r="F57" s="8">
        <f t="shared" si="7"/>
        <v>106</v>
      </c>
      <c r="G57" s="8">
        <f t="shared" si="7"/>
        <v>98</v>
      </c>
      <c r="H57" s="9"/>
      <c r="I57" s="9">
        <v>2</v>
      </c>
      <c r="J57" s="10">
        <v>0</v>
      </c>
      <c r="K57" s="10"/>
      <c r="L57" s="9"/>
      <c r="M57" s="9">
        <v>0</v>
      </c>
      <c r="N57" s="10">
        <v>1</v>
      </c>
      <c r="O57" s="10"/>
      <c r="P57" s="9">
        <v>2</v>
      </c>
      <c r="Q57" s="9"/>
      <c r="R57" s="10">
        <v>1</v>
      </c>
      <c r="S57" s="10"/>
      <c r="T57" s="9"/>
      <c r="U57" s="9">
        <v>1</v>
      </c>
      <c r="V57" s="11">
        <f t="shared" si="6"/>
        <v>7</v>
      </c>
    </row>
    <row r="58" spans="1:22" x14ac:dyDescent="0.25">
      <c r="A58" s="4" t="str">
        <f t="shared" si="7"/>
        <v>Московский</v>
      </c>
      <c r="B58" s="12" t="str">
        <f t="shared" si="7"/>
        <v>ГБОУ СОШ №362</v>
      </c>
      <c r="C58" s="6">
        <f t="shared" si="7"/>
        <v>11362</v>
      </c>
      <c r="D58" s="6" t="str">
        <f t="shared" si="7"/>
        <v>СОШ</v>
      </c>
      <c r="E58" s="8" t="str">
        <f t="shared" si="7"/>
        <v>2б</v>
      </c>
      <c r="F58" s="8">
        <f t="shared" si="7"/>
        <v>106</v>
      </c>
      <c r="G58" s="8">
        <f t="shared" si="7"/>
        <v>98</v>
      </c>
      <c r="H58" s="9"/>
      <c r="I58" s="9">
        <v>1</v>
      </c>
      <c r="J58" s="10">
        <v>0</v>
      </c>
      <c r="K58" s="10"/>
      <c r="L58" s="9">
        <v>2</v>
      </c>
      <c r="M58" s="9"/>
      <c r="N58" s="10">
        <v>1</v>
      </c>
      <c r="O58" s="10"/>
      <c r="P58" s="9">
        <v>2</v>
      </c>
      <c r="Q58" s="9"/>
      <c r="R58" s="10">
        <v>1</v>
      </c>
      <c r="S58" s="10"/>
      <c r="T58" s="9"/>
      <c r="U58" s="9">
        <v>2</v>
      </c>
      <c r="V58" s="11">
        <f t="shared" si="6"/>
        <v>9</v>
      </c>
    </row>
    <row r="59" spans="1:22" x14ac:dyDescent="0.25">
      <c r="A59" s="4" t="str">
        <f t="shared" si="7"/>
        <v>Московский</v>
      </c>
      <c r="B59" s="12" t="str">
        <f t="shared" si="7"/>
        <v>ГБОУ СОШ №362</v>
      </c>
      <c r="C59" s="6">
        <f t="shared" si="7"/>
        <v>11362</v>
      </c>
      <c r="D59" s="6" t="str">
        <f t="shared" si="7"/>
        <v>СОШ</v>
      </c>
      <c r="E59" s="8" t="str">
        <f t="shared" si="7"/>
        <v>2б</v>
      </c>
      <c r="F59" s="8">
        <f t="shared" si="7"/>
        <v>106</v>
      </c>
      <c r="G59" s="8">
        <f t="shared" si="7"/>
        <v>98</v>
      </c>
      <c r="H59" s="9">
        <v>2</v>
      </c>
      <c r="I59" s="9"/>
      <c r="J59" s="10"/>
      <c r="K59" s="10">
        <v>1</v>
      </c>
      <c r="L59" s="9"/>
      <c r="M59" s="9">
        <v>1</v>
      </c>
      <c r="N59" s="10">
        <v>1</v>
      </c>
      <c r="O59" s="10"/>
      <c r="P59" s="9">
        <v>1</v>
      </c>
      <c r="Q59" s="9"/>
      <c r="R59" s="10">
        <v>1</v>
      </c>
      <c r="S59" s="10"/>
      <c r="T59" s="9"/>
      <c r="U59" s="9">
        <v>1</v>
      </c>
      <c r="V59" s="11">
        <f t="shared" si="6"/>
        <v>8</v>
      </c>
    </row>
    <row r="60" spans="1:22" x14ac:dyDescent="0.25">
      <c r="A60" s="4" t="str">
        <f t="shared" si="7"/>
        <v>Московский</v>
      </c>
      <c r="B60" s="12" t="str">
        <f t="shared" si="7"/>
        <v>ГБОУ СОШ №362</v>
      </c>
      <c r="C60" s="6">
        <f t="shared" si="7"/>
        <v>11362</v>
      </c>
      <c r="D60" s="6" t="str">
        <f t="shared" si="7"/>
        <v>СОШ</v>
      </c>
      <c r="E60" s="8" t="str">
        <f t="shared" si="7"/>
        <v>2б</v>
      </c>
      <c r="F60" s="8">
        <f t="shared" si="7"/>
        <v>106</v>
      </c>
      <c r="G60" s="8">
        <f t="shared" si="7"/>
        <v>98</v>
      </c>
      <c r="H60" s="9"/>
      <c r="I60" s="9">
        <v>1</v>
      </c>
      <c r="J60" s="10"/>
      <c r="K60" s="10">
        <v>1</v>
      </c>
      <c r="L60" s="9"/>
      <c r="M60" s="9">
        <v>1</v>
      </c>
      <c r="N60" s="10">
        <v>1</v>
      </c>
      <c r="O60" s="10"/>
      <c r="P60" s="9">
        <v>1</v>
      </c>
      <c r="Q60" s="9"/>
      <c r="R60" s="10">
        <v>1</v>
      </c>
      <c r="S60" s="10"/>
      <c r="T60" s="9">
        <v>1</v>
      </c>
      <c r="U60" s="9"/>
      <c r="V60" s="11">
        <f t="shared" si="6"/>
        <v>7</v>
      </c>
    </row>
    <row r="61" spans="1:22" x14ac:dyDescent="0.25">
      <c r="A61" s="4" t="str">
        <f t="shared" si="7"/>
        <v>Московский</v>
      </c>
      <c r="B61" s="12" t="str">
        <f t="shared" si="7"/>
        <v>ГБОУ СОШ №362</v>
      </c>
      <c r="C61" s="6">
        <f t="shared" si="7"/>
        <v>11362</v>
      </c>
      <c r="D61" s="6" t="str">
        <f t="shared" si="7"/>
        <v>СОШ</v>
      </c>
      <c r="E61" s="8" t="str">
        <f t="shared" si="7"/>
        <v>2б</v>
      </c>
      <c r="F61" s="8">
        <f t="shared" si="7"/>
        <v>106</v>
      </c>
      <c r="G61" s="8">
        <f t="shared" si="7"/>
        <v>98</v>
      </c>
      <c r="H61" s="9"/>
      <c r="I61" s="9">
        <v>2</v>
      </c>
      <c r="J61" s="10">
        <v>1</v>
      </c>
      <c r="K61" s="10"/>
      <c r="L61" s="9">
        <v>2</v>
      </c>
      <c r="M61" s="9"/>
      <c r="N61" s="10">
        <v>1</v>
      </c>
      <c r="O61" s="10"/>
      <c r="P61" s="9">
        <v>2</v>
      </c>
      <c r="Q61" s="9"/>
      <c r="R61" s="10">
        <v>1</v>
      </c>
      <c r="S61" s="10"/>
      <c r="T61" s="9">
        <v>1</v>
      </c>
      <c r="U61" s="9"/>
      <c r="V61" s="11">
        <f t="shared" si="6"/>
        <v>10</v>
      </c>
    </row>
    <row r="62" spans="1:22" x14ac:dyDescent="0.25">
      <c r="A62" s="4" t="str">
        <f t="shared" si="7"/>
        <v>Московский</v>
      </c>
      <c r="B62" s="12" t="str">
        <f t="shared" si="7"/>
        <v>ГБОУ СОШ №362</v>
      </c>
      <c r="C62" s="6">
        <f t="shared" si="7"/>
        <v>11362</v>
      </c>
      <c r="D62" s="6" t="str">
        <f t="shared" si="7"/>
        <v>СОШ</v>
      </c>
      <c r="E62" s="8" t="str">
        <f t="shared" si="7"/>
        <v>2б</v>
      </c>
      <c r="F62" s="8">
        <f t="shared" si="7"/>
        <v>106</v>
      </c>
      <c r="G62" s="8">
        <f t="shared" si="7"/>
        <v>98</v>
      </c>
      <c r="H62" s="9"/>
      <c r="I62" s="9">
        <v>2</v>
      </c>
      <c r="J62" s="10">
        <v>1</v>
      </c>
      <c r="K62" s="10"/>
      <c r="L62" s="9">
        <v>2</v>
      </c>
      <c r="M62" s="9"/>
      <c r="N62" s="10">
        <v>1</v>
      </c>
      <c r="O62" s="10"/>
      <c r="P62" s="9"/>
      <c r="Q62" s="9">
        <v>2</v>
      </c>
      <c r="R62" s="10">
        <v>1</v>
      </c>
      <c r="S62" s="10"/>
      <c r="T62" s="9">
        <v>1</v>
      </c>
      <c r="U62" s="9"/>
      <c r="V62" s="11">
        <f t="shared" si="6"/>
        <v>10</v>
      </c>
    </row>
    <row r="63" spans="1:22" x14ac:dyDescent="0.25">
      <c r="A63" s="4" t="str">
        <f t="shared" si="7"/>
        <v>Московский</v>
      </c>
      <c r="B63" s="12" t="str">
        <f t="shared" si="7"/>
        <v>ГБОУ СОШ №362</v>
      </c>
      <c r="C63" s="6">
        <f t="shared" si="7"/>
        <v>11362</v>
      </c>
      <c r="D63" s="6" t="str">
        <f t="shared" si="7"/>
        <v>СОШ</v>
      </c>
      <c r="E63" s="8" t="str">
        <f t="shared" si="7"/>
        <v>2б</v>
      </c>
      <c r="F63" s="8">
        <f t="shared" si="7"/>
        <v>106</v>
      </c>
      <c r="G63" s="8">
        <f t="shared" si="7"/>
        <v>98</v>
      </c>
      <c r="H63" s="9">
        <v>1</v>
      </c>
      <c r="I63" s="9"/>
      <c r="J63" s="10"/>
      <c r="K63" s="10">
        <v>1</v>
      </c>
      <c r="L63" s="9"/>
      <c r="M63" s="9">
        <v>1</v>
      </c>
      <c r="N63" s="10">
        <v>1</v>
      </c>
      <c r="O63" s="10"/>
      <c r="P63" s="9">
        <v>2</v>
      </c>
      <c r="Q63" s="9"/>
      <c r="R63" s="10">
        <v>1</v>
      </c>
      <c r="S63" s="10"/>
      <c r="T63" s="9">
        <v>2</v>
      </c>
      <c r="U63" s="9"/>
      <c r="V63" s="11">
        <f t="shared" si="6"/>
        <v>9</v>
      </c>
    </row>
    <row r="64" spans="1:22" x14ac:dyDescent="0.25">
      <c r="A64" s="4" t="str">
        <f t="shared" si="7"/>
        <v>Московский</v>
      </c>
      <c r="B64" s="12" t="str">
        <f t="shared" si="7"/>
        <v>ГБОУ СОШ №362</v>
      </c>
      <c r="C64" s="6">
        <f t="shared" si="7"/>
        <v>11362</v>
      </c>
      <c r="D64" s="6" t="str">
        <f t="shared" si="7"/>
        <v>СОШ</v>
      </c>
      <c r="E64" s="8" t="str">
        <f t="shared" si="7"/>
        <v>2б</v>
      </c>
      <c r="F64" s="8">
        <f t="shared" si="7"/>
        <v>106</v>
      </c>
      <c r="G64" s="8">
        <f t="shared" si="7"/>
        <v>98</v>
      </c>
      <c r="H64" s="9"/>
      <c r="I64" s="9">
        <v>2</v>
      </c>
      <c r="J64" s="10">
        <v>1</v>
      </c>
      <c r="K64" s="10"/>
      <c r="L64" s="9"/>
      <c r="M64" s="9">
        <v>0</v>
      </c>
      <c r="N64" s="10">
        <v>1</v>
      </c>
      <c r="O64" s="10"/>
      <c r="P64" s="9">
        <v>2</v>
      </c>
      <c r="Q64" s="9"/>
      <c r="R64" s="10">
        <v>1</v>
      </c>
      <c r="S64" s="10"/>
      <c r="T64" s="9">
        <v>0</v>
      </c>
      <c r="U64" s="9"/>
      <c r="V64" s="11">
        <f t="shared" si="6"/>
        <v>7</v>
      </c>
    </row>
    <row r="65" spans="1:22" x14ac:dyDescent="0.25">
      <c r="A65" s="4" t="str">
        <f t="shared" si="7"/>
        <v>Московский</v>
      </c>
      <c r="B65" s="12" t="str">
        <f t="shared" si="7"/>
        <v>ГБОУ СОШ №362</v>
      </c>
      <c r="C65" s="6">
        <f t="shared" si="7"/>
        <v>11362</v>
      </c>
      <c r="D65" s="6" t="str">
        <f t="shared" si="7"/>
        <v>СОШ</v>
      </c>
      <c r="E65" s="8" t="str">
        <f t="shared" si="7"/>
        <v>2б</v>
      </c>
      <c r="F65" s="8">
        <f t="shared" si="7"/>
        <v>106</v>
      </c>
      <c r="G65" s="8">
        <f t="shared" si="7"/>
        <v>98</v>
      </c>
      <c r="H65" s="9">
        <v>1</v>
      </c>
      <c r="I65" s="9"/>
      <c r="J65" s="10">
        <v>1</v>
      </c>
      <c r="K65" s="10"/>
      <c r="L65" s="9"/>
      <c r="M65" s="9">
        <v>0</v>
      </c>
      <c r="N65" s="10">
        <v>1</v>
      </c>
      <c r="O65" s="10"/>
      <c r="P65" s="9">
        <v>0</v>
      </c>
      <c r="Q65" s="9"/>
      <c r="R65" s="10">
        <v>1</v>
      </c>
      <c r="S65" s="10"/>
      <c r="T65" s="9">
        <v>1</v>
      </c>
      <c r="U65" s="9"/>
      <c r="V65" s="11">
        <f t="shared" si="6"/>
        <v>5</v>
      </c>
    </row>
    <row r="66" spans="1:22" x14ac:dyDescent="0.25">
      <c r="A66" s="4" t="str">
        <f t="shared" si="7"/>
        <v>Московский</v>
      </c>
      <c r="B66" s="12" t="str">
        <f t="shared" si="7"/>
        <v>ГБОУ СОШ №362</v>
      </c>
      <c r="C66" s="6">
        <f t="shared" si="7"/>
        <v>11362</v>
      </c>
      <c r="D66" s="6" t="str">
        <f t="shared" si="7"/>
        <v>СОШ</v>
      </c>
      <c r="E66" s="8" t="str">
        <f t="shared" si="7"/>
        <v>2б</v>
      </c>
      <c r="F66" s="8">
        <f t="shared" si="7"/>
        <v>106</v>
      </c>
      <c r="G66" s="8">
        <f t="shared" si="7"/>
        <v>98</v>
      </c>
      <c r="H66" s="9"/>
      <c r="I66" s="9">
        <v>2</v>
      </c>
      <c r="J66" s="10">
        <v>1</v>
      </c>
      <c r="K66" s="10"/>
      <c r="L66" s="9"/>
      <c r="M66" s="9">
        <v>0</v>
      </c>
      <c r="N66" s="10">
        <v>1</v>
      </c>
      <c r="O66" s="10"/>
      <c r="P66" s="9">
        <v>1</v>
      </c>
      <c r="Q66" s="9"/>
      <c r="R66" s="10">
        <v>1</v>
      </c>
      <c r="S66" s="10"/>
      <c r="T66" s="9">
        <v>1</v>
      </c>
      <c r="U66" s="9"/>
      <c r="V66" s="11">
        <f t="shared" si="6"/>
        <v>7</v>
      </c>
    </row>
    <row r="67" spans="1:22" x14ac:dyDescent="0.25">
      <c r="A67" s="4" t="str">
        <f t="shared" si="7"/>
        <v>Московский</v>
      </c>
      <c r="B67" s="12" t="str">
        <f t="shared" si="7"/>
        <v>ГБОУ СОШ №362</v>
      </c>
      <c r="C67" s="6">
        <f t="shared" si="7"/>
        <v>11362</v>
      </c>
      <c r="D67" s="6" t="str">
        <f t="shared" si="7"/>
        <v>СОШ</v>
      </c>
      <c r="E67" s="8" t="str">
        <f t="shared" si="7"/>
        <v>2б</v>
      </c>
      <c r="F67" s="8">
        <f t="shared" si="7"/>
        <v>106</v>
      </c>
      <c r="G67" s="8">
        <f t="shared" si="7"/>
        <v>98</v>
      </c>
      <c r="H67" s="9">
        <v>2</v>
      </c>
      <c r="I67" s="9"/>
      <c r="J67" s="10">
        <v>1</v>
      </c>
      <c r="K67" s="10"/>
      <c r="L67" s="9"/>
      <c r="M67" s="9">
        <v>2</v>
      </c>
      <c r="N67" s="10">
        <v>1</v>
      </c>
      <c r="O67" s="10"/>
      <c r="P67" s="9">
        <v>2</v>
      </c>
      <c r="Q67" s="9"/>
      <c r="R67" s="10">
        <v>1</v>
      </c>
      <c r="S67" s="10"/>
      <c r="T67" s="9">
        <v>2</v>
      </c>
      <c r="U67" s="9"/>
      <c r="V67" s="11">
        <f t="shared" si="6"/>
        <v>11</v>
      </c>
    </row>
    <row r="68" spans="1:22" x14ac:dyDescent="0.25">
      <c r="A68" s="4" t="str">
        <f t="shared" si="7"/>
        <v>Московский</v>
      </c>
      <c r="B68" s="12" t="str">
        <f t="shared" si="7"/>
        <v>ГБОУ СОШ №362</v>
      </c>
      <c r="C68" s="6">
        <f t="shared" si="7"/>
        <v>11362</v>
      </c>
      <c r="D68" s="6" t="str">
        <f t="shared" si="7"/>
        <v>СОШ</v>
      </c>
      <c r="E68" s="8" t="str">
        <f t="shared" si="7"/>
        <v>2б</v>
      </c>
      <c r="F68" s="8">
        <f t="shared" si="7"/>
        <v>106</v>
      </c>
      <c r="G68" s="8">
        <f t="shared" si="7"/>
        <v>98</v>
      </c>
      <c r="H68" s="9">
        <v>1</v>
      </c>
      <c r="I68" s="9"/>
      <c r="J68" s="10">
        <v>0</v>
      </c>
      <c r="K68" s="10"/>
      <c r="L68" s="9"/>
      <c r="M68" s="9">
        <v>2</v>
      </c>
      <c r="N68" s="10">
        <v>1</v>
      </c>
      <c r="O68" s="10"/>
      <c r="P68" s="9"/>
      <c r="Q68" s="9">
        <v>2</v>
      </c>
      <c r="R68" s="10"/>
      <c r="S68" s="10">
        <v>0</v>
      </c>
      <c r="T68" s="9"/>
      <c r="U68" s="9">
        <v>0</v>
      </c>
      <c r="V68" s="11">
        <f t="shared" si="6"/>
        <v>6</v>
      </c>
    </row>
    <row r="69" spans="1:22" x14ac:dyDescent="0.25">
      <c r="A69" s="4" t="str">
        <f t="shared" si="7"/>
        <v>Московский</v>
      </c>
      <c r="B69" s="12" t="str">
        <f t="shared" si="7"/>
        <v>ГБОУ СОШ №362</v>
      </c>
      <c r="C69" s="6">
        <f t="shared" si="7"/>
        <v>11362</v>
      </c>
      <c r="D69" s="6" t="str">
        <f t="shared" si="7"/>
        <v>СОШ</v>
      </c>
      <c r="E69" s="8" t="str">
        <f t="shared" si="7"/>
        <v>2б</v>
      </c>
      <c r="F69" s="8">
        <f t="shared" si="7"/>
        <v>106</v>
      </c>
      <c r="G69" s="8">
        <f t="shared" si="7"/>
        <v>98</v>
      </c>
      <c r="H69" s="9">
        <v>2</v>
      </c>
      <c r="I69" s="9"/>
      <c r="J69" s="10"/>
      <c r="K69" s="10">
        <v>1</v>
      </c>
      <c r="L69" s="9"/>
      <c r="M69" s="9">
        <v>2</v>
      </c>
      <c r="N69" s="10">
        <v>1</v>
      </c>
      <c r="O69" s="10"/>
      <c r="P69" s="9">
        <v>2</v>
      </c>
      <c r="Q69" s="9"/>
      <c r="R69" s="10">
        <v>1</v>
      </c>
      <c r="S69" s="10"/>
      <c r="T69" s="9"/>
      <c r="U69" s="9">
        <v>2</v>
      </c>
      <c r="V69" s="11">
        <f t="shared" si="6"/>
        <v>11</v>
      </c>
    </row>
    <row r="70" spans="1:22" x14ac:dyDescent="0.25">
      <c r="A70" s="4" t="str">
        <f t="shared" ref="A70:G85" si="8">A69</f>
        <v>Московский</v>
      </c>
      <c r="B70" s="12" t="str">
        <f t="shared" si="8"/>
        <v>ГБОУ СОШ №362</v>
      </c>
      <c r="C70" s="6">
        <f t="shared" si="8"/>
        <v>11362</v>
      </c>
      <c r="D70" s="6" t="str">
        <f t="shared" si="8"/>
        <v>СОШ</v>
      </c>
      <c r="E70" s="8" t="str">
        <f t="shared" si="8"/>
        <v>2б</v>
      </c>
      <c r="F70" s="8">
        <f t="shared" si="8"/>
        <v>106</v>
      </c>
      <c r="G70" s="8">
        <f t="shared" si="8"/>
        <v>98</v>
      </c>
      <c r="H70" s="9">
        <v>1</v>
      </c>
      <c r="I70" s="9"/>
      <c r="J70" s="10">
        <v>1</v>
      </c>
      <c r="K70" s="10"/>
      <c r="L70" s="9"/>
      <c r="M70" s="9">
        <v>1</v>
      </c>
      <c r="N70" s="10">
        <v>1</v>
      </c>
      <c r="O70" s="10"/>
      <c r="P70" s="9"/>
      <c r="Q70" s="9">
        <v>1</v>
      </c>
      <c r="R70" s="10"/>
      <c r="S70" s="10">
        <v>1</v>
      </c>
      <c r="T70" s="9">
        <v>1</v>
      </c>
      <c r="U70" s="9"/>
      <c r="V70" s="11">
        <f t="shared" si="6"/>
        <v>7</v>
      </c>
    </row>
    <row r="71" spans="1:22" x14ac:dyDescent="0.25">
      <c r="A71" s="4" t="str">
        <f t="shared" si="8"/>
        <v>Московский</v>
      </c>
      <c r="B71" s="12" t="s">
        <v>31</v>
      </c>
      <c r="C71" s="6">
        <f>VLOOKUP(B71,[39]Списки!$C$1:$E$40,2,FALSE)</f>
        <v>11362</v>
      </c>
      <c r="D71" s="6" t="str">
        <f>VLOOKUP(B71,[39]Списки!$C$1:$E$40,3,FALSE)</f>
        <v>СОШ</v>
      </c>
      <c r="E71" s="7" t="s">
        <v>24</v>
      </c>
      <c r="F71" s="8">
        <v>106</v>
      </c>
      <c r="G71" s="8">
        <v>98</v>
      </c>
      <c r="H71" s="9"/>
      <c r="I71" s="9">
        <v>2</v>
      </c>
      <c r="J71" s="10"/>
      <c r="K71" s="10">
        <v>1</v>
      </c>
      <c r="L71" s="9"/>
      <c r="M71" s="9">
        <v>2</v>
      </c>
      <c r="N71" s="10">
        <v>1</v>
      </c>
      <c r="O71" s="10"/>
      <c r="P71" s="9"/>
      <c r="Q71" s="9">
        <v>0</v>
      </c>
      <c r="R71" s="10">
        <v>1</v>
      </c>
      <c r="S71" s="10"/>
      <c r="T71" s="9">
        <v>1</v>
      </c>
      <c r="U71" s="9"/>
      <c r="V71" s="11">
        <f>IF(COUNTBLANK(H71:U71)&lt;=7,SUM(H71:U71),"Не писал")</f>
        <v>8</v>
      </c>
    </row>
    <row r="72" spans="1:22" x14ac:dyDescent="0.25">
      <c r="A72" s="4" t="str">
        <f t="shared" si="8"/>
        <v>Московский</v>
      </c>
      <c r="B72" s="12" t="str">
        <f t="shared" si="8"/>
        <v>ГБОУ СОШ №362</v>
      </c>
      <c r="C72" s="6">
        <f t="shared" si="8"/>
        <v>11362</v>
      </c>
      <c r="D72" s="6" t="str">
        <f t="shared" si="8"/>
        <v>СОШ</v>
      </c>
      <c r="E72" s="13" t="s">
        <v>24</v>
      </c>
      <c r="F72" s="8">
        <f t="shared" si="8"/>
        <v>106</v>
      </c>
      <c r="G72" s="8">
        <f t="shared" si="8"/>
        <v>98</v>
      </c>
      <c r="H72" s="9">
        <v>2</v>
      </c>
      <c r="I72" s="9"/>
      <c r="J72" s="10"/>
      <c r="K72" s="10">
        <v>1</v>
      </c>
      <c r="L72" s="9"/>
      <c r="M72" s="9">
        <v>1</v>
      </c>
      <c r="N72" s="10">
        <v>1</v>
      </c>
      <c r="O72" s="10"/>
      <c r="P72" s="9">
        <v>2</v>
      </c>
      <c r="Q72" s="9"/>
      <c r="R72" s="10">
        <v>1</v>
      </c>
      <c r="S72" s="10"/>
      <c r="T72" s="9"/>
      <c r="U72" s="9">
        <v>1</v>
      </c>
      <c r="V72" s="11">
        <f t="shared" ref="V72:V101" si="9">IF(COUNTBLANK(H72:U72)&lt;=7,SUM(H72:U72),"Не писал")</f>
        <v>9</v>
      </c>
    </row>
    <row r="73" spans="1:22" x14ac:dyDescent="0.25">
      <c r="A73" s="4" t="str">
        <f t="shared" si="8"/>
        <v>Московский</v>
      </c>
      <c r="B73" s="12" t="str">
        <f t="shared" si="8"/>
        <v>ГБОУ СОШ №362</v>
      </c>
      <c r="C73" s="6">
        <f t="shared" si="8"/>
        <v>11362</v>
      </c>
      <c r="D73" s="6" t="str">
        <f t="shared" si="8"/>
        <v>СОШ</v>
      </c>
      <c r="E73" s="8" t="str">
        <f t="shared" si="8"/>
        <v>2в</v>
      </c>
      <c r="F73" s="8">
        <f t="shared" si="8"/>
        <v>106</v>
      </c>
      <c r="G73" s="8">
        <f t="shared" si="8"/>
        <v>98</v>
      </c>
      <c r="H73" s="9">
        <v>2</v>
      </c>
      <c r="I73" s="9"/>
      <c r="J73" s="10"/>
      <c r="K73" s="10">
        <v>1</v>
      </c>
      <c r="L73" s="9"/>
      <c r="M73" s="9">
        <v>2</v>
      </c>
      <c r="N73" s="10">
        <v>1</v>
      </c>
      <c r="O73" s="10"/>
      <c r="P73" s="9"/>
      <c r="Q73" s="9">
        <v>0</v>
      </c>
      <c r="R73" s="10"/>
      <c r="S73" s="10">
        <v>1</v>
      </c>
      <c r="T73" s="9"/>
      <c r="U73" s="9">
        <v>1</v>
      </c>
      <c r="V73" s="11">
        <f t="shared" si="9"/>
        <v>8</v>
      </c>
    </row>
    <row r="74" spans="1:22" x14ac:dyDescent="0.25">
      <c r="A74" s="4" t="str">
        <f t="shared" si="8"/>
        <v>Московский</v>
      </c>
      <c r="B74" s="12" t="str">
        <f t="shared" si="8"/>
        <v>ГБОУ СОШ №362</v>
      </c>
      <c r="C74" s="6">
        <f t="shared" si="8"/>
        <v>11362</v>
      </c>
      <c r="D74" s="6" t="str">
        <f t="shared" si="8"/>
        <v>СОШ</v>
      </c>
      <c r="E74" s="8" t="str">
        <f t="shared" si="8"/>
        <v>2в</v>
      </c>
      <c r="F74" s="8">
        <f t="shared" si="8"/>
        <v>106</v>
      </c>
      <c r="G74" s="8">
        <f t="shared" si="8"/>
        <v>98</v>
      </c>
      <c r="H74" s="9"/>
      <c r="I74" s="9">
        <v>2</v>
      </c>
      <c r="J74" s="10"/>
      <c r="K74" s="10">
        <v>0</v>
      </c>
      <c r="L74" s="9"/>
      <c r="M74" s="9">
        <v>2</v>
      </c>
      <c r="N74" s="10">
        <v>1</v>
      </c>
      <c r="O74" s="10"/>
      <c r="P74" s="9">
        <v>2</v>
      </c>
      <c r="Q74" s="9"/>
      <c r="R74" s="10">
        <v>1</v>
      </c>
      <c r="S74" s="10"/>
      <c r="T74" s="9"/>
      <c r="U74" s="9">
        <v>2</v>
      </c>
      <c r="V74" s="11">
        <f t="shared" si="9"/>
        <v>10</v>
      </c>
    </row>
    <row r="75" spans="1:22" x14ac:dyDescent="0.25">
      <c r="A75" s="4" t="str">
        <f t="shared" si="8"/>
        <v>Московский</v>
      </c>
      <c r="B75" s="12" t="str">
        <f t="shared" si="8"/>
        <v>ГБОУ СОШ №362</v>
      </c>
      <c r="C75" s="6">
        <f t="shared" si="8"/>
        <v>11362</v>
      </c>
      <c r="D75" s="6" t="str">
        <f t="shared" si="8"/>
        <v>СОШ</v>
      </c>
      <c r="E75" s="8" t="str">
        <f t="shared" si="8"/>
        <v>2в</v>
      </c>
      <c r="F75" s="8">
        <f t="shared" si="8"/>
        <v>106</v>
      </c>
      <c r="G75" s="8">
        <f t="shared" si="8"/>
        <v>98</v>
      </c>
      <c r="H75" s="9"/>
      <c r="I75" s="9">
        <v>2</v>
      </c>
      <c r="J75" s="10">
        <v>1</v>
      </c>
      <c r="K75" s="10"/>
      <c r="L75" s="9"/>
      <c r="M75" s="9">
        <v>2</v>
      </c>
      <c r="N75" s="10">
        <v>1</v>
      </c>
      <c r="O75" s="10"/>
      <c r="P75" s="9"/>
      <c r="Q75" s="9">
        <v>2</v>
      </c>
      <c r="R75" s="10">
        <v>1</v>
      </c>
      <c r="S75" s="10"/>
      <c r="T75" s="9">
        <v>1</v>
      </c>
      <c r="U75" s="9"/>
      <c r="V75" s="11">
        <f t="shared" si="9"/>
        <v>10</v>
      </c>
    </row>
    <row r="76" spans="1:22" x14ac:dyDescent="0.25">
      <c r="A76" s="4" t="str">
        <f t="shared" si="8"/>
        <v>Московский</v>
      </c>
      <c r="B76" s="12" t="str">
        <f t="shared" si="8"/>
        <v>ГБОУ СОШ №362</v>
      </c>
      <c r="C76" s="6">
        <f t="shared" si="8"/>
        <v>11362</v>
      </c>
      <c r="D76" s="6" t="str">
        <f t="shared" si="8"/>
        <v>СОШ</v>
      </c>
      <c r="E76" s="8" t="str">
        <f t="shared" si="8"/>
        <v>2в</v>
      </c>
      <c r="F76" s="8">
        <f t="shared" si="8"/>
        <v>106</v>
      </c>
      <c r="G76" s="8">
        <f t="shared" si="8"/>
        <v>98</v>
      </c>
      <c r="H76" s="9"/>
      <c r="I76" s="9">
        <v>1</v>
      </c>
      <c r="J76" s="10">
        <v>1</v>
      </c>
      <c r="K76" s="10"/>
      <c r="L76" s="9"/>
      <c r="M76" s="9">
        <v>2</v>
      </c>
      <c r="N76" s="10">
        <v>1</v>
      </c>
      <c r="O76" s="10"/>
      <c r="P76" s="9"/>
      <c r="Q76" s="9">
        <v>2</v>
      </c>
      <c r="R76" s="10">
        <v>1</v>
      </c>
      <c r="S76" s="10"/>
      <c r="T76" s="9">
        <v>1</v>
      </c>
      <c r="U76" s="9"/>
      <c r="V76" s="11">
        <f t="shared" si="9"/>
        <v>9</v>
      </c>
    </row>
    <row r="77" spans="1:22" x14ac:dyDescent="0.25">
      <c r="A77" s="4" t="str">
        <f t="shared" si="8"/>
        <v>Московский</v>
      </c>
      <c r="B77" s="12" t="str">
        <f t="shared" si="8"/>
        <v>ГБОУ СОШ №362</v>
      </c>
      <c r="C77" s="6">
        <f t="shared" si="8"/>
        <v>11362</v>
      </c>
      <c r="D77" s="6" t="str">
        <f t="shared" si="8"/>
        <v>СОШ</v>
      </c>
      <c r="E77" s="8" t="str">
        <f t="shared" si="8"/>
        <v>2в</v>
      </c>
      <c r="F77" s="8">
        <f t="shared" si="8"/>
        <v>106</v>
      </c>
      <c r="G77" s="8">
        <f t="shared" si="8"/>
        <v>98</v>
      </c>
      <c r="H77" s="9">
        <v>1</v>
      </c>
      <c r="I77" s="9"/>
      <c r="J77" s="10"/>
      <c r="K77" s="10">
        <v>1</v>
      </c>
      <c r="L77" s="9"/>
      <c r="M77" s="9">
        <v>0</v>
      </c>
      <c r="N77" s="10">
        <v>1</v>
      </c>
      <c r="O77" s="10"/>
      <c r="P77" s="9">
        <v>0</v>
      </c>
      <c r="Q77" s="9"/>
      <c r="R77" s="10">
        <v>1</v>
      </c>
      <c r="S77" s="10"/>
      <c r="T77" s="9">
        <v>2</v>
      </c>
      <c r="U77" s="9"/>
      <c r="V77" s="11">
        <f t="shared" si="9"/>
        <v>6</v>
      </c>
    </row>
    <row r="78" spans="1:22" x14ac:dyDescent="0.25">
      <c r="A78" s="4" t="str">
        <f t="shared" si="8"/>
        <v>Московский</v>
      </c>
      <c r="B78" s="12" t="str">
        <f t="shared" si="8"/>
        <v>ГБОУ СОШ №362</v>
      </c>
      <c r="C78" s="6">
        <f t="shared" si="8"/>
        <v>11362</v>
      </c>
      <c r="D78" s="6" t="str">
        <f t="shared" si="8"/>
        <v>СОШ</v>
      </c>
      <c r="E78" s="8" t="str">
        <f t="shared" si="8"/>
        <v>2в</v>
      </c>
      <c r="F78" s="8">
        <f t="shared" si="8"/>
        <v>106</v>
      </c>
      <c r="G78" s="8">
        <f t="shared" si="8"/>
        <v>98</v>
      </c>
      <c r="H78" s="9">
        <v>2</v>
      </c>
      <c r="I78" s="9"/>
      <c r="J78" s="10"/>
      <c r="K78" s="10">
        <v>1</v>
      </c>
      <c r="L78" s="9">
        <v>2</v>
      </c>
      <c r="M78" s="9"/>
      <c r="N78" s="10">
        <v>1</v>
      </c>
      <c r="O78" s="10"/>
      <c r="P78" s="9"/>
      <c r="Q78" s="9">
        <v>2</v>
      </c>
      <c r="R78" s="10">
        <v>1</v>
      </c>
      <c r="S78" s="10"/>
      <c r="T78" s="9">
        <v>0</v>
      </c>
      <c r="U78" s="9"/>
      <c r="V78" s="11">
        <f t="shared" si="9"/>
        <v>9</v>
      </c>
    </row>
    <row r="79" spans="1:22" x14ac:dyDescent="0.25">
      <c r="A79" s="4" t="str">
        <f t="shared" si="8"/>
        <v>Московский</v>
      </c>
      <c r="B79" s="12" t="str">
        <f t="shared" si="8"/>
        <v>ГБОУ СОШ №362</v>
      </c>
      <c r="C79" s="6">
        <f t="shared" si="8"/>
        <v>11362</v>
      </c>
      <c r="D79" s="6" t="str">
        <f t="shared" si="8"/>
        <v>СОШ</v>
      </c>
      <c r="E79" s="8" t="str">
        <f t="shared" si="8"/>
        <v>2в</v>
      </c>
      <c r="F79" s="8">
        <f t="shared" si="8"/>
        <v>106</v>
      </c>
      <c r="G79" s="8">
        <f t="shared" si="8"/>
        <v>98</v>
      </c>
      <c r="H79" s="9"/>
      <c r="I79" s="9">
        <v>2</v>
      </c>
      <c r="J79" s="10">
        <v>1</v>
      </c>
      <c r="K79" s="10"/>
      <c r="L79" s="9">
        <v>2</v>
      </c>
      <c r="M79" s="9"/>
      <c r="N79" s="10">
        <v>1</v>
      </c>
      <c r="O79" s="10"/>
      <c r="P79" s="9"/>
      <c r="Q79" s="9">
        <v>2</v>
      </c>
      <c r="R79" s="10">
        <v>1</v>
      </c>
      <c r="S79" s="10"/>
      <c r="T79" s="9"/>
      <c r="U79" s="9">
        <v>2</v>
      </c>
      <c r="V79" s="11">
        <f t="shared" si="9"/>
        <v>11</v>
      </c>
    </row>
    <row r="80" spans="1:22" x14ac:dyDescent="0.25">
      <c r="A80" s="4" t="str">
        <f t="shared" si="8"/>
        <v>Московский</v>
      </c>
      <c r="B80" s="12" t="str">
        <f t="shared" si="8"/>
        <v>ГБОУ СОШ №362</v>
      </c>
      <c r="C80" s="6">
        <f t="shared" si="8"/>
        <v>11362</v>
      </c>
      <c r="D80" s="6" t="str">
        <f t="shared" si="8"/>
        <v>СОШ</v>
      </c>
      <c r="E80" s="8" t="str">
        <f t="shared" si="8"/>
        <v>2в</v>
      </c>
      <c r="F80" s="8">
        <f t="shared" si="8"/>
        <v>106</v>
      </c>
      <c r="G80" s="8">
        <f t="shared" si="8"/>
        <v>98</v>
      </c>
      <c r="H80" s="9">
        <v>2</v>
      </c>
      <c r="I80" s="9"/>
      <c r="J80" s="10"/>
      <c r="K80" s="10">
        <v>1</v>
      </c>
      <c r="L80" s="9"/>
      <c r="M80" s="9">
        <v>1</v>
      </c>
      <c r="N80" s="10">
        <v>1</v>
      </c>
      <c r="O80" s="10"/>
      <c r="P80" s="9">
        <v>0</v>
      </c>
      <c r="Q80" s="9"/>
      <c r="R80" s="10">
        <v>1</v>
      </c>
      <c r="S80" s="10"/>
      <c r="T80" s="9"/>
      <c r="U80" s="9">
        <v>0</v>
      </c>
      <c r="V80" s="11">
        <f t="shared" si="9"/>
        <v>6</v>
      </c>
    </row>
    <row r="81" spans="1:22" x14ac:dyDescent="0.25">
      <c r="A81" s="4" t="str">
        <f t="shared" si="8"/>
        <v>Московский</v>
      </c>
      <c r="B81" s="12" t="str">
        <f t="shared" si="8"/>
        <v>ГБОУ СОШ №362</v>
      </c>
      <c r="C81" s="6">
        <f t="shared" si="8"/>
        <v>11362</v>
      </c>
      <c r="D81" s="6" t="str">
        <f t="shared" si="8"/>
        <v>СОШ</v>
      </c>
      <c r="E81" s="8" t="str">
        <f t="shared" si="8"/>
        <v>2в</v>
      </c>
      <c r="F81" s="8">
        <f t="shared" si="8"/>
        <v>106</v>
      </c>
      <c r="G81" s="8">
        <f t="shared" si="8"/>
        <v>98</v>
      </c>
      <c r="H81" s="9">
        <v>2</v>
      </c>
      <c r="I81" s="9"/>
      <c r="J81" s="10"/>
      <c r="K81" s="10">
        <v>1</v>
      </c>
      <c r="L81" s="9">
        <v>2</v>
      </c>
      <c r="M81" s="9"/>
      <c r="N81" s="10">
        <v>1</v>
      </c>
      <c r="O81" s="10"/>
      <c r="P81" s="9">
        <v>0</v>
      </c>
      <c r="Q81" s="9"/>
      <c r="R81" s="10">
        <v>1</v>
      </c>
      <c r="S81" s="10"/>
      <c r="T81" s="9">
        <v>1</v>
      </c>
      <c r="U81" s="9"/>
      <c r="V81" s="11">
        <f t="shared" si="9"/>
        <v>8</v>
      </c>
    </row>
    <row r="82" spans="1:22" x14ac:dyDescent="0.25">
      <c r="A82" s="4" t="str">
        <f t="shared" si="8"/>
        <v>Московский</v>
      </c>
      <c r="B82" s="12" t="str">
        <f t="shared" si="8"/>
        <v>ГБОУ СОШ №362</v>
      </c>
      <c r="C82" s="6">
        <f t="shared" si="8"/>
        <v>11362</v>
      </c>
      <c r="D82" s="6" t="str">
        <f t="shared" si="8"/>
        <v>СОШ</v>
      </c>
      <c r="E82" s="8" t="str">
        <f t="shared" si="8"/>
        <v>2в</v>
      </c>
      <c r="F82" s="8">
        <f t="shared" si="8"/>
        <v>106</v>
      </c>
      <c r="G82" s="8">
        <f t="shared" si="8"/>
        <v>98</v>
      </c>
      <c r="H82" s="9">
        <v>2</v>
      </c>
      <c r="I82" s="9"/>
      <c r="J82" s="10"/>
      <c r="K82" s="10">
        <v>1</v>
      </c>
      <c r="L82" s="9"/>
      <c r="M82" s="9">
        <v>2</v>
      </c>
      <c r="N82" s="10">
        <v>1</v>
      </c>
      <c r="O82" s="10"/>
      <c r="P82" s="9">
        <v>2</v>
      </c>
      <c r="Q82" s="9"/>
      <c r="R82" s="10">
        <v>1</v>
      </c>
      <c r="S82" s="10"/>
      <c r="T82" s="9">
        <v>2</v>
      </c>
      <c r="U82" s="9"/>
      <c r="V82" s="11">
        <f t="shared" si="9"/>
        <v>11</v>
      </c>
    </row>
    <row r="83" spans="1:22" x14ac:dyDescent="0.25">
      <c r="A83" s="4" t="str">
        <f t="shared" si="8"/>
        <v>Московский</v>
      </c>
      <c r="B83" s="12" t="str">
        <f t="shared" si="8"/>
        <v>ГБОУ СОШ №362</v>
      </c>
      <c r="C83" s="6">
        <f t="shared" si="8"/>
        <v>11362</v>
      </c>
      <c r="D83" s="6" t="str">
        <f t="shared" si="8"/>
        <v>СОШ</v>
      </c>
      <c r="E83" s="8" t="str">
        <f t="shared" si="8"/>
        <v>2в</v>
      </c>
      <c r="F83" s="8">
        <f t="shared" si="8"/>
        <v>106</v>
      </c>
      <c r="G83" s="8">
        <f t="shared" si="8"/>
        <v>98</v>
      </c>
      <c r="H83" s="9">
        <v>0</v>
      </c>
      <c r="I83" s="9"/>
      <c r="J83" s="10"/>
      <c r="K83" s="10">
        <v>0</v>
      </c>
      <c r="L83" s="9">
        <v>1</v>
      </c>
      <c r="M83" s="9"/>
      <c r="N83" s="10">
        <v>0</v>
      </c>
      <c r="O83" s="10"/>
      <c r="P83" s="9">
        <v>2</v>
      </c>
      <c r="Q83" s="9"/>
      <c r="R83" s="10">
        <v>1</v>
      </c>
      <c r="S83" s="10"/>
      <c r="T83" s="9">
        <v>0</v>
      </c>
      <c r="U83" s="9"/>
      <c r="V83" s="11">
        <f t="shared" si="9"/>
        <v>4</v>
      </c>
    </row>
    <row r="84" spans="1:22" x14ac:dyDescent="0.25">
      <c r="A84" s="4" t="str">
        <f t="shared" si="8"/>
        <v>Московский</v>
      </c>
      <c r="B84" s="12" t="str">
        <f t="shared" si="8"/>
        <v>ГБОУ СОШ №362</v>
      </c>
      <c r="C84" s="6">
        <f t="shared" si="8"/>
        <v>11362</v>
      </c>
      <c r="D84" s="6" t="str">
        <f t="shared" si="8"/>
        <v>СОШ</v>
      </c>
      <c r="E84" s="8" t="str">
        <f t="shared" si="8"/>
        <v>2в</v>
      </c>
      <c r="F84" s="8">
        <f t="shared" si="8"/>
        <v>106</v>
      </c>
      <c r="G84" s="8">
        <f t="shared" si="8"/>
        <v>98</v>
      </c>
      <c r="H84" s="9"/>
      <c r="I84" s="9">
        <v>1</v>
      </c>
      <c r="J84" s="10">
        <v>1</v>
      </c>
      <c r="K84" s="10"/>
      <c r="L84" s="9">
        <v>2</v>
      </c>
      <c r="M84" s="9"/>
      <c r="N84" s="10">
        <v>1</v>
      </c>
      <c r="O84" s="10"/>
      <c r="P84" s="9">
        <v>2</v>
      </c>
      <c r="Q84" s="9"/>
      <c r="R84" s="10">
        <v>1</v>
      </c>
      <c r="S84" s="10"/>
      <c r="T84" s="9"/>
      <c r="U84" s="9">
        <v>2</v>
      </c>
      <c r="V84" s="11">
        <f t="shared" si="9"/>
        <v>10</v>
      </c>
    </row>
    <row r="85" spans="1:22" x14ac:dyDescent="0.25">
      <c r="A85" s="4" t="str">
        <f t="shared" si="8"/>
        <v>Московский</v>
      </c>
      <c r="B85" s="12" t="str">
        <f t="shared" si="8"/>
        <v>ГБОУ СОШ №362</v>
      </c>
      <c r="C85" s="6">
        <f t="shared" si="8"/>
        <v>11362</v>
      </c>
      <c r="D85" s="6" t="str">
        <f t="shared" si="8"/>
        <v>СОШ</v>
      </c>
      <c r="E85" s="8" t="str">
        <f t="shared" si="8"/>
        <v>2в</v>
      </c>
      <c r="F85" s="8">
        <f t="shared" si="8"/>
        <v>106</v>
      </c>
      <c r="G85" s="8">
        <f t="shared" si="8"/>
        <v>98</v>
      </c>
      <c r="H85" s="9">
        <v>0</v>
      </c>
      <c r="I85" s="9"/>
      <c r="J85" s="10"/>
      <c r="K85" s="10">
        <v>1</v>
      </c>
      <c r="L85" s="9">
        <v>1</v>
      </c>
      <c r="M85" s="9"/>
      <c r="N85" s="10">
        <v>0</v>
      </c>
      <c r="O85" s="10"/>
      <c r="P85" s="9"/>
      <c r="Q85" s="9">
        <v>1</v>
      </c>
      <c r="R85" s="10"/>
      <c r="S85" s="10">
        <v>0</v>
      </c>
      <c r="T85" s="9"/>
      <c r="U85" s="9">
        <v>0</v>
      </c>
      <c r="V85" s="11">
        <f t="shared" si="9"/>
        <v>3</v>
      </c>
    </row>
    <row r="86" spans="1:22" x14ac:dyDescent="0.25">
      <c r="A86" s="4" t="str">
        <f t="shared" ref="A86:G102" si="10">A85</f>
        <v>Московский</v>
      </c>
      <c r="B86" s="12" t="str">
        <f t="shared" si="10"/>
        <v>ГБОУ СОШ №362</v>
      </c>
      <c r="C86" s="6">
        <f t="shared" si="10"/>
        <v>11362</v>
      </c>
      <c r="D86" s="6" t="str">
        <f t="shared" si="10"/>
        <v>СОШ</v>
      </c>
      <c r="E86" s="8" t="str">
        <f t="shared" si="10"/>
        <v>2в</v>
      </c>
      <c r="F86" s="8">
        <f t="shared" si="10"/>
        <v>106</v>
      </c>
      <c r="G86" s="8">
        <f t="shared" si="10"/>
        <v>98</v>
      </c>
      <c r="H86" s="9"/>
      <c r="I86" s="9">
        <v>2</v>
      </c>
      <c r="J86" s="10"/>
      <c r="K86" s="10">
        <v>1</v>
      </c>
      <c r="L86" s="9">
        <v>2</v>
      </c>
      <c r="M86" s="9"/>
      <c r="N86" s="10">
        <v>1</v>
      </c>
      <c r="O86" s="10"/>
      <c r="P86" s="9">
        <v>2</v>
      </c>
      <c r="Q86" s="9"/>
      <c r="R86" s="10">
        <v>1</v>
      </c>
      <c r="S86" s="10"/>
      <c r="T86" s="9">
        <v>0</v>
      </c>
      <c r="U86" s="9"/>
      <c r="V86" s="11">
        <f t="shared" si="9"/>
        <v>9</v>
      </c>
    </row>
    <row r="87" spans="1:22" x14ac:dyDescent="0.25">
      <c r="A87" s="4" t="str">
        <f t="shared" si="10"/>
        <v>Московский</v>
      </c>
      <c r="B87" s="12" t="str">
        <f t="shared" si="10"/>
        <v>ГБОУ СОШ №362</v>
      </c>
      <c r="C87" s="6">
        <f t="shared" si="10"/>
        <v>11362</v>
      </c>
      <c r="D87" s="6" t="str">
        <f t="shared" si="10"/>
        <v>СОШ</v>
      </c>
      <c r="E87" s="8" t="str">
        <f t="shared" si="10"/>
        <v>2в</v>
      </c>
      <c r="F87" s="8">
        <f t="shared" si="10"/>
        <v>106</v>
      </c>
      <c r="G87" s="8">
        <f t="shared" si="10"/>
        <v>98</v>
      </c>
      <c r="H87" s="9">
        <v>2</v>
      </c>
      <c r="I87" s="9"/>
      <c r="J87" s="10"/>
      <c r="K87" s="10">
        <v>1</v>
      </c>
      <c r="L87" s="9"/>
      <c r="M87" s="9">
        <v>0</v>
      </c>
      <c r="N87" s="10">
        <v>1</v>
      </c>
      <c r="O87" s="10"/>
      <c r="P87" s="9">
        <v>2</v>
      </c>
      <c r="Q87" s="9"/>
      <c r="R87" s="10">
        <v>1</v>
      </c>
      <c r="S87" s="10"/>
      <c r="T87" s="9">
        <v>1</v>
      </c>
      <c r="U87" s="9"/>
      <c r="V87" s="11">
        <f t="shared" si="9"/>
        <v>8</v>
      </c>
    </row>
    <row r="88" spans="1:22" x14ac:dyDescent="0.25">
      <c r="A88" s="4" t="str">
        <f t="shared" si="10"/>
        <v>Московский</v>
      </c>
      <c r="B88" s="12" t="str">
        <f t="shared" si="10"/>
        <v>ГБОУ СОШ №362</v>
      </c>
      <c r="C88" s="6">
        <f t="shared" si="10"/>
        <v>11362</v>
      </c>
      <c r="D88" s="6" t="str">
        <f t="shared" si="10"/>
        <v>СОШ</v>
      </c>
      <c r="E88" s="8" t="str">
        <f t="shared" si="10"/>
        <v>2в</v>
      </c>
      <c r="F88" s="8">
        <f t="shared" si="10"/>
        <v>106</v>
      </c>
      <c r="G88" s="8">
        <f t="shared" si="10"/>
        <v>98</v>
      </c>
      <c r="H88" s="9"/>
      <c r="I88" s="9">
        <v>2</v>
      </c>
      <c r="J88" s="10"/>
      <c r="K88" s="10">
        <v>1</v>
      </c>
      <c r="L88" s="9">
        <v>2</v>
      </c>
      <c r="M88" s="9"/>
      <c r="N88" s="10">
        <v>1</v>
      </c>
      <c r="O88" s="10"/>
      <c r="P88" s="9">
        <v>2</v>
      </c>
      <c r="Q88" s="9"/>
      <c r="R88" s="10">
        <v>1</v>
      </c>
      <c r="S88" s="10"/>
      <c r="T88" s="9">
        <v>1</v>
      </c>
      <c r="U88" s="9"/>
      <c r="V88" s="11">
        <f t="shared" si="9"/>
        <v>10</v>
      </c>
    </row>
    <row r="89" spans="1:22" x14ac:dyDescent="0.25">
      <c r="A89" s="4" t="str">
        <f t="shared" si="10"/>
        <v>Московский</v>
      </c>
      <c r="B89" s="12" t="str">
        <f t="shared" si="10"/>
        <v>ГБОУ СОШ №362</v>
      </c>
      <c r="C89" s="6">
        <f t="shared" si="10"/>
        <v>11362</v>
      </c>
      <c r="D89" s="6" t="str">
        <f t="shared" si="10"/>
        <v>СОШ</v>
      </c>
      <c r="E89" s="8" t="str">
        <f t="shared" si="10"/>
        <v>2в</v>
      </c>
      <c r="F89" s="8">
        <f t="shared" si="10"/>
        <v>106</v>
      </c>
      <c r="G89" s="8">
        <f t="shared" si="10"/>
        <v>98</v>
      </c>
      <c r="H89" s="9"/>
      <c r="I89" s="9">
        <v>1</v>
      </c>
      <c r="J89" s="10">
        <v>1</v>
      </c>
      <c r="K89" s="10"/>
      <c r="L89" s="9"/>
      <c r="M89" s="9">
        <v>2</v>
      </c>
      <c r="N89" s="10">
        <v>1</v>
      </c>
      <c r="O89" s="10"/>
      <c r="P89" s="9">
        <v>2</v>
      </c>
      <c r="Q89" s="9"/>
      <c r="R89" s="10">
        <v>1</v>
      </c>
      <c r="S89" s="10"/>
      <c r="T89" s="9">
        <v>1</v>
      </c>
      <c r="U89" s="9"/>
      <c r="V89" s="11">
        <f t="shared" si="9"/>
        <v>9</v>
      </c>
    </row>
    <row r="90" spans="1:22" x14ac:dyDescent="0.25">
      <c r="A90" s="4" t="str">
        <f t="shared" si="10"/>
        <v>Московский</v>
      </c>
      <c r="B90" s="12" t="str">
        <f t="shared" si="10"/>
        <v>ГБОУ СОШ №362</v>
      </c>
      <c r="C90" s="6">
        <f t="shared" si="10"/>
        <v>11362</v>
      </c>
      <c r="D90" s="6" t="str">
        <f t="shared" si="10"/>
        <v>СОШ</v>
      </c>
      <c r="E90" s="8" t="str">
        <f t="shared" si="10"/>
        <v>2в</v>
      </c>
      <c r="F90" s="8">
        <f t="shared" si="10"/>
        <v>106</v>
      </c>
      <c r="G90" s="8">
        <f t="shared" si="10"/>
        <v>98</v>
      </c>
      <c r="H90" s="9">
        <v>2</v>
      </c>
      <c r="I90" s="9"/>
      <c r="J90" s="10"/>
      <c r="K90" s="10">
        <v>0</v>
      </c>
      <c r="L90" s="9">
        <v>1</v>
      </c>
      <c r="M90" s="9"/>
      <c r="N90" s="10">
        <v>1</v>
      </c>
      <c r="O90" s="10"/>
      <c r="P90" s="9">
        <v>0</v>
      </c>
      <c r="Q90" s="9"/>
      <c r="R90" s="10"/>
      <c r="S90" s="10">
        <v>1</v>
      </c>
      <c r="T90" s="9"/>
      <c r="U90" s="9">
        <v>0</v>
      </c>
      <c r="V90" s="11">
        <f t="shared" si="9"/>
        <v>5</v>
      </c>
    </row>
    <row r="91" spans="1:22" x14ac:dyDescent="0.25">
      <c r="A91" s="4" t="str">
        <f t="shared" si="10"/>
        <v>Московский</v>
      </c>
      <c r="B91" s="12" t="str">
        <f t="shared" si="10"/>
        <v>ГБОУ СОШ №362</v>
      </c>
      <c r="C91" s="6">
        <f t="shared" si="10"/>
        <v>11362</v>
      </c>
      <c r="D91" s="6" t="str">
        <f t="shared" si="10"/>
        <v>СОШ</v>
      </c>
      <c r="E91" s="8" t="str">
        <f t="shared" si="10"/>
        <v>2в</v>
      </c>
      <c r="F91" s="8">
        <f t="shared" si="10"/>
        <v>106</v>
      </c>
      <c r="G91" s="8">
        <f t="shared" si="10"/>
        <v>98</v>
      </c>
      <c r="H91" s="9"/>
      <c r="I91" s="9">
        <v>2</v>
      </c>
      <c r="J91" s="10"/>
      <c r="K91" s="10">
        <v>1</v>
      </c>
      <c r="L91" s="9">
        <v>2</v>
      </c>
      <c r="M91" s="9"/>
      <c r="N91" s="10">
        <v>1</v>
      </c>
      <c r="O91" s="10"/>
      <c r="P91" s="9">
        <v>0</v>
      </c>
      <c r="Q91" s="9"/>
      <c r="R91" s="10">
        <v>1</v>
      </c>
      <c r="S91" s="10"/>
      <c r="T91" s="9">
        <v>1</v>
      </c>
      <c r="U91" s="9"/>
      <c r="V91" s="11">
        <f t="shared" si="9"/>
        <v>8</v>
      </c>
    </row>
    <row r="92" spans="1:22" x14ac:dyDescent="0.25">
      <c r="A92" s="4" t="str">
        <f t="shared" si="10"/>
        <v>Московский</v>
      </c>
      <c r="B92" s="12" t="str">
        <f t="shared" si="10"/>
        <v>ГБОУ СОШ №362</v>
      </c>
      <c r="C92" s="6">
        <f t="shared" si="10"/>
        <v>11362</v>
      </c>
      <c r="D92" s="6" t="str">
        <f t="shared" si="10"/>
        <v>СОШ</v>
      </c>
      <c r="E92" s="8" t="str">
        <f t="shared" si="10"/>
        <v>2в</v>
      </c>
      <c r="F92" s="8">
        <f t="shared" si="10"/>
        <v>106</v>
      </c>
      <c r="G92" s="8">
        <f t="shared" si="10"/>
        <v>98</v>
      </c>
      <c r="H92" s="9"/>
      <c r="I92" s="9">
        <v>2</v>
      </c>
      <c r="J92" s="10"/>
      <c r="K92" s="10">
        <v>1</v>
      </c>
      <c r="L92" s="9">
        <v>2</v>
      </c>
      <c r="M92" s="9"/>
      <c r="N92" s="10">
        <v>1</v>
      </c>
      <c r="O92" s="10"/>
      <c r="P92" s="9">
        <v>2</v>
      </c>
      <c r="Q92" s="9"/>
      <c r="R92" s="10">
        <v>1</v>
      </c>
      <c r="S92" s="10"/>
      <c r="T92" s="9">
        <v>1</v>
      </c>
      <c r="U92" s="9"/>
      <c r="V92" s="11">
        <f t="shared" si="9"/>
        <v>10</v>
      </c>
    </row>
    <row r="93" spans="1:22" x14ac:dyDescent="0.25">
      <c r="A93" s="4" t="str">
        <f t="shared" si="10"/>
        <v>Московский</v>
      </c>
      <c r="B93" s="12" t="str">
        <f t="shared" si="10"/>
        <v>ГБОУ СОШ №362</v>
      </c>
      <c r="C93" s="6">
        <f t="shared" si="10"/>
        <v>11362</v>
      </c>
      <c r="D93" s="6" t="str">
        <f t="shared" si="10"/>
        <v>СОШ</v>
      </c>
      <c r="E93" s="8" t="str">
        <f t="shared" si="10"/>
        <v>2в</v>
      </c>
      <c r="F93" s="8">
        <f t="shared" si="10"/>
        <v>106</v>
      </c>
      <c r="G93" s="8">
        <f t="shared" si="10"/>
        <v>98</v>
      </c>
      <c r="H93" s="9"/>
      <c r="I93" s="9">
        <v>2</v>
      </c>
      <c r="J93" s="10">
        <v>1</v>
      </c>
      <c r="K93" s="10"/>
      <c r="L93" s="9"/>
      <c r="M93" s="9">
        <v>2</v>
      </c>
      <c r="N93" s="10">
        <v>1</v>
      </c>
      <c r="O93" s="10"/>
      <c r="P93" s="9">
        <v>2</v>
      </c>
      <c r="Q93" s="9"/>
      <c r="R93" s="10">
        <v>1</v>
      </c>
      <c r="S93" s="10"/>
      <c r="T93" s="9"/>
      <c r="U93" s="9">
        <v>1</v>
      </c>
      <c r="V93" s="11">
        <f t="shared" si="9"/>
        <v>10</v>
      </c>
    </row>
    <row r="94" spans="1:22" x14ac:dyDescent="0.25">
      <c r="A94" s="4" t="str">
        <f t="shared" si="10"/>
        <v>Московский</v>
      </c>
      <c r="B94" s="12" t="str">
        <f t="shared" si="10"/>
        <v>ГБОУ СОШ №362</v>
      </c>
      <c r="C94" s="6">
        <f t="shared" si="10"/>
        <v>11362</v>
      </c>
      <c r="D94" s="6" t="str">
        <f t="shared" si="10"/>
        <v>СОШ</v>
      </c>
      <c r="E94" s="8" t="str">
        <f t="shared" si="10"/>
        <v>2в</v>
      </c>
      <c r="F94" s="8">
        <f t="shared" si="10"/>
        <v>106</v>
      </c>
      <c r="G94" s="8">
        <f t="shared" si="10"/>
        <v>98</v>
      </c>
      <c r="H94" s="9"/>
      <c r="I94" s="9">
        <v>2</v>
      </c>
      <c r="J94" s="10"/>
      <c r="K94" s="10">
        <v>1</v>
      </c>
      <c r="L94" s="9"/>
      <c r="M94" s="9">
        <v>1</v>
      </c>
      <c r="N94" s="10">
        <v>1</v>
      </c>
      <c r="O94" s="10"/>
      <c r="P94" s="9">
        <v>0</v>
      </c>
      <c r="Q94" s="9"/>
      <c r="R94" s="10">
        <v>1</v>
      </c>
      <c r="S94" s="10"/>
      <c r="T94" s="9">
        <v>2</v>
      </c>
      <c r="U94" s="9"/>
      <c r="V94" s="11">
        <f t="shared" si="9"/>
        <v>8</v>
      </c>
    </row>
    <row r="95" spans="1:22" x14ac:dyDescent="0.25">
      <c r="A95" s="4" t="str">
        <f t="shared" si="10"/>
        <v>Московский</v>
      </c>
      <c r="B95" s="12" t="str">
        <f t="shared" si="10"/>
        <v>ГБОУ СОШ №362</v>
      </c>
      <c r="C95" s="6">
        <f t="shared" si="10"/>
        <v>11362</v>
      </c>
      <c r="D95" s="6" t="str">
        <f t="shared" si="10"/>
        <v>СОШ</v>
      </c>
      <c r="E95" s="8" t="str">
        <f t="shared" si="10"/>
        <v>2в</v>
      </c>
      <c r="F95" s="8">
        <f t="shared" si="10"/>
        <v>106</v>
      </c>
      <c r="G95" s="8">
        <f t="shared" si="10"/>
        <v>98</v>
      </c>
      <c r="H95" s="9"/>
      <c r="I95" s="9">
        <v>2</v>
      </c>
      <c r="J95" s="10"/>
      <c r="K95" s="10">
        <v>1</v>
      </c>
      <c r="L95" s="9"/>
      <c r="M95" s="9">
        <v>2</v>
      </c>
      <c r="N95" s="10">
        <v>1</v>
      </c>
      <c r="O95" s="10"/>
      <c r="P95" s="9"/>
      <c r="Q95" s="9">
        <v>2</v>
      </c>
      <c r="R95" s="10">
        <v>1</v>
      </c>
      <c r="S95" s="10"/>
      <c r="T95" s="9">
        <v>2</v>
      </c>
      <c r="U95" s="9"/>
      <c r="V95" s="11">
        <f t="shared" si="9"/>
        <v>11</v>
      </c>
    </row>
    <row r="96" spans="1:22" x14ac:dyDescent="0.25">
      <c r="A96" s="4" t="str">
        <f t="shared" si="10"/>
        <v>Московский</v>
      </c>
      <c r="B96" s="12" t="str">
        <f t="shared" si="10"/>
        <v>ГБОУ СОШ №362</v>
      </c>
      <c r="C96" s="6">
        <f t="shared" si="10"/>
        <v>11362</v>
      </c>
      <c r="D96" s="6" t="str">
        <f t="shared" si="10"/>
        <v>СОШ</v>
      </c>
      <c r="E96" s="8" t="str">
        <f t="shared" si="10"/>
        <v>2в</v>
      </c>
      <c r="F96" s="8">
        <f t="shared" si="10"/>
        <v>106</v>
      </c>
      <c r="G96" s="8">
        <f t="shared" si="10"/>
        <v>98</v>
      </c>
      <c r="H96" s="9"/>
      <c r="I96" s="9">
        <v>2</v>
      </c>
      <c r="J96" s="10">
        <v>1</v>
      </c>
      <c r="K96" s="10"/>
      <c r="L96" s="9"/>
      <c r="M96" s="9">
        <v>2</v>
      </c>
      <c r="N96" s="10">
        <v>1</v>
      </c>
      <c r="O96" s="10"/>
      <c r="P96" s="9"/>
      <c r="Q96" s="9">
        <v>2</v>
      </c>
      <c r="R96" s="10"/>
      <c r="S96" s="10">
        <v>1</v>
      </c>
      <c r="T96" s="9"/>
      <c r="U96" s="9">
        <v>1</v>
      </c>
      <c r="V96" s="11">
        <f t="shared" si="9"/>
        <v>10</v>
      </c>
    </row>
    <row r="97" spans="1:22" x14ac:dyDescent="0.25">
      <c r="A97" s="4" t="str">
        <f t="shared" si="10"/>
        <v>Московский</v>
      </c>
      <c r="B97" s="12" t="str">
        <f t="shared" si="10"/>
        <v>ГБОУ СОШ №362</v>
      </c>
      <c r="C97" s="6">
        <f t="shared" si="10"/>
        <v>11362</v>
      </c>
      <c r="D97" s="6" t="str">
        <f t="shared" si="10"/>
        <v>СОШ</v>
      </c>
      <c r="E97" s="8" t="str">
        <f t="shared" si="10"/>
        <v>2в</v>
      </c>
      <c r="F97" s="8">
        <f t="shared" si="10"/>
        <v>106</v>
      </c>
      <c r="G97" s="8">
        <f t="shared" si="10"/>
        <v>98</v>
      </c>
      <c r="H97" s="9">
        <v>0</v>
      </c>
      <c r="I97" s="9"/>
      <c r="J97" s="10">
        <v>0</v>
      </c>
      <c r="K97" s="10"/>
      <c r="L97" s="9"/>
      <c r="M97" s="9">
        <v>0</v>
      </c>
      <c r="N97" s="10">
        <v>1</v>
      </c>
      <c r="O97" s="10"/>
      <c r="P97" s="9"/>
      <c r="Q97" s="9">
        <v>0</v>
      </c>
      <c r="R97" s="10">
        <v>1</v>
      </c>
      <c r="S97" s="10"/>
      <c r="T97" s="9">
        <v>2</v>
      </c>
      <c r="U97" s="9"/>
      <c r="V97" s="11">
        <f t="shared" si="9"/>
        <v>4</v>
      </c>
    </row>
    <row r="98" spans="1:22" x14ac:dyDescent="0.25">
      <c r="A98" s="4" t="str">
        <f t="shared" si="10"/>
        <v>Московский</v>
      </c>
      <c r="B98" s="12" t="str">
        <f t="shared" si="10"/>
        <v>ГБОУ СОШ №362</v>
      </c>
      <c r="C98" s="6">
        <f t="shared" si="10"/>
        <v>11362</v>
      </c>
      <c r="D98" s="6" t="str">
        <f t="shared" si="10"/>
        <v>СОШ</v>
      </c>
      <c r="E98" s="8" t="str">
        <f t="shared" si="10"/>
        <v>2в</v>
      </c>
      <c r="F98" s="8">
        <f t="shared" si="10"/>
        <v>106</v>
      </c>
      <c r="G98" s="8">
        <f t="shared" si="10"/>
        <v>98</v>
      </c>
      <c r="H98" s="9">
        <v>2</v>
      </c>
      <c r="I98" s="9"/>
      <c r="J98" s="10"/>
      <c r="K98" s="10">
        <v>1</v>
      </c>
      <c r="L98" s="9">
        <v>2</v>
      </c>
      <c r="M98" s="9"/>
      <c r="N98" s="10">
        <v>0</v>
      </c>
      <c r="O98" s="10"/>
      <c r="P98" s="9">
        <v>0</v>
      </c>
      <c r="Q98" s="9"/>
      <c r="R98" s="10"/>
      <c r="S98" s="10">
        <v>1</v>
      </c>
      <c r="T98" s="9">
        <v>2</v>
      </c>
      <c r="U98" s="9"/>
      <c r="V98" s="11">
        <f t="shared" si="9"/>
        <v>8</v>
      </c>
    </row>
    <row r="99" spans="1:22" x14ac:dyDescent="0.25">
      <c r="A99" s="4" t="str">
        <f t="shared" si="10"/>
        <v>Московский</v>
      </c>
      <c r="B99" s="12" t="str">
        <f t="shared" si="10"/>
        <v>ГБОУ СОШ №362</v>
      </c>
      <c r="C99" s="6">
        <f t="shared" si="10"/>
        <v>11362</v>
      </c>
      <c r="D99" s="6" t="str">
        <f t="shared" si="10"/>
        <v>СОШ</v>
      </c>
      <c r="E99" s="8" t="str">
        <f t="shared" si="10"/>
        <v>2в</v>
      </c>
      <c r="F99" s="8">
        <f t="shared" si="10"/>
        <v>106</v>
      </c>
      <c r="G99" s="8">
        <f t="shared" si="10"/>
        <v>98</v>
      </c>
      <c r="H99" s="9"/>
      <c r="I99" s="9">
        <v>2</v>
      </c>
      <c r="J99" s="10">
        <v>1</v>
      </c>
      <c r="K99" s="10"/>
      <c r="L99" s="9">
        <v>2</v>
      </c>
      <c r="M99" s="9"/>
      <c r="N99" s="10">
        <v>1</v>
      </c>
      <c r="O99" s="10"/>
      <c r="P99" s="9">
        <v>2</v>
      </c>
      <c r="Q99" s="9"/>
      <c r="R99" s="10">
        <v>1</v>
      </c>
      <c r="S99" s="10"/>
      <c r="T99" s="9"/>
      <c r="U99" s="9">
        <v>1</v>
      </c>
      <c r="V99" s="11">
        <f t="shared" si="9"/>
        <v>10</v>
      </c>
    </row>
    <row r="100" spans="1:22" x14ac:dyDescent="0.25">
      <c r="A100" s="4" t="str">
        <f t="shared" si="10"/>
        <v>Московский</v>
      </c>
      <c r="B100" s="12" t="str">
        <f t="shared" si="10"/>
        <v>ГБОУ СОШ №362</v>
      </c>
      <c r="C100" s="6">
        <f t="shared" si="10"/>
        <v>11362</v>
      </c>
      <c r="D100" s="6" t="str">
        <f t="shared" si="10"/>
        <v>СОШ</v>
      </c>
      <c r="E100" s="8" t="str">
        <f t="shared" si="10"/>
        <v>2в</v>
      </c>
      <c r="F100" s="8">
        <f t="shared" si="10"/>
        <v>106</v>
      </c>
      <c r="G100" s="8">
        <f t="shared" si="10"/>
        <v>98</v>
      </c>
      <c r="H100" s="9">
        <v>2</v>
      </c>
      <c r="I100" s="9"/>
      <c r="J100" s="10"/>
      <c r="K100" s="10">
        <v>1</v>
      </c>
      <c r="L100" s="9"/>
      <c r="M100" s="9">
        <v>1</v>
      </c>
      <c r="N100" s="10">
        <v>1</v>
      </c>
      <c r="O100" s="10"/>
      <c r="P100" s="9">
        <v>0</v>
      </c>
      <c r="Q100" s="9"/>
      <c r="R100" s="10">
        <v>1</v>
      </c>
      <c r="S100" s="10"/>
      <c r="T100" s="9">
        <v>2</v>
      </c>
      <c r="U100" s="9"/>
      <c r="V100" s="11">
        <f t="shared" si="9"/>
        <v>8</v>
      </c>
    </row>
    <row r="101" spans="1:22" x14ac:dyDescent="0.25">
      <c r="A101" s="4" t="str">
        <f t="shared" si="10"/>
        <v>Московский</v>
      </c>
      <c r="B101" s="12" t="str">
        <f t="shared" si="10"/>
        <v>ГБОУ СОШ №362</v>
      </c>
      <c r="C101" s="6">
        <f t="shared" si="10"/>
        <v>11362</v>
      </c>
      <c r="D101" s="6" t="str">
        <f t="shared" si="10"/>
        <v>СОШ</v>
      </c>
      <c r="E101" s="8" t="str">
        <f t="shared" si="10"/>
        <v>2в</v>
      </c>
      <c r="F101" s="8">
        <f t="shared" si="10"/>
        <v>106</v>
      </c>
      <c r="G101" s="8">
        <f t="shared" si="10"/>
        <v>98</v>
      </c>
      <c r="H101" s="9">
        <v>2</v>
      </c>
      <c r="I101" s="9"/>
      <c r="J101" s="10"/>
      <c r="K101" s="10">
        <v>1</v>
      </c>
      <c r="L101" s="9">
        <v>2</v>
      </c>
      <c r="M101" s="9"/>
      <c r="N101" s="10">
        <v>1</v>
      </c>
      <c r="O101" s="10"/>
      <c r="P101" s="9">
        <v>2</v>
      </c>
      <c r="Q101" s="9"/>
      <c r="R101" s="10"/>
      <c r="S101" s="10">
        <v>0</v>
      </c>
      <c r="T101" s="9">
        <v>1</v>
      </c>
      <c r="U101" s="9"/>
      <c r="V101" s="11">
        <f t="shared" si="9"/>
        <v>9</v>
      </c>
    </row>
    <row r="102" spans="1:22" x14ac:dyDescent="0.25">
      <c r="A102" s="4" t="str">
        <f t="shared" si="10"/>
        <v>Московский</v>
      </c>
      <c r="B102" s="12" t="str">
        <f t="shared" si="10"/>
        <v>ГБОУ СОШ №362</v>
      </c>
      <c r="C102" s="6">
        <f t="shared" si="10"/>
        <v>11362</v>
      </c>
      <c r="D102" s="6" t="str">
        <f t="shared" si="10"/>
        <v>СОШ</v>
      </c>
      <c r="E102" s="8" t="str">
        <f t="shared" si="10"/>
        <v>2в</v>
      </c>
      <c r="F102" s="8">
        <f t="shared" si="10"/>
        <v>106</v>
      </c>
      <c r="G102" s="8">
        <f t="shared" si="10"/>
        <v>98</v>
      </c>
      <c r="H102" s="49">
        <f>SUM(H4:I101)/(98*2)</f>
        <v>0.76530612244897955</v>
      </c>
      <c r="I102" s="49"/>
      <c r="J102" s="49">
        <f>SUM(J4:K101)/(98*1)</f>
        <v>0.8571428571428571</v>
      </c>
      <c r="K102" s="49"/>
      <c r="L102" s="49">
        <f>SUM(L4:M101)/(98*2)</f>
        <v>0.65816326530612246</v>
      </c>
      <c r="M102" s="49"/>
      <c r="N102" s="49">
        <f>SUM(N4:O101)/(98*1)</f>
        <v>0.90816326530612246</v>
      </c>
      <c r="O102" s="49"/>
      <c r="P102" s="49">
        <f>SUM(P4:Q101)/(98*2)</f>
        <v>0.65816326530612246</v>
      </c>
      <c r="Q102" s="49"/>
      <c r="R102" s="49">
        <f>SUM(R4:S101)/(98*1)</f>
        <v>0.89795918367346939</v>
      </c>
      <c r="S102" s="49"/>
      <c r="T102" s="49">
        <f>SUM(T4:U101)/(98*2)</f>
        <v>0.57653061224489799</v>
      </c>
      <c r="U102" s="49"/>
      <c r="V102" s="49">
        <f>SUM(V4:W101)/(98*11)</f>
        <v>0.72541743970315398</v>
      </c>
    </row>
    <row r="103" spans="1:22" x14ac:dyDescent="0.25">
      <c r="H103" s="15">
        <v>49</v>
      </c>
      <c r="I103" s="15">
        <v>49</v>
      </c>
      <c r="J103" s="16">
        <f>COUNTA(J4:J101)</f>
        <v>50</v>
      </c>
      <c r="K103" s="16">
        <f t="shared" ref="K103:V103" si="11">COUNTA(K4:K101)</f>
        <v>48</v>
      </c>
      <c r="L103" s="16">
        <f t="shared" si="11"/>
        <v>35</v>
      </c>
      <c r="M103" s="16">
        <f t="shared" si="11"/>
        <v>63</v>
      </c>
      <c r="N103" s="16">
        <f t="shared" si="11"/>
        <v>97</v>
      </c>
      <c r="O103" s="16">
        <f t="shared" si="11"/>
        <v>1</v>
      </c>
      <c r="P103" s="16">
        <f t="shared" si="11"/>
        <v>73</v>
      </c>
      <c r="Q103" s="16">
        <f t="shared" si="11"/>
        <v>25</v>
      </c>
      <c r="R103" s="16">
        <f t="shared" si="11"/>
        <v>83</v>
      </c>
      <c r="S103" s="16">
        <f t="shared" si="11"/>
        <v>15</v>
      </c>
      <c r="T103" s="16">
        <f t="shared" si="11"/>
        <v>76</v>
      </c>
      <c r="U103" s="16">
        <f t="shared" si="11"/>
        <v>22</v>
      </c>
      <c r="V103" s="16">
        <f t="shared" si="11"/>
        <v>98</v>
      </c>
    </row>
    <row r="104" spans="1:22" x14ac:dyDescent="0.25">
      <c r="H104" s="49">
        <f>SUM(H4:H101)/(H103*2)</f>
        <v>0.66326530612244894</v>
      </c>
      <c r="I104" s="49">
        <f t="shared" ref="I104:U104" si="12">SUM(I4:I101)/(I103*2)</f>
        <v>0.86734693877551017</v>
      </c>
      <c r="J104" s="49">
        <f>SUM(J4:J101)/(J103*1)</f>
        <v>0.8</v>
      </c>
      <c r="K104" s="49">
        <f>SUM(K4:K101)/(K103*1)</f>
        <v>0.91666666666666663</v>
      </c>
      <c r="L104" s="49">
        <f t="shared" si="12"/>
        <v>0.87142857142857144</v>
      </c>
      <c r="M104" s="49">
        <f t="shared" si="12"/>
        <v>0.53968253968253965</v>
      </c>
      <c r="N104" s="49">
        <f>SUM(N4:N101)/(N103*1)</f>
        <v>0.91752577319587625</v>
      </c>
      <c r="O104" s="49">
        <f>SUM(O4:O101)/(O103*1)</f>
        <v>0</v>
      </c>
      <c r="P104" s="49">
        <f t="shared" si="12"/>
        <v>0.62328767123287676</v>
      </c>
      <c r="Q104" s="49">
        <f t="shared" si="12"/>
        <v>0.76</v>
      </c>
      <c r="R104" s="49">
        <f>SUM(R4:R101)/(R103*1)</f>
        <v>0.96385542168674698</v>
      </c>
      <c r="S104" s="49">
        <f>SUM(S4:S101)/(S103*1)</f>
        <v>0.53333333333333333</v>
      </c>
      <c r="T104" s="49">
        <f t="shared" si="12"/>
        <v>0.60526315789473684</v>
      </c>
      <c r="U104" s="49">
        <f t="shared" si="12"/>
        <v>0.47727272727272729</v>
      </c>
      <c r="V104" s="49">
        <f>SUM(V4:V101)/(V103*11)</f>
        <v>0.72541743970315398</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102"/>
    <dataValidation type="list" allowBlank="1" showInputMessage="1" showErrorMessage="1" sqref="H4:I101 T4:U101 L4:M101 P4:Q101">
      <formula1>балл2</formula1>
    </dataValidation>
    <dataValidation type="list" allowBlank="1" showInputMessage="1" showErrorMessage="1" sqref="J4:K101 R4:S101 N4:O101">
      <formula1>балл1</formula1>
    </dataValidation>
    <dataValidation type="list" allowBlank="1" showInputMessage="1" showErrorMessage="1" sqref="B4 B38 B71">
      <formula1>Название</formula1>
    </dataValidation>
  </dataValidation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Y67"/>
  <sheetViews>
    <sheetView topLeftCell="F1" workbookViewId="0">
      <selection activeCell="AF21" sqref="AF21"/>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8" style="15" customWidth="1"/>
    <col min="10" max="11" width="8" style="16" customWidth="1"/>
    <col min="12" max="13" width="8" style="15" customWidth="1"/>
    <col min="14" max="15" width="8" style="16" customWidth="1"/>
    <col min="16" max="17" width="8" style="15" customWidth="1"/>
    <col min="18" max="19" width="8" style="16" customWidth="1"/>
    <col min="20" max="21" width="8"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32</v>
      </c>
      <c r="C4" s="6">
        <f>VLOOKUP(B4,[8]Списки!$C$1:$E$40,2,FALSE)</f>
        <v>11366</v>
      </c>
      <c r="D4" s="6" t="str">
        <f>VLOOKUP(B4,[8]Списки!$C$1:$E$40,3,FALSE)</f>
        <v>Лицей</v>
      </c>
      <c r="E4" s="7" t="s">
        <v>22</v>
      </c>
      <c r="F4" s="8">
        <v>69</v>
      </c>
      <c r="G4" s="8">
        <v>61</v>
      </c>
      <c r="H4" s="9"/>
      <c r="I4" s="9">
        <v>2</v>
      </c>
      <c r="J4" s="10">
        <v>1</v>
      </c>
      <c r="K4" s="10"/>
      <c r="L4" s="9"/>
      <c r="M4" s="9">
        <v>0</v>
      </c>
      <c r="N4" s="10"/>
      <c r="O4" s="10">
        <v>1</v>
      </c>
      <c r="P4" s="9">
        <v>2</v>
      </c>
      <c r="Q4" s="9"/>
      <c r="R4" s="10">
        <v>1</v>
      </c>
      <c r="S4" s="10"/>
      <c r="T4" s="9"/>
      <c r="U4" s="9">
        <v>1</v>
      </c>
      <c r="V4" s="11">
        <f>IF(COUNTBLANK(H4:U4)&lt;=7,SUM(H4:U4),"Не писал")</f>
        <v>8</v>
      </c>
      <c r="X4" s="118" t="s">
        <v>92</v>
      </c>
      <c r="Y4" s="50">
        <f>COUNTIF(V4:V133,0)</f>
        <v>0</v>
      </c>
    </row>
    <row r="5" spans="1:25" x14ac:dyDescent="0.25">
      <c r="A5" s="4" t="str">
        <f t="shared" ref="A5:A21" si="0">A4</f>
        <v>Московский</v>
      </c>
      <c r="B5" s="12" t="str">
        <f t="shared" ref="B5:G20" si="1">B4</f>
        <v>ГБОУ ФМЛ №366</v>
      </c>
      <c r="C5" s="6">
        <f t="shared" si="1"/>
        <v>11366</v>
      </c>
      <c r="D5" s="6" t="str">
        <f t="shared" si="1"/>
        <v>Лицей</v>
      </c>
      <c r="E5" s="8" t="s">
        <v>22</v>
      </c>
      <c r="F5" s="8">
        <f>F4</f>
        <v>69</v>
      </c>
      <c r="G5" s="8">
        <f>G4</f>
        <v>61</v>
      </c>
      <c r="H5" s="9"/>
      <c r="I5" s="9">
        <v>0</v>
      </c>
      <c r="J5" s="10"/>
      <c r="K5" s="10">
        <v>1</v>
      </c>
      <c r="L5" s="9"/>
      <c r="M5" s="9">
        <v>1</v>
      </c>
      <c r="N5" s="10">
        <v>1</v>
      </c>
      <c r="O5" s="10"/>
      <c r="P5" s="9">
        <v>2</v>
      </c>
      <c r="Q5" s="9"/>
      <c r="R5" s="10">
        <v>1</v>
      </c>
      <c r="S5" s="10"/>
      <c r="T5" s="9"/>
      <c r="U5" s="9">
        <v>0</v>
      </c>
      <c r="V5" s="11">
        <f t="shared" ref="V5:V64" si="2">IF(COUNTBLANK(H5:U5)&lt;=7,SUM(H5:U5),"Не писал")</f>
        <v>6</v>
      </c>
      <c r="X5" s="118" t="s">
        <v>93</v>
      </c>
      <c r="Y5" s="50">
        <f>COUNTIF(V4:V134,1)</f>
        <v>1</v>
      </c>
    </row>
    <row r="6" spans="1:25" x14ac:dyDescent="0.25">
      <c r="A6" s="4" t="str">
        <f t="shared" si="0"/>
        <v>Московский</v>
      </c>
      <c r="B6" s="12" t="str">
        <f t="shared" si="1"/>
        <v>ГБОУ ФМЛ №366</v>
      </c>
      <c r="C6" s="6">
        <f t="shared" si="1"/>
        <v>11366</v>
      </c>
      <c r="D6" s="6" t="str">
        <f t="shared" si="1"/>
        <v>Лицей</v>
      </c>
      <c r="E6" s="8" t="str">
        <f t="shared" si="1"/>
        <v>2а</v>
      </c>
      <c r="F6" s="8">
        <f t="shared" si="1"/>
        <v>69</v>
      </c>
      <c r="G6" s="8">
        <f t="shared" si="1"/>
        <v>61</v>
      </c>
      <c r="H6" s="9"/>
      <c r="I6" s="9">
        <v>2</v>
      </c>
      <c r="J6" s="10"/>
      <c r="K6" s="10">
        <v>1</v>
      </c>
      <c r="L6" s="9">
        <v>2</v>
      </c>
      <c r="M6" s="9"/>
      <c r="N6" s="10">
        <v>1</v>
      </c>
      <c r="O6" s="10"/>
      <c r="P6" s="9">
        <v>0</v>
      </c>
      <c r="Q6" s="9"/>
      <c r="R6" s="10">
        <v>1</v>
      </c>
      <c r="S6" s="10"/>
      <c r="T6" s="9">
        <v>1</v>
      </c>
      <c r="U6" s="9"/>
      <c r="V6" s="11">
        <f t="shared" si="2"/>
        <v>8</v>
      </c>
      <c r="X6" s="118" t="s">
        <v>105</v>
      </c>
      <c r="Y6" s="50">
        <f>COUNTIF(V4:V135,2)</f>
        <v>0</v>
      </c>
    </row>
    <row r="7" spans="1:25" x14ac:dyDescent="0.25">
      <c r="A7" s="4" t="str">
        <f t="shared" si="0"/>
        <v>Московский</v>
      </c>
      <c r="B7" s="12" t="str">
        <f t="shared" si="1"/>
        <v>ГБОУ ФМЛ №366</v>
      </c>
      <c r="C7" s="6">
        <f t="shared" si="1"/>
        <v>11366</v>
      </c>
      <c r="D7" s="6" t="str">
        <f t="shared" si="1"/>
        <v>Лицей</v>
      </c>
      <c r="E7" s="8" t="str">
        <f t="shared" si="1"/>
        <v>2а</v>
      </c>
      <c r="F7" s="8">
        <f t="shared" si="1"/>
        <v>69</v>
      </c>
      <c r="G7" s="8">
        <f t="shared" si="1"/>
        <v>61</v>
      </c>
      <c r="H7" s="9"/>
      <c r="I7" s="9">
        <v>2</v>
      </c>
      <c r="J7" s="10">
        <v>1</v>
      </c>
      <c r="K7" s="10"/>
      <c r="L7" s="9"/>
      <c r="M7" s="9">
        <v>0</v>
      </c>
      <c r="N7" s="10">
        <v>1</v>
      </c>
      <c r="O7" s="10"/>
      <c r="P7" s="9">
        <v>2</v>
      </c>
      <c r="Q7" s="9"/>
      <c r="R7" s="10"/>
      <c r="S7" s="10">
        <v>1</v>
      </c>
      <c r="T7" s="9"/>
      <c r="U7" s="9">
        <v>2</v>
      </c>
      <c r="V7" s="11">
        <f t="shared" si="2"/>
        <v>9</v>
      </c>
      <c r="X7" s="118" t="s">
        <v>106</v>
      </c>
      <c r="Y7" s="50">
        <f>COUNTIF(V4:V136,3)</f>
        <v>0</v>
      </c>
    </row>
    <row r="8" spans="1:25" x14ac:dyDescent="0.25">
      <c r="A8" s="4" t="str">
        <f t="shared" si="0"/>
        <v>Московский</v>
      </c>
      <c r="B8" s="12" t="str">
        <f t="shared" si="1"/>
        <v>ГБОУ ФМЛ №366</v>
      </c>
      <c r="C8" s="6">
        <f t="shared" si="1"/>
        <v>11366</v>
      </c>
      <c r="D8" s="6" t="str">
        <f t="shared" si="1"/>
        <v>Лицей</v>
      </c>
      <c r="E8" s="8" t="str">
        <f t="shared" si="1"/>
        <v>2а</v>
      </c>
      <c r="F8" s="8">
        <f t="shared" si="1"/>
        <v>69</v>
      </c>
      <c r="G8" s="8">
        <f t="shared" si="1"/>
        <v>61</v>
      </c>
      <c r="H8" s="9"/>
      <c r="I8" s="9">
        <v>2</v>
      </c>
      <c r="J8" s="10"/>
      <c r="K8" s="10">
        <v>1</v>
      </c>
      <c r="L8" s="9"/>
      <c r="M8" s="9">
        <v>1</v>
      </c>
      <c r="N8" s="10">
        <v>1</v>
      </c>
      <c r="O8" s="10"/>
      <c r="P8" s="9">
        <v>2</v>
      </c>
      <c r="Q8" s="9"/>
      <c r="R8" s="10">
        <v>1</v>
      </c>
      <c r="S8" s="10"/>
      <c r="T8" s="9">
        <v>2</v>
      </c>
      <c r="U8" s="9"/>
      <c r="V8" s="11">
        <f t="shared" si="2"/>
        <v>10</v>
      </c>
      <c r="X8" s="118" t="s">
        <v>107</v>
      </c>
      <c r="Y8" s="50">
        <f>COUNTIF(V4:V137,4)</f>
        <v>0</v>
      </c>
    </row>
    <row r="9" spans="1:25" x14ac:dyDescent="0.25">
      <c r="A9" s="4" t="str">
        <f t="shared" si="0"/>
        <v>Московский</v>
      </c>
      <c r="B9" s="12" t="str">
        <f t="shared" si="1"/>
        <v>ГБОУ ФМЛ №366</v>
      </c>
      <c r="C9" s="6">
        <f t="shared" si="1"/>
        <v>11366</v>
      </c>
      <c r="D9" s="6" t="str">
        <f t="shared" si="1"/>
        <v>Лицей</v>
      </c>
      <c r="E9" s="8" t="str">
        <f t="shared" si="1"/>
        <v>2а</v>
      </c>
      <c r="F9" s="8">
        <f t="shared" si="1"/>
        <v>69</v>
      </c>
      <c r="G9" s="8">
        <f t="shared" si="1"/>
        <v>61</v>
      </c>
      <c r="H9" s="9">
        <v>2</v>
      </c>
      <c r="I9" s="9"/>
      <c r="J9" s="10"/>
      <c r="K9" s="10">
        <v>1</v>
      </c>
      <c r="L9" s="9">
        <v>2</v>
      </c>
      <c r="M9" s="9"/>
      <c r="N9" s="10">
        <v>1</v>
      </c>
      <c r="O9" s="10"/>
      <c r="P9" s="9">
        <v>2</v>
      </c>
      <c r="Q9" s="9"/>
      <c r="R9" s="10">
        <v>1</v>
      </c>
      <c r="S9" s="10"/>
      <c r="T9" s="9">
        <v>1</v>
      </c>
      <c r="U9" s="9"/>
      <c r="V9" s="11">
        <f t="shared" si="2"/>
        <v>10</v>
      </c>
      <c r="X9" s="118" t="s">
        <v>108</v>
      </c>
      <c r="Y9" s="50">
        <f>COUNTIF(V4:V138,5)</f>
        <v>4</v>
      </c>
    </row>
    <row r="10" spans="1:25" x14ac:dyDescent="0.25">
      <c r="A10" s="4" t="str">
        <f t="shared" si="0"/>
        <v>Московский</v>
      </c>
      <c r="B10" s="12" t="str">
        <f t="shared" si="1"/>
        <v>ГБОУ ФМЛ №366</v>
      </c>
      <c r="C10" s="6">
        <f t="shared" si="1"/>
        <v>11366</v>
      </c>
      <c r="D10" s="6" t="str">
        <f t="shared" si="1"/>
        <v>Лицей</v>
      </c>
      <c r="E10" s="8" t="str">
        <f t="shared" si="1"/>
        <v>2а</v>
      </c>
      <c r="F10" s="8">
        <f t="shared" si="1"/>
        <v>69</v>
      </c>
      <c r="G10" s="8">
        <f t="shared" si="1"/>
        <v>61</v>
      </c>
      <c r="H10" s="9"/>
      <c r="I10" s="9">
        <v>2</v>
      </c>
      <c r="J10" s="10">
        <v>1</v>
      </c>
      <c r="K10" s="10"/>
      <c r="L10" s="9"/>
      <c r="M10" s="9">
        <v>1</v>
      </c>
      <c r="N10" s="10">
        <v>1</v>
      </c>
      <c r="O10" s="10"/>
      <c r="P10" s="9">
        <v>0</v>
      </c>
      <c r="Q10" s="9"/>
      <c r="R10" s="10">
        <v>1</v>
      </c>
      <c r="S10" s="10"/>
      <c r="T10" s="9"/>
      <c r="U10" s="9">
        <v>2</v>
      </c>
      <c r="V10" s="11">
        <f t="shared" si="2"/>
        <v>8</v>
      </c>
      <c r="X10" s="118" t="s">
        <v>109</v>
      </c>
      <c r="Y10" s="50">
        <f>COUNTIF(V4:V139,6)</f>
        <v>4</v>
      </c>
    </row>
    <row r="11" spans="1:25" x14ac:dyDescent="0.25">
      <c r="A11" s="4" t="str">
        <f t="shared" si="0"/>
        <v>Московский</v>
      </c>
      <c r="B11" s="12" t="str">
        <f t="shared" si="1"/>
        <v>ГБОУ ФМЛ №366</v>
      </c>
      <c r="C11" s="6">
        <f t="shared" si="1"/>
        <v>11366</v>
      </c>
      <c r="D11" s="6" t="str">
        <f t="shared" si="1"/>
        <v>Лицей</v>
      </c>
      <c r="E11" s="8" t="str">
        <f t="shared" si="1"/>
        <v>2а</v>
      </c>
      <c r="F11" s="8">
        <f t="shared" si="1"/>
        <v>69</v>
      </c>
      <c r="G11" s="8">
        <f t="shared" si="1"/>
        <v>61</v>
      </c>
      <c r="H11" s="9">
        <v>2</v>
      </c>
      <c r="I11" s="9"/>
      <c r="J11" s="10"/>
      <c r="K11" s="10">
        <v>1</v>
      </c>
      <c r="L11" s="9">
        <v>2</v>
      </c>
      <c r="M11" s="9"/>
      <c r="N11" s="10">
        <v>1</v>
      </c>
      <c r="O11" s="10"/>
      <c r="P11" s="9">
        <v>0</v>
      </c>
      <c r="Q11" s="9"/>
      <c r="R11" s="10"/>
      <c r="S11" s="10">
        <v>1</v>
      </c>
      <c r="T11" s="9">
        <v>1</v>
      </c>
      <c r="U11" s="9"/>
      <c r="V11" s="11">
        <f t="shared" si="2"/>
        <v>8</v>
      </c>
      <c r="X11" s="118" t="s">
        <v>110</v>
      </c>
      <c r="Y11" s="50">
        <f>COUNTIF(V4:V140,7)</f>
        <v>8</v>
      </c>
    </row>
    <row r="12" spans="1:25" x14ac:dyDescent="0.25">
      <c r="A12" s="4" t="str">
        <f t="shared" si="0"/>
        <v>Московский</v>
      </c>
      <c r="B12" s="12" t="str">
        <f t="shared" si="1"/>
        <v>ГБОУ ФМЛ №366</v>
      </c>
      <c r="C12" s="6">
        <f t="shared" si="1"/>
        <v>11366</v>
      </c>
      <c r="D12" s="6" t="str">
        <f t="shared" si="1"/>
        <v>Лицей</v>
      </c>
      <c r="E12" s="8" t="str">
        <f t="shared" si="1"/>
        <v>2а</v>
      </c>
      <c r="F12" s="8">
        <f t="shared" si="1"/>
        <v>69</v>
      </c>
      <c r="G12" s="8">
        <f t="shared" si="1"/>
        <v>61</v>
      </c>
      <c r="H12" s="9">
        <v>2</v>
      </c>
      <c r="I12" s="9"/>
      <c r="J12" s="10"/>
      <c r="K12" s="10">
        <v>1</v>
      </c>
      <c r="L12" s="9"/>
      <c r="M12" s="9">
        <v>1</v>
      </c>
      <c r="N12" s="10"/>
      <c r="O12" s="10">
        <v>1</v>
      </c>
      <c r="P12" s="9"/>
      <c r="Q12" s="9">
        <v>2</v>
      </c>
      <c r="R12" s="10">
        <v>1</v>
      </c>
      <c r="S12" s="10"/>
      <c r="T12" s="9"/>
      <c r="U12" s="9">
        <v>2</v>
      </c>
      <c r="V12" s="11">
        <f t="shared" si="2"/>
        <v>10</v>
      </c>
      <c r="X12" s="118" t="s">
        <v>111</v>
      </c>
      <c r="Y12" s="50">
        <f>COUNTIF(V4:V141,8)</f>
        <v>11</v>
      </c>
    </row>
    <row r="13" spans="1:25" x14ac:dyDescent="0.25">
      <c r="A13" s="4" t="str">
        <f t="shared" si="0"/>
        <v>Московский</v>
      </c>
      <c r="B13" s="12" t="str">
        <f t="shared" si="1"/>
        <v>ГБОУ ФМЛ №366</v>
      </c>
      <c r="C13" s="6">
        <f t="shared" si="1"/>
        <v>11366</v>
      </c>
      <c r="D13" s="6" t="str">
        <f t="shared" si="1"/>
        <v>Лицей</v>
      </c>
      <c r="E13" s="8" t="str">
        <f t="shared" si="1"/>
        <v>2а</v>
      </c>
      <c r="F13" s="8">
        <f t="shared" si="1"/>
        <v>69</v>
      </c>
      <c r="G13" s="8">
        <f t="shared" si="1"/>
        <v>61</v>
      </c>
      <c r="H13" s="9"/>
      <c r="I13" s="9">
        <v>2</v>
      </c>
      <c r="J13" s="10">
        <v>1</v>
      </c>
      <c r="K13" s="10"/>
      <c r="L13" s="9"/>
      <c r="M13" s="9">
        <v>0</v>
      </c>
      <c r="N13" s="10">
        <v>1</v>
      </c>
      <c r="O13" s="10"/>
      <c r="P13" s="9">
        <v>2</v>
      </c>
      <c r="Q13" s="9"/>
      <c r="R13" s="10">
        <v>1</v>
      </c>
      <c r="S13" s="10"/>
      <c r="T13" s="9">
        <v>0</v>
      </c>
      <c r="U13" s="9"/>
      <c r="V13" s="11">
        <f t="shared" si="2"/>
        <v>7</v>
      </c>
      <c r="X13" s="118" t="s">
        <v>112</v>
      </c>
      <c r="Y13" s="50">
        <f>COUNTIF(V4:V142,9)</f>
        <v>11</v>
      </c>
    </row>
    <row r="14" spans="1:25" x14ac:dyDescent="0.25">
      <c r="A14" s="4" t="str">
        <f t="shared" si="0"/>
        <v>Московский</v>
      </c>
      <c r="B14" s="12" t="str">
        <f t="shared" si="1"/>
        <v>ГБОУ ФМЛ №366</v>
      </c>
      <c r="C14" s="6">
        <f t="shared" si="1"/>
        <v>11366</v>
      </c>
      <c r="D14" s="6" t="str">
        <f t="shared" si="1"/>
        <v>Лицей</v>
      </c>
      <c r="E14" s="8" t="str">
        <f t="shared" si="1"/>
        <v>2а</v>
      </c>
      <c r="F14" s="8">
        <f t="shared" si="1"/>
        <v>69</v>
      </c>
      <c r="G14" s="8">
        <f t="shared" si="1"/>
        <v>61</v>
      </c>
      <c r="H14" s="9"/>
      <c r="I14" s="9">
        <v>2</v>
      </c>
      <c r="J14" s="10">
        <v>1</v>
      </c>
      <c r="K14" s="10"/>
      <c r="L14" s="9"/>
      <c r="M14" s="9">
        <v>1</v>
      </c>
      <c r="N14" s="10">
        <v>1</v>
      </c>
      <c r="O14" s="10"/>
      <c r="P14" s="9">
        <v>2</v>
      </c>
      <c r="Q14" s="9"/>
      <c r="R14" s="10"/>
      <c r="S14" s="10">
        <v>1</v>
      </c>
      <c r="T14" s="9"/>
      <c r="U14" s="9">
        <v>2</v>
      </c>
      <c r="V14" s="11">
        <f t="shared" si="2"/>
        <v>10</v>
      </c>
      <c r="X14" s="118" t="s">
        <v>113</v>
      </c>
      <c r="Y14" s="50">
        <f>COUNTIF(V4:V143,10)</f>
        <v>16</v>
      </c>
    </row>
    <row r="15" spans="1:25" x14ac:dyDescent="0.25">
      <c r="A15" s="4" t="str">
        <f t="shared" si="0"/>
        <v>Московский</v>
      </c>
      <c r="B15" s="12" t="str">
        <f t="shared" si="1"/>
        <v>ГБОУ ФМЛ №366</v>
      </c>
      <c r="C15" s="6">
        <f t="shared" si="1"/>
        <v>11366</v>
      </c>
      <c r="D15" s="6" t="str">
        <f t="shared" si="1"/>
        <v>Лицей</v>
      </c>
      <c r="E15" s="8" t="str">
        <f t="shared" si="1"/>
        <v>2а</v>
      </c>
      <c r="F15" s="8">
        <f t="shared" si="1"/>
        <v>69</v>
      </c>
      <c r="G15" s="8">
        <f t="shared" si="1"/>
        <v>61</v>
      </c>
      <c r="H15" s="9"/>
      <c r="I15" s="9">
        <v>2</v>
      </c>
      <c r="J15" s="10"/>
      <c r="K15" s="10">
        <v>1</v>
      </c>
      <c r="L15" s="9"/>
      <c r="M15" s="9">
        <v>1</v>
      </c>
      <c r="N15" s="10">
        <v>1</v>
      </c>
      <c r="O15" s="10"/>
      <c r="P15" s="9">
        <v>0</v>
      </c>
      <c r="Q15" s="9"/>
      <c r="R15" s="10">
        <v>1</v>
      </c>
      <c r="S15" s="10"/>
      <c r="T15" s="9">
        <v>2</v>
      </c>
      <c r="U15" s="9"/>
      <c r="V15" s="11">
        <f t="shared" si="2"/>
        <v>8</v>
      </c>
      <c r="X15" s="118" t="s">
        <v>114</v>
      </c>
      <c r="Y15" s="50">
        <f>COUNTIF(V4:V144,11)</f>
        <v>6</v>
      </c>
    </row>
    <row r="16" spans="1:25" x14ac:dyDescent="0.25">
      <c r="A16" s="4" t="str">
        <f t="shared" si="0"/>
        <v>Московский</v>
      </c>
      <c r="B16" s="12" t="str">
        <f t="shared" si="1"/>
        <v>ГБОУ ФМЛ №366</v>
      </c>
      <c r="C16" s="6">
        <f t="shared" si="1"/>
        <v>11366</v>
      </c>
      <c r="D16" s="6" t="str">
        <f t="shared" si="1"/>
        <v>Лицей</v>
      </c>
      <c r="E16" s="8" t="str">
        <f t="shared" si="1"/>
        <v>2а</v>
      </c>
      <c r="F16" s="8">
        <f t="shared" si="1"/>
        <v>69</v>
      </c>
      <c r="G16" s="8">
        <f t="shared" si="1"/>
        <v>61</v>
      </c>
      <c r="H16" s="9">
        <v>0</v>
      </c>
      <c r="I16" s="9"/>
      <c r="J16" s="10"/>
      <c r="K16" s="10">
        <v>1</v>
      </c>
      <c r="L16" s="9"/>
      <c r="M16" s="9">
        <v>0</v>
      </c>
      <c r="N16" s="10"/>
      <c r="O16" s="10">
        <v>0</v>
      </c>
      <c r="P16" s="9">
        <v>0</v>
      </c>
      <c r="Q16" s="9"/>
      <c r="R16" s="10"/>
      <c r="S16" s="10">
        <v>0</v>
      </c>
      <c r="T16" s="9"/>
      <c r="U16" s="9">
        <v>0</v>
      </c>
      <c r="V16" s="11">
        <f t="shared" si="2"/>
        <v>1</v>
      </c>
      <c r="Y16">
        <f>SUM(Y4:Y15)</f>
        <v>61</v>
      </c>
    </row>
    <row r="17" spans="1:22" x14ac:dyDescent="0.25">
      <c r="A17" s="4" t="str">
        <f t="shared" si="0"/>
        <v>Московский</v>
      </c>
      <c r="B17" s="12" t="str">
        <f t="shared" si="1"/>
        <v>ГБОУ ФМЛ №366</v>
      </c>
      <c r="C17" s="6">
        <f t="shared" si="1"/>
        <v>11366</v>
      </c>
      <c r="D17" s="6" t="str">
        <f t="shared" si="1"/>
        <v>Лицей</v>
      </c>
      <c r="E17" s="8" t="str">
        <f t="shared" si="1"/>
        <v>2а</v>
      </c>
      <c r="F17" s="8">
        <f t="shared" si="1"/>
        <v>69</v>
      </c>
      <c r="G17" s="8">
        <f t="shared" si="1"/>
        <v>61</v>
      </c>
      <c r="H17" s="9"/>
      <c r="I17" s="9">
        <v>0</v>
      </c>
      <c r="J17" s="10">
        <v>1</v>
      </c>
      <c r="K17" s="10"/>
      <c r="L17" s="9"/>
      <c r="M17" s="9">
        <v>1</v>
      </c>
      <c r="N17" s="10">
        <v>1</v>
      </c>
      <c r="O17" s="10"/>
      <c r="P17" s="9">
        <v>2</v>
      </c>
      <c r="Q17" s="9"/>
      <c r="R17" s="10">
        <v>1</v>
      </c>
      <c r="S17" s="10"/>
      <c r="T17" s="9">
        <v>1</v>
      </c>
      <c r="U17" s="9"/>
      <c r="V17" s="11">
        <f t="shared" si="2"/>
        <v>7</v>
      </c>
    </row>
    <row r="18" spans="1:22" x14ac:dyDescent="0.25">
      <c r="A18" s="4" t="str">
        <f t="shared" si="0"/>
        <v>Московский</v>
      </c>
      <c r="B18" s="12" t="str">
        <f t="shared" si="1"/>
        <v>ГБОУ ФМЛ №366</v>
      </c>
      <c r="C18" s="6">
        <f t="shared" si="1"/>
        <v>11366</v>
      </c>
      <c r="D18" s="6" t="str">
        <f t="shared" si="1"/>
        <v>Лицей</v>
      </c>
      <c r="E18" s="8" t="str">
        <f t="shared" si="1"/>
        <v>2а</v>
      </c>
      <c r="F18" s="8">
        <f t="shared" si="1"/>
        <v>69</v>
      </c>
      <c r="G18" s="8">
        <f t="shared" si="1"/>
        <v>61</v>
      </c>
      <c r="H18" s="9">
        <v>2</v>
      </c>
      <c r="I18" s="9"/>
      <c r="J18" s="10">
        <v>1</v>
      </c>
      <c r="K18" s="10"/>
      <c r="L18" s="9"/>
      <c r="M18" s="9">
        <v>0</v>
      </c>
      <c r="N18" s="10">
        <v>1</v>
      </c>
      <c r="O18" s="10"/>
      <c r="P18" s="9">
        <v>2</v>
      </c>
      <c r="Q18" s="9"/>
      <c r="R18" s="10"/>
      <c r="S18" s="10">
        <v>1</v>
      </c>
      <c r="T18" s="9">
        <v>2</v>
      </c>
      <c r="U18" s="9"/>
      <c r="V18" s="11">
        <f t="shared" si="2"/>
        <v>9</v>
      </c>
    </row>
    <row r="19" spans="1:22" x14ac:dyDescent="0.25">
      <c r="A19" s="4" t="str">
        <f t="shared" si="0"/>
        <v>Московский</v>
      </c>
      <c r="B19" s="12" t="str">
        <f t="shared" si="1"/>
        <v>ГБОУ ФМЛ №366</v>
      </c>
      <c r="C19" s="6">
        <f t="shared" si="1"/>
        <v>11366</v>
      </c>
      <c r="D19" s="6" t="str">
        <f t="shared" si="1"/>
        <v>Лицей</v>
      </c>
      <c r="E19" s="8" t="str">
        <f t="shared" si="1"/>
        <v>2а</v>
      </c>
      <c r="F19" s="8">
        <f t="shared" si="1"/>
        <v>69</v>
      </c>
      <c r="G19" s="8">
        <f t="shared" si="1"/>
        <v>61</v>
      </c>
      <c r="H19" s="9">
        <v>0</v>
      </c>
      <c r="I19" s="9"/>
      <c r="J19" s="10"/>
      <c r="K19" s="10">
        <v>0</v>
      </c>
      <c r="L19" s="9"/>
      <c r="M19" s="9">
        <v>1</v>
      </c>
      <c r="N19" s="10">
        <v>1</v>
      </c>
      <c r="O19" s="10"/>
      <c r="P19" s="9">
        <v>2</v>
      </c>
      <c r="Q19" s="9"/>
      <c r="R19" s="10">
        <v>1</v>
      </c>
      <c r="S19" s="10"/>
      <c r="T19" s="9"/>
      <c r="U19" s="9">
        <v>0</v>
      </c>
      <c r="V19" s="11">
        <f t="shared" si="2"/>
        <v>5</v>
      </c>
    </row>
    <row r="20" spans="1:22" x14ac:dyDescent="0.25">
      <c r="A20" s="4" t="str">
        <f t="shared" si="0"/>
        <v>Московский</v>
      </c>
      <c r="B20" s="12" t="str">
        <f t="shared" si="1"/>
        <v>ГБОУ ФМЛ №366</v>
      </c>
      <c r="C20" s="6">
        <f t="shared" si="1"/>
        <v>11366</v>
      </c>
      <c r="D20" s="6" t="str">
        <f t="shared" si="1"/>
        <v>Лицей</v>
      </c>
      <c r="E20" s="8" t="str">
        <f t="shared" si="1"/>
        <v>2а</v>
      </c>
      <c r="F20" s="8">
        <f t="shared" si="1"/>
        <v>69</v>
      </c>
      <c r="G20" s="8">
        <f t="shared" si="1"/>
        <v>61</v>
      </c>
      <c r="H20" s="9"/>
      <c r="I20" s="9">
        <v>2</v>
      </c>
      <c r="J20" s="10">
        <v>1</v>
      </c>
      <c r="K20" s="10"/>
      <c r="L20" s="9"/>
      <c r="M20" s="9">
        <v>1</v>
      </c>
      <c r="N20" s="10">
        <v>1</v>
      </c>
      <c r="O20" s="10"/>
      <c r="P20" s="9"/>
      <c r="Q20" s="9">
        <v>2</v>
      </c>
      <c r="R20" s="10"/>
      <c r="S20" s="10">
        <v>1</v>
      </c>
      <c r="T20" s="9">
        <v>2</v>
      </c>
      <c r="U20" s="9"/>
      <c r="V20" s="11">
        <f t="shared" si="2"/>
        <v>10</v>
      </c>
    </row>
    <row r="21" spans="1:22" x14ac:dyDescent="0.25">
      <c r="A21" s="4" t="str">
        <f t="shared" si="0"/>
        <v>Московский</v>
      </c>
      <c r="B21" s="12" t="str">
        <f t="shared" ref="B21:G21" si="3">B20</f>
        <v>ГБОУ ФМЛ №366</v>
      </c>
      <c r="C21" s="6">
        <f t="shared" si="3"/>
        <v>11366</v>
      </c>
      <c r="D21" s="6" t="str">
        <f t="shared" si="3"/>
        <v>Лицей</v>
      </c>
      <c r="E21" s="8" t="str">
        <f t="shared" si="3"/>
        <v>2а</v>
      </c>
      <c r="F21" s="8">
        <f t="shared" si="3"/>
        <v>69</v>
      </c>
      <c r="G21" s="8">
        <f t="shared" si="3"/>
        <v>61</v>
      </c>
      <c r="H21" s="9">
        <v>2</v>
      </c>
      <c r="I21" s="9"/>
      <c r="J21" s="10">
        <v>1</v>
      </c>
      <c r="K21" s="10"/>
      <c r="L21" s="9"/>
      <c r="M21" s="9">
        <v>1</v>
      </c>
      <c r="N21" s="10"/>
      <c r="O21" s="10">
        <v>0</v>
      </c>
      <c r="P21" s="9"/>
      <c r="Q21" s="9">
        <v>2</v>
      </c>
      <c r="R21" s="10">
        <v>1</v>
      </c>
      <c r="S21" s="10"/>
      <c r="T21" s="9">
        <v>0</v>
      </c>
      <c r="U21" s="9"/>
      <c r="V21" s="11">
        <f t="shared" si="2"/>
        <v>7</v>
      </c>
    </row>
    <row r="22" spans="1:22" x14ac:dyDescent="0.25">
      <c r="A22" s="4" t="str">
        <f t="shared" ref="A22:G37" si="4">A21</f>
        <v>Московский</v>
      </c>
      <c r="B22" s="12" t="str">
        <f t="shared" si="4"/>
        <v>ГБОУ ФМЛ №366</v>
      </c>
      <c r="C22" s="6">
        <f t="shared" si="4"/>
        <v>11366</v>
      </c>
      <c r="D22" s="6" t="str">
        <f t="shared" si="4"/>
        <v>Лицей</v>
      </c>
      <c r="E22" s="8" t="str">
        <f t="shared" si="4"/>
        <v>2а</v>
      </c>
      <c r="F22" s="8">
        <f t="shared" si="4"/>
        <v>69</v>
      </c>
      <c r="G22" s="8">
        <f t="shared" si="4"/>
        <v>61</v>
      </c>
      <c r="H22" s="9">
        <v>0</v>
      </c>
      <c r="I22" s="9"/>
      <c r="J22" s="10"/>
      <c r="K22" s="10">
        <v>1</v>
      </c>
      <c r="L22" s="9">
        <v>2</v>
      </c>
      <c r="M22" s="9"/>
      <c r="N22" s="10">
        <v>1</v>
      </c>
      <c r="O22" s="10"/>
      <c r="P22" s="9">
        <v>0</v>
      </c>
      <c r="Q22" s="9"/>
      <c r="R22" s="10">
        <v>1</v>
      </c>
      <c r="S22" s="10"/>
      <c r="T22" s="9">
        <v>2</v>
      </c>
      <c r="U22" s="9"/>
      <c r="V22" s="11">
        <f t="shared" si="2"/>
        <v>7</v>
      </c>
    </row>
    <row r="23" spans="1:22" x14ac:dyDescent="0.25">
      <c r="A23" s="4" t="str">
        <f t="shared" si="4"/>
        <v>Московский</v>
      </c>
      <c r="B23" s="12" t="str">
        <f t="shared" si="4"/>
        <v>ГБОУ ФМЛ №366</v>
      </c>
      <c r="C23" s="6">
        <f t="shared" si="4"/>
        <v>11366</v>
      </c>
      <c r="D23" s="6" t="str">
        <f t="shared" si="4"/>
        <v>Лицей</v>
      </c>
      <c r="E23" s="8" t="str">
        <f t="shared" si="4"/>
        <v>2а</v>
      </c>
      <c r="F23" s="8">
        <f t="shared" si="4"/>
        <v>69</v>
      </c>
      <c r="G23" s="8">
        <f t="shared" si="4"/>
        <v>61</v>
      </c>
      <c r="H23" s="9"/>
      <c r="I23" s="9">
        <v>2</v>
      </c>
      <c r="J23" s="10"/>
      <c r="K23" s="10">
        <v>1</v>
      </c>
      <c r="L23" s="9">
        <v>2</v>
      </c>
      <c r="M23" s="9"/>
      <c r="N23" s="10"/>
      <c r="O23" s="10">
        <v>1</v>
      </c>
      <c r="P23" s="9">
        <v>2</v>
      </c>
      <c r="Q23" s="9"/>
      <c r="R23" s="10">
        <v>1</v>
      </c>
      <c r="S23" s="10"/>
      <c r="T23" s="9"/>
      <c r="U23" s="9">
        <v>2</v>
      </c>
      <c r="V23" s="11">
        <f t="shared" si="2"/>
        <v>11</v>
      </c>
    </row>
    <row r="24" spans="1:22" x14ac:dyDescent="0.25">
      <c r="A24" s="4" t="str">
        <f t="shared" si="4"/>
        <v>Московский</v>
      </c>
      <c r="B24" s="12" t="str">
        <f t="shared" si="4"/>
        <v>ГБОУ ФМЛ №366</v>
      </c>
      <c r="C24" s="6">
        <f t="shared" si="4"/>
        <v>11366</v>
      </c>
      <c r="D24" s="6" t="str">
        <f t="shared" si="4"/>
        <v>Лицей</v>
      </c>
      <c r="E24" s="8" t="str">
        <f t="shared" si="4"/>
        <v>2а</v>
      </c>
      <c r="F24" s="8">
        <f t="shared" si="4"/>
        <v>69</v>
      </c>
      <c r="G24" s="8">
        <f t="shared" si="4"/>
        <v>61</v>
      </c>
      <c r="H24" s="9">
        <v>2</v>
      </c>
      <c r="I24" s="9"/>
      <c r="J24" s="10"/>
      <c r="K24" s="10">
        <v>1</v>
      </c>
      <c r="L24" s="9">
        <v>0</v>
      </c>
      <c r="M24" s="9"/>
      <c r="N24" s="10">
        <v>1</v>
      </c>
      <c r="O24" s="10"/>
      <c r="P24" s="9"/>
      <c r="Q24" s="9">
        <v>2</v>
      </c>
      <c r="R24" s="10">
        <v>1</v>
      </c>
      <c r="S24" s="10"/>
      <c r="T24" s="9"/>
      <c r="U24" s="9">
        <v>0</v>
      </c>
      <c r="V24" s="11">
        <f t="shared" si="2"/>
        <v>7</v>
      </c>
    </row>
    <row r="25" spans="1:22" x14ac:dyDescent="0.25">
      <c r="A25" s="4" t="str">
        <f t="shared" si="4"/>
        <v>Московский</v>
      </c>
      <c r="B25" s="12" t="str">
        <f t="shared" si="4"/>
        <v>ГБОУ ФМЛ №366</v>
      </c>
      <c r="C25" s="6">
        <f t="shared" si="4"/>
        <v>11366</v>
      </c>
      <c r="D25" s="6" t="str">
        <f t="shared" si="4"/>
        <v>Лицей</v>
      </c>
      <c r="E25" s="8" t="str">
        <f t="shared" si="4"/>
        <v>2а</v>
      </c>
      <c r="F25" s="8">
        <f t="shared" si="4"/>
        <v>69</v>
      </c>
      <c r="G25" s="8">
        <f t="shared" si="4"/>
        <v>61</v>
      </c>
      <c r="H25" s="9">
        <v>2</v>
      </c>
      <c r="I25" s="9"/>
      <c r="J25" s="10"/>
      <c r="K25" s="10">
        <v>1</v>
      </c>
      <c r="L25" s="9"/>
      <c r="M25" s="9">
        <v>0</v>
      </c>
      <c r="N25" s="10">
        <v>1</v>
      </c>
      <c r="O25" s="10"/>
      <c r="P25" s="9">
        <v>2</v>
      </c>
      <c r="Q25" s="9"/>
      <c r="R25" s="10">
        <v>1</v>
      </c>
      <c r="S25" s="10"/>
      <c r="T25" s="9">
        <v>1</v>
      </c>
      <c r="U25" s="9"/>
      <c r="V25" s="11">
        <f t="shared" si="2"/>
        <v>8</v>
      </c>
    </row>
    <row r="26" spans="1:22" x14ac:dyDescent="0.25">
      <c r="A26" s="4" t="str">
        <f t="shared" si="4"/>
        <v>Московский</v>
      </c>
      <c r="B26" s="12" t="str">
        <f t="shared" si="4"/>
        <v>ГБОУ ФМЛ №366</v>
      </c>
      <c r="C26" s="6">
        <f t="shared" si="4"/>
        <v>11366</v>
      </c>
      <c r="D26" s="6" t="str">
        <f t="shared" si="4"/>
        <v>Лицей</v>
      </c>
      <c r="E26" s="8" t="str">
        <f t="shared" si="4"/>
        <v>2а</v>
      </c>
      <c r="F26" s="8">
        <f t="shared" si="4"/>
        <v>69</v>
      </c>
      <c r="G26" s="8">
        <f t="shared" si="4"/>
        <v>61</v>
      </c>
      <c r="H26" s="9"/>
      <c r="I26" s="9">
        <v>2</v>
      </c>
      <c r="J26" s="10"/>
      <c r="K26" s="10">
        <v>1</v>
      </c>
      <c r="L26" s="9">
        <v>2</v>
      </c>
      <c r="M26" s="9"/>
      <c r="N26" s="10">
        <v>1</v>
      </c>
      <c r="O26" s="10"/>
      <c r="P26" s="9">
        <v>2</v>
      </c>
      <c r="Q26" s="9"/>
      <c r="R26" s="10"/>
      <c r="S26" s="10">
        <v>1</v>
      </c>
      <c r="T26" s="9">
        <v>1</v>
      </c>
      <c r="U26" s="9"/>
      <c r="V26" s="11">
        <f t="shared" si="2"/>
        <v>10</v>
      </c>
    </row>
    <row r="27" spans="1:22" x14ac:dyDescent="0.25">
      <c r="A27" s="4" t="str">
        <f t="shared" si="4"/>
        <v>Московский</v>
      </c>
      <c r="B27" s="12" t="str">
        <f t="shared" si="4"/>
        <v>ГБОУ ФМЛ №366</v>
      </c>
      <c r="C27" s="6">
        <f t="shared" si="4"/>
        <v>11366</v>
      </c>
      <c r="D27" s="6" t="str">
        <f t="shared" si="4"/>
        <v>Лицей</v>
      </c>
      <c r="E27" s="8" t="str">
        <f t="shared" si="4"/>
        <v>2а</v>
      </c>
      <c r="F27" s="8">
        <f t="shared" si="4"/>
        <v>69</v>
      </c>
      <c r="G27" s="8">
        <f t="shared" si="4"/>
        <v>61</v>
      </c>
      <c r="H27" s="9">
        <v>1</v>
      </c>
      <c r="I27" s="9"/>
      <c r="J27" s="10">
        <v>1</v>
      </c>
      <c r="K27" s="10"/>
      <c r="L27" s="9">
        <v>2</v>
      </c>
      <c r="M27" s="9"/>
      <c r="N27" s="10">
        <v>1</v>
      </c>
      <c r="O27" s="10"/>
      <c r="P27" s="9">
        <v>2</v>
      </c>
      <c r="Q27" s="9"/>
      <c r="R27" s="10">
        <v>1</v>
      </c>
      <c r="S27" s="10"/>
      <c r="T27" s="9">
        <v>2</v>
      </c>
      <c r="U27" s="9"/>
      <c r="V27" s="11">
        <f t="shared" si="2"/>
        <v>10</v>
      </c>
    </row>
    <row r="28" spans="1:22" x14ac:dyDescent="0.25">
      <c r="A28" s="4" t="str">
        <f t="shared" si="4"/>
        <v>Московский</v>
      </c>
      <c r="B28" s="12" t="str">
        <f t="shared" si="4"/>
        <v>ГБОУ ФМЛ №366</v>
      </c>
      <c r="C28" s="6">
        <f t="shared" si="4"/>
        <v>11366</v>
      </c>
      <c r="D28" s="6" t="str">
        <f t="shared" si="4"/>
        <v>Лицей</v>
      </c>
      <c r="E28" s="8" t="str">
        <f t="shared" si="4"/>
        <v>2а</v>
      </c>
      <c r="F28" s="8">
        <f t="shared" si="4"/>
        <v>69</v>
      </c>
      <c r="G28" s="8">
        <f t="shared" si="4"/>
        <v>61</v>
      </c>
      <c r="H28" s="9"/>
      <c r="I28" s="9">
        <v>2</v>
      </c>
      <c r="J28" s="10"/>
      <c r="K28" s="10">
        <v>1</v>
      </c>
      <c r="L28" s="9">
        <v>2</v>
      </c>
      <c r="M28" s="9"/>
      <c r="N28" s="10">
        <v>1</v>
      </c>
      <c r="O28" s="10"/>
      <c r="P28" s="9"/>
      <c r="Q28" s="9">
        <v>2</v>
      </c>
      <c r="R28" s="10">
        <v>1</v>
      </c>
      <c r="S28" s="10"/>
      <c r="T28" s="9"/>
      <c r="U28" s="9">
        <v>1</v>
      </c>
      <c r="V28" s="11">
        <f t="shared" si="2"/>
        <v>10</v>
      </c>
    </row>
    <row r="29" spans="1:22" x14ac:dyDescent="0.25">
      <c r="A29" s="4" t="str">
        <f t="shared" si="4"/>
        <v>Московский</v>
      </c>
      <c r="B29" s="12" t="str">
        <f t="shared" si="4"/>
        <v>ГБОУ ФМЛ №366</v>
      </c>
      <c r="C29" s="6">
        <f t="shared" si="4"/>
        <v>11366</v>
      </c>
      <c r="D29" s="6" t="str">
        <f t="shared" si="4"/>
        <v>Лицей</v>
      </c>
      <c r="E29" s="8" t="str">
        <f t="shared" si="4"/>
        <v>2а</v>
      </c>
      <c r="F29" s="8">
        <f t="shared" si="4"/>
        <v>69</v>
      </c>
      <c r="G29" s="8">
        <f t="shared" si="4"/>
        <v>61</v>
      </c>
      <c r="H29" s="9"/>
      <c r="I29" s="9">
        <v>2</v>
      </c>
      <c r="J29" s="10">
        <v>1</v>
      </c>
      <c r="K29" s="10"/>
      <c r="L29" s="9"/>
      <c r="M29" s="9">
        <v>1</v>
      </c>
      <c r="N29" s="10">
        <v>1</v>
      </c>
      <c r="O29" s="10"/>
      <c r="P29" s="9">
        <v>2</v>
      </c>
      <c r="Q29" s="9"/>
      <c r="R29" s="10">
        <v>1</v>
      </c>
      <c r="S29" s="10"/>
      <c r="T29" s="9"/>
      <c r="U29" s="9">
        <v>2</v>
      </c>
      <c r="V29" s="11">
        <f t="shared" si="2"/>
        <v>10</v>
      </c>
    </row>
    <row r="30" spans="1:22" x14ac:dyDescent="0.25">
      <c r="A30" s="4" t="str">
        <f t="shared" si="4"/>
        <v>Московский</v>
      </c>
      <c r="B30" s="12" t="str">
        <f t="shared" si="4"/>
        <v>ГБОУ ФМЛ №366</v>
      </c>
      <c r="C30" s="6">
        <f t="shared" si="4"/>
        <v>11366</v>
      </c>
      <c r="D30" s="6" t="str">
        <f t="shared" si="4"/>
        <v>Лицей</v>
      </c>
      <c r="E30" s="8" t="str">
        <f t="shared" si="4"/>
        <v>2а</v>
      </c>
      <c r="F30" s="8">
        <f t="shared" si="4"/>
        <v>69</v>
      </c>
      <c r="G30" s="8">
        <f t="shared" si="4"/>
        <v>61</v>
      </c>
      <c r="H30" s="9"/>
      <c r="I30" s="9">
        <v>2</v>
      </c>
      <c r="J30" s="10"/>
      <c r="K30" s="10">
        <v>1</v>
      </c>
      <c r="L30" s="9">
        <v>0</v>
      </c>
      <c r="M30" s="9"/>
      <c r="N30" s="10">
        <v>1</v>
      </c>
      <c r="O30" s="10"/>
      <c r="P30" s="9"/>
      <c r="Q30" s="9">
        <v>2</v>
      </c>
      <c r="R30" s="10">
        <v>1</v>
      </c>
      <c r="S30" s="10"/>
      <c r="T30" s="9">
        <v>1</v>
      </c>
      <c r="U30" s="9"/>
      <c r="V30" s="11">
        <f t="shared" si="2"/>
        <v>8</v>
      </c>
    </row>
    <row r="31" spans="1:22" x14ac:dyDescent="0.25">
      <c r="A31" s="4" t="str">
        <f t="shared" si="4"/>
        <v>Московский</v>
      </c>
      <c r="B31" s="12" t="str">
        <f t="shared" si="4"/>
        <v>ГБОУ ФМЛ №366</v>
      </c>
      <c r="C31" s="6">
        <f t="shared" si="4"/>
        <v>11366</v>
      </c>
      <c r="D31" s="6" t="str">
        <f t="shared" si="4"/>
        <v>Лицей</v>
      </c>
      <c r="E31" s="8" t="str">
        <f t="shared" si="4"/>
        <v>2а</v>
      </c>
      <c r="F31" s="8">
        <f t="shared" si="4"/>
        <v>69</v>
      </c>
      <c r="G31" s="8">
        <f t="shared" si="4"/>
        <v>61</v>
      </c>
      <c r="H31" s="9">
        <v>2</v>
      </c>
      <c r="I31" s="9"/>
      <c r="J31" s="10">
        <v>1</v>
      </c>
      <c r="K31" s="10"/>
      <c r="L31" s="9">
        <v>2</v>
      </c>
      <c r="M31" s="9"/>
      <c r="N31" s="10">
        <v>1</v>
      </c>
      <c r="O31" s="10"/>
      <c r="P31" s="9">
        <v>0</v>
      </c>
      <c r="Q31" s="9"/>
      <c r="R31" s="10"/>
      <c r="S31" s="10">
        <v>1</v>
      </c>
      <c r="T31" s="9">
        <v>0</v>
      </c>
      <c r="U31" s="9"/>
      <c r="V31" s="11">
        <f t="shared" si="2"/>
        <v>7</v>
      </c>
    </row>
    <row r="32" spans="1:22" x14ac:dyDescent="0.25">
      <c r="A32" s="4" t="str">
        <f t="shared" si="4"/>
        <v>Московский</v>
      </c>
      <c r="B32" s="12" t="str">
        <f t="shared" si="4"/>
        <v>ГБОУ ФМЛ №366</v>
      </c>
      <c r="C32" s="6">
        <f t="shared" si="4"/>
        <v>11366</v>
      </c>
      <c r="D32" s="6" t="str">
        <f t="shared" si="4"/>
        <v>Лицей</v>
      </c>
      <c r="E32" s="8" t="str">
        <f t="shared" si="4"/>
        <v>2а</v>
      </c>
      <c r="F32" s="8">
        <f t="shared" si="4"/>
        <v>69</v>
      </c>
      <c r="G32" s="8">
        <f t="shared" si="4"/>
        <v>61</v>
      </c>
      <c r="H32" s="9">
        <v>1</v>
      </c>
      <c r="I32" s="9"/>
      <c r="J32" s="10">
        <v>1</v>
      </c>
      <c r="K32" s="10"/>
      <c r="L32" s="9"/>
      <c r="M32" s="9">
        <v>0</v>
      </c>
      <c r="N32" s="10"/>
      <c r="O32" s="10">
        <v>1</v>
      </c>
      <c r="P32" s="9">
        <v>2</v>
      </c>
      <c r="Q32" s="9"/>
      <c r="R32" s="10">
        <v>1</v>
      </c>
      <c r="S32" s="10"/>
      <c r="T32" s="9"/>
      <c r="U32" s="9">
        <v>2</v>
      </c>
      <c r="V32" s="11">
        <f t="shared" si="2"/>
        <v>8</v>
      </c>
    </row>
    <row r="33" spans="1:22" x14ac:dyDescent="0.25">
      <c r="A33" s="4" t="str">
        <f t="shared" si="4"/>
        <v>Московский</v>
      </c>
      <c r="B33" s="12" t="str">
        <f t="shared" si="4"/>
        <v>ГБОУ ФМЛ №366</v>
      </c>
      <c r="C33" s="6">
        <f t="shared" si="4"/>
        <v>11366</v>
      </c>
      <c r="D33" s="6" t="str">
        <f t="shared" si="4"/>
        <v>Лицей</v>
      </c>
      <c r="E33" s="8" t="str">
        <f t="shared" si="4"/>
        <v>2а</v>
      </c>
      <c r="F33" s="8">
        <f t="shared" si="4"/>
        <v>69</v>
      </c>
      <c r="G33" s="8">
        <f t="shared" si="4"/>
        <v>61</v>
      </c>
      <c r="H33" s="9">
        <v>1</v>
      </c>
      <c r="I33" s="9"/>
      <c r="J33" s="10">
        <v>1</v>
      </c>
      <c r="K33" s="10"/>
      <c r="L33" s="9">
        <v>2</v>
      </c>
      <c r="M33" s="9"/>
      <c r="N33" s="10">
        <v>1</v>
      </c>
      <c r="O33" s="10"/>
      <c r="P33" s="9"/>
      <c r="Q33" s="9">
        <v>2</v>
      </c>
      <c r="R33" s="10">
        <v>1</v>
      </c>
      <c r="S33" s="10"/>
      <c r="T33" s="9">
        <v>1</v>
      </c>
      <c r="U33" s="9"/>
      <c r="V33" s="11">
        <f t="shared" si="2"/>
        <v>9</v>
      </c>
    </row>
    <row r="34" spans="1:22" x14ac:dyDescent="0.25">
      <c r="A34" s="4" t="str">
        <f t="shared" si="4"/>
        <v>Московский</v>
      </c>
      <c r="B34" s="12" t="str">
        <f t="shared" si="4"/>
        <v>ГБОУ ФМЛ №366</v>
      </c>
      <c r="C34" s="6">
        <f t="shared" si="4"/>
        <v>11366</v>
      </c>
      <c r="D34" s="6" t="str">
        <f t="shared" si="4"/>
        <v>Лицей</v>
      </c>
      <c r="E34" s="8" t="str">
        <f t="shared" si="4"/>
        <v>2а</v>
      </c>
      <c r="F34" s="8">
        <f t="shared" si="4"/>
        <v>69</v>
      </c>
      <c r="G34" s="8">
        <f t="shared" si="4"/>
        <v>61</v>
      </c>
      <c r="H34" s="9">
        <v>2</v>
      </c>
      <c r="I34" s="9"/>
      <c r="J34" s="10"/>
      <c r="K34" s="10">
        <v>1</v>
      </c>
      <c r="L34" s="9"/>
      <c r="M34" s="9">
        <v>1</v>
      </c>
      <c r="N34" s="10"/>
      <c r="O34" s="10">
        <v>1</v>
      </c>
      <c r="P34" s="9">
        <v>2</v>
      </c>
      <c r="Q34" s="9"/>
      <c r="R34" s="10">
        <v>1</v>
      </c>
      <c r="S34" s="10"/>
      <c r="T34" s="9">
        <v>2</v>
      </c>
      <c r="U34" s="9"/>
      <c r="V34" s="11">
        <f t="shared" si="2"/>
        <v>10</v>
      </c>
    </row>
    <row r="35" spans="1:22" x14ac:dyDescent="0.25">
      <c r="A35" s="4" t="str">
        <f t="shared" si="4"/>
        <v>Московский</v>
      </c>
      <c r="B35" s="12" t="str">
        <f t="shared" si="4"/>
        <v>ГБОУ ФМЛ №366</v>
      </c>
      <c r="C35" s="6">
        <f t="shared" si="4"/>
        <v>11366</v>
      </c>
      <c r="D35" s="6" t="str">
        <f t="shared" si="4"/>
        <v>Лицей</v>
      </c>
      <c r="E35" s="8" t="str">
        <f t="shared" si="4"/>
        <v>2а</v>
      </c>
      <c r="F35" s="8">
        <f t="shared" si="4"/>
        <v>69</v>
      </c>
      <c r="G35" s="8">
        <f t="shared" si="4"/>
        <v>61</v>
      </c>
      <c r="H35" s="9">
        <v>2</v>
      </c>
      <c r="I35" s="9"/>
      <c r="J35" s="10"/>
      <c r="K35" s="10">
        <v>1</v>
      </c>
      <c r="L35" s="9">
        <v>2</v>
      </c>
      <c r="M35" s="9"/>
      <c r="N35" s="10"/>
      <c r="O35" s="10">
        <v>1</v>
      </c>
      <c r="P35" s="9">
        <v>0</v>
      </c>
      <c r="Q35" s="9"/>
      <c r="R35" s="10">
        <v>1</v>
      </c>
      <c r="S35" s="10"/>
      <c r="T35" s="9">
        <v>2</v>
      </c>
      <c r="U35" s="9"/>
      <c r="V35" s="11">
        <f t="shared" si="2"/>
        <v>9</v>
      </c>
    </row>
    <row r="36" spans="1:22" x14ac:dyDescent="0.25">
      <c r="A36" s="4" t="str">
        <f t="shared" si="4"/>
        <v>Московский</v>
      </c>
      <c r="B36" s="12" t="str">
        <f t="shared" si="4"/>
        <v>ГБОУ ФМЛ №366</v>
      </c>
      <c r="C36" s="6">
        <f t="shared" si="4"/>
        <v>11366</v>
      </c>
      <c r="D36" s="6" t="str">
        <f t="shared" si="4"/>
        <v>Лицей</v>
      </c>
      <c r="E36" s="13" t="s">
        <v>23</v>
      </c>
      <c r="F36" s="8">
        <f t="shared" si="4"/>
        <v>69</v>
      </c>
      <c r="G36" s="8">
        <f t="shared" si="4"/>
        <v>61</v>
      </c>
      <c r="H36" s="9">
        <v>2</v>
      </c>
      <c r="I36" s="9"/>
      <c r="J36" s="10">
        <v>1</v>
      </c>
      <c r="K36" s="10"/>
      <c r="L36" s="9">
        <v>2</v>
      </c>
      <c r="M36" s="9"/>
      <c r="N36" s="10">
        <v>1</v>
      </c>
      <c r="O36" s="10"/>
      <c r="P36" s="9"/>
      <c r="Q36" s="9">
        <v>2</v>
      </c>
      <c r="R36" s="10">
        <v>1</v>
      </c>
      <c r="S36" s="10"/>
      <c r="T36" s="9">
        <v>1</v>
      </c>
      <c r="U36" s="9"/>
      <c r="V36" s="11">
        <f t="shared" si="2"/>
        <v>10</v>
      </c>
    </row>
    <row r="37" spans="1:22" x14ac:dyDescent="0.25">
      <c r="A37" s="4" t="str">
        <f t="shared" si="4"/>
        <v>Московский</v>
      </c>
      <c r="B37" s="12" t="str">
        <f t="shared" si="4"/>
        <v>ГБОУ ФМЛ №366</v>
      </c>
      <c r="C37" s="6">
        <f t="shared" si="4"/>
        <v>11366</v>
      </c>
      <c r="D37" s="6" t="str">
        <f t="shared" si="4"/>
        <v>Лицей</v>
      </c>
      <c r="E37" s="8" t="str">
        <f t="shared" si="4"/>
        <v>2б</v>
      </c>
      <c r="F37" s="8">
        <f t="shared" si="4"/>
        <v>69</v>
      </c>
      <c r="G37" s="8">
        <f t="shared" si="4"/>
        <v>61</v>
      </c>
      <c r="H37" s="9"/>
      <c r="I37" s="9">
        <v>1</v>
      </c>
      <c r="J37" s="10"/>
      <c r="K37" s="10">
        <v>1</v>
      </c>
      <c r="L37" s="9">
        <v>2</v>
      </c>
      <c r="M37" s="9"/>
      <c r="N37" s="10">
        <v>1</v>
      </c>
      <c r="O37" s="10"/>
      <c r="P37" s="9">
        <v>2</v>
      </c>
      <c r="Q37" s="9"/>
      <c r="R37" s="10">
        <v>1</v>
      </c>
      <c r="S37" s="10"/>
      <c r="T37" s="9"/>
      <c r="U37" s="9">
        <v>0</v>
      </c>
      <c r="V37" s="11">
        <f t="shared" si="2"/>
        <v>8</v>
      </c>
    </row>
    <row r="38" spans="1:22" x14ac:dyDescent="0.25">
      <c r="A38" s="4" t="str">
        <f t="shared" ref="A38:G53" si="5">A37</f>
        <v>Московский</v>
      </c>
      <c r="B38" s="12" t="str">
        <f t="shared" si="5"/>
        <v>ГБОУ ФМЛ №366</v>
      </c>
      <c r="C38" s="6">
        <f t="shared" si="5"/>
        <v>11366</v>
      </c>
      <c r="D38" s="6" t="str">
        <f t="shared" si="5"/>
        <v>Лицей</v>
      </c>
      <c r="E38" s="8" t="str">
        <f t="shared" si="5"/>
        <v>2б</v>
      </c>
      <c r="F38" s="8">
        <f t="shared" si="5"/>
        <v>69</v>
      </c>
      <c r="G38" s="8">
        <f t="shared" si="5"/>
        <v>61</v>
      </c>
      <c r="H38" s="9">
        <v>2</v>
      </c>
      <c r="I38" s="9"/>
      <c r="J38" s="10"/>
      <c r="K38" s="10">
        <v>1</v>
      </c>
      <c r="L38" s="9">
        <v>2</v>
      </c>
      <c r="M38" s="9"/>
      <c r="N38" s="10">
        <v>1</v>
      </c>
      <c r="O38" s="10"/>
      <c r="P38" s="9">
        <v>0</v>
      </c>
      <c r="Q38" s="9"/>
      <c r="R38" s="10"/>
      <c r="S38" s="10">
        <v>1</v>
      </c>
      <c r="T38" s="9">
        <v>0</v>
      </c>
      <c r="U38" s="9"/>
      <c r="V38" s="11">
        <f t="shared" si="2"/>
        <v>7</v>
      </c>
    </row>
    <row r="39" spans="1:22" x14ac:dyDescent="0.25">
      <c r="A39" s="4" t="str">
        <f t="shared" si="5"/>
        <v>Московский</v>
      </c>
      <c r="B39" s="12" t="str">
        <f t="shared" si="5"/>
        <v>ГБОУ ФМЛ №366</v>
      </c>
      <c r="C39" s="6">
        <f t="shared" si="5"/>
        <v>11366</v>
      </c>
      <c r="D39" s="6" t="str">
        <f t="shared" si="5"/>
        <v>Лицей</v>
      </c>
      <c r="E39" s="8" t="str">
        <f t="shared" si="5"/>
        <v>2б</v>
      </c>
      <c r="F39" s="8">
        <f t="shared" si="5"/>
        <v>69</v>
      </c>
      <c r="G39" s="8">
        <f t="shared" si="5"/>
        <v>61</v>
      </c>
      <c r="H39" s="9">
        <v>0</v>
      </c>
      <c r="I39" s="9"/>
      <c r="J39" s="10"/>
      <c r="K39" s="10">
        <v>0</v>
      </c>
      <c r="L39" s="9"/>
      <c r="M39" s="9">
        <v>2</v>
      </c>
      <c r="N39" s="10">
        <v>1</v>
      </c>
      <c r="O39" s="10"/>
      <c r="P39" s="9"/>
      <c r="Q39" s="9">
        <v>2</v>
      </c>
      <c r="R39" s="10">
        <v>1</v>
      </c>
      <c r="S39" s="10"/>
      <c r="T39" s="9">
        <v>0</v>
      </c>
      <c r="U39" s="9"/>
      <c r="V39" s="11">
        <f t="shared" si="2"/>
        <v>6</v>
      </c>
    </row>
    <row r="40" spans="1:22" x14ac:dyDescent="0.25">
      <c r="A40" s="4" t="str">
        <f t="shared" si="5"/>
        <v>Московский</v>
      </c>
      <c r="B40" s="12" t="str">
        <f t="shared" si="5"/>
        <v>ГБОУ ФМЛ №366</v>
      </c>
      <c r="C40" s="6">
        <f t="shared" si="5"/>
        <v>11366</v>
      </c>
      <c r="D40" s="6" t="str">
        <f t="shared" si="5"/>
        <v>Лицей</v>
      </c>
      <c r="E40" s="8" t="str">
        <f t="shared" si="5"/>
        <v>2б</v>
      </c>
      <c r="F40" s="8">
        <f t="shared" si="5"/>
        <v>69</v>
      </c>
      <c r="G40" s="8">
        <f t="shared" si="5"/>
        <v>61</v>
      </c>
      <c r="H40" s="9">
        <v>2</v>
      </c>
      <c r="I40" s="9"/>
      <c r="J40" s="10">
        <v>1</v>
      </c>
      <c r="K40" s="10"/>
      <c r="L40" s="9">
        <v>2</v>
      </c>
      <c r="M40" s="9"/>
      <c r="N40" s="10"/>
      <c r="O40" s="10">
        <v>0</v>
      </c>
      <c r="P40" s="9">
        <v>2</v>
      </c>
      <c r="Q40" s="9"/>
      <c r="R40" s="10">
        <v>1</v>
      </c>
      <c r="S40" s="10"/>
      <c r="T40" s="9">
        <v>2</v>
      </c>
      <c r="U40" s="9"/>
      <c r="V40" s="11">
        <f t="shared" si="2"/>
        <v>10</v>
      </c>
    </row>
    <row r="41" spans="1:22" x14ac:dyDescent="0.25">
      <c r="A41" s="4" t="str">
        <f t="shared" si="5"/>
        <v>Московский</v>
      </c>
      <c r="B41" s="12" t="str">
        <f t="shared" si="5"/>
        <v>ГБОУ ФМЛ №366</v>
      </c>
      <c r="C41" s="6">
        <f t="shared" si="5"/>
        <v>11366</v>
      </c>
      <c r="D41" s="6" t="str">
        <f t="shared" si="5"/>
        <v>Лицей</v>
      </c>
      <c r="E41" s="8" t="str">
        <f t="shared" si="5"/>
        <v>2б</v>
      </c>
      <c r="F41" s="8">
        <f t="shared" si="5"/>
        <v>69</v>
      </c>
      <c r="G41" s="8">
        <f t="shared" si="5"/>
        <v>61</v>
      </c>
      <c r="H41" s="9">
        <v>2</v>
      </c>
      <c r="I41" s="9"/>
      <c r="J41" s="10"/>
      <c r="K41" s="10">
        <v>1</v>
      </c>
      <c r="L41" s="9">
        <v>2</v>
      </c>
      <c r="M41" s="9"/>
      <c r="N41" s="10">
        <v>1</v>
      </c>
      <c r="O41" s="10"/>
      <c r="P41" s="9">
        <v>2</v>
      </c>
      <c r="Q41" s="9"/>
      <c r="R41" s="10"/>
      <c r="S41" s="10">
        <v>0</v>
      </c>
      <c r="T41" s="9">
        <v>1</v>
      </c>
      <c r="U41" s="9"/>
      <c r="V41" s="11">
        <f t="shared" si="2"/>
        <v>9</v>
      </c>
    </row>
    <row r="42" spans="1:22" x14ac:dyDescent="0.25">
      <c r="A42" s="4" t="str">
        <f t="shared" si="5"/>
        <v>Московский</v>
      </c>
      <c r="B42" s="12" t="str">
        <f t="shared" si="5"/>
        <v>ГБОУ ФМЛ №366</v>
      </c>
      <c r="C42" s="6">
        <f t="shared" si="5"/>
        <v>11366</v>
      </c>
      <c r="D42" s="6" t="str">
        <f t="shared" si="5"/>
        <v>Лицей</v>
      </c>
      <c r="E42" s="8" t="str">
        <f t="shared" si="5"/>
        <v>2б</v>
      </c>
      <c r="F42" s="8">
        <f t="shared" si="5"/>
        <v>69</v>
      </c>
      <c r="G42" s="8">
        <f t="shared" si="5"/>
        <v>61</v>
      </c>
      <c r="H42" s="9"/>
      <c r="I42" s="9">
        <v>2</v>
      </c>
      <c r="J42" s="10">
        <v>1</v>
      </c>
      <c r="K42" s="10"/>
      <c r="L42" s="9">
        <v>2</v>
      </c>
      <c r="M42" s="9"/>
      <c r="N42" s="10">
        <v>1</v>
      </c>
      <c r="O42" s="10"/>
      <c r="P42" s="9"/>
      <c r="Q42" s="9">
        <v>2</v>
      </c>
      <c r="R42" s="10"/>
      <c r="S42" s="10">
        <v>0</v>
      </c>
      <c r="T42" s="9"/>
      <c r="U42" s="9">
        <v>2</v>
      </c>
      <c r="V42" s="11">
        <f t="shared" si="2"/>
        <v>10</v>
      </c>
    </row>
    <row r="43" spans="1:22" x14ac:dyDescent="0.25">
      <c r="A43" s="4" t="str">
        <f t="shared" si="5"/>
        <v>Московский</v>
      </c>
      <c r="B43" s="12" t="str">
        <f t="shared" si="5"/>
        <v>ГБОУ ФМЛ №366</v>
      </c>
      <c r="C43" s="6">
        <f t="shared" si="5"/>
        <v>11366</v>
      </c>
      <c r="D43" s="6" t="str">
        <f t="shared" si="5"/>
        <v>Лицей</v>
      </c>
      <c r="E43" s="8" t="str">
        <f t="shared" si="5"/>
        <v>2б</v>
      </c>
      <c r="F43" s="8">
        <f t="shared" si="5"/>
        <v>69</v>
      </c>
      <c r="G43" s="8">
        <f t="shared" si="5"/>
        <v>61</v>
      </c>
      <c r="H43" s="9">
        <v>0</v>
      </c>
      <c r="I43" s="9"/>
      <c r="J43" s="10">
        <v>1</v>
      </c>
      <c r="K43" s="10"/>
      <c r="L43" s="9">
        <v>0</v>
      </c>
      <c r="M43" s="9"/>
      <c r="N43" s="10">
        <v>1</v>
      </c>
      <c r="O43" s="10"/>
      <c r="P43" s="9"/>
      <c r="Q43" s="9">
        <v>2</v>
      </c>
      <c r="R43" s="10">
        <v>1</v>
      </c>
      <c r="S43" s="10"/>
      <c r="T43" s="9"/>
      <c r="U43" s="9">
        <v>1</v>
      </c>
      <c r="V43" s="11">
        <f t="shared" si="2"/>
        <v>6</v>
      </c>
    </row>
    <row r="44" spans="1:22" x14ac:dyDescent="0.25">
      <c r="A44" s="4" t="str">
        <f t="shared" si="5"/>
        <v>Московский</v>
      </c>
      <c r="B44" s="12" t="str">
        <f t="shared" si="5"/>
        <v>ГБОУ ФМЛ №366</v>
      </c>
      <c r="C44" s="6">
        <f t="shared" si="5"/>
        <v>11366</v>
      </c>
      <c r="D44" s="6" t="str">
        <f t="shared" si="5"/>
        <v>Лицей</v>
      </c>
      <c r="E44" s="8" t="str">
        <f t="shared" si="5"/>
        <v>2б</v>
      </c>
      <c r="F44" s="8">
        <f t="shared" si="5"/>
        <v>69</v>
      </c>
      <c r="G44" s="8">
        <f t="shared" si="5"/>
        <v>61</v>
      </c>
      <c r="H44" s="9"/>
      <c r="I44" s="9">
        <v>0</v>
      </c>
      <c r="J44" s="10">
        <v>1</v>
      </c>
      <c r="K44" s="10"/>
      <c r="L44" s="9">
        <v>2</v>
      </c>
      <c r="M44" s="9"/>
      <c r="N44" s="10">
        <v>1</v>
      </c>
      <c r="O44" s="10"/>
      <c r="P44" s="9"/>
      <c r="Q44" s="9">
        <v>2</v>
      </c>
      <c r="R44" s="10">
        <v>1</v>
      </c>
      <c r="S44" s="10"/>
      <c r="T44" s="9"/>
      <c r="U44" s="9">
        <v>2</v>
      </c>
      <c r="V44" s="11">
        <f t="shared" si="2"/>
        <v>9</v>
      </c>
    </row>
    <row r="45" spans="1:22" x14ac:dyDescent="0.25">
      <c r="A45" s="4" t="str">
        <f t="shared" si="5"/>
        <v>Московский</v>
      </c>
      <c r="B45" s="12" t="str">
        <f t="shared" si="5"/>
        <v>ГБОУ ФМЛ №366</v>
      </c>
      <c r="C45" s="6">
        <f t="shared" si="5"/>
        <v>11366</v>
      </c>
      <c r="D45" s="6" t="str">
        <f t="shared" si="5"/>
        <v>Лицей</v>
      </c>
      <c r="E45" s="8" t="str">
        <f t="shared" si="5"/>
        <v>2б</v>
      </c>
      <c r="F45" s="8">
        <f t="shared" si="5"/>
        <v>69</v>
      </c>
      <c r="G45" s="8">
        <f t="shared" si="5"/>
        <v>61</v>
      </c>
      <c r="H45" s="9">
        <v>2</v>
      </c>
      <c r="I45" s="9"/>
      <c r="J45" s="10"/>
      <c r="K45" s="10">
        <v>1</v>
      </c>
      <c r="L45" s="9">
        <v>2</v>
      </c>
      <c r="M45" s="9"/>
      <c r="N45" s="10"/>
      <c r="O45" s="10">
        <v>1</v>
      </c>
      <c r="P45" s="9">
        <v>2</v>
      </c>
      <c r="Q45" s="9"/>
      <c r="R45" s="10">
        <v>1</v>
      </c>
      <c r="S45" s="10"/>
      <c r="T45" s="9"/>
      <c r="U45" s="9">
        <v>2</v>
      </c>
      <c r="V45" s="11">
        <f t="shared" si="2"/>
        <v>11</v>
      </c>
    </row>
    <row r="46" spans="1:22" x14ac:dyDescent="0.25">
      <c r="A46" s="4" t="str">
        <f t="shared" si="5"/>
        <v>Московский</v>
      </c>
      <c r="B46" s="12" t="str">
        <f t="shared" si="5"/>
        <v>ГБОУ ФМЛ №366</v>
      </c>
      <c r="C46" s="6">
        <f t="shared" si="5"/>
        <v>11366</v>
      </c>
      <c r="D46" s="6" t="str">
        <f t="shared" si="5"/>
        <v>Лицей</v>
      </c>
      <c r="E46" s="8" t="str">
        <f t="shared" si="5"/>
        <v>2б</v>
      </c>
      <c r="F46" s="8">
        <f t="shared" si="5"/>
        <v>69</v>
      </c>
      <c r="G46" s="8">
        <f t="shared" si="5"/>
        <v>61</v>
      </c>
      <c r="H46" s="9">
        <v>1</v>
      </c>
      <c r="I46" s="9"/>
      <c r="J46" s="10"/>
      <c r="K46" s="10">
        <v>1</v>
      </c>
      <c r="L46" s="9"/>
      <c r="M46" s="9">
        <v>2</v>
      </c>
      <c r="N46" s="10">
        <v>0</v>
      </c>
      <c r="O46" s="10"/>
      <c r="P46" s="9">
        <v>0</v>
      </c>
      <c r="Q46" s="9"/>
      <c r="R46" s="10">
        <v>1</v>
      </c>
      <c r="S46" s="10"/>
      <c r="T46" s="9">
        <v>0</v>
      </c>
      <c r="U46" s="9"/>
      <c r="V46" s="11">
        <f t="shared" si="2"/>
        <v>5</v>
      </c>
    </row>
    <row r="47" spans="1:22" x14ac:dyDescent="0.25">
      <c r="A47" s="4" t="str">
        <f t="shared" si="5"/>
        <v>Московский</v>
      </c>
      <c r="B47" s="12" t="str">
        <f t="shared" si="5"/>
        <v>ГБОУ ФМЛ №366</v>
      </c>
      <c r="C47" s="6">
        <f t="shared" si="5"/>
        <v>11366</v>
      </c>
      <c r="D47" s="6" t="str">
        <f t="shared" si="5"/>
        <v>Лицей</v>
      </c>
      <c r="E47" s="8" t="str">
        <f t="shared" si="5"/>
        <v>2б</v>
      </c>
      <c r="F47" s="8">
        <f t="shared" si="5"/>
        <v>69</v>
      </c>
      <c r="G47" s="8">
        <f t="shared" si="5"/>
        <v>61</v>
      </c>
      <c r="H47" s="9"/>
      <c r="I47" s="9">
        <v>2</v>
      </c>
      <c r="J47" s="10">
        <v>1</v>
      </c>
      <c r="K47" s="10"/>
      <c r="L47" s="9">
        <v>2</v>
      </c>
      <c r="M47" s="9"/>
      <c r="N47" s="10"/>
      <c r="O47" s="10">
        <v>0</v>
      </c>
      <c r="P47" s="9"/>
      <c r="Q47" s="9">
        <v>2</v>
      </c>
      <c r="R47" s="10">
        <v>1</v>
      </c>
      <c r="S47" s="10"/>
      <c r="T47" s="9"/>
      <c r="U47" s="9">
        <v>1</v>
      </c>
      <c r="V47" s="11">
        <f t="shared" si="2"/>
        <v>9</v>
      </c>
    </row>
    <row r="48" spans="1:22" x14ac:dyDescent="0.25">
      <c r="A48" s="4" t="str">
        <f t="shared" si="5"/>
        <v>Московский</v>
      </c>
      <c r="B48" s="12" t="str">
        <f t="shared" si="5"/>
        <v>ГБОУ ФМЛ №366</v>
      </c>
      <c r="C48" s="6">
        <f t="shared" si="5"/>
        <v>11366</v>
      </c>
      <c r="D48" s="6" t="str">
        <f t="shared" si="5"/>
        <v>Лицей</v>
      </c>
      <c r="E48" s="8" t="str">
        <f t="shared" si="5"/>
        <v>2б</v>
      </c>
      <c r="F48" s="8">
        <f t="shared" si="5"/>
        <v>69</v>
      </c>
      <c r="G48" s="8">
        <f t="shared" si="5"/>
        <v>61</v>
      </c>
      <c r="H48" s="9">
        <v>0</v>
      </c>
      <c r="I48" s="9"/>
      <c r="J48" s="10"/>
      <c r="K48" s="10">
        <v>1</v>
      </c>
      <c r="L48" s="9"/>
      <c r="M48" s="9">
        <v>2</v>
      </c>
      <c r="N48" s="10">
        <v>1</v>
      </c>
      <c r="O48" s="10"/>
      <c r="P48" s="9">
        <v>2</v>
      </c>
      <c r="Q48" s="9"/>
      <c r="R48" s="10">
        <v>1</v>
      </c>
      <c r="S48" s="10"/>
      <c r="T48" s="9">
        <v>2</v>
      </c>
      <c r="U48" s="9"/>
      <c r="V48" s="11">
        <f t="shared" si="2"/>
        <v>9</v>
      </c>
    </row>
    <row r="49" spans="1:22" x14ac:dyDescent="0.25">
      <c r="A49" s="4" t="str">
        <f t="shared" si="5"/>
        <v>Московский</v>
      </c>
      <c r="B49" s="12" t="str">
        <f t="shared" si="5"/>
        <v>ГБОУ ФМЛ №366</v>
      </c>
      <c r="C49" s="6">
        <f t="shared" si="5"/>
        <v>11366</v>
      </c>
      <c r="D49" s="6" t="str">
        <f t="shared" si="5"/>
        <v>Лицей</v>
      </c>
      <c r="E49" s="8" t="str">
        <f t="shared" si="5"/>
        <v>2б</v>
      </c>
      <c r="F49" s="8">
        <f t="shared" si="5"/>
        <v>69</v>
      </c>
      <c r="G49" s="8">
        <f t="shared" si="5"/>
        <v>61</v>
      </c>
      <c r="H49" s="9"/>
      <c r="I49" s="9">
        <v>2</v>
      </c>
      <c r="J49" s="10"/>
      <c r="K49" s="10">
        <v>1</v>
      </c>
      <c r="L49" s="9"/>
      <c r="M49" s="9">
        <v>2</v>
      </c>
      <c r="N49" s="10">
        <v>1</v>
      </c>
      <c r="O49" s="10"/>
      <c r="P49" s="9"/>
      <c r="Q49" s="9">
        <v>2</v>
      </c>
      <c r="R49" s="10">
        <v>1</v>
      </c>
      <c r="S49" s="10"/>
      <c r="T49" s="9">
        <v>2</v>
      </c>
      <c r="U49" s="9"/>
      <c r="V49" s="11">
        <f t="shared" si="2"/>
        <v>11</v>
      </c>
    </row>
    <row r="50" spans="1:22" x14ac:dyDescent="0.25">
      <c r="A50" s="4" t="str">
        <f t="shared" si="5"/>
        <v>Московский</v>
      </c>
      <c r="B50" s="12" t="str">
        <f t="shared" si="5"/>
        <v>ГБОУ ФМЛ №366</v>
      </c>
      <c r="C50" s="6">
        <f t="shared" si="5"/>
        <v>11366</v>
      </c>
      <c r="D50" s="6" t="str">
        <f t="shared" si="5"/>
        <v>Лицей</v>
      </c>
      <c r="E50" s="8" t="str">
        <f t="shared" si="5"/>
        <v>2б</v>
      </c>
      <c r="F50" s="8">
        <f t="shared" si="5"/>
        <v>69</v>
      </c>
      <c r="G50" s="8">
        <f t="shared" si="5"/>
        <v>61</v>
      </c>
      <c r="H50" s="9"/>
      <c r="I50" s="9">
        <v>2</v>
      </c>
      <c r="J50" s="10">
        <v>1</v>
      </c>
      <c r="K50" s="10"/>
      <c r="L50" s="9"/>
      <c r="M50" s="9">
        <v>2</v>
      </c>
      <c r="N50" s="10"/>
      <c r="O50" s="10">
        <v>1</v>
      </c>
      <c r="P50" s="9">
        <v>2</v>
      </c>
      <c r="Q50" s="9"/>
      <c r="R50" s="10">
        <v>1</v>
      </c>
      <c r="S50" s="10"/>
      <c r="T50" s="9"/>
      <c r="U50" s="9">
        <v>2</v>
      </c>
      <c r="V50" s="11">
        <f t="shared" si="2"/>
        <v>11</v>
      </c>
    </row>
    <row r="51" spans="1:22" x14ac:dyDescent="0.25">
      <c r="A51" s="4" t="str">
        <f t="shared" si="5"/>
        <v>Московский</v>
      </c>
      <c r="B51" s="12" t="str">
        <f t="shared" si="5"/>
        <v>ГБОУ ФМЛ №366</v>
      </c>
      <c r="C51" s="6">
        <f t="shared" si="5"/>
        <v>11366</v>
      </c>
      <c r="D51" s="6" t="str">
        <f t="shared" si="5"/>
        <v>Лицей</v>
      </c>
      <c r="E51" s="8" t="str">
        <f t="shared" si="5"/>
        <v>2б</v>
      </c>
      <c r="F51" s="8">
        <f t="shared" si="5"/>
        <v>69</v>
      </c>
      <c r="G51" s="8">
        <f t="shared" si="5"/>
        <v>61</v>
      </c>
      <c r="H51" s="9">
        <v>1</v>
      </c>
      <c r="I51" s="9"/>
      <c r="J51" s="10">
        <v>1</v>
      </c>
      <c r="K51" s="10"/>
      <c r="L51" s="9">
        <v>2</v>
      </c>
      <c r="M51" s="9"/>
      <c r="N51" s="10">
        <v>1</v>
      </c>
      <c r="O51" s="10"/>
      <c r="P51" s="9">
        <v>2</v>
      </c>
      <c r="Q51" s="9"/>
      <c r="R51" s="10"/>
      <c r="S51" s="10">
        <v>1</v>
      </c>
      <c r="T51" s="9"/>
      <c r="U51" s="9">
        <v>0</v>
      </c>
      <c r="V51" s="11">
        <f t="shared" si="2"/>
        <v>8</v>
      </c>
    </row>
    <row r="52" spans="1:22" x14ac:dyDescent="0.25">
      <c r="A52" s="4" t="str">
        <f t="shared" si="5"/>
        <v>Московский</v>
      </c>
      <c r="B52" s="12" t="str">
        <f t="shared" si="5"/>
        <v>ГБОУ ФМЛ №366</v>
      </c>
      <c r="C52" s="6">
        <f t="shared" si="5"/>
        <v>11366</v>
      </c>
      <c r="D52" s="6" t="str">
        <f t="shared" si="5"/>
        <v>Лицей</v>
      </c>
      <c r="E52" s="8" t="str">
        <f t="shared" si="5"/>
        <v>2б</v>
      </c>
      <c r="F52" s="8">
        <f t="shared" si="5"/>
        <v>69</v>
      </c>
      <c r="G52" s="8">
        <f t="shared" si="5"/>
        <v>61</v>
      </c>
      <c r="H52" s="9">
        <v>2</v>
      </c>
      <c r="I52" s="9"/>
      <c r="J52" s="10">
        <v>1</v>
      </c>
      <c r="K52" s="10"/>
      <c r="L52" s="9">
        <v>2</v>
      </c>
      <c r="M52" s="9"/>
      <c r="N52" s="10">
        <v>1</v>
      </c>
      <c r="O52" s="10"/>
      <c r="P52" s="9">
        <v>2</v>
      </c>
      <c r="Q52" s="9"/>
      <c r="R52" s="10">
        <v>1</v>
      </c>
      <c r="S52" s="10"/>
      <c r="T52" s="9"/>
      <c r="U52" s="9">
        <v>2</v>
      </c>
      <c r="V52" s="11">
        <f t="shared" si="2"/>
        <v>11</v>
      </c>
    </row>
    <row r="53" spans="1:22" x14ac:dyDescent="0.25">
      <c r="A53" s="4" t="str">
        <f t="shared" si="5"/>
        <v>Московский</v>
      </c>
      <c r="B53" s="12" t="str">
        <f t="shared" si="5"/>
        <v>ГБОУ ФМЛ №366</v>
      </c>
      <c r="C53" s="6">
        <f t="shared" si="5"/>
        <v>11366</v>
      </c>
      <c r="D53" s="6" t="str">
        <f t="shared" si="5"/>
        <v>Лицей</v>
      </c>
      <c r="E53" s="8" t="str">
        <f t="shared" si="5"/>
        <v>2б</v>
      </c>
      <c r="F53" s="8">
        <f t="shared" si="5"/>
        <v>69</v>
      </c>
      <c r="G53" s="8">
        <f t="shared" si="5"/>
        <v>61</v>
      </c>
      <c r="H53" s="9">
        <v>2</v>
      </c>
      <c r="I53" s="9"/>
      <c r="J53" s="10"/>
      <c r="K53" s="10">
        <v>1</v>
      </c>
      <c r="L53" s="9"/>
      <c r="M53" s="9">
        <v>2</v>
      </c>
      <c r="N53" s="10">
        <v>1</v>
      </c>
      <c r="O53" s="10"/>
      <c r="P53" s="9">
        <v>2</v>
      </c>
      <c r="Q53" s="9"/>
      <c r="R53" s="10"/>
      <c r="S53" s="10">
        <v>1</v>
      </c>
      <c r="T53" s="9"/>
      <c r="U53" s="9">
        <v>1</v>
      </c>
      <c r="V53" s="11">
        <f t="shared" si="2"/>
        <v>10</v>
      </c>
    </row>
    <row r="54" spans="1:22" x14ac:dyDescent="0.25">
      <c r="A54" s="4" t="str">
        <f t="shared" ref="A54:G65" si="6">A53</f>
        <v>Московский</v>
      </c>
      <c r="B54" s="12" t="str">
        <f t="shared" si="6"/>
        <v>ГБОУ ФМЛ №366</v>
      </c>
      <c r="C54" s="6">
        <f t="shared" si="6"/>
        <v>11366</v>
      </c>
      <c r="D54" s="6" t="str">
        <f t="shared" si="6"/>
        <v>Лицей</v>
      </c>
      <c r="E54" s="8" t="str">
        <f t="shared" si="6"/>
        <v>2б</v>
      </c>
      <c r="F54" s="8">
        <f t="shared" si="6"/>
        <v>69</v>
      </c>
      <c r="G54" s="8">
        <f t="shared" si="6"/>
        <v>61</v>
      </c>
      <c r="H54" s="9">
        <v>1</v>
      </c>
      <c r="I54" s="9"/>
      <c r="J54" s="10"/>
      <c r="K54" s="10">
        <v>0</v>
      </c>
      <c r="L54" s="9"/>
      <c r="M54" s="9">
        <v>2</v>
      </c>
      <c r="N54" s="10">
        <v>1</v>
      </c>
      <c r="O54" s="10"/>
      <c r="P54" s="9"/>
      <c r="Q54" s="9">
        <v>2</v>
      </c>
      <c r="R54" s="10"/>
      <c r="S54" s="10">
        <v>0</v>
      </c>
      <c r="T54" s="9">
        <v>0</v>
      </c>
      <c r="U54" s="9"/>
      <c r="V54" s="11">
        <f t="shared" si="2"/>
        <v>6</v>
      </c>
    </row>
    <row r="55" spans="1:22" x14ac:dyDescent="0.25">
      <c r="A55" s="4" t="str">
        <f t="shared" si="6"/>
        <v>Московский</v>
      </c>
      <c r="B55" s="12" t="str">
        <f t="shared" si="6"/>
        <v>ГБОУ ФМЛ №366</v>
      </c>
      <c r="C55" s="6">
        <f t="shared" si="6"/>
        <v>11366</v>
      </c>
      <c r="D55" s="6" t="str">
        <f t="shared" si="6"/>
        <v>Лицей</v>
      </c>
      <c r="E55" s="8" t="str">
        <f t="shared" si="6"/>
        <v>2б</v>
      </c>
      <c r="F55" s="8">
        <f t="shared" si="6"/>
        <v>69</v>
      </c>
      <c r="G55" s="8">
        <f t="shared" si="6"/>
        <v>61</v>
      </c>
      <c r="H55" s="9">
        <v>1</v>
      </c>
      <c r="I55" s="9"/>
      <c r="J55" s="10">
        <v>0</v>
      </c>
      <c r="K55" s="10"/>
      <c r="L55" s="9">
        <v>2</v>
      </c>
      <c r="M55" s="9"/>
      <c r="N55" s="10"/>
      <c r="O55" s="10">
        <v>0</v>
      </c>
      <c r="P55" s="9">
        <v>0</v>
      </c>
      <c r="Q55" s="9"/>
      <c r="R55" s="10">
        <v>1</v>
      </c>
      <c r="S55" s="10"/>
      <c r="T55" s="9"/>
      <c r="U55" s="9">
        <v>1</v>
      </c>
      <c r="V55" s="11">
        <f t="shared" si="2"/>
        <v>5</v>
      </c>
    </row>
    <row r="56" spans="1:22" x14ac:dyDescent="0.25">
      <c r="A56" s="4" t="str">
        <f t="shared" si="6"/>
        <v>Московский</v>
      </c>
      <c r="B56" s="12" t="str">
        <f t="shared" si="6"/>
        <v>ГБОУ ФМЛ №366</v>
      </c>
      <c r="C56" s="6">
        <f t="shared" si="6"/>
        <v>11366</v>
      </c>
      <c r="D56" s="6" t="str">
        <f t="shared" si="6"/>
        <v>Лицей</v>
      </c>
      <c r="E56" s="8" t="str">
        <f t="shared" si="6"/>
        <v>2б</v>
      </c>
      <c r="F56" s="8">
        <f t="shared" si="6"/>
        <v>69</v>
      </c>
      <c r="G56" s="8">
        <f t="shared" si="6"/>
        <v>61</v>
      </c>
      <c r="H56" s="9"/>
      <c r="I56" s="9">
        <v>2</v>
      </c>
      <c r="J56" s="10">
        <v>0</v>
      </c>
      <c r="K56" s="10"/>
      <c r="L56" s="9">
        <v>2</v>
      </c>
      <c r="M56" s="9"/>
      <c r="N56" s="10">
        <v>1</v>
      </c>
      <c r="O56" s="10"/>
      <c r="P56" s="9"/>
      <c r="Q56" s="9">
        <v>2</v>
      </c>
      <c r="R56" s="10"/>
      <c r="S56" s="10">
        <v>1</v>
      </c>
      <c r="T56" s="9"/>
      <c r="U56" s="9">
        <v>1</v>
      </c>
      <c r="V56" s="11">
        <f t="shared" si="2"/>
        <v>9</v>
      </c>
    </row>
    <row r="57" spans="1:22" x14ac:dyDescent="0.25">
      <c r="A57" s="4" t="str">
        <f t="shared" si="6"/>
        <v>Московский</v>
      </c>
      <c r="B57" s="12" t="str">
        <f t="shared" si="6"/>
        <v>ГБОУ ФМЛ №366</v>
      </c>
      <c r="C57" s="6">
        <f t="shared" si="6"/>
        <v>11366</v>
      </c>
      <c r="D57" s="6" t="str">
        <f t="shared" si="6"/>
        <v>Лицей</v>
      </c>
      <c r="E57" s="8" t="str">
        <f t="shared" si="6"/>
        <v>2б</v>
      </c>
      <c r="F57" s="8">
        <f t="shared" si="6"/>
        <v>69</v>
      </c>
      <c r="G57" s="8">
        <f t="shared" si="6"/>
        <v>61</v>
      </c>
      <c r="H57" s="9">
        <v>2</v>
      </c>
      <c r="I57" s="9"/>
      <c r="J57" s="10">
        <v>1</v>
      </c>
      <c r="K57" s="10"/>
      <c r="L57" s="9"/>
      <c r="M57" s="9">
        <v>2</v>
      </c>
      <c r="N57" s="10">
        <v>1</v>
      </c>
      <c r="O57" s="10"/>
      <c r="P57" s="9">
        <v>2</v>
      </c>
      <c r="Q57" s="9"/>
      <c r="R57" s="10">
        <v>1</v>
      </c>
      <c r="S57" s="10"/>
      <c r="T57" s="9"/>
      <c r="U57" s="9">
        <v>0</v>
      </c>
      <c r="V57" s="11">
        <f t="shared" si="2"/>
        <v>9</v>
      </c>
    </row>
    <row r="58" spans="1:22" x14ac:dyDescent="0.25">
      <c r="A58" s="4" t="str">
        <f t="shared" si="6"/>
        <v>Московский</v>
      </c>
      <c r="B58" s="12" t="str">
        <f t="shared" si="6"/>
        <v>ГБОУ ФМЛ №366</v>
      </c>
      <c r="C58" s="6">
        <f t="shared" si="6"/>
        <v>11366</v>
      </c>
      <c r="D58" s="6" t="str">
        <f t="shared" si="6"/>
        <v>Лицей</v>
      </c>
      <c r="E58" s="8" t="str">
        <f t="shared" si="6"/>
        <v>2б</v>
      </c>
      <c r="F58" s="8">
        <f t="shared" si="6"/>
        <v>69</v>
      </c>
      <c r="G58" s="8">
        <f t="shared" si="6"/>
        <v>61</v>
      </c>
      <c r="H58" s="9"/>
      <c r="I58" s="9">
        <v>2</v>
      </c>
      <c r="J58" s="10">
        <v>1</v>
      </c>
      <c r="K58" s="10"/>
      <c r="L58" s="9">
        <v>2</v>
      </c>
      <c r="M58" s="9"/>
      <c r="N58" s="10"/>
      <c r="O58" s="10">
        <v>0</v>
      </c>
      <c r="P58" s="9"/>
      <c r="Q58" s="9">
        <v>2</v>
      </c>
      <c r="R58" s="10">
        <v>1</v>
      </c>
      <c r="S58" s="10"/>
      <c r="T58" s="9">
        <v>0</v>
      </c>
      <c r="U58" s="9"/>
      <c r="V58" s="11">
        <f t="shared" si="2"/>
        <v>8</v>
      </c>
    </row>
    <row r="59" spans="1:22" x14ac:dyDescent="0.25">
      <c r="A59" s="4" t="str">
        <f t="shared" si="6"/>
        <v>Московский</v>
      </c>
      <c r="B59" s="12" t="str">
        <f t="shared" si="6"/>
        <v>ГБОУ ФМЛ №366</v>
      </c>
      <c r="C59" s="6">
        <f t="shared" si="6"/>
        <v>11366</v>
      </c>
      <c r="D59" s="6" t="str">
        <f t="shared" si="6"/>
        <v>Лицей</v>
      </c>
      <c r="E59" s="8" t="str">
        <f t="shared" si="6"/>
        <v>2б</v>
      </c>
      <c r="F59" s="8">
        <f t="shared" si="6"/>
        <v>69</v>
      </c>
      <c r="G59" s="8">
        <f t="shared" si="6"/>
        <v>61</v>
      </c>
      <c r="H59" s="9"/>
      <c r="I59" s="9">
        <v>1</v>
      </c>
      <c r="J59" s="10">
        <v>1</v>
      </c>
      <c r="K59" s="10"/>
      <c r="L59" s="9">
        <v>0</v>
      </c>
      <c r="M59" s="9"/>
      <c r="N59" s="10">
        <v>1</v>
      </c>
      <c r="O59" s="10"/>
      <c r="P59" s="9"/>
      <c r="Q59" s="9">
        <v>2</v>
      </c>
      <c r="R59" s="10">
        <v>1</v>
      </c>
      <c r="S59" s="10"/>
      <c r="T59" s="9">
        <v>1</v>
      </c>
      <c r="U59" s="9"/>
      <c r="V59" s="11">
        <f t="shared" si="2"/>
        <v>7</v>
      </c>
    </row>
    <row r="60" spans="1:22" x14ac:dyDescent="0.25">
      <c r="A60" s="4" t="str">
        <f t="shared" si="6"/>
        <v>Московский</v>
      </c>
      <c r="B60" s="12" t="str">
        <f t="shared" si="6"/>
        <v>ГБОУ ФМЛ №366</v>
      </c>
      <c r="C60" s="6">
        <f t="shared" si="6"/>
        <v>11366</v>
      </c>
      <c r="D60" s="6" t="str">
        <f t="shared" si="6"/>
        <v>Лицей</v>
      </c>
      <c r="E60" s="8" t="str">
        <f t="shared" si="6"/>
        <v>2б</v>
      </c>
      <c r="F60" s="8">
        <f t="shared" si="6"/>
        <v>69</v>
      </c>
      <c r="G60" s="8">
        <f t="shared" si="6"/>
        <v>61</v>
      </c>
      <c r="H60" s="9">
        <v>2</v>
      </c>
      <c r="I60" s="9"/>
      <c r="J60" s="10">
        <v>1</v>
      </c>
      <c r="K60" s="10"/>
      <c r="L60" s="9">
        <v>2</v>
      </c>
      <c r="M60" s="9"/>
      <c r="N60" s="10">
        <v>1</v>
      </c>
      <c r="O60" s="10"/>
      <c r="P60" s="9">
        <v>2</v>
      </c>
      <c r="Q60" s="9"/>
      <c r="R60" s="10">
        <v>1</v>
      </c>
      <c r="S60" s="10"/>
      <c r="T60" s="9">
        <v>1</v>
      </c>
      <c r="U60" s="9"/>
      <c r="V60" s="11">
        <f t="shared" si="2"/>
        <v>10</v>
      </c>
    </row>
    <row r="61" spans="1:22" x14ac:dyDescent="0.25">
      <c r="A61" s="4" t="str">
        <f t="shared" si="6"/>
        <v>Московский</v>
      </c>
      <c r="B61" s="12" t="str">
        <f t="shared" si="6"/>
        <v>ГБОУ ФМЛ №366</v>
      </c>
      <c r="C61" s="6">
        <f t="shared" si="6"/>
        <v>11366</v>
      </c>
      <c r="D61" s="6" t="str">
        <f t="shared" si="6"/>
        <v>Лицей</v>
      </c>
      <c r="E61" s="8" t="str">
        <f t="shared" si="6"/>
        <v>2б</v>
      </c>
      <c r="F61" s="8">
        <f t="shared" si="6"/>
        <v>69</v>
      </c>
      <c r="G61" s="8">
        <f t="shared" si="6"/>
        <v>61</v>
      </c>
      <c r="H61" s="9"/>
      <c r="I61" s="9">
        <v>2</v>
      </c>
      <c r="J61" s="10"/>
      <c r="K61" s="10">
        <v>1</v>
      </c>
      <c r="L61" s="9">
        <v>2</v>
      </c>
      <c r="M61" s="9"/>
      <c r="N61" s="10">
        <v>1</v>
      </c>
      <c r="O61" s="10"/>
      <c r="P61" s="9">
        <v>2</v>
      </c>
      <c r="Q61" s="9"/>
      <c r="R61" s="10">
        <v>1</v>
      </c>
      <c r="S61" s="10"/>
      <c r="T61" s="9"/>
      <c r="U61" s="9">
        <v>2</v>
      </c>
      <c r="V61" s="11">
        <f t="shared" si="2"/>
        <v>11</v>
      </c>
    </row>
    <row r="62" spans="1:22" x14ac:dyDescent="0.25">
      <c r="A62" s="4" t="str">
        <f t="shared" si="6"/>
        <v>Московский</v>
      </c>
      <c r="B62" s="12" t="str">
        <f t="shared" si="6"/>
        <v>ГБОУ ФМЛ №366</v>
      </c>
      <c r="C62" s="6">
        <f t="shared" si="6"/>
        <v>11366</v>
      </c>
      <c r="D62" s="6" t="str">
        <f t="shared" si="6"/>
        <v>Лицей</v>
      </c>
      <c r="E62" s="8" t="str">
        <f t="shared" si="6"/>
        <v>2б</v>
      </c>
      <c r="F62" s="8">
        <f t="shared" si="6"/>
        <v>69</v>
      </c>
      <c r="G62" s="8">
        <f t="shared" si="6"/>
        <v>61</v>
      </c>
      <c r="H62" s="9">
        <v>2</v>
      </c>
      <c r="I62" s="9"/>
      <c r="J62" s="10">
        <v>1</v>
      </c>
      <c r="K62" s="10"/>
      <c r="L62" s="9"/>
      <c r="M62" s="9">
        <v>2</v>
      </c>
      <c r="N62" s="10"/>
      <c r="O62" s="10">
        <v>1</v>
      </c>
      <c r="P62" s="9">
        <v>2</v>
      </c>
      <c r="Q62" s="9"/>
      <c r="R62" s="10"/>
      <c r="S62" s="10">
        <v>1</v>
      </c>
      <c r="T62" s="9"/>
      <c r="U62" s="9">
        <v>1</v>
      </c>
      <c r="V62" s="11">
        <f t="shared" si="2"/>
        <v>10</v>
      </c>
    </row>
    <row r="63" spans="1:22" x14ac:dyDescent="0.25">
      <c r="A63" s="4" t="str">
        <f t="shared" si="6"/>
        <v>Московский</v>
      </c>
      <c r="B63" s="12" t="str">
        <f t="shared" si="6"/>
        <v>ГБОУ ФМЛ №366</v>
      </c>
      <c r="C63" s="6">
        <f t="shared" si="6"/>
        <v>11366</v>
      </c>
      <c r="D63" s="6" t="str">
        <f t="shared" si="6"/>
        <v>Лицей</v>
      </c>
      <c r="E63" s="8" t="str">
        <f t="shared" si="6"/>
        <v>2б</v>
      </c>
      <c r="F63" s="8">
        <f t="shared" si="6"/>
        <v>69</v>
      </c>
      <c r="G63" s="8">
        <f t="shared" si="6"/>
        <v>61</v>
      </c>
      <c r="H63" s="9"/>
      <c r="I63" s="9">
        <v>2</v>
      </c>
      <c r="J63" s="10"/>
      <c r="K63" s="10">
        <v>1</v>
      </c>
      <c r="L63" s="9">
        <v>1</v>
      </c>
      <c r="M63" s="9"/>
      <c r="N63" s="10">
        <v>1</v>
      </c>
      <c r="O63" s="10"/>
      <c r="P63" s="9"/>
      <c r="Q63" s="9">
        <v>2</v>
      </c>
      <c r="R63" s="10">
        <v>1</v>
      </c>
      <c r="S63" s="10"/>
      <c r="T63" s="9">
        <v>1</v>
      </c>
      <c r="U63" s="9"/>
      <c r="V63" s="11">
        <f t="shared" si="2"/>
        <v>9</v>
      </c>
    </row>
    <row r="64" spans="1:22" x14ac:dyDescent="0.25">
      <c r="A64" s="4" t="str">
        <f t="shared" si="6"/>
        <v>Московский</v>
      </c>
      <c r="B64" s="12" t="str">
        <f t="shared" si="6"/>
        <v>ГБОУ ФМЛ №366</v>
      </c>
      <c r="C64" s="6">
        <f t="shared" si="6"/>
        <v>11366</v>
      </c>
      <c r="D64" s="6" t="str">
        <f t="shared" si="6"/>
        <v>Лицей</v>
      </c>
      <c r="E64" s="8" t="str">
        <f t="shared" si="6"/>
        <v>2б</v>
      </c>
      <c r="F64" s="8">
        <f t="shared" si="6"/>
        <v>69</v>
      </c>
      <c r="G64" s="8">
        <f t="shared" si="6"/>
        <v>61</v>
      </c>
      <c r="H64" s="9"/>
      <c r="I64" s="9">
        <v>0</v>
      </c>
      <c r="J64" s="10"/>
      <c r="K64" s="10">
        <v>0</v>
      </c>
      <c r="L64" s="9"/>
      <c r="M64" s="9">
        <v>2</v>
      </c>
      <c r="N64" s="10">
        <v>1</v>
      </c>
      <c r="O64" s="10"/>
      <c r="P64" s="9">
        <v>0</v>
      </c>
      <c r="Q64" s="9"/>
      <c r="R64" s="10">
        <v>1</v>
      </c>
      <c r="S64" s="10"/>
      <c r="T64" s="9">
        <v>1</v>
      </c>
      <c r="U64" s="9"/>
      <c r="V64" s="11">
        <f t="shared" si="2"/>
        <v>5</v>
      </c>
    </row>
    <row r="65" spans="1:22" x14ac:dyDescent="0.25">
      <c r="A65" s="4" t="str">
        <f t="shared" si="6"/>
        <v>Московский</v>
      </c>
      <c r="B65" s="12" t="str">
        <f t="shared" si="6"/>
        <v>ГБОУ ФМЛ №366</v>
      </c>
      <c r="C65" s="6">
        <f t="shared" si="6"/>
        <v>11366</v>
      </c>
      <c r="D65" s="6" t="str">
        <f t="shared" si="6"/>
        <v>Лицей</v>
      </c>
      <c r="E65" s="8" t="str">
        <f t="shared" si="6"/>
        <v>2б</v>
      </c>
      <c r="F65" s="8">
        <f t="shared" si="6"/>
        <v>69</v>
      </c>
      <c r="G65" s="8">
        <f t="shared" si="6"/>
        <v>61</v>
      </c>
      <c r="H65" s="49">
        <f>SUM(H4:I64)/(61*2)</f>
        <v>0.76229508196721307</v>
      </c>
      <c r="I65" s="49"/>
      <c r="J65" s="49">
        <f>SUM(J4:K64)/(61*1)</f>
        <v>0.90163934426229508</v>
      </c>
      <c r="K65" s="49"/>
      <c r="L65" s="49">
        <f>SUM(L4:M64)/(61*2)</f>
        <v>0.71311475409836067</v>
      </c>
      <c r="M65" s="49"/>
      <c r="N65" s="49">
        <f>SUM(N4:O64)/(61*1)</f>
        <v>0.88524590163934425</v>
      </c>
      <c r="O65" s="49"/>
      <c r="P65" s="49">
        <f>SUM(P4:Q64)/(61*2)</f>
        <v>0.80327868852459017</v>
      </c>
      <c r="Q65" s="49"/>
      <c r="R65" s="49">
        <f>SUM(R4:S64)/(61*1)</f>
        <v>0.93442622950819676</v>
      </c>
      <c r="S65" s="49"/>
      <c r="T65" s="49">
        <f>SUM(T4:U64)/(61*2)</f>
        <v>0.57377049180327866</v>
      </c>
      <c r="U65" s="49"/>
      <c r="V65" s="49">
        <f>SUM(V4:W64)/(61*11)</f>
        <v>0.76602086438152017</v>
      </c>
    </row>
    <row r="66" spans="1:22" x14ac:dyDescent="0.25">
      <c r="H66" s="15">
        <f>COUNTA(H4:H64)</f>
        <v>33</v>
      </c>
      <c r="I66" s="15">
        <f t="shared" ref="I66:V66" si="7">COUNTA(I4:I64)</f>
        <v>28</v>
      </c>
      <c r="J66" s="15">
        <f t="shared" si="7"/>
        <v>30</v>
      </c>
      <c r="K66" s="15">
        <f t="shared" si="7"/>
        <v>31</v>
      </c>
      <c r="L66" s="15">
        <f t="shared" si="7"/>
        <v>32</v>
      </c>
      <c r="M66" s="15">
        <f t="shared" si="7"/>
        <v>29</v>
      </c>
      <c r="N66" s="15">
        <f t="shared" si="7"/>
        <v>46</v>
      </c>
      <c r="O66" s="15">
        <f t="shared" si="7"/>
        <v>15</v>
      </c>
      <c r="P66" s="15">
        <f t="shared" si="7"/>
        <v>42</v>
      </c>
      <c r="Q66" s="15">
        <f t="shared" si="7"/>
        <v>19</v>
      </c>
      <c r="R66" s="15">
        <f t="shared" si="7"/>
        <v>45</v>
      </c>
      <c r="S66" s="15">
        <f t="shared" si="7"/>
        <v>16</v>
      </c>
      <c r="T66" s="15">
        <f t="shared" si="7"/>
        <v>33</v>
      </c>
      <c r="U66" s="15">
        <f t="shared" si="7"/>
        <v>28</v>
      </c>
      <c r="V66" s="15">
        <f t="shared" si="7"/>
        <v>61</v>
      </c>
    </row>
    <row r="67" spans="1:22" x14ac:dyDescent="0.25">
      <c r="H67" s="49">
        <f>SUM(H4:H64)/(H66*2)</f>
        <v>0.71212121212121215</v>
      </c>
      <c r="I67" s="49">
        <f t="shared" ref="I67:U67" si="8">SUM(I4:I64)/(I66*2)</f>
        <v>0.8214285714285714</v>
      </c>
      <c r="J67" s="49">
        <f>SUM(J4:J64)/(J66*1)</f>
        <v>0.93333333333333335</v>
      </c>
      <c r="K67" s="49">
        <f>SUM(K4:K64)/(K66*1)</f>
        <v>0.87096774193548387</v>
      </c>
      <c r="L67" s="49">
        <f t="shared" si="8"/>
        <v>0.859375</v>
      </c>
      <c r="M67" s="49">
        <f t="shared" si="8"/>
        <v>0.55172413793103448</v>
      </c>
      <c r="N67" s="49">
        <f>SUM(N4:N64)/(N66*1)</f>
        <v>0.97826086956521741</v>
      </c>
      <c r="O67" s="49">
        <f>SUM(O4:O64)/(O66*1)</f>
        <v>0.6</v>
      </c>
      <c r="P67" s="49">
        <f t="shared" si="8"/>
        <v>0.7142857142857143</v>
      </c>
      <c r="Q67" s="49">
        <f t="shared" si="8"/>
        <v>1</v>
      </c>
      <c r="R67" s="49">
        <f>SUM(R4:R64)/(R66*1)</f>
        <v>1</v>
      </c>
      <c r="S67" s="49">
        <f>SUM(S4:S64)/(S66*1)</f>
        <v>0.75</v>
      </c>
      <c r="T67" s="49">
        <f>SUM(T4:T64)/(T66*2)</f>
        <v>0.54545454545454541</v>
      </c>
      <c r="U67" s="49">
        <f t="shared" si="8"/>
        <v>0.6071428571428571</v>
      </c>
      <c r="V67" s="49">
        <f>SUM(V4:V64)/(V66*11)</f>
        <v>0.76602086438152017</v>
      </c>
    </row>
  </sheetData>
  <mergeCells count="22">
    <mergeCell ref="N1:O1"/>
    <mergeCell ref="A1:A3"/>
    <mergeCell ref="B1:B3"/>
    <mergeCell ref="C1:C3"/>
    <mergeCell ref="D1:D3"/>
    <mergeCell ref="E1:E3"/>
    <mergeCell ref="F1:F3"/>
    <mergeCell ref="G1:G3"/>
    <mergeCell ref="H1:I1"/>
    <mergeCell ref="J1:K1"/>
    <mergeCell ref="L1:M1"/>
    <mergeCell ref="H3:I3"/>
    <mergeCell ref="J3:K3"/>
    <mergeCell ref="L3:M3"/>
    <mergeCell ref="N3:O3"/>
    <mergeCell ref="V1:V3"/>
    <mergeCell ref="R3:S3"/>
    <mergeCell ref="P3:Q3"/>
    <mergeCell ref="T3:U3"/>
    <mergeCell ref="P1:Q1"/>
    <mergeCell ref="R1:S1"/>
    <mergeCell ref="T1:U1"/>
  </mergeCells>
  <dataValidations count="4">
    <dataValidation allowBlank="1" showErrorMessage="1" sqref="E4:G65"/>
    <dataValidation type="list" allowBlank="1" showInputMessage="1" showErrorMessage="1" sqref="H4:I64 T4:U64 L4:M64 P4:Q64">
      <formula1>балл2</formula1>
    </dataValidation>
    <dataValidation type="list" allowBlank="1" showInputMessage="1" showErrorMessage="1" sqref="J4:K64 R4:S64 N4:O64">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1"/>
  <dimension ref="A1:Y85"/>
  <sheetViews>
    <sheetView topLeftCell="A57" zoomScale="90" zoomScaleNormal="90" workbookViewId="0">
      <selection activeCell="F83" sqref="F83:G83"/>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140625" style="15" customWidth="1"/>
    <col min="10" max="11" width="7.140625" style="16" customWidth="1"/>
    <col min="12" max="13" width="7.140625" style="15" customWidth="1"/>
    <col min="14" max="15" width="7.140625" style="16" customWidth="1"/>
    <col min="16" max="17" width="7.140625" style="15" customWidth="1"/>
    <col min="18" max="19" width="7.140625" style="16" customWidth="1"/>
    <col min="20" max="21" width="7.1406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33</v>
      </c>
      <c r="C4" s="6">
        <f>VLOOKUP(B4,[9]Списки!$C$1:$E$40,2,FALSE)</f>
        <v>11371</v>
      </c>
      <c r="D4" s="6" t="str">
        <f>VLOOKUP(B4,[9]Списки!$C$1:$E$40,3,FALSE)</f>
        <v>СОШ с углуб.</v>
      </c>
      <c r="E4" s="7" t="s">
        <v>24</v>
      </c>
      <c r="F4" s="8">
        <v>88</v>
      </c>
      <c r="G4" s="8">
        <v>79</v>
      </c>
      <c r="H4" s="9"/>
      <c r="I4" s="9">
        <v>2</v>
      </c>
      <c r="J4" s="10">
        <v>1</v>
      </c>
      <c r="K4" s="10"/>
      <c r="L4" s="9">
        <v>2</v>
      </c>
      <c r="M4" s="9"/>
      <c r="N4" s="10">
        <v>1</v>
      </c>
      <c r="O4" s="10"/>
      <c r="P4" s="9">
        <v>2</v>
      </c>
      <c r="Q4" s="9"/>
      <c r="R4" s="10">
        <v>1</v>
      </c>
      <c r="S4" s="10"/>
      <c r="T4" s="9">
        <v>1</v>
      </c>
      <c r="U4" s="9"/>
      <c r="V4" s="11">
        <f>IF(COUNTBLANK(H4:U4)&lt;=7,SUM(H4:U4),"Не писал")</f>
        <v>10</v>
      </c>
      <c r="X4" s="118" t="s">
        <v>92</v>
      </c>
      <c r="Y4" s="50">
        <f>COUNTIF(V4:V133,0)</f>
        <v>0</v>
      </c>
    </row>
    <row r="5" spans="1:25" x14ac:dyDescent="0.25">
      <c r="A5" s="4" t="str">
        <f t="shared" ref="A5:A21" si="0">A4</f>
        <v>Московский</v>
      </c>
      <c r="B5" s="12" t="str">
        <f t="shared" ref="B5:G20" si="1">B4</f>
        <v>ГБОУ СОШ №371</v>
      </c>
      <c r="C5" s="6">
        <f t="shared" si="1"/>
        <v>11371</v>
      </c>
      <c r="D5" s="6" t="str">
        <f t="shared" si="1"/>
        <v>СОШ с углуб.</v>
      </c>
      <c r="E5" s="8" t="str">
        <f t="shared" si="1"/>
        <v>2в</v>
      </c>
      <c r="F5" s="8">
        <f t="shared" si="1"/>
        <v>88</v>
      </c>
      <c r="G5" s="8">
        <f t="shared" si="1"/>
        <v>79</v>
      </c>
      <c r="H5" s="9">
        <v>1</v>
      </c>
      <c r="I5" s="9"/>
      <c r="J5" s="10"/>
      <c r="K5" s="10">
        <v>1</v>
      </c>
      <c r="L5" s="9">
        <v>2</v>
      </c>
      <c r="M5" s="9"/>
      <c r="N5" s="10">
        <v>0</v>
      </c>
      <c r="O5" s="10"/>
      <c r="P5" s="9">
        <v>2</v>
      </c>
      <c r="Q5" s="9"/>
      <c r="R5" s="10">
        <v>1</v>
      </c>
      <c r="S5" s="10"/>
      <c r="T5" s="9">
        <v>0</v>
      </c>
      <c r="U5" s="9"/>
      <c r="V5" s="11">
        <f t="shared" ref="V5:V29" si="2">IF(COUNTBLANK(H5:U5)&lt;=7,SUM(H5:U5),"Не писал")</f>
        <v>7</v>
      </c>
      <c r="X5" s="118" t="s">
        <v>93</v>
      </c>
      <c r="Y5" s="50">
        <f>COUNTIF(V4:V134,1)</f>
        <v>0</v>
      </c>
    </row>
    <row r="6" spans="1:25" x14ac:dyDescent="0.25">
      <c r="A6" s="4" t="str">
        <f t="shared" si="0"/>
        <v>Московский</v>
      </c>
      <c r="B6" s="12" t="str">
        <f t="shared" si="1"/>
        <v>ГБОУ СОШ №371</v>
      </c>
      <c r="C6" s="6">
        <f t="shared" si="1"/>
        <v>11371</v>
      </c>
      <c r="D6" s="6" t="str">
        <f t="shared" si="1"/>
        <v>СОШ с углуб.</v>
      </c>
      <c r="E6" s="8" t="str">
        <f t="shared" si="1"/>
        <v>2в</v>
      </c>
      <c r="F6" s="8">
        <f t="shared" si="1"/>
        <v>88</v>
      </c>
      <c r="G6" s="8">
        <f t="shared" si="1"/>
        <v>79</v>
      </c>
      <c r="H6" s="9">
        <v>2</v>
      </c>
      <c r="I6" s="9"/>
      <c r="J6" s="10">
        <v>1</v>
      </c>
      <c r="K6" s="10"/>
      <c r="L6" s="9"/>
      <c r="M6" s="9">
        <v>2</v>
      </c>
      <c r="N6" s="10">
        <v>1</v>
      </c>
      <c r="O6" s="10"/>
      <c r="P6" s="9">
        <v>2</v>
      </c>
      <c r="Q6" s="9"/>
      <c r="R6" s="10"/>
      <c r="S6" s="10">
        <v>1</v>
      </c>
      <c r="T6" s="9">
        <v>0</v>
      </c>
      <c r="U6" s="9"/>
      <c r="V6" s="11">
        <f t="shared" si="2"/>
        <v>9</v>
      </c>
      <c r="X6" s="118" t="s">
        <v>105</v>
      </c>
      <c r="Y6" s="50">
        <f>COUNTIF(V4:V135,2)</f>
        <v>0</v>
      </c>
    </row>
    <row r="7" spans="1:25" x14ac:dyDescent="0.25">
      <c r="A7" s="4" t="str">
        <f t="shared" si="0"/>
        <v>Московский</v>
      </c>
      <c r="B7" s="12" t="str">
        <f t="shared" si="1"/>
        <v>ГБОУ СОШ №371</v>
      </c>
      <c r="C7" s="6">
        <f t="shared" si="1"/>
        <v>11371</v>
      </c>
      <c r="D7" s="6" t="str">
        <f t="shared" si="1"/>
        <v>СОШ с углуб.</v>
      </c>
      <c r="E7" s="8" t="str">
        <f t="shared" si="1"/>
        <v>2в</v>
      </c>
      <c r="F7" s="8">
        <f t="shared" si="1"/>
        <v>88</v>
      </c>
      <c r="G7" s="8">
        <f t="shared" si="1"/>
        <v>79</v>
      </c>
      <c r="H7" s="9"/>
      <c r="I7" s="9">
        <v>2</v>
      </c>
      <c r="J7" s="10">
        <v>0</v>
      </c>
      <c r="K7" s="10"/>
      <c r="L7" s="9">
        <v>2</v>
      </c>
      <c r="M7" s="9"/>
      <c r="N7" s="10">
        <v>1</v>
      </c>
      <c r="O7" s="10"/>
      <c r="P7" s="9">
        <v>2</v>
      </c>
      <c r="Q7" s="9"/>
      <c r="R7" s="10">
        <v>1</v>
      </c>
      <c r="S7" s="10"/>
      <c r="T7" s="9">
        <v>1</v>
      </c>
      <c r="U7" s="9"/>
      <c r="V7" s="11">
        <f t="shared" si="2"/>
        <v>9</v>
      </c>
      <c r="X7" s="118" t="s">
        <v>106</v>
      </c>
      <c r="Y7" s="50">
        <f>COUNTIF(V4:V136,3)</f>
        <v>0</v>
      </c>
    </row>
    <row r="8" spans="1:25" x14ac:dyDescent="0.25">
      <c r="A8" s="4" t="str">
        <f t="shared" si="0"/>
        <v>Московский</v>
      </c>
      <c r="B8" s="12" t="str">
        <f t="shared" si="1"/>
        <v>ГБОУ СОШ №371</v>
      </c>
      <c r="C8" s="6">
        <f t="shared" si="1"/>
        <v>11371</v>
      </c>
      <c r="D8" s="6" t="str">
        <f t="shared" si="1"/>
        <v>СОШ с углуб.</v>
      </c>
      <c r="E8" s="8" t="str">
        <f t="shared" si="1"/>
        <v>2в</v>
      </c>
      <c r="F8" s="8">
        <f t="shared" si="1"/>
        <v>88</v>
      </c>
      <c r="G8" s="8">
        <f t="shared" si="1"/>
        <v>79</v>
      </c>
      <c r="H8" s="9">
        <v>2</v>
      </c>
      <c r="I8" s="9"/>
      <c r="J8" s="10">
        <v>1</v>
      </c>
      <c r="K8" s="10"/>
      <c r="L8" s="9">
        <v>2</v>
      </c>
      <c r="M8" s="9"/>
      <c r="N8" s="10">
        <v>1</v>
      </c>
      <c r="O8" s="10"/>
      <c r="P8" s="9">
        <v>2</v>
      </c>
      <c r="Q8" s="9"/>
      <c r="R8" s="10">
        <v>1</v>
      </c>
      <c r="S8" s="10"/>
      <c r="T8" s="9"/>
      <c r="U8" s="9">
        <v>1</v>
      </c>
      <c r="V8" s="11">
        <f t="shared" si="2"/>
        <v>10</v>
      </c>
      <c r="X8" s="118" t="s">
        <v>107</v>
      </c>
      <c r="Y8" s="50">
        <f>COUNTIF(V4:V137,4)</f>
        <v>2</v>
      </c>
    </row>
    <row r="9" spans="1:25" x14ac:dyDescent="0.25">
      <c r="A9" s="4" t="str">
        <f t="shared" si="0"/>
        <v>Московский</v>
      </c>
      <c r="B9" s="12" t="str">
        <f t="shared" si="1"/>
        <v>ГБОУ СОШ №371</v>
      </c>
      <c r="C9" s="6">
        <f t="shared" si="1"/>
        <v>11371</v>
      </c>
      <c r="D9" s="6" t="str">
        <f t="shared" si="1"/>
        <v>СОШ с углуб.</v>
      </c>
      <c r="E9" s="8" t="str">
        <f t="shared" si="1"/>
        <v>2в</v>
      </c>
      <c r="F9" s="8">
        <f t="shared" si="1"/>
        <v>88</v>
      </c>
      <c r="G9" s="8">
        <f t="shared" si="1"/>
        <v>79</v>
      </c>
      <c r="H9" s="9"/>
      <c r="I9" s="9">
        <v>2</v>
      </c>
      <c r="J9" s="10"/>
      <c r="K9" s="10">
        <v>1</v>
      </c>
      <c r="L9" s="9">
        <v>0</v>
      </c>
      <c r="M9" s="9"/>
      <c r="N9" s="10">
        <v>0</v>
      </c>
      <c r="O9" s="10"/>
      <c r="P9" s="9">
        <v>2</v>
      </c>
      <c r="Q9" s="9"/>
      <c r="R9" s="10"/>
      <c r="S9" s="10">
        <v>1</v>
      </c>
      <c r="T9" s="9">
        <v>0</v>
      </c>
      <c r="U9" s="9"/>
      <c r="V9" s="11">
        <f t="shared" si="2"/>
        <v>6</v>
      </c>
      <c r="X9" s="118" t="s">
        <v>108</v>
      </c>
      <c r="Y9" s="50">
        <f>COUNTIF(V4:V138,5)</f>
        <v>1</v>
      </c>
    </row>
    <row r="10" spans="1:25" x14ac:dyDescent="0.25">
      <c r="A10" s="4" t="str">
        <f t="shared" si="0"/>
        <v>Московский</v>
      </c>
      <c r="B10" s="12" t="str">
        <f t="shared" si="1"/>
        <v>ГБОУ СОШ №371</v>
      </c>
      <c r="C10" s="6">
        <f t="shared" si="1"/>
        <v>11371</v>
      </c>
      <c r="D10" s="6" t="str">
        <f t="shared" si="1"/>
        <v>СОШ с углуб.</v>
      </c>
      <c r="E10" s="8" t="str">
        <f t="shared" si="1"/>
        <v>2в</v>
      </c>
      <c r="F10" s="8">
        <f t="shared" si="1"/>
        <v>88</v>
      </c>
      <c r="G10" s="8">
        <f t="shared" si="1"/>
        <v>79</v>
      </c>
      <c r="H10" s="9"/>
      <c r="I10" s="9">
        <v>2</v>
      </c>
      <c r="J10" s="10">
        <v>1</v>
      </c>
      <c r="K10" s="10"/>
      <c r="L10" s="9">
        <v>2</v>
      </c>
      <c r="M10" s="9"/>
      <c r="N10" s="10">
        <v>1</v>
      </c>
      <c r="O10" s="10"/>
      <c r="P10" s="9">
        <v>2</v>
      </c>
      <c r="Q10" s="9"/>
      <c r="R10" s="10">
        <v>1</v>
      </c>
      <c r="S10" s="10"/>
      <c r="T10" s="9">
        <v>1</v>
      </c>
      <c r="U10" s="9"/>
      <c r="V10" s="11">
        <f t="shared" si="2"/>
        <v>10</v>
      </c>
      <c r="X10" s="118" t="s">
        <v>109</v>
      </c>
      <c r="Y10" s="50">
        <f>COUNTIF(V4:V139,6)</f>
        <v>2</v>
      </c>
    </row>
    <row r="11" spans="1:25" x14ac:dyDescent="0.25">
      <c r="A11" s="4" t="str">
        <f t="shared" si="0"/>
        <v>Московский</v>
      </c>
      <c r="B11" s="12" t="str">
        <f t="shared" si="1"/>
        <v>ГБОУ СОШ №371</v>
      </c>
      <c r="C11" s="6">
        <f t="shared" si="1"/>
        <v>11371</v>
      </c>
      <c r="D11" s="6" t="str">
        <f t="shared" si="1"/>
        <v>СОШ с углуб.</v>
      </c>
      <c r="E11" s="8" t="str">
        <f t="shared" si="1"/>
        <v>2в</v>
      </c>
      <c r="F11" s="8">
        <f t="shared" si="1"/>
        <v>88</v>
      </c>
      <c r="G11" s="8">
        <f t="shared" si="1"/>
        <v>79</v>
      </c>
      <c r="H11" s="9">
        <v>2</v>
      </c>
      <c r="I11" s="9"/>
      <c r="J11" s="10">
        <v>1</v>
      </c>
      <c r="K11" s="10"/>
      <c r="L11" s="9">
        <v>2</v>
      </c>
      <c r="M11" s="9"/>
      <c r="N11" s="10">
        <v>1</v>
      </c>
      <c r="O11" s="10"/>
      <c r="P11" s="9">
        <v>2</v>
      </c>
      <c r="Q11" s="9"/>
      <c r="R11" s="10">
        <v>1</v>
      </c>
      <c r="S11" s="10"/>
      <c r="T11" s="9"/>
      <c r="U11" s="9">
        <v>2</v>
      </c>
      <c r="V11" s="11">
        <f t="shared" si="2"/>
        <v>11</v>
      </c>
      <c r="X11" s="118" t="s">
        <v>110</v>
      </c>
      <c r="Y11" s="50">
        <f>COUNTIF(V4:V140,7)</f>
        <v>10</v>
      </c>
    </row>
    <row r="12" spans="1:25" x14ac:dyDescent="0.25">
      <c r="A12" s="4" t="str">
        <f t="shared" si="0"/>
        <v>Московский</v>
      </c>
      <c r="B12" s="12" t="str">
        <f t="shared" si="1"/>
        <v>ГБОУ СОШ №371</v>
      </c>
      <c r="C12" s="6">
        <f t="shared" si="1"/>
        <v>11371</v>
      </c>
      <c r="D12" s="6" t="str">
        <f t="shared" si="1"/>
        <v>СОШ с углуб.</v>
      </c>
      <c r="E12" s="8" t="str">
        <f t="shared" si="1"/>
        <v>2в</v>
      </c>
      <c r="F12" s="8">
        <f t="shared" si="1"/>
        <v>88</v>
      </c>
      <c r="G12" s="8">
        <f t="shared" si="1"/>
        <v>79</v>
      </c>
      <c r="H12" s="9"/>
      <c r="I12" s="9">
        <v>2</v>
      </c>
      <c r="J12" s="10">
        <v>1</v>
      </c>
      <c r="K12" s="10"/>
      <c r="L12" s="9">
        <v>2</v>
      </c>
      <c r="M12" s="9"/>
      <c r="N12" s="10">
        <v>1</v>
      </c>
      <c r="O12" s="10"/>
      <c r="P12" s="9">
        <v>2</v>
      </c>
      <c r="Q12" s="9"/>
      <c r="R12" s="10">
        <v>1</v>
      </c>
      <c r="S12" s="10"/>
      <c r="T12" s="9">
        <v>1</v>
      </c>
      <c r="U12" s="9"/>
      <c r="V12" s="11">
        <f t="shared" si="2"/>
        <v>10</v>
      </c>
      <c r="X12" s="118" t="s">
        <v>111</v>
      </c>
      <c r="Y12" s="50">
        <f>COUNTIF(V4:V141,8)</f>
        <v>10</v>
      </c>
    </row>
    <row r="13" spans="1:25" x14ac:dyDescent="0.25">
      <c r="A13" s="4" t="str">
        <f t="shared" si="0"/>
        <v>Московский</v>
      </c>
      <c r="B13" s="12" t="str">
        <f t="shared" si="1"/>
        <v>ГБОУ СОШ №371</v>
      </c>
      <c r="C13" s="6">
        <f t="shared" si="1"/>
        <v>11371</v>
      </c>
      <c r="D13" s="6" t="str">
        <f t="shared" si="1"/>
        <v>СОШ с углуб.</v>
      </c>
      <c r="E13" s="8" t="str">
        <f t="shared" si="1"/>
        <v>2в</v>
      </c>
      <c r="F13" s="8">
        <f t="shared" si="1"/>
        <v>88</v>
      </c>
      <c r="G13" s="8">
        <f t="shared" si="1"/>
        <v>79</v>
      </c>
      <c r="H13" s="9">
        <v>1</v>
      </c>
      <c r="I13" s="9"/>
      <c r="J13" s="10"/>
      <c r="K13" s="10">
        <v>1</v>
      </c>
      <c r="L13" s="9">
        <v>2</v>
      </c>
      <c r="M13" s="9"/>
      <c r="N13" s="10">
        <v>0</v>
      </c>
      <c r="O13" s="10"/>
      <c r="P13" s="9">
        <v>0</v>
      </c>
      <c r="Q13" s="9"/>
      <c r="R13" s="10"/>
      <c r="S13" s="10">
        <v>1</v>
      </c>
      <c r="T13" s="9">
        <v>2</v>
      </c>
      <c r="U13" s="9"/>
      <c r="V13" s="11">
        <f t="shared" si="2"/>
        <v>7</v>
      </c>
      <c r="X13" s="118" t="s">
        <v>112</v>
      </c>
      <c r="Y13" s="50">
        <f>COUNTIF(V4:V142,9)</f>
        <v>16</v>
      </c>
    </row>
    <row r="14" spans="1:25" x14ac:dyDescent="0.25">
      <c r="A14" s="4" t="str">
        <f t="shared" si="0"/>
        <v>Московский</v>
      </c>
      <c r="B14" s="12" t="str">
        <f t="shared" si="1"/>
        <v>ГБОУ СОШ №371</v>
      </c>
      <c r="C14" s="6">
        <f t="shared" si="1"/>
        <v>11371</v>
      </c>
      <c r="D14" s="6" t="str">
        <f t="shared" si="1"/>
        <v>СОШ с углуб.</v>
      </c>
      <c r="E14" s="8" t="str">
        <f t="shared" si="1"/>
        <v>2в</v>
      </c>
      <c r="F14" s="8">
        <f t="shared" si="1"/>
        <v>88</v>
      </c>
      <c r="G14" s="8">
        <f t="shared" si="1"/>
        <v>79</v>
      </c>
      <c r="H14" s="9">
        <v>1</v>
      </c>
      <c r="I14" s="9"/>
      <c r="J14" s="10"/>
      <c r="K14" s="10">
        <v>1</v>
      </c>
      <c r="L14" s="9">
        <v>0</v>
      </c>
      <c r="M14" s="9"/>
      <c r="N14" s="10"/>
      <c r="O14" s="10">
        <v>1</v>
      </c>
      <c r="P14" s="9">
        <v>2</v>
      </c>
      <c r="Q14" s="9"/>
      <c r="R14" s="10">
        <v>1</v>
      </c>
      <c r="S14" s="10"/>
      <c r="T14" s="9">
        <v>1</v>
      </c>
      <c r="U14" s="9"/>
      <c r="V14" s="11">
        <f t="shared" si="2"/>
        <v>7</v>
      </c>
      <c r="X14" s="118" t="s">
        <v>113</v>
      </c>
      <c r="Y14" s="50">
        <f>COUNTIF(V4:V143,10)</f>
        <v>19</v>
      </c>
    </row>
    <row r="15" spans="1:25" x14ac:dyDescent="0.25">
      <c r="A15" s="4" t="str">
        <f t="shared" si="0"/>
        <v>Московский</v>
      </c>
      <c r="B15" s="12" t="str">
        <f t="shared" si="1"/>
        <v>ГБОУ СОШ №371</v>
      </c>
      <c r="C15" s="6">
        <f t="shared" si="1"/>
        <v>11371</v>
      </c>
      <c r="D15" s="6" t="str">
        <f t="shared" si="1"/>
        <v>СОШ с углуб.</v>
      </c>
      <c r="E15" s="8" t="str">
        <f t="shared" si="1"/>
        <v>2в</v>
      </c>
      <c r="F15" s="8">
        <f t="shared" si="1"/>
        <v>88</v>
      </c>
      <c r="G15" s="8">
        <f t="shared" si="1"/>
        <v>79</v>
      </c>
      <c r="H15" s="9"/>
      <c r="I15" s="9">
        <v>2</v>
      </c>
      <c r="J15" s="10">
        <v>1</v>
      </c>
      <c r="K15" s="10"/>
      <c r="L15" s="9">
        <v>2</v>
      </c>
      <c r="M15" s="9"/>
      <c r="N15" s="10">
        <v>1</v>
      </c>
      <c r="O15" s="10"/>
      <c r="P15" s="9">
        <v>2</v>
      </c>
      <c r="Q15" s="9"/>
      <c r="R15" s="10">
        <v>1</v>
      </c>
      <c r="S15" s="10"/>
      <c r="T15" s="9">
        <v>2</v>
      </c>
      <c r="U15" s="9"/>
      <c r="V15" s="11">
        <f t="shared" si="2"/>
        <v>11</v>
      </c>
      <c r="X15" s="118" t="s">
        <v>114</v>
      </c>
      <c r="Y15" s="50">
        <f>COUNTIF(V4:V144,11)</f>
        <v>19</v>
      </c>
    </row>
    <row r="16" spans="1:25" x14ac:dyDescent="0.25">
      <c r="A16" s="4" t="str">
        <f t="shared" si="0"/>
        <v>Московский</v>
      </c>
      <c r="B16" s="12" t="str">
        <f t="shared" si="1"/>
        <v>ГБОУ СОШ №371</v>
      </c>
      <c r="C16" s="6">
        <f t="shared" si="1"/>
        <v>11371</v>
      </c>
      <c r="D16" s="6" t="str">
        <f t="shared" si="1"/>
        <v>СОШ с углуб.</v>
      </c>
      <c r="E16" s="8" t="str">
        <f t="shared" si="1"/>
        <v>2в</v>
      </c>
      <c r="F16" s="8">
        <f t="shared" si="1"/>
        <v>88</v>
      </c>
      <c r="G16" s="8">
        <f t="shared" si="1"/>
        <v>79</v>
      </c>
      <c r="H16" s="9">
        <v>2</v>
      </c>
      <c r="I16" s="9"/>
      <c r="J16" s="10">
        <v>1</v>
      </c>
      <c r="K16" s="10"/>
      <c r="L16" s="9"/>
      <c r="M16" s="9">
        <v>1</v>
      </c>
      <c r="N16" s="10"/>
      <c r="O16" s="10">
        <v>0</v>
      </c>
      <c r="P16" s="9"/>
      <c r="Q16" s="9">
        <v>0</v>
      </c>
      <c r="R16" s="10">
        <v>0</v>
      </c>
      <c r="S16" s="10"/>
      <c r="T16" s="9">
        <v>0</v>
      </c>
      <c r="U16" s="9"/>
      <c r="V16" s="11">
        <f t="shared" si="2"/>
        <v>4</v>
      </c>
      <c r="Y16">
        <f>SUM(Y4:Y15)</f>
        <v>79</v>
      </c>
    </row>
    <row r="17" spans="1:22" x14ac:dyDescent="0.25">
      <c r="A17" s="4" t="str">
        <f t="shared" si="0"/>
        <v>Московский</v>
      </c>
      <c r="B17" s="12" t="str">
        <f t="shared" si="1"/>
        <v>ГБОУ СОШ №371</v>
      </c>
      <c r="C17" s="6">
        <f t="shared" si="1"/>
        <v>11371</v>
      </c>
      <c r="D17" s="6" t="str">
        <f t="shared" si="1"/>
        <v>СОШ с углуб.</v>
      </c>
      <c r="E17" s="8" t="str">
        <f t="shared" si="1"/>
        <v>2в</v>
      </c>
      <c r="F17" s="8">
        <f t="shared" si="1"/>
        <v>88</v>
      </c>
      <c r="G17" s="8">
        <f t="shared" si="1"/>
        <v>79</v>
      </c>
      <c r="H17" s="9">
        <v>1</v>
      </c>
      <c r="I17" s="9"/>
      <c r="J17" s="10">
        <v>1</v>
      </c>
      <c r="K17" s="10"/>
      <c r="L17" s="9">
        <v>2</v>
      </c>
      <c r="M17" s="9"/>
      <c r="N17" s="10">
        <v>1</v>
      </c>
      <c r="O17" s="10"/>
      <c r="P17" s="9">
        <v>2</v>
      </c>
      <c r="Q17" s="9"/>
      <c r="R17" s="10">
        <v>1</v>
      </c>
      <c r="S17" s="10"/>
      <c r="T17" s="9">
        <v>0</v>
      </c>
      <c r="U17" s="9"/>
      <c r="V17" s="11">
        <f t="shared" si="2"/>
        <v>8</v>
      </c>
    </row>
    <row r="18" spans="1:22" x14ac:dyDescent="0.25">
      <c r="A18" s="4" t="str">
        <f t="shared" si="0"/>
        <v>Московский</v>
      </c>
      <c r="B18" s="12" t="str">
        <f t="shared" si="1"/>
        <v>ГБОУ СОШ №371</v>
      </c>
      <c r="C18" s="6">
        <f t="shared" si="1"/>
        <v>11371</v>
      </c>
      <c r="D18" s="6" t="str">
        <f t="shared" si="1"/>
        <v>СОШ с углуб.</v>
      </c>
      <c r="E18" s="8" t="str">
        <f t="shared" si="1"/>
        <v>2в</v>
      </c>
      <c r="F18" s="8">
        <f t="shared" si="1"/>
        <v>88</v>
      </c>
      <c r="G18" s="8">
        <f t="shared" si="1"/>
        <v>79</v>
      </c>
      <c r="H18" s="9">
        <v>2</v>
      </c>
      <c r="I18" s="9"/>
      <c r="J18" s="10"/>
      <c r="K18" s="10">
        <v>1</v>
      </c>
      <c r="L18" s="9">
        <v>2</v>
      </c>
      <c r="M18" s="9"/>
      <c r="N18" s="10">
        <v>1</v>
      </c>
      <c r="O18" s="10"/>
      <c r="P18" s="9">
        <v>1</v>
      </c>
      <c r="Q18" s="9"/>
      <c r="R18" s="10">
        <v>1</v>
      </c>
      <c r="S18" s="10"/>
      <c r="T18" s="9">
        <v>0</v>
      </c>
      <c r="U18" s="9"/>
      <c r="V18" s="11">
        <f t="shared" si="2"/>
        <v>8</v>
      </c>
    </row>
    <row r="19" spans="1:22" x14ac:dyDescent="0.25">
      <c r="A19" s="4" t="str">
        <f t="shared" si="0"/>
        <v>Московский</v>
      </c>
      <c r="B19" s="12" t="str">
        <f t="shared" si="1"/>
        <v>ГБОУ СОШ №371</v>
      </c>
      <c r="C19" s="6">
        <f t="shared" si="1"/>
        <v>11371</v>
      </c>
      <c r="D19" s="6" t="str">
        <f t="shared" si="1"/>
        <v>СОШ с углуб.</v>
      </c>
      <c r="E19" s="8" t="str">
        <f t="shared" si="1"/>
        <v>2в</v>
      </c>
      <c r="F19" s="8">
        <f t="shared" si="1"/>
        <v>88</v>
      </c>
      <c r="G19" s="8">
        <f t="shared" si="1"/>
        <v>79</v>
      </c>
      <c r="H19" s="9">
        <v>1</v>
      </c>
      <c r="I19" s="9"/>
      <c r="J19" s="10">
        <v>1</v>
      </c>
      <c r="K19" s="10"/>
      <c r="L19" s="9">
        <v>2</v>
      </c>
      <c r="M19" s="9"/>
      <c r="N19" s="10">
        <v>1</v>
      </c>
      <c r="O19" s="10"/>
      <c r="P19" s="9">
        <v>2</v>
      </c>
      <c r="Q19" s="9"/>
      <c r="R19" s="10">
        <v>1</v>
      </c>
      <c r="S19" s="10"/>
      <c r="T19" s="9">
        <v>1</v>
      </c>
      <c r="U19" s="9"/>
      <c r="V19" s="11">
        <f t="shared" si="2"/>
        <v>9</v>
      </c>
    </row>
    <row r="20" spans="1:22" x14ac:dyDescent="0.25">
      <c r="A20" s="4" t="str">
        <f t="shared" si="0"/>
        <v>Московский</v>
      </c>
      <c r="B20" s="12" t="str">
        <f t="shared" si="1"/>
        <v>ГБОУ СОШ №371</v>
      </c>
      <c r="C20" s="6">
        <f t="shared" si="1"/>
        <v>11371</v>
      </c>
      <c r="D20" s="6" t="str">
        <f t="shared" si="1"/>
        <v>СОШ с углуб.</v>
      </c>
      <c r="E20" s="8" t="str">
        <f t="shared" si="1"/>
        <v>2в</v>
      </c>
      <c r="F20" s="8">
        <f t="shared" si="1"/>
        <v>88</v>
      </c>
      <c r="G20" s="8">
        <f t="shared" si="1"/>
        <v>79</v>
      </c>
      <c r="H20" s="9"/>
      <c r="I20" s="9">
        <v>2</v>
      </c>
      <c r="J20" s="10"/>
      <c r="K20" s="10">
        <v>1</v>
      </c>
      <c r="L20" s="9"/>
      <c r="M20" s="9">
        <v>2</v>
      </c>
      <c r="N20" s="10">
        <v>1</v>
      </c>
      <c r="O20" s="10"/>
      <c r="P20" s="9">
        <v>2</v>
      </c>
      <c r="Q20" s="9"/>
      <c r="R20" s="10">
        <v>1</v>
      </c>
      <c r="S20" s="10"/>
      <c r="T20" s="9">
        <v>0</v>
      </c>
      <c r="U20" s="9"/>
      <c r="V20" s="11">
        <f t="shared" si="2"/>
        <v>9</v>
      </c>
    </row>
    <row r="21" spans="1:22" x14ac:dyDescent="0.25">
      <c r="A21" s="4" t="str">
        <f t="shared" si="0"/>
        <v>Московский</v>
      </c>
      <c r="B21" s="12" t="str">
        <f t="shared" ref="B21:G21" si="3">B20</f>
        <v>ГБОУ СОШ №371</v>
      </c>
      <c r="C21" s="6">
        <f t="shared" si="3"/>
        <v>11371</v>
      </c>
      <c r="D21" s="6" t="str">
        <f t="shared" si="3"/>
        <v>СОШ с углуб.</v>
      </c>
      <c r="E21" s="8" t="str">
        <f t="shared" si="3"/>
        <v>2в</v>
      </c>
      <c r="F21" s="8">
        <f t="shared" si="3"/>
        <v>88</v>
      </c>
      <c r="G21" s="8">
        <f t="shared" si="3"/>
        <v>79</v>
      </c>
      <c r="H21" s="9">
        <v>2</v>
      </c>
      <c r="I21" s="9"/>
      <c r="J21" s="10">
        <v>1</v>
      </c>
      <c r="K21" s="10"/>
      <c r="L21" s="9"/>
      <c r="M21" s="9">
        <v>2</v>
      </c>
      <c r="N21" s="10">
        <v>0</v>
      </c>
      <c r="O21" s="10"/>
      <c r="P21" s="9">
        <v>0</v>
      </c>
      <c r="Q21" s="9"/>
      <c r="R21" s="10">
        <v>1</v>
      </c>
      <c r="S21" s="10"/>
      <c r="T21" s="9">
        <v>0</v>
      </c>
      <c r="U21" s="9"/>
      <c r="V21" s="11">
        <f t="shared" si="2"/>
        <v>6</v>
      </c>
    </row>
    <row r="22" spans="1:22" x14ac:dyDescent="0.25">
      <c r="A22" s="4" t="str">
        <f t="shared" ref="A22:G37" si="4">A21</f>
        <v>Московский</v>
      </c>
      <c r="B22" s="12" t="str">
        <f t="shared" si="4"/>
        <v>ГБОУ СОШ №371</v>
      </c>
      <c r="C22" s="6">
        <f t="shared" si="4"/>
        <v>11371</v>
      </c>
      <c r="D22" s="6" t="str">
        <f t="shared" si="4"/>
        <v>СОШ с углуб.</v>
      </c>
      <c r="E22" s="8" t="str">
        <f t="shared" si="4"/>
        <v>2в</v>
      </c>
      <c r="F22" s="8">
        <f t="shared" si="4"/>
        <v>88</v>
      </c>
      <c r="G22" s="8">
        <f t="shared" si="4"/>
        <v>79</v>
      </c>
      <c r="H22" s="9">
        <v>2</v>
      </c>
      <c r="I22" s="9"/>
      <c r="J22" s="10">
        <v>1</v>
      </c>
      <c r="K22" s="10"/>
      <c r="L22" s="9">
        <v>2</v>
      </c>
      <c r="M22" s="9"/>
      <c r="N22" s="10">
        <v>1</v>
      </c>
      <c r="O22" s="10"/>
      <c r="P22" s="9">
        <v>0</v>
      </c>
      <c r="Q22" s="9"/>
      <c r="R22" s="10">
        <v>1</v>
      </c>
      <c r="S22" s="10"/>
      <c r="T22" s="9">
        <v>0</v>
      </c>
      <c r="U22" s="9"/>
      <c r="V22" s="11">
        <f t="shared" si="2"/>
        <v>7</v>
      </c>
    </row>
    <row r="23" spans="1:22" x14ac:dyDescent="0.25">
      <c r="A23" s="4" t="str">
        <f t="shared" si="4"/>
        <v>Московский</v>
      </c>
      <c r="B23" s="12" t="str">
        <f t="shared" si="4"/>
        <v>ГБОУ СОШ №371</v>
      </c>
      <c r="C23" s="6">
        <f t="shared" si="4"/>
        <v>11371</v>
      </c>
      <c r="D23" s="6" t="str">
        <f t="shared" si="4"/>
        <v>СОШ с углуб.</v>
      </c>
      <c r="E23" s="8" t="str">
        <f t="shared" si="4"/>
        <v>2в</v>
      </c>
      <c r="F23" s="8">
        <f t="shared" si="4"/>
        <v>88</v>
      </c>
      <c r="G23" s="8">
        <f t="shared" si="4"/>
        <v>79</v>
      </c>
      <c r="H23" s="9"/>
      <c r="I23" s="9">
        <v>2</v>
      </c>
      <c r="J23" s="10">
        <v>1</v>
      </c>
      <c r="K23" s="10"/>
      <c r="L23" s="9"/>
      <c r="M23" s="9">
        <v>2</v>
      </c>
      <c r="N23" s="10">
        <v>1</v>
      </c>
      <c r="O23" s="10"/>
      <c r="P23" s="9"/>
      <c r="Q23" s="9">
        <v>2</v>
      </c>
      <c r="R23" s="10"/>
      <c r="S23" s="10">
        <v>1</v>
      </c>
      <c r="T23" s="9">
        <v>0</v>
      </c>
      <c r="U23" s="9"/>
      <c r="V23" s="11">
        <f t="shared" si="2"/>
        <v>9</v>
      </c>
    </row>
    <row r="24" spans="1:22" x14ac:dyDescent="0.25">
      <c r="A24" s="4" t="str">
        <f t="shared" si="4"/>
        <v>Московский</v>
      </c>
      <c r="B24" s="12" t="str">
        <f t="shared" si="4"/>
        <v>ГБОУ СОШ №371</v>
      </c>
      <c r="C24" s="6">
        <f t="shared" si="4"/>
        <v>11371</v>
      </c>
      <c r="D24" s="6" t="str">
        <f t="shared" si="4"/>
        <v>СОШ с углуб.</v>
      </c>
      <c r="E24" s="8" t="str">
        <f t="shared" si="4"/>
        <v>2в</v>
      </c>
      <c r="F24" s="8">
        <f t="shared" si="4"/>
        <v>88</v>
      </c>
      <c r="G24" s="8">
        <f t="shared" si="4"/>
        <v>79</v>
      </c>
      <c r="H24" s="9">
        <v>1</v>
      </c>
      <c r="I24" s="9"/>
      <c r="J24" s="10">
        <v>1</v>
      </c>
      <c r="K24" s="10"/>
      <c r="L24" s="9"/>
      <c r="M24" s="9">
        <v>2</v>
      </c>
      <c r="N24" s="10">
        <v>1</v>
      </c>
      <c r="O24" s="10"/>
      <c r="P24" s="9">
        <v>2</v>
      </c>
      <c r="Q24" s="9"/>
      <c r="R24" s="10">
        <v>1</v>
      </c>
      <c r="S24" s="10"/>
      <c r="T24" s="9">
        <v>2</v>
      </c>
      <c r="U24" s="9"/>
      <c r="V24" s="11">
        <f t="shared" si="2"/>
        <v>10</v>
      </c>
    </row>
    <row r="25" spans="1:22" x14ac:dyDescent="0.25">
      <c r="A25" s="4" t="str">
        <f t="shared" si="4"/>
        <v>Московский</v>
      </c>
      <c r="B25" s="12" t="str">
        <f t="shared" si="4"/>
        <v>ГБОУ СОШ №371</v>
      </c>
      <c r="C25" s="6">
        <f t="shared" si="4"/>
        <v>11371</v>
      </c>
      <c r="D25" s="6" t="str">
        <f t="shared" si="4"/>
        <v>СОШ с углуб.</v>
      </c>
      <c r="E25" s="8" t="str">
        <f t="shared" si="4"/>
        <v>2в</v>
      </c>
      <c r="F25" s="8">
        <f t="shared" si="4"/>
        <v>88</v>
      </c>
      <c r="G25" s="8">
        <f t="shared" si="4"/>
        <v>79</v>
      </c>
      <c r="H25" s="9">
        <v>1</v>
      </c>
      <c r="I25" s="9"/>
      <c r="J25" s="10">
        <v>0</v>
      </c>
      <c r="K25" s="10"/>
      <c r="L25" s="9">
        <v>2</v>
      </c>
      <c r="M25" s="9"/>
      <c r="N25" s="10">
        <v>1</v>
      </c>
      <c r="O25" s="10"/>
      <c r="P25" s="9"/>
      <c r="Q25" s="9">
        <v>2</v>
      </c>
      <c r="R25" s="10">
        <v>1</v>
      </c>
      <c r="S25" s="10"/>
      <c r="T25" s="9">
        <v>1</v>
      </c>
      <c r="U25" s="9"/>
      <c r="V25" s="11">
        <f t="shared" si="2"/>
        <v>8</v>
      </c>
    </row>
    <row r="26" spans="1:22" x14ac:dyDescent="0.25">
      <c r="A26" s="4" t="str">
        <f t="shared" si="4"/>
        <v>Московский</v>
      </c>
      <c r="B26" s="12" t="str">
        <f t="shared" si="4"/>
        <v>ГБОУ СОШ №371</v>
      </c>
      <c r="C26" s="6">
        <f t="shared" si="4"/>
        <v>11371</v>
      </c>
      <c r="D26" s="6" t="str">
        <f t="shared" si="4"/>
        <v>СОШ с углуб.</v>
      </c>
      <c r="E26" s="8" t="str">
        <f t="shared" si="4"/>
        <v>2в</v>
      </c>
      <c r="F26" s="8">
        <f t="shared" si="4"/>
        <v>88</v>
      </c>
      <c r="G26" s="8">
        <f t="shared" si="4"/>
        <v>79</v>
      </c>
      <c r="H26" s="9">
        <v>2</v>
      </c>
      <c r="I26" s="9"/>
      <c r="J26" s="10"/>
      <c r="K26" s="10">
        <v>1</v>
      </c>
      <c r="L26" s="9">
        <v>0</v>
      </c>
      <c r="M26" s="9"/>
      <c r="N26" s="10">
        <v>1</v>
      </c>
      <c r="O26" s="10"/>
      <c r="P26" s="9">
        <v>0</v>
      </c>
      <c r="Q26" s="9"/>
      <c r="R26" s="10">
        <v>1</v>
      </c>
      <c r="S26" s="10"/>
      <c r="T26" s="9">
        <v>0</v>
      </c>
      <c r="U26" s="9"/>
      <c r="V26" s="11">
        <f t="shared" si="2"/>
        <v>5</v>
      </c>
    </row>
    <row r="27" spans="1:22" x14ac:dyDescent="0.25">
      <c r="A27" s="4" t="str">
        <f t="shared" si="4"/>
        <v>Московский</v>
      </c>
      <c r="B27" s="12" t="str">
        <f t="shared" si="4"/>
        <v>ГБОУ СОШ №371</v>
      </c>
      <c r="C27" s="6">
        <f t="shared" si="4"/>
        <v>11371</v>
      </c>
      <c r="D27" s="6" t="str">
        <f t="shared" si="4"/>
        <v>СОШ с углуб.</v>
      </c>
      <c r="E27" s="8" t="str">
        <f t="shared" si="4"/>
        <v>2в</v>
      </c>
      <c r="F27" s="8">
        <f t="shared" si="4"/>
        <v>88</v>
      </c>
      <c r="G27" s="8">
        <f t="shared" si="4"/>
        <v>79</v>
      </c>
      <c r="H27" s="9"/>
      <c r="I27" s="9">
        <v>1</v>
      </c>
      <c r="J27" s="10"/>
      <c r="K27" s="10">
        <v>1</v>
      </c>
      <c r="L27" s="9"/>
      <c r="M27" s="9">
        <v>0</v>
      </c>
      <c r="N27" s="10">
        <v>0</v>
      </c>
      <c r="O27" s="10"/>
      <c r="P27" s="9"/>
      <c r="Q27" s="9">
        <v>2</v>
      </c>
      <c r="R27" s="10">
        <v>1</v>
      </c>
      <c r="S27" s="10"/>
      <c r="T27" s="9"/>
      <c r="U27" s="9">
        <v>2</v>
      </c>
      <c r="V27" s="11">
        <f t="shared" si="2"/>
        <v>7</v>
      </c>
    </row>
    <row r="28" spans="1:22" x14ac:dyDescent="0.25">
      <c r="A28" s="4" t="str">
        <f t="shared" si="4"/>
        <v>Московский</v>
      </c>
      <c r="B28" s="12" t="str">
        <f t="shared" si="4"/>
        <v>ГБОУ СОШ №371</v>
      </c>
      <c r="C28" s="6">
        <f t="shared" si="4"/>
        <v>11371</v>
      </c>
      <c r="D28" s="6" t="str">
        <f t="shared" si="4"/>
        <v>СОШ с углуб.</v>
      </c>
      <c r="E28" s="8" t="str">
        <f t="shared" si="4"/>
        <v>2в</v>
      </c>
      <c r="F28" s="8">
        <f t="shared" si="4"/>
        <v>88</v>
      </c>
      <c r="G28" s="8">
        <f t="shared" si="4"/>
        <v>79</v>
      </c>
      <c r="H28" s="9"/>
      <c r="I28" s="9">
        <v>2</v>
      </c>
      <c r="J28" s="10">
        <v>1</v>
      </c>
      <c r="K28" s="10"/>
      <c r="L28" s="9">
        <v>2</v>
      </c>
      <c r="M28" s="9"/>
      <c r="N28" s="10">
        <v>1</v>
      </c>
      <c r="O28" s="10"/>
      <c r="P28" s="9">
        <v>0</v>
      </c>
      <c r="Q28" s="9"/>
      <c r="R28" s="10">
        <v>1</v>
      </c>
      <c r="S28" s="10"/>
      <c r="T28" s="9"/>
      <c r="U28" s="9">
        <v>1</v>
      </c>
      <c r="V28" s="11">
        <f t="shared" si="2"/>
        <v>8</v>
      </c>
    </row>
    <row r="29" spans="1:22" x14ac:dyDescent="0.25">
      <c r="A29" s="4" t="str">
        <f t="shared" si="4"/>
        <v>Московский</v>
      </c>
      <c r="B29" s="12" t="str">
        <f t="shared" si="4"/>
        <v>ГБОУ СОШ №371</v>
      </c>
      <c r="C29" s="6">
        <f t="shared" si="4"/>
        <v>11371</v>
      </c>
      <c r="D29" s="6" t="str">
        <f t="shared" si="4"/>
        <v>СОШ с углуб.</v>
      </c>
      <c r="E29" s="8" t="str">
        <f t="shared" si="4"/>
        <v>2в</v>
      </c>
      <c r="F29" s="8">
        <f t="shared" si="4"/>
        <v>88</v>
      </c>
      <c r="G29" s="8">
        <f t="shared" si="4"/>
        <v>79</v>
      </c>
      <c r="H29" s="9"/>
      <c r="I29" s="9">
        <v>2</v>
      </c>
      <c r="J29" s="10">
        <v>1</v>
      </c>
      <c r="K29" s="10"/>
      <c r="L29" s="9">
        <v>2</v>
      </c>
      <c r="M29" s="9"/>
      <c r="N29" s="10">
        <v>1</v>
      </c>
      <c r="O29" s="10"/>
      <c r="P29" s="9">
        <v>2</v>
      </c>
      <c r="Q29" s="9"/>
      <c r="R29" s="10">
        <v>1</v>
      </c>
      <c r="S29" s="10"/>
      <c r="T29" s="9">
        <v>2</v>
      </c>
      <c r="U29" s="9"/>
      <c r="V29" s="11">
        <f t="shared" si="2"/>
        <v>11</v>
      </c>
    </row>
    <row r="30" spans="1:22" x14ac:dyDescent="0.25">
      <c r="A30" s="4" t="str">
        <f t="shared" si="4"/>
        <v>Московский</v>
      </c>
      <c r="B30" s="12" t="str">
        <f t="shared" si="4"/>
        <v>ГБОУ СОШ №371</v>
      </c>
      <c r="C30" s="6">
        <f t="shared" si="4"/>
        <v>11371</v>
      </c>
      <c r="D30" s="6" t="str">
        <f t="shared" si="4"/>
        <v>СОШ с углуб.</v>
      </c>
      <c r="E30" s="13" t="s">
        <v>22</v>
      </c>
      <c r="F30" s="8">
        <f t="shared" si="4"/>
        <v>88</v>
      </c>
      <c r="G30" s="8">
        <f t="shared" si="4"/>
        <v>79</v>
      </c>
      <c r="H30" s="9">
        <v>2</v>
      </c>
      <c r="I30" s="9"/>
      <c r="J30" s="10">
        <v>1</v>
      </c>
      <c r="K30" s="10"/>
      <c r="L30" s="9">
        <v>2</v>
      </c>
      <c r="M30" s="9"/>
      <c r="N30" s="10"/>
      <c r="O30" s="10">
        <v>1</v>
      </c>
      <c r="P30" s="9">
        <v>2</v>
      </c>
      <c r="Q30" s="9"/>
      <c r="R30" s="10">
        <v>1</v>
      </c>
      <c r="S30" s="10"/>
      <c r="T30" s="9"/>
      <c r="U30" s="9">
        <v>2</v>
      </c>
      <c r="V30" s="11">
        <f>IF(COUNTBLANK(H30:U30)&lt;=7,SUM(H30:U30),"Не писал")</f>
        <v>11</v>
      </c>
    </row>
    <row r="31" spans="1:22" x14ac:dyDescent="0.25">
      <c r="A31" s="4" t="str">
        <f t="shared" si="4"/>
        <v>Московский</v>
      </c>
      <c r="B31" s="12" t="str">
        <f t="shared" si="4"/>
        <v>ГБОУ СОШ №371</v>
      </c>
      <c r="C31" s="6">
        <f t="shared" si="4"/>
        <v>11371</v>
      </c>
      <c r="D31" s="6" t="str">
        <f t="shared" si="4"/>
        <v>СОШ с углуб.</v>
      </c>
      <c r="E31" s="8" t="str">
        <f t="shared" si="4"/>
        <v>2а</v>
      </c>
      <c r="F31" s="8">
        <f t="shared" si="4"/>
        <v>88</v>
      </c>
      <c r="G31" s="8">
        <f t="shared" si="4"/>
        <v>79</v>
      </c>
      <c r="H31" s="9">
        <v>1</v>
      </c>
      <c r="I31" s="9"/>
      <c r="J31" s="10">
        <v>0</v>
      </c>
      <c r="K31" s="10"/>
      <c r="L31" s="9"/>
      <c r="M31" s="9">
        <v>2</v>
      </c>
      <c r="N31" s="10"/>
      <c r="O31" s="10">
        <v>1</v>
      </c>
      <c r="P31" s="9"/>
      <c r="Q31" s="9">
        <v>2</v>
      </c>
      <c r="R31" s="10">
        <v>1</v>
      </c>
      <c r="S31" s="10"/>
      <c r="T31" s="9"/>
      <c r="U31" s="9">
        <v>1</v>
      </c>
      <c r="V31" s="11">
        <f t="shared" ref="V31:V54" si="5">IF(COUNTBLANK(H31:U31)&lt;=7,SUM(H31:U31),"Не писал")</f>
        <v>8</v>
      </c>
    </row>
    <row r="32" spans="1:22" x14ac:dyDescent="0.25">
      <c r="A32" s="4" t="str">
        <f t="shared" si="4"/>
        <v>Московский</v>
      </c>
      <c r="B32" s="12" t="str">
        <f t="shared" si="4"/>
        <v>ГБОУ СОШ №371</v>
      </c>
      <c r="C32" s="6">
        <f t="shared" si="4"/>
        <v>11371</v>
      </c>
      <c r="D32" s="6" t="str">
        <f t="shared" si="4"/>
        <v>СОШ с углуб.</v>
      </c>
      <c r="E32" s="8" t="str">
        <f t="shared" si="4"/>
        <v>2а</v>
      </c>
      <c r="F32" s="8">
        <f t="shared" si="4"/>
        <v>88</v>
      </c>
      <c r="G32" s="8">
        <f t="shared" si="4"/>
        <v>79</v>
      </c>
      <c r="H32" s="9">
        <v>2</v>
      </c>
      <c r="I32" s="9"/>
      <c r="J32" s="10">
        <v>1</v>
      </c>
      <c r="K32" s="10"/>
      <c r="L32" s="9">
        <v>2</v>
      </c>
      <c r="M32" s="9"/>
      <c r="N32" s="10"/>
      <c r="O32" s="10">
        <v>1</v>
      </c>
      <c r="P32" s="9">
        <v>2</v>
      </c>
      <c r="Q32" s="9"/>
      <c r="R32" s="10"/>
      <c r="S32" s="10">
        <v>1</v>
      </c>
      <c r="T32" s="9"/>
      <c r="U32" s="9">
        <v>2</v>
      </c>
      <c r="V32" s="11">
        <f t="shared" si="5"/>
        <v>11</v>
      </c>
    </row>
    <row r="33" spans="1:22" x14ac:dyDescent="0.25">
      <c r="A33" s="4" t="str">
        <f t="shared" si="4"/>
        <v>Московский</v>
      </c>
      <c r="B33" s="12" t="str">
        <f t="shared" si="4"/>
        <v>ГБОУ СОШ №371</v>
      </c>
      <c r="C33" s="6">
        <f t="shared" si="4"/>
        <v>11371</v>
      </c>
      <c r="D33" s="6" t="str">
        <f t="shared" si="4"/>
        <v>СОШ с углуб.</v>
      </c>
      <c r="E33" s="8" t="str">
        <f t="shared" si="4"/>
        <v>2а</v>
      </c>
      <c r="F33" s="8">
        <f t="shared" si="4"/>
        <v>88</v>
      </c>
      <c r="G33" s="8">
        <f t="shared" si="4"/>
        <v>79</v>
      </c>
      <c r="H33" s="9"/>
      <c r="I33" s="9">
        <v>0</v>
      </c>
      <c r="J33" s="10"/>
      <c r="K33" s="10">
        <v>1</v>
      </c>
      <c r="L33" s="9"/>
      <c r="M33" s="9">
        <v>1</v>
      </c>
      <c r="N33" s="10"/>
      <c r="O33" s="10">
        <v>1</v>
      </c>
      <c r="P33" s="9">
        <v>2</v>
      </c>
      <c r="Q33" s="9"/>
      <c r="R33" s="10">
        <v>1</v>
      </c>
      <c r="S33" s="10"/>
      <c r="T33" s="9">
        <v>1</v>
      </c>
      <c r="U33" s="9"/>
      <c r="V33" s="11">
        <f t="shared" si="5"/>
        <v>7</v>
      </c>
    </row>
    <row r="34" spans="1:22" x14ac:dyDescent="0.25">
      <c r="A34" s="4" t="str">
        <f t="shared" si="4"/>
        <v>Московский</v>
      </c>
      <c r="B34" s="12" t="str">
        <f t="shared" si="4"/>
        <v>ГБОУ СОШ №371</v>
      </c>
      <c r="C34" s="6">
        <f t="shared" si="4"/>
        <v>11371</v>
      </c>
      <c r="D34" s="6" t="str">
        <f t="shared" si="4"/>
        <v>СОШ с углуб.</v>
      </c>
      <c r="E34" s="8" t="str">
        <f t="shared" si="4"/>
        <v>2а</v>
      </c>
      <c r="F34" s="8">
        <f t="shared" si="4"/>
        <v>88</v>
      </c>
      <c r="G34" s="8">
        <f t="shared" si="4"/>
        <v>79</v>
      </c>
      <c r="H34" s="9">
        <v>1</v>
      </c>
      <c r="I34" s="9"/>
      <c r="J34" s="10">
        <v>1</v>
      </c>
      <c r="K34" s="10"/>
      <c r="L34" s="9">
        <v>2</v>
      </c>
      <c r="M34" s="9"/>
      <c r="N34" s="10">
        <v>1</v>
      </c>
      <c r="O34" s="10"/>
      <c r="P34" s="9">
        <v>1</v>
      </c>
      <c r="Q34" s="9"/>
      <c r="R34" s="10">
        <v>1</v>
      </c>
      <c r="S34" s="10"/>
      <c r="T34" s="9"/>
      <c r="U34" s="9">
        <v>2</v>
      </c>
      <c r="V34" s="11">
        <f t="shared" si="5"/>
        <v>9</v>
      </c>
    </row>
    <row r="35" spans="1:22" x14ac:dyDescent="0.25">
      <c r="A35" s="4" t="str">
        <f t="shared" si="4"/>
        <v>Московский</v>
      </c>
      <c r="B35" s="12" t="str">
        <f t="shared" si="4"/>
        <v>ГБОУ СОШ №371</v>
      </c>
      <c r="C35" s="6">
        <f t="shared" si="4"/>
        <v>11371</v>
      </c>
      <c r="D35" s="6" t="str">
        <f t="shared" si="4"/>
        <v>СОШ с углуб.</v>
      </c>
      <c r="E35" s="8" t="str">
        <f t="shared" si="4"/>
        <v>2а</v>
      </c>
      <c r="F35" s="8">
        <f t="shared" si="4"/>
        <v>88</v>
      </c>
      <c r="G35" s="8">
        <f t="shared" si="4"/>
        <v>79</v>
      </c>
      <c r="H35" s="9"/>
      <c r="I35" s="9">
        <v>1</v>
      </c>
      <c r="J35" s="10">
        <v>1</v>
      </c>
      <c r="K35" s="10"/>
      <c r="L35" s="9"/>
      <c r="M35" s="9">
        <v>2</v>
      </c>
      <c r="N35" s="10"/>
      <c r="O35" s="10">
        <v>1</v>
      </c>
      <c r="P35" s="9">
        <v>1</v>
      </c>
      <c r="Q35" s="9"/>
      <c r="R35" s="10"/>
      <c r="S35" s="10">
        <v>1</v>
      </c>
      <c r="T35" s="9"/>
      <c r="U35" s="9">
        <v>2</v>
      </c>
      <c r="V35" s="11">
        <f t="shared" si="5"/>
        <v>9</v>
      </c>
    </row>
    <row r="36" spans="1:22" x14ac:dyDescent="0.25">
      <c r="A36" s="4" t="str">
        <f t="shared" si="4"/>
        <v>Московский</v>
      </c>
      <c r="B36" s="12" t="str">
        <f t="shared" si="4"/>
        <v>ГБОУ СОШ №371</v>
      </c>
      <c r="C36" s="6">
        <f t="shared" si="4"/>
        <v>11371</v>
      </c>
      <c r="D36" s="6" t="str">
        <f t="shared" si="4"/>
        <v>СОШ с углуб.</v>
      </c>
      <c r="E36" s="8" t="str">
        <f t="shared" si="4"/>
        <v>2а</v>
      </c>
      <c r="F36" s="8">
        <f t="shared" si="4"/>
        <v>88</v>
      </c>
      <c r="G36" s="8">
        <f t="shared" si="4"/>
        <v>79</v>
      </c>
      <c r="H36" s="9"/>
      <c r="I36" s="9">
        <v>2</v>
      </c>
      <c r="J36" s="10"/>
      <c r="K36" s="10">
        <v>1</v>
      </c>
      <c r="L36" s="9">
        <v>2</v>
      </c>
      <c r="M36" s="9"/>
      <c r="N36" s="10"/>
      <c r="O36" s="10">
        <v>1</v>
      </c>
      <c r="P36" s="9">
        <v>2</v>
      </c>
      <c r="Q36" s="9"/>
      <c r="R36" s="10">
        <v>1</v>
      </c>
      <c r="S36" s="10"/>
      <c r="T36" s="9"/>
      <c r="U36" s="9">
        <v>1</v>
      </c>
      <c r="V36" s="11">
        <f t="shared" si="5"/>
        <v>10</v>
      </c>
    </row>
    <row r="37" spans="1:22" x14ac:dyDescent="0.25">
      <c r="A37" s="4" t="str">
        <f t="shared" si="4"/>
        <v>Московский</v>
      </c>
      <c r="B37" s="12" t="str">
        <f t="shared" si="4"/>
        <v>ГБОУ СОШ №371</v>
      </c>
      <c r="C37" s="6">
        <f t="shared" si="4"/>
        <v>11371</v>
      </c>
      <c r="D37" s="6" t="str">
        <f t="shared" si="4"/>
        <v>СОШ с углуб.</v>
      </c>
      <c r="E37" s="8" t="str">
        <f t="shared" si="4"/>
        <v>2а</v>
      </c>
      <c r="F37" s="8">
        <f t="shared" si="4"/>
        <v>88</v>
      </c>
      <c r="G37" s="8">
        <f t="shared" si="4"/>
        <v>79</v>
      </c>
      <c r="H37" s="9">
        <v>1</v>
      </c>
      <c r="I37" s="9"/>
      <c r="J37" s="10">
        <v>1</v>
      </c>
      <c r="K37" s="10"/>
      <c r="L37" s="9"/>
      <c r="M37" s="9">
        <v>2</v>
      </c>
      <c r="N37" s="10"/>
      <c r="O37" s="10">
        <v>1</v>
      </c>
      <c r="P37" s="9">
        <v>1</v>
      </c>
      <c r="Q37" s="9"/>
      <c r="R37" s="10">
        <v>1</v>
      </c>
      <c r="S37" s="10"/>
      <c r="T37" s="9"/>
      <c r="U37" s="9">
        <v>2</v>
      </c>
      <c r="V37" s="11">
        <f t="shared" si="5"/>
        <v>9</v>
      </c>
    </row>
    <row r="38" spans="1:22" x14ac:dyDescent="0.25">
      <c r="A38" s="4" t="str">
        <f t="shared" ref="A38:G53" si="6">A37</f>
        <v>Московский</v>
      </c>
      <c r="B38" s="12" t="str">
        <f t="shared" si="6"/>
        <v>ГБОУ СОШ №371</v>
      </c>
      <c r="C38" s="6">
        <f t="shared" si="6"/>
        <v>11371</v>
      </c>
      <c r="D38" s="6" t="str">
        <f t="shared" si="6"/>
        <v>СОШ с углуб.</v>
      </c>
      <c r="E38" s="8" t="str">
        <f t="shared" si="6"/>
        <v>2а</v>
      </c>
      <c r="F38" s="8">
        <f t="shared" si="6"/>
        <v>88</v>
      </c>
      <c r="G38" s="8">
        <f t="shared" si="6"/>
        <v>79</v>
      </c>
      <c r="H38" s="9">
        <v>1</v>
      </c>
      <c r="I38" s="9"/>
      <c r="J38" s="10">
        <v>1</v>
      </c>
      <c r="K38" s="10"/>
      <c r="L38" s="9"/>
      <c r="M38" s="9">
        <v>2</v>
      </c>
      <c r="N38" s="10">
        <v>1</v>
      </c>
      <c r="O38" s="10"/>
      <c r="P38" s="9"/>
      <c r="Q38" s="9">
        <v>2</v>
      </c>
      <c r="R38" s="10"/>
      <c r="S38" s="10">
        <v>1</v>
      </c>
      <c r="T38" s="9"/>
      <c r="U38" s="9">
        <v>2</v>
      </c>
      <c r="V38" s="11">
        <f t="shared" si="5"/>
        <v>10</v>
      </c>
    </row>
    <row r="39" spans="1:22" x14ac:dyDescent="0.25">
      <c r="A39" s="4" t="str">
        <f t="shared" si="6"/>
        <v>Московский</v>
      </c>
      <c r="B39" s="12" t="str">
        <f t="shared" si="6"/>
        <v>ГБОУ СОШ №371</v>
      </c>
      <c r="C39" s="6">
        <f t="shared" si="6"/>
        <v>11371</v>
      </c>
      <c r="D39" s="6" t="str">
        <f t="shared" si="6"/>
        <v>СОШ с углуб.</v>
      </c>
      <c r="E39" s="8" t="str">
        <f t="shared" si="6"/>
        <v>2а</v>
      </c>
      <c r="F39" s="8">
        <f t="shared" si="6"/>
        <v>88</v>
      </c>
      <c r="G39" s="8">
        <f t="shared" si="6"/>
        <v>79</v>
      </c>
      <c r="H39" s="9">
        <v>2</v>
      </c>
      <c r="I39" s="9"/>
      <c r="J39" s="10">
        <v>0</v>
      </c>
      <c r="K39" s="10"/>
      <c r="L39" s="9"/>
      <c r="M39" s="9">
        <v>1</v>
      </c>
      <c r="N39" s="10"/>
      <c r="O39" s="10">
        <v>1</v>
      </c>
      <c r="P39" s="9"/>
      <c r="Q39" s="9">
        <v>1</v>
      </c>
      <c r="R39" s="10">
        <v>1</v>
      </c>
      <c r="S39" s="10"/>
      <c r="T39" s="9"/>
      <c r="U39" s="9">
        <v>1</v>
      </c>
      <c r="V39" s="11">
        <f t="shared" si="5"/>
        <v>7</v>
      </c>
    </row>
    <row r="40" spans="1:22" x14ac:dyDescent="0.25">
      <c r="A40" s="4" t="str">
        <f t="shared" si="6"/>
        <v>Московский</v>
      </c>
      <c r="B40" s="12" t="str">
        <f t="shared" si="6"/>
        <v>ГБОУ СОШ №371</v>
      </c>
      <c r="C40" s="6">
        <f t="shared" si="6"/>
        <v>11371</v>
      </c>
      <c r="D40" s="6" t="str">
        <f t="shared" si="6"/>
        <v>СОШ с углуб.</v>
      </c>
      <c r="E40" s="8" t="str">
        <f t="shared" si="6"/>
        <v>2а</v>
      </c>
      <c r="F40" s="8">
        <f t="shared" si="6"/>
        <v>88</v>
      </c>
      <c r="G40" s="8">
        <f t="shared" si="6"/>
        <v>79</v>
      </c>
      <c r="H40" s="9">
        <v>2</v>
      </c>
      <c r="I40" s="9"/>
      <c r="J40" s="10">
        <v>1</v>
      </c>
      <c r="K40" s="10"/>
      <c r="L40" s="9">
        <v>2</v>
      </c>
      <c r="M40" s="9"/>
      <c r="N40" s="10">
        <v>1</v>
      </c>
      <c r="O40" s="10"/>
      <c r="P40" s="9">
        <v>2</v>
      </c>
      <c r="Q40" s="9"/>
      <c r="R40" s="10"/>
      <c r="S40" s="10">
        <v>1</v>
      </c>
      <c r="T40" s="9"/>
      <c r="U40" s="9">
        <v>2</v>
      </c>
      <c r="V40" s="11">
        <f t="shared" si="5"/>
        <v>11</v>
      </c>
    </row>
    <row r="41" spans="1:22" x14ac:dyDescent="0.25">
      <c r="A41" s="4" t="str">
        <f t="shared" si="6"/>
        <v>Московский</v>
      </c>
      <c r="B41" s="12" t="str">
        <f t="shared" si="6"/>
        <v>ГБОУ СОШ №371</v>
      </c>
      <c r="C41" s="6">
        <f t="shared" si="6"/>
        <v>11371</v>
      </c>
      <c r="D41" s="6" t="str">
        <f t="shared" si="6"/>
        <v>СОШ с углуб.</v>
      </c>
      <c r="E41" s="8" t="str">
        <f t="shared" si="6"/>
        <v>2а</v>
      </c>
      <c r="F41" s="8">
        <f t="shared" si="6"/>
        <v>88</v>
      </c>
      <c r="G41" s="8">
        <f t="shared" si="6"/>
        <v>79</v>
      </c>
      <c r="H41" s="9"/>
      <c r="I41" s="9">
        <v>2</v>
      </c>
      <c r="J41" s="10"/>
      <c r="K41" s="10">
        <v>1</v>
      </c>
      <c r="L41" s="9"/>
      <c r="M41" s="9">
        <v>2</v>
      </c>
      <c r="N41" s="10">
        <v>1</v>
      </c>
      <c r="O41" s="10"/>
      <c r="P41" s="9">
        <v>1</v>
      </c>
      <c r="Q41" s="9"/>
      <c r="R41" s="10"/>
      <c r="S41" s="10">
        <v>1</v>
      </c>
      <c r="T41" s="9">
        <v>2</v>
      </c>
      <c r="U41" s="9"/>
      <c r="V41" s="11">
        <f t="shared" si="5"/>
        <v>10</v>
      </c>
    </row>
    <row r="42" spans="1:22" x14ac:dyDescent="0.25">
      <c r="A42" s="4" t="str">
        <f t="shared" si="6"/>
        <v>Московский</v>
      </c>
      <c r="B42" s="12" t="str">
        <f t="shared" si="6"/>
        <v>ГБОУ СОШ №371</v>
      </c>
      <c r="C42" s="6">
        <f t="shared" si="6"/>
        <v>11371</v>
      </c>
      <c r="D42" s="6" t="str">
        <f t="shared" si="6"/>
        <v>СОШ с углуб.</v>
      </c>
      <c r="E42" s="8" t="str">
        <f t="shared" si="6"/>
        <v>2а</v>
      </c>
      <c r="F42" s="8">
        <f t="shared" si="6"/>
        <v>88</v>
      </c>
      <c r="G42" s="8">
        <f t="shared" si="6"/>
        <v>79</v>
      </c>
      <c r="H42" s="9"/>
      <c r="I42" s="9">
        <v>2</v>
      </c>
      <c r="J42" s="10"/>
      <c r="K42" s="10">
        <v>1</v>
      </c>
      <c r="L42" s="9"/>
      <c r="M42" s="9">
        <v>2</v>
      </c>
      <c r="N42" s="10">
        <v>1</v>
      </c>
      <c r="O42" s="10"/>
      <c r="P42" s="9">
        <v>1</v>
      </c>
      <c r="Q42" s="9"/>
      <c r="R42" s="10"/>
      <c r="S42" s="10">
        <v>1</v>
      </c>
      <c r="T42" s="9"/>
      <c r="U42" s="9">
        <v>2</v>
      </c>
      <c r="V42" s="11">
        <f t="shared" si="5"/>
        <v>10</v>
      </c>
    </row>
    <row r="43" spans="1:22" x14ac:dyDescent="0.25">
      <c r="A43" s="4" t="str">
        <f t="shared" si="6"/>
        <v>Московский</v>
      </c>
      <c r="B43" s="12" t="str">
        <f t="shared" si="6"/>
        <v>ГБОУ СОШ №371</v>
      </c>
      <c r="C43" s="6">
        <f t="shared" si="6"/>
        <v>11371</v>
      </c>
      <c r="D43" s="6" t="str">
        <f t="shared" si="6"/>
        <v>СОШ с углуб.</v>
      </c>
      <c r="E43" s="8" t="str">
        <f t="shared" si="6"/>
        <v>2а</v>
      </c>
      <c r="F43" s="8">
        <f t="shared" si="6"/>
        <v>88</v>
      </c>
      <c r="G43" s="8">
        <f t="shared" si="6"/>
        <v>79</v>
      </c>
      <c r="H43" s="9">
        <v>1</v>
      </c>
      <c r="I43" s="9"/>
      <c r="J43" s="10">
        <v>1</v>
      </c>
      <c r="K43" s="10"/>
      <c r="L43" s="9">
        <v>2</v>
      </c>
      <c r="M43" s="9"/>
      <c r="N43" s="10"/>
      <c r="O43" s="10">
        <v>1</v>
      </c>
      <c r="P43" s="9">
        <v>1</v>
      </c>
      <c r="Q43" s="9"/>
      <c r="R43" s="10"/>
      <c r="S43" s="10">
        <v>1</v>
      </c>
      <c r="T43" s="9"/>
      <c r="U43" s="9">
        <v>2</v>
      </c>
      <c r="V43" s="11">
        <f t="shared" si="5"/>
        <v>9</v>
      </c>
    </row>
    <row r="44" spans="1:22" x14ac:dyDescent="0.25">
      <c r="A44" s="4" t="str">
        <f t="shared" si="6"/>
        <v>Московский</v>
      </c>
      <c r="B44" s="12" t="str">
        <f t="shared" si="6"/>
        <v>ГБОУ СОШ №371</v>
      </c>
      <c r="C44" s="6">
        <f t="shared" si="6"/>
        <v>11371</v>
      </c>
      <c r="D44" s="6" t="str">
        <f t="shared" si="6"/>
        <v>СОШ с углуб.</v>
      </c>
      <c r="E44" s="8" t="str">
        <f t="shared" si="6"/>
        <v>2а</v>
      </c>
      <c r="F44" s="8">
        <f t="shared" si="6"/>
        <v>88</v>
      </c>
      <c r="G44" s="8">
        <f t="shared" si="6"/>
        <v>79</v>
      </c>
      <c r="H44" s="9">
        <v>2</v>
      </c>
      <c r="I44" s="9"/>
      <c r="J44" s="10">
        <v>1</v>
      </c>
      <c r="K44" s="10"/>
      <c r="L44" s="9">
        <v>2</v>
      </c>
      <c r="M44" s="9"/>
      <c r="N44" s="10"/>
      <c r="O44" s="10">
        <v>1</v>
      </c>
      <c r="P44" s="9">
        <v>0</v>
      </c>
      <c r="Q44" s="9"/>
      <c r="R44" s="10">
        <v>1</v>
      </c>
      <c r="S44" s="10"/>
      <c r="T44" s="9"/>
      <c r="U44" s="9">
        <v>2</v>
      </c>
      <c r="V44" s="11">
        <f t="shared" si="5"/>
        <v>9</v>
      </c>
    </row>
    <row r="45" spans="1:22" x14ac:dyDescent="0.25">
      <c r="A45" s="4" t="str">
        <f t="shared" si="6"/>
        <v>Московский</v>
      </c>
      <c r="B45" s="12" t="str">
        <f t="shared" si="6"/>
        <v>ГБОУ СОШ №371</v>
      </c>
      <c r="C45" s="6">
        <f t="shared" si="6"/>
        <v>11371</v>
      </c>
      <c r="D45" s="6" t="str">
        <f t="shared" si="6"/>
        <v>СОШ с углуб.</v>
      </c>
      <c r="E45" s="8" t="str">
        <f t="shared" si="6"/>
        <v>2а</v>
      </c>
      <c r="F45" s="8">
        <f t="shared" si="6"/>
        <v>88</v>
      </c>
      <c r="G45" s="8">
        <f t="shared" si="6"/>
        <v>79</v>
      </c>
      <c r="H45" s="9"/>
      <c r="I45" s="9">
        <v>1</v>
      </c>
      <c r="J45" s="10"/>
      <c r="K45" s="10">
        <v>1</v>
      </c>
      <c r="L45" s="9"/>
      <c r="M45" s="9">
        <v>2</v>
      </c>
      <c r="N45" s="10"/>
      <c r="O45" s="10">
        <v>1</v>
      </c>
      <c r="P45" s="9">
        <v>1</v>
      </c>
      <c r="Q45" s="9"/>
      <c r="R45" s="10">
        <v>1</v>
      </c>
      <c r="S45" s="10"/>
      <c r="T45" s="9"/>
      <c r="U45" s="9">
        <v>1</v>
      </c>
      <c r="V45" s="11">
        <f t="shared" si="5"/>
        <v>8</v>
      </c>
    </row>
    <row r="46" spans="1:22" x14ac:dyDescent="0.25">
      <c r="A46" s="4" t="str">
        <f t="shared" si="6"/>
        <v>Московский</v>
      </c>
      <c r="B46" s="12" t="str">
        <f t="shared" si="6"/>
        <v>ГБОУ СОШ №371</v>
      </c>
      <c r="C46" s="6">
        <f t="shared" si="6"/>
        <v>11371</v>
      </c>
      <c r="D46" s="6" t="str">
        <f t="shared" si="6"/>
        <v>СОШ с углуб.</v>
      </c>
      <c r="E46" s="8" t="str">
        <f t="shared" si="6"/>
        <v>2а</v>
      </c>
      <c r="F46" s="8">
        <f t="shared" si="6"/>
        <v>88</v>
      </c>
      <c r="G46" s="8">
        <f t="shared" si="6"/>
        <v>79</v>
      </c>
      <c r="H46" s="9">
        <v>1</v>
      </c>
      <c r="I46" s="9"/>
      <c r="J46" s="10">
        <v>1</v>
      </c>
      <c r="K46" s="10"/>
      <c r="L46" s="9"/>
      <c r="M46" s="9">
        <v>2</v>
      </c>
      <c r="N46" s="10">
        <v>1</v>
      </c>
      <c r="O46" s="10"/>
      <c r="P46" s="9">
        <v>1</v>
      </c>
      <c r="Q46" s="9"/>
      <c r="R46" s="10">
        <v>0</v>
      </c>
      <c r="S46" s="10"/>
      <c r="T46" s="9"/>
      <c r="U46" s="9">
        <v>2</v>
      </c>
      <c r="V46" s="11">
        <f t="shared" si="5"/>
        <v>8</v>
      </c>
    </row>
    <row r="47" spans="1:22" x14ac:dyDescent="0.25">
      <c r="A47" s="4" t="str">
        <f t="shared" si="6"/>
        <v>Московский</v>
      </c>
      <c r="B47" s="12" t="str">
        <f t="shared" si="6"/>
        <v>ГБОУ СОШ №371</v>
      </c>
      <c r="C47" s="6">
        <f t="shared" si="6"/>
        <v>11371</v>
      </c>
      <c r="D47" s="6" t="str">
        <f t="shared" si="6"/>
        <v>СОШ с углуб.</v>
      </c>
      <c r="E47" s="8" t="str">
        <f t="shared" si="6"/>
        <v>2а</v>
      </c>
      <c r="F47" s="8">
        <f t="shared" si="6"/>
        <v>88</v>
      </c>
      <c r="G47" s="8">
        <f t="shared" si="6"/>
        <v>79</v>
      </c>
      <c r="H47" s="9">
        <v>1</v>
      </c>
      <c r="I47" s="9"/>
      <c r="J47" s="10">
        <v>1</v>
      </c>
      <c r="K47" s="10"/>
      <c r="L47" s="9"/>
      <c r="M47" s="9">
        <v>2</v>
      </c>
      <c r="N47" s="10">
        <v>1</v>
      </c>
      <c r="O47" s="10"/>
      <c r="P47" s="9"/>
      <c r="Q47" s="9">
        <v>2</v>
      </c>
      <c r="R47" s="10">
        <v>1</v>
      </c>
      <c r="S47" s="10"/>
      <c r="T47" s="9"/>
      <c r="U47" s="9">
        <v>1</v>
      </c>
      <c r="V47" s="11">
        <f t="shared" si="5"/>
        <v>9</v>
      </c>
    </row>
    <row r="48" spans="1:22" x14ac:dyDescent="0.25">
      <c r="A48" s="4" t="str">
        <f t="shared" si="6"/>
        <v>Московский</v>
      </c>
      <c r="B48" s="12" t="str">
        <f t="shared" si="6"/>
        <v>ГБОУ СОШ №371</v>
      </c>
      <c r="C48" s="6">
        <f t="shared" si="6"/>
        <v>11371</v>
      </c>
      <c r="D48" s="6" t="str">
        <f t="shared" si="6"/>
        <v>СОШ с углуб.</v>
      </c>
      <c r="E48" s="8" t="str">
        <f t="shared" si="6"/>
        <v>2а</v>
      </c>
      <c r="F48" s="8">
        <f t="shared" si="6"/>
        <v>88</v>
      </c>
      <c r="G48" s="8">
        <f t="shared" si="6"/>
        <v>79</v>
      </c>
      <c r="H48" s="9">
        <v>1</v>
      </c>
      <c r="I48" s="9"/>
      <c r="J48" s="10">
        <v>1</v>
      </c>
      <c r="K48" s="10"/>
      <c r="L48" s="9"/>
      <c r="M48" s="9">
        <v>2</v>
      </c>
      <c r="N48" s="10">
        <v>1</v>
      </c>
      <c r="O48" s="10"/>
      <c r="P48" s="9"/>
      <c r="Q48" s="9">
        <v>2</v>
      </c>
      <c r="R48" s="10"/>
      <c r="S48" s="10">
        <v>1</v>
      </c>
      <c r="T48" s="9">
        <v>1</v>
      </c>
      <c r="U48" s="9"/>
      <c r="V48" s="11">
        <f t="shared" si="5"/>
        <v>9</v>
      </c>
    </row>
    <row r="49" spans="1:22" x14ac:dyDescent="0.25">
      <c r="A49" s="4" t="str">
        <f t="shared" si="6"/>
        <v>Московский</v>
      </c>
      <c r="B49" s="12" t="str">
        <f t="shared" si="6"/>
        <v>ГБОУ СОШ №371</v>
      </c>
      <c r="C49" s="6">
        <f t="shared" si="6"/>
        <v>11371</v>
      </c>
      <c r="D49" s="6" t="str">
        <f t="shared" si="6"/>
        <v>СОШ с углуб.</v>
      </c>
      <c r="E49" s="8" t="str">
        <f t="shared" si="6"/>
        <v>2а</v>
      </c>
      <c r="F49" s="8">
        <f t="shared" si="6"/>
        <v>88</v>
      </c>
      <c r="G49" s="8">
        <f t="shared" si="6"/>
        <v>79</v>
      </c>
      <c r="H49" s="9">
        <v>1</v>
      </c>
      <c r="I49" s="9"/>
      <c r="J49" s="10">
        <v>1</v>
      </c>
      <c r="K49" s="10"/>
      <c r="L49" s="9"/>
      <c r="M49" s="9">
        <v>1</v>
      </c>
      <c r="N49" s="10">
        <v>0</v>
      </c>
      <c r="O49" s="10"/>
      <c r="P49" s="9">
        <v>2</v>
      </c>
      <c r="Q49" s="9"/>
      <c r="R49" s="10">
        <v>1</v>
      </c>
      <c r="S49" s="10"/>
      <c r="T49" s="9"/>
      <c r="U49" s="9">
        <v>2</v>
      </c>
      <c r="V49" s="11">
        <f t="shared" si="5"/>
        <v>8</v>
      </c>
    </row>
    <row r="50" spans="1:22" x14ac:dyDescent="0.25">
      <c r="A50" s="4" t="str">
        <f t="shared" si="6"/>
        <v>Московский</v>
      </c>
      <c r="B50" s="12" t="str">
        <f t="shared" si="6"/>
        <v>ГБОУ СОШ №371</v>
      </c>
      <c r="C50" s="6">
        <f t="shared" si="6"/>
        <v>11371</v>
      </c>
      <c r="D50" s="6" t="str">
        <f t="shared" si="6"/>
        <v>СОШ с углуб.</v>
      </c>
      <c r="E50" s="8" t="str">
        <f t="shared" si="6"/>
        <v>2а</v>
      </c>
      <c r="F50" s="8">
        <f t="shared" si="6"/>
        <v>88</v>
      </c>
      <c r="G50" s="8">
        <f t="shared" si="6"/>
        <v>79</v>
      </c>
      <c r="H50" s="9">
        <v>2</v>
      </c>
      <c r="I50" s="9"/>
      <c r="J50" s="10">
        <v>1</v>
      </c>
      <c r="K50" s="10"/>
      <c r="L50" s="9">
        <v>2</v>
      </c>
      <c r="M50" s="9"/>
      <c r="N50" s="10">
        <v>1</v>
      </c>
      <c r="O50" s="10"/>
      <c r="P50" s="9"/>
      <c r="Q50" s="9">
        <v>2</v>
      </c>
      <c r="R50" s="10">
        <v>1</v>
      </c>
      <c r="S50" s="10"/>
      <c r="T50" s="9"/>
      <c r="U50" s="9">
        <v>2</v>
      </c>
      <c r="V50" s="11">
        <f t="shared" si="5"/>
        <v>11</v>
      </c>
    </row>
    <row r="51" spans="1:22" x14ac:dyDescent="0.25">
      <c r="A51" s="4" t="str">
        <f t="shared" si="6"/>
        <v>Московский</v>
      </c>
      <c r="B51" s="12" t="str">
        <f t="shared" si="6"/>
        <v>ГБОУ СОШ №371</v>
      </c>
      <c r="C51" s="6">
        <f t="shared" si="6"/>
        <v>11371</v>
      </c>
      <c r="D51" s="6" t="str">
        <f t="shared" si="6"/>
        <v>СОШ с углуб.</v>
      </c>
      <c r="E51" s="8" t="str">
        <f t="shared" si="6"/>
        <v>2а</v>
      </c>
      <c r="F51" s="8">
        <f t="shared" si="6"/>
        <v>88</v>
      </c>
      <c r="G51" s="8">
        <f t="shared" si="6"/>
        <v>79</v>
      </c>
      <c r="H51" s="9"/>
      <c r="I51" s="9">
        <v>1</v>
      </c>
      <c r="J51" s="10"/>
      <c r="K51" s="10">
        <v>1</v>
      </c>
      <c r="L51" s="9"/>
      <c r="M51" s="9">
        <v>1</v>
      </c>
      <c r="N51" s="10"/>
      <c r="O51" s="10">
        <v>1</v>
      </c>
      <c r="P51" s="9"/>
      <c r="Q51" s="9">
        <v>1</v>
      </c>
      <c r="R51" s="10">
        <v>1</v>
      </c>
      <c r="S51" s="10"/>
      <c r="T51" s="9"/>
      <c r="U51" s="9">
        <v>1</v>
      </c>
      <c r="V51" s="11">
        <f t="shared" si="5"/>
        <v>7</v>
      </c>
    </row>
    <row r="52" spans="1:22" x14ac:dyDescent="0.25">
      <c r="A52" s="4" t="str">
        <f t="shared" si="6"/>
        <v>Московский</v>
      </c>
      <c r="B52" s="12" t="str">
        <f t="shared" si="6"/>
        <v>ГБОУ СОШ №371</v>
      </c>
      <c r="C52" s="6">
        <f t="shared" si="6"/>
        <v>11371</v>
      </c>
      <c r="D52" s="6" t="str">
        <f t="shared" si="6"/>
        <v>СОШ с углуб.</v>
      </c>
      <c r="E52" s="8" t="str">
        <f t="shared" si="6"/>
        <v>2а</v>
      </c>
      <c r="F52" s="8">
        <f t="shared" si="6"/>
        <v>88</v>
      </c>
      <c r="G52" s="8">
        <f t="shared" si="6"/>
        <v>79</v>
      </c>
      <c r="H52" s="9"/>
      <c r="I52" s="9">
        <v>2</v>
      </c>
      <c r="J52" s="10">
        <v>1</v>
      </c>
      <c r="K52" s="10"/>
      <c r="L52" s="9"/>
      <c r="M52" s="9">
        <v>2</v>
      </c>
      <c r="N52" s="10"/>
      <c r="O52" s="10">
        <v>1</v>
      </c>
      <c r="P52" s="9"/>
      <c r="Q52" s="9">
        <v>1</v>
      </c>
      <c r="R52" s="10"/>
      <c r="S52" s="10">
        <v>1</v>
      </c>
      <c r="T52" s="9"/>
      <c r="U52" s="9">
        <v>2</v>
      </c>
      <c r="V52" s="11">
        <f t="shared" si="5"/>
        <v>10</v>
      </c>
    </row>
    <row r="53" spans="1:22" x14ac:dyDescent="0.25">
      <c r="A53" s="4" t="str">
        <f t="shared" si="6"/>
        <v>Московский</v>
      </c>
      <c r="B53" s="12" t="str">
        <f t="shared" si="6"/>
        <v>ГБОУ СОШ №371</v>
      </c>
      <c r="C53" s="6">
        <f t="shared" si="6"/>
        <v>11371</v>
      </c>
      <c r="D53" s="6" t="str">
        <f t="shared" si="6"/>
        <v>СОШ с углуб.</v>
      </c>
      <c r="E53" s="8" t="str">
        <f t="shared" si="6"/>
        <v>2а</v>
      </c>
      <c r="F53" s="8">
        <f t="shared" si="6"/>
        <v>88</v>
      </c>
      <c r="G53" s="8">
        <f t="shared" si="6"/>
        <v>79</v>
      </c>
      <c r="H53" s="9"/>
      <c r="I53" s="9">
        <v>1</v>
      </c>
      <c r="J53" s="10">
        <v>1</v>
      </c>
      <c r="K53" s="10"/>
      <c r="L53" s="9"/>
      <c r="M53" s="9">
        <v>2</v>
      </c>
      <c r="N53" s="10">
        <v>1</v>
      </c>
      <c r="O53" s="10"/>
      <c r="P53" s="9"/>
      <c r="Q53" s="9">
        <v>2</v>
      </c>
      <c r="R53" s="10"/>
      <c r="S53" s="10">
        <v>1</v>
      </c>
      <c r="T53" s="9">
        <v>2</v>
      </c>
      <c r="U53" s="9"/>
      <c r="V53" s="11">
        <f t="shared" si="5"/>
        <v>10</v>
      </c>
    </row>
    <row r="54" spans="1:22" x14ac:dyDescent="0.25">
      <c r="A54" s="4" t="str">
        <f t="shared" ref="A54:G69" si="7">A53</f>
        <v>Московский</v>
      </c>
      <c r="B54" s="12" t="str">
        <f t="shared" si="7"/>
        <v>ГБОУ СОШ №371</v>
      </c>
      <c r="C54" s="6">
        <f t="shared" si="7"/>
        <v>11371</v>
      </c>
      <c r="D54" s="6" t="str">
        <f t="shared" si="7"/>
        <v>СОШ с углуб.</v>
      </c>
      <c r="E54" s="8" t="str">
        <f t="shared" si="7"/>
        <v>2а</v>
      </c>
      <c r="F54" s="8">
        <f t="shared" si="7"/>
        <v>88</v>
      </c>
      <c r="G54" s="8">
        <f t="shared" si="7"/>
        <v>79</v>
      </c>
      <c r="H54" s="9"/>
      <c r="I54" s="9">
        <v>1</v>
      </c>
      <c r="J54" s="10"/>
      <c r="K54" s="10">
        <v>1</v>
      </c>
      <c r="L54" s="9"/>
      <c r="M54" s="9">
        <v>2</v>
      </c>
      <c r="N54" s="10"/>
      <c r="O54" s="10">
        <v>1</v>
      </c>
      <c r="P54" s="9"/>
      <c r="Q54" s="9">
        <v>1</v>
      </c>
      <c r="R54" s="10"/>
      <c r="S54" s="10">
        <v>1</v>
      </c>
      <c r="T54" s="9">
        <v>1</v>
      </c>
      <c r="U54" s="9"/>
      <c r="V54" s="11">
        <f t="shared" si="5"/>
        <v>8</v>
      </c>
    </row>
    <row r="55" spans="1:22" x14ac:dyDescent="0.25">
      <c r="A55" s="4" t="str">
        <f t="shared" si="7"/>
        <v>Московский</v>
      </c>
      <c r="B55" s="12" t="str">
        <f t="shared" si="7"/>
        <v>ГБОУ СОШ №371</v>
      </c>
      <c r="C55" s="6">
        <f t="shared" si="7"/>
        <v>11371</v>
      </c>
      <c r="D55" s="6" t="str">
        <f t="shared" si="7"/>
        <v>СОШ с углуб.</v>
      </c>
      <c r="E55" s="13" t="s">
        <v>23</v>
      </c>
      <c r="F55" s="8">
        <f t="shared" si="7"/>
        <v>88</v>
      </c>
      <c r="G55" s="8">
        <f t="shared" si="7"/>
        <v>79</v>
      </c>
      <c r="H55" s="9"/>
      <c r="I55" s="9">
        <v>2</v>
      </c>
      <c r="J55" s="10"/>
      <c r="K55" s="10">
        <v>1</v>
      </c>
      <c r="L55" s="9"/>
      <c r="M55" s="9">
        <v>2</v>
      </c>
      <c r="N55" s="10">
        <v>1</v>
      </c>
      <c r="O55" s="10"/>
      <c r="P55" s="9"/>
      <c r="Q55" s="9">
        <v>2</v>
      </c>
      <c r="R55" s="10"/>
      <c r="S55" s="10">
        <v>1</v>
      </c>
      <c r="T55" s="9">
        <v>2</v>
      </c>
      <c r="U55" s="9"/>
      <c r="V55" s="11">
        <f>IF(COUNTBLANK(H55:U55)&lt;=7,SUM(H55:U55),"Не писал")</f>
        <v>11</v>
      </c>
    </row>
    <row r="56" spans="1:22" x14ac:dyDescent="0.25">
      <c r="A56" s="4" t="str">
        <f t="shared" si="7"/>
        <v>Московский</v>
      </c>
      <c r="B56" s="12" t="str">
        <f t="shared" si="7"/>
        <v>ГБОУ СОШ №371</v>
      </c>
      <c r="C56" s="6">
        <f t="shared" si="7"/>
        <v>11371</v>
      </c>
      <c r="D56" s="6" t="str">
        <f t="shared" si="7"/>
        <v>СОШ с углуб.</v>
      </c>
      <c r="E56" s="8" t="str">
        <f t="shared" si="7"/>
        <v>2б</v>
      </c>
      <c r="F56" s="8">
        <f t="shared" si="7"/>
        <v>88</v>
      </c>
      <c r="G56" s="8">
        <f t="shared" si="7"/>
        <v>79</v>
      </c>
      <c r="H56" s="9"/>
      <c r="I56" s="9">
        <v>2</v>
      </c>
      <c r="J56" s="10">
        <v>1</v>
      </c>
      <c r="K56" s="10"/>
      <c r="L56" s="9"/>
      <c r="M56" s="9">
        <v>2</v>
      </c>
      <c r="N56" s="10">
        <v>1</v>
      </c>
      <c r="O56" s="10"/>
      <c r="P56" s="9">
        <v>1</v>
      </c>
      <c r="Q56" s="9"/>
      <c r="R56" s="10">
        <v>1</v>
      </c>
      <c r="S56" s="10"/>
      <c r="T56" s="9">
        <v>2</v>
      </c>
      <c r="U56" s="9"/>
      <c r="V56" s="11">
        <f t="shared" ref="V56:V82" si="8">IF(COUNTBLANK(H56:U56)&lt;=7,SUM(H56:U56),"Не писал")</f>
        <v>10</v>
      </c>
    </row>
    <row r="57" spans="1:22" x14ac:dyDescent="0.25">
      <c r="A57" s="4" t="str">
        <f t="shared" si="7"/>
        <v>Московский</v>
      </c>
      <c r="B57" s="12" t="str">
        <f t="shared" si="7"/>
        <v>ГБОУ СОШ №371</v>
      </c>
      <c r="C57" s="6">
        <f t="shared" si="7"/>
        <v>11371</v>
      </c>
      <c r="D57" s="6" t="str">
        <f t="shared" si="7"/>
        <v>СОШ с углуб.</v>
      </c>
      <c r="E57" s="8" t="str">
        <f t="shared" si="7"/>
        <v>2б</v>
      </c>
      <c r="F57" s="8">
        <f t="shared" si="7"/>
        <v>88</v>
      </c>
      <c r="G57" s="8">
        <f t="shared" si="7"/>
        <v>79</v>
      </c>
      <c r="H57" s="9"/>
      <c r="I57" s="9">
        <v>2</v>
      </c>
      <c r="J57" s="10"/>
      <c r="K57" s="10">
        <v>1</v>
      </c>
      <c r="L57" s="9">
        <v>2</v>
      </c>
      <c r="M57" s="9"/>
      <c r="N57" s="10">
        <v>1</v>
      </c>
      <c r="O57" s="10"/>
      <c r="P57" s="9"/>
      <c r="Q57" s="9">
        <v>2</v>
      </c>
      <c r="R57" s="10"/>
      <c r="S57" s="10">
        <v>1</v>
      </c>
      <c r="T57" s="9">
        <v>0</v>
      </c>
      <c r="U57" s="9"/>
      <c r="V57" s="11">
        <f t="shared" si="8"/>
        <v>9</v>
      </c>
    </row>
    <row r="58" spans="1:22" x14ac:dyDescent="0.25">
      <c r="A58" s="4" t="str">
        <f t="shared" si="7"/>
        <v>Московский</v>
      </c>
      <c r="B58" s="12" t="str">
        <f t="shared" si="7"/>
        <v>ГБОУ СОШ №371</v>
      </c>
      <c r="C58" s="6">
        <f t="shared" si="7"/>
        <v>11371</v>
      </c>
      <c r="D58" s="6" t="str">
        <f t="shared" si="7"/>
        <v>СОШ с углуб.</v>
      </c>
      <c r="E58" s="8" t="str">
        <f t="shared" si="7"/>
        <v>2б</v>
      </c>
      <c r="F58" s="8">
        <f t="shared" si="7"/>
        <v>88</v>
      </c>
      <c r="G58" s="8">
        <f t="shared" si="7"/>
        <v>79</v>
      </c>
      <c r="H58" s="9">
        <v>2</v>
      </c>
      <c r="I58" s="9"/>
      <c r="J58" s="10"/>
      <c r="K58" s="10">
        <v>1</v>
      </c>
      <c r="L58" s="9">
        <v>2</v>
      </c>
      <c r="M58" s="9"/>
      <c r="N58" s="10">
        <v>1</v>
      </c>
      <c r="O58" s="10"/>
      <c r="P58" s="9"/>
      <c r="Q58" s="9">
        <v>2</v>
      </c>
      <c r="R58" s="10"/>
      <c r="S58" s="10">
        <v>1</v>
      </c>
      <c r="T58" s="9"/>
      <c r="U58" s="9">
        <v>2</v>
      </c>
      <c r="V58" s="11">
        <f t="shared" si="8"/>
        <v>11</v>
      </c>
    </row>
    <row r="59" spans="1:22" x14ac:dyDescent="0.25">
      <c r="A59" s="4" t="str">
        <f t="shared" si="7"/>
        <v>Московский</v>
      </c>
      <c r="B59" s="12" t="str">
        <f t="shared" si="7"/>
        <v>ГБОУ СОШ №371</v>
      </c>
      <c r="C59" s="6">
        <f t="shared" si="7"/>
        <v>11371</v>
      </c>
      <c r="D59" s="6" t="str">
        <f t="shared" si="7"/>
        <v>СОШ с углуб.</v>
      </c>
      <c r="E59" s="8" t="str">
        <f t="shared" si="7"/>
        <v>2б</v>
      </c>
      <c r="F59" s="8">
        <f t="shared" si="7"/>
        <v>88</v>
      </c>
      <c r="G59" s="8">
        <f t="shared" si="7"/>
        <v>79</v>
      </c>
      <c r="H59" s="9"/>
      <c r="I59" s="9">
        <v>2</v>
      </c>
      <c r="J59" s="10">
        <v>1</v>
      </c>
      <c r="K59" s="10"/>
      <c r="L59" s="9">
        <v>2</v>
      </c>
      <c r="M59" s="9"/>
      <c r="N59" s="10">
        <v>1</v>
      </c>
      <c r="O59" s="10"/>
      <c r="P59" s="9"/>
      <c r="Q59" s="9">
        <v>2</v>
      </c>
      <c r="R59" s="10">
        <v>1</v>
      </c>
      <c r="S59" s="10"/>
      <c r="T59" s="9"/>
      <c r="U59" s="9">
        <v>2</v>
      </c>
      <c r="V59" s="11">
        <f t="shared" si="8"/>
        <v>11</v>
      </c>
    </row>
    <row r="60" spans="1:22" x14ac:dyDescent="0.25">
      <c r="A60" s="4" t="str">
        <f t="shared" si="7"/>
        <v>Московский</v>
      </c>
      <c r="B60" s="12" t="str">
        <f t="shared" si="7"/>
        <v>ГБОУ СОШ №371</v>
      </c>
      <c r="C60" s="6">
        <f t="shared" si="7"/>
        <v>11371</v>
      </c>
      <c r="D60" s="6" t="str">
        <f t="shared" si="7"/>
        <v>СОШ с углуб.</v>
      </c>
      <c r="E60" s="8" t="str">
        <f t="shared" si="7"/>
        <v>2б</v>
      </c>
      <c r="F60" s="8">
        <f t="shared" si="7"/>
        <v>88</v>
      </c>
      <c r="G60" s="8">
        <f t="shared" si="7"/>
        <v>79</v>
      </c>
      <c r="H60" s="9">
        <v>0</v>
      </c>
      <c r="I60" s="9"/>
      <c r="J60" s="10">
        <v>1</v>
      </c>
      <c r="K60" s="10"/>
      <c r="L60" s="9">
        <v>2</v>
      </c>
      <c r="M60" s="9"/>
      <c r="N60" s="10">
        <v>1</v>
      </c>
      <c r="O60" s="10"/>
      <c r="P60" s="9"/>
      <c r="Q60" s="9">
        <v>1</v>
      </c>
      <c r="R60" s="10">
        <v>1</v>
      </c>
      <c r="S60" s="10"/>
      <c r="T60" s="9">
        <v>1</v>
      </c>
      <c r="U60" s="9"/>
      <c r="V60" s="11">
        <f t="shared" si="8"/>
        <v>7</v>
      </c>
    </row>
    <row r="61" spans="1:22" x14ac:dyDescent="0.25">
      <c r="A61" s="4" t="str">
        <f t="shared" si="7"/>
        <v>Московский</v>
      </c>
      <c r="B61" s="12" t="str">
        <f t="shared" si="7"/>
        <v>ГБОУ СОШ №371</v>
      </c>
      <c r="C61" s="6">
        <f t="shared" si="7"/>
        <v>11371</v>
      </c>
      <c r="D61" s="6" t="str">
        <f t="shared" si="7"/>
        <v>СОШ с углуб.</v>
      </c>
      <c r="E61" s="8" t="str">
        <f t="shared" si="7"/>
        <v>2б</v>
      </c>
      <c r="F61" s="8">
        <f t="shared" si="7"/>
        <v>88</v>
      </c>
      <c r="G61" s="8">
        <f t="shared" si="7"/>
        <v>79</v>
      </c>
      <c r="H61" s="9"/>
      <c r="I61" s="9">
        <v>2</v>
      </c>
      <c r="J61" s="10"/>
      <c r="K61" s="10">
        <v>1</v>
      </c>
      <c r="L61" s="9">
        <v>2</v>
      </c>
      <c r="M61" s="9"/>
      <c r="N61" s="10">
        <v>1</v>
      </c>
      <c r="O61" s="10"/>
      <c r="P61" s="9"/>
      <c r="Q61" s="9">
        <v>1</v>
      </c>
      <c r="R61" s="10"/>
      <c r="S61" s="10">
        <v>0</v>
      </c>
      <c r="T61" s="9">
        <v>0</v>
      </c>
      <c r="U61" s="9"/>
      <c r="V61" s="11">
        <f t="shared" si="8"/>
        <v>7</v>
      </c>
    </row>
    <row r="62" spans="1:22" x14ac:dyDescent="0.25">
      <c r="A62" s="4" t="str">
        <f t="shared" si="7"/>
        <v>Московский</v>
      </c>
      <c r="B62" s="12" t="str">
        <f t="shared" si="7"/>
        <v>ГБОУ СОШ №371</v>
      </c>
      <c r="C62" s="6">
        <f t="shared" si="7"/>
        <v>11371</v>
      </c>
      <c r="D62" s="6" t="str">
        <f t="shared" si="7"/>
        <v>СОШ с углуб.</v>
      </c>
      <c r="E62" s="8" t="str">
        <f t="shared" si="7"/>
        <v>2б</v>
      </c>
      <c r="F62" s="8">
        <f t="shared" si="7"/>
        <v>88</v>
      </c>
      <c r="G62" s="8">
        <f t="shared" si="7"/>
        <v>79</v>
      </c>
      <c r="H62" s="9"/>
      <c r="I62" s="9">
        <v>2</v>
      </c>
      <c r="J62" s="10">
        <v>1</v>
      </c>
      <c r="K62" s="10"/>
      <c r="L62" s="9">
        <v>2</v>
      </c>
      <c r="M62" s="9"/>
      <c r="N62" s="10"/>
      <c r="O62" s="10">
        <v>1</v>
      </c>
      <c r="P62" s="9"/>
      <c r="Q62" s="9">
        <v>2</v>
      </c>
      <c r="R62" s="10"/>
      <c r="S62" s="10">
        <v>1</v>
      </c>
      <c r="T62" s="9"/>
      <c r="U62" s="9">
        <v>2</v>
      </c>
      <c r="V62" s="11">
        <f t="shared" si="8"/>
        <v>11</v>
      </c>
    </row>
    <row r="63" spans="1:22" x14ac:dyDescent="0.25">
      <c r="A63" s="4" t="str">
        <f t="shared" si="7"/>
        <v>Московский</v>
      </c>
      <c r="B63" s="12" t="str">
        <f t="shared" si="7"/>
        <v>ГБОУ СОШ №371</v>
      </c>
      <c r="C63" s="6">
        <f t="shared" si="7"/>
        <v>11371</v>
      </c>
      <c r="D63" s="6" t="str">
        <f t="shared" si="7"/>
        <v>СОШ с углуб.</v>
      </c>
      <c r="E63" s="8" t="str">
        <f t="shared" si="7"/>
        <v>2б</v>
      </c>
      <c r="F63" s="8">
        <f t="shared" si="7"/>
        <v>88</v>
      </c>
      <c r="G63" s="8">
        <f t="shared" si="7"/>
        <v>79</v>
      </c>
      <c r="H63" s="9">
        <v>2</v>
      </c>
      <c r="I63" s="9"/>
      <c r="J63" s="10"/>
      <c r="K63" s="10">
        <v>1</v>
      </c>
      <c r="L63" s="9"/>
      <c r="M63" s="9">
        <v>2</v>
      </c>
      <c r="N63" s="10">
        <v>1</v>
      </c>
      <c r="O63" s="10"/>
      <c r="P63" s="9">
        <v>2</v>
      </c>
      <c r="Q63" s="9"/>
      <c r="R63" s="10">
        <v>1</v>
      </c>
      <c r="S63" s="10"/>
      <c r="T63" s="9"/>
      <c r="U63" s="9">
        <v>1</v>
      </c>
      <c r="V63" s="11">
        <f t="shared" si="8"/>
        <v>10</v>
      </c>
    </row>
    <row r="64" spans="1:22" x14ac:dyDescent="0.25">
      <c r="A64" s="4" t="str">
        <f t="shared" si="7"/>
        <v>Московский</v>
      </c>
      <c r="B64" s="12" t="str">
        <f t="shared" si="7"/>
        <v>ГБОУ СОШ №371</v>
      </c>
      <c r="C64" s="6">
        <f t="shared" si="7"/>
        <v>11371</v>
      </c>
      <c r="D64" s="6" t="str">
        <f t="shared" si="7"/>
        <v>СОШ с углуб.</v>
      </c>
      <c r="E64" s="8" t="str">
        <f t="shared" si="7"/>
        <v>2б</v>
      </c>
      <c r="F64" s="8">
        <f t="shared" si="7"/>
        <v>88</v>
      </c>
      <c r="G64" s="8">
        <f t="shared" si="7"/>
        <v>79</v>
      </c>
      <c r="H64" s="9"/>
      <c r="I64" s="9">
        <v>2</v>
      </c>
      <c r="J64" s="10">
        <v>1</v>
      </c>
      <c r="K64" s="10"/>
      <c r="L64" s="9"/>
      <c r="M64" s="9">
        <v>2</v>
      </c>
      <c r="N64" s="10">
        <v>1</v>
      </c>
      <c r="O64" s="10"/>
      <c r="P64" s="9"/>
      <c r="Q64" s="9">
        <v>2</v>
      </c>
      <c r="R64" s="10">
        <v>1</v>
      </c>
      <c r="S64" s="10"/>
      <c r="T64" s="9">
        <v>2</v>
      </c>
      <c r="U64" s="9"/>
      <c r="V64" s="11">
        <f t="shared" si="8"/>
        <v>11</v>
      </c>
    </row>
    <row r="65" spans="1:22" x14ac:dyDescent="0.25">
      <c r="A65" s="4" t="str">
        <f t="shared" si="7"/>
        <v>Московский</v>
      </c>
      <c r="B65" s="12" t="str">
        <f t="shared" si="7"/>
        <v>ГБОУ СОШ №371</v>
      </c>
      <c r="C65" s="6">
        <f t="shared" si="7"/>
        <v>11371</v>
      </c>
      <c r="D65" s="6" t="str">
        <f t="shared" si="7"/>
        <v>СОШ с углуб.</v>
      </c>
      <c r="E65" s="8" t="str">
        <f t="shared" si="7"/>
        <v>2б</v>
      </c>
      <c r="F65" s="8">
        <f t="shared" si="7"/>
        <v>88</v>
      </c>
      <c r="G65" s="8">
        <f t="shared" si="7"/>
        <v>79</v>
      </c>
      <c r="H65" s="9">
        <v>2</v>
      </c>
      <c r="I65" s="9"/>
      <c r="J65" s="10">
        <v>1</v>
      </c>
      <c r="K65" s="10"/>
      <c r="L65" s="9"/>
      <c r="M65" s="9">
        <v>2</v>
      </c>
      <c r="N65" s="10"/>
      <c r="O65" s="10">
        <v>1</v>
      </c>
      <c r="P65" s="9">
        <v>2</v>
      </c>
      <c r="Q65" s="9"/>
      <c r="R65" s="10"/>
      <c r="S65" s="10">
        <v>1</v>
      </c>
      <c r="T65" s="9"/>
      <c r="U65" s="9">
        <v>2</v>
      </c>
      <c r="V65" s="11">
        <f t="shared" si="8"/>
        <v>11</v>
      </c>
    </row>
    <row r="66" spans="1:22" x14ac:dyDescent="0.25">
      <c r="A66" s="4" t="str">
        <f t="shared" si="7"/>
        <v>Московский</v>
      </c>
      <c r="B66" s="12" t="str">
        <f t="shared" si="7"/>
        <v>ГБОУ СОШ №371</v>
      </c>
      <c r="C66" s="6">
        <f t="shared" si="7"/>
        <v>11371</v>
      </c>
      <c r="D66" s="6" t="str">
        <f t="shared" si="7"/>
        <v>СОШ с углуб.</v>
      </c>
      <c r="E66" s="8" t="str">
        <f t="shared" si="7"/>
        <v>2б</v>
      </c>
      <c r="F66" s="8">
        <f t="shared" si="7"/>
        <v>88</v>
      </c>
      <c r="G66" s="8">
        <f t="shared" si="7"/>
        <v>79</v>
      </c>
      <c r="H66" s="9">
        <v>2</v>
      </c>
      <c r="I66" s="9"/>
      <c r="J66" s="10">
        <v>1</v>
      </c>
      <c r="K66" s="10"/>
      <c r="L66" s="9">
        <v>2</v>
      </c>
      <c r="M66" s="9"/>
      <c r="N66" s="10"/>
      <c r="O66" s="10">
        <v>1</v>
      </c>
      <c r="P66" s="9">
        <v>2</v>
      </c>
      <c r="Q66" s="9"/>
      <c r="R66" s="10"/>
      <c r="S66" s="10">
        <v>1</v>
      </c>
      <c r="T66" s="9"/>
      <c r="U66" s="9">
        <v>2</v>
      </c>
      <c r="V66" s="11">
        <f t="shared" si="8"/>
        <v>11</v>
      </c>
    </row>
    <row r="67" spans="1:22" x14ac:dyDescent="0.25">
      <c r="A67" s="4" t="str">
        <f t="shared" si="7"/>
        <v>Московский</v>
      </c>
      <c r="B67" s="12" t="str">
        <f t="shared" si="7"/>
        <v>ГБОУ СОШ №371</v>
      </c>
      <c r="C67" s="6">
        <f t="shared" si="7"/>
        <v>11371</v>
      </c>
      <c r="D67" s="6" t="str">
        <f t="shared" si="7"/>
        <v>СОШ с углуб.</v>
      </c>
      <c r="E67" s="8" t="str">
        <f t="shared" si="7"/>
        <v>2б</v>
      </c>
      <c r="F67" s="8">
        <f t="shared" si="7"/>
        <v>88</v>
      </c>
      <c r="G67" s="8">
        <f t="shared" si="7"/>
        <v>79</v>
      </c>
      <c r="H67" s="9"/>
      <c r="I67" s="9">
        <v>2</v>
      </c>
      <c r="J67" s="10">
        <v>1</v>
      </c>
      <c r="K67" s="10"/>
      <c r="L67" s="9">
        <v>2</v>
      </c>
      <c r="M67" s="9"/>
      <c r="N67" s="10">
        <v>1</v>
      </c>
      <c r="O67" s="10"/>
      <c r="P67" s="9"/>
      <c r="Q67" s="9">
        <v>2</v>
      </c>
      <c r="R67" s="10"/>
      <c r="S67" s="10">
        <v>1</v>
      </c>
      <c r="T67" s="9">
        <v>2</v>
      </c>
      <c r="U67" s="9"/>
      <c r="V67" s="11">
        <f t="shared" si="8"/>
        <v>11</v>
      </c>
    </row>
    <row r="68" spans="1:22" x14ac:dyDescent="0.25">
      <c r="A68" s="4" t="str">
        <f t="shared" si="7"/>
        <v>Московский</v>
      </c>
      <c r="B68" s="12" t="str">
        <f t="shared" si="7"/>
        <v>ГБОУ СОШ №371</v>
      </c>
      <c r="C68" s="6">
        <f t="shared" si="7"/>
        <v>11371</v>
      </c>
      <c r="D68" s="6" t="str">
        <f t="shared" si="7"/>
        <v>СОШ с углуб.</v>
      </c>
      <c r="E68" s="8" t="str">
        <f t="shared" si="7"/>
        <v>2б</v>
      </c>
      <c r="F68" s="8">
        <f t="shared" si="7"/>
        <v>88</v>
      </c>
      <c r="G68" s="8">
        <f t="shared" si="7"/>
        <v>79</v>
      </c>
      <c r="H68" s="9"/>
      <c r="I68" s="9">
        <v>2</v>
      </c>
      <c r="J68" s="10"/>
      <c r="K68" s="10">
        <v>1</v>
      </c>
      <c r="L68" s="9">
        <v>2</v>
      </c>
      <c r="M68" s="9"/>
      <c r="N68" s="10">
        <v>1</v>
      </c>
      <c r="O68" s="10"/>
      <c r="P68" s="9"/>
      <c r="Q68" s="9">
        <v>2</v>
      </c>
      <c r="R68" s="10">
        <v>1</v>
      </c>
      <c r="S68" s="10"/>
      <c r="T68" s="9"/>
      <c r="U68" s="9">
        <v>2</v>
      </c>
      <c r="V68" s="11">
        <f t="shared" si="8"/>
        <v>11</v>
      </c>
    </row>
    <row r="69" spans="1:22" x14ac:dyDescent="0.25">
      <c r="A69" s="4" t="str">
        <f t="shared" si="7"/>
        <v>Московский</v>
      </c>
      <c r="B69" s="12" t="str">
        <f t="shared" si="7"/>
        <v>ГБОУ СОШ №371</v>
      </c>
      <c r="C69" s="6">
        <f t="shared" si="7"/>
        <v>11371</v>
      </c>
      <c r="D69" s="6" t="str">
        <f t="shared" si="7"/>
        <v>СОШ с углуб.</v>
      </c>
      <c r="E69" s="8" t="str">
        <f t="shared" si="7"/>
        <v>2б</v>
      </c>
      <c r="F69" s="8">
        <f t="shared" si="7"/>
        <v>88</v>
      </c>
      <c r="G69" s="8">
        <f t="shared" si="7"/>
        <v>79</v>
      </c>
      <c r="H69" s="9"/>
      <c r="I69" s="9">
        <v>2</v>
      </c>
      <c r="J69" s="10">
        <v>1</v>
      </c>
      <c r="K69" s="10"/>
      <c r="L69" s="9">
        <v>2</v>
      </c>
      <c r="M69" s="9"/>
      <c r="N69" s="10">
        <v>1</v>
      </c>
      <c r="O69" s="10"/>
      <c r="P69" s="9"/>
      <c r="Q69" s="9">
        <v>2</v>
      </c>
      <c r="R69" s="10">
        <v>1</v>
      </c>
      <c r="S69" s="10"/>
      <c r="T69" s="9">
        <v>1</v>
      </c>
      <c r="U69" s="9"/>
      <c r="V69" s="11">
        <f t="shared" si="8"/>
        <v>10</v>
      </c>
    </row>
    <row r="70" spans="1:22" x14ac:dyDescent="0.25">
      <c r="A70" s="4" t="str">
        <f t="shared" ref="A70:G83" si="9">A69</f>
        <v>Московский</v>
      </c>
      <c r="B70" s="12" t="str">
        <f t="shared" si="9"/>
        <v>ГБОУ СОШ №371</v>
      </c>
      <c r="C70" s="6">
        <f t="shared" si="9"/>
        <v>11371</v>
      </c>
      <c r="D70" s="6" t="str">
        <f t="shared" si="9"/>
        <v>СОШ с углуб.</v>
      </c>
      <c r="E70" s="8" t="str">
        <f t="shared" si="9"/>
        <v>2б</v>
      </c>
      <c r="F70" s="8">
        <f t="shared" si="9"/>
        <v>88</v>
      </c>
      <c r="G70" s="8">
        <f t="shared" si="9"/>
        <v>79</v>
      </c>
      <c r="H70" s="9">
        <v>2</v>
      </c>
      <c r="I70" s="9"/>
      <c r="J70" s="10"/>
      <c r="K70" s="10">
        <v>1</v>
      </c>
      <c r="L70" s="9">
        <v>2</v>
      </c>
      <c r="M70" s="9"/>
      <c r="N70" s="10">
        <v>1</v>
      </c>
      <c r="O70" s="10"/>
      <c r="P70" s="9">
        <v>0</v>
      </c>
      <c r="Q70" s="9"/>
      <c r="R70" s="10"/>
      <c r="S70" s="10">
        <v>1</v>
      </c>
      <c r="T70" s="9"/>
      <c r="U70" s="9">
        <v>2</v>
      </c>
      <c r="V70" s="11">
        <f t="shared" si="8"/>
        <v>9</v>
      </c>
    </row>
    <row r="71" spans="1:22" x14ac:dyDescent="0.25">
      <c r="A71" s="4" t="str">
        <f t="shared" si="9"/>
        <v>Московский</v>
      </c>
      <c r="B71" s="12" t="str">
        <f t="shared" si="9"/>
        <v>ГБОУ СОШ №371</v>
      </c>
      <c r="C71" s="6">
        <f t="shared" si="9"/>
        <v>11371</v>
      </c>
      <c r="D71" s="6" t="str">
        <f t="shared" si="9"/>
        <v>СОШ с углуб.</v>
      </c>
      <c r="E71" s="8" t="str">
        <f t="shared" si="9"/>
        <v>2б</v>
      </c>
      <c r="F71" s="8">
        <f t="shared" si="9"/>
        <v>88</v>
      </c>
      <c r="G71" s="8">
        <f t="shared" si="9"/>
        <v>79</v>
      </c>
      <c r="H71" s="9"/>
      <c r="I71" s="9">
        <v>2</v>
      </c>
      <c r="J71" s="10">
        <v>1</v>
      </c>
      <c r="K71" s="10"/>
      <c r="L71" s="9"/>
      <c r="M71" s="9">
        <v>2</v>
      </c>
      <c r="N71" s="10">
        <v>1</v>
      </c>
      <c r="O71" s="10"/>
      <c r="P71" s="9">
        <v>2</v>
      </c>
      <c r="Q71" s="9"/>
      <c r="R71" s="10"/>
      <c r="S71" s="10">
        <v>1</v>
      </c>
      <c r="T71" s="9"/>
      <c r="U71" s="9">
        <v>1</v>
      </c>
      <c r="V71" s="11">
        <f t="shared" si="8"/>
        <v>10</v>
      </c>
    </row>
    <row r="72" spans="1:22" x14ac:dyDescent="0.25">
      <c r="A72" s="4" t="str">
        <f t="shared" si="9"/>
        <v>Московский</v>
      </c>
      <c r="B72" s="12" t="str">
        <f t="shared" si="9"/>
        <v>ГБОУ СОШ №371</v>
      </c>
      <c r="C72" s="6">
        <f t="shared" si="9"/>
        <v>11371</v>
      </c>
      <c r="D72" s="6" t="str">
        <f t="shared" si="9"/>
        <v>СОШ с углуб.</v>
      </c>
      <c r="E72" s="8" t="str">
        <f t="shared" si="9"/>
        <v>2б</v>
      </c>
      <c r="F72" s="8">
        <f t="shared" si="9"/>
        <v>88</v>
      </c>
      <c r="G72" s="8">
        <f t="shared" si="9"/>
        <v>79</v>
      </c>
      <c r="H72" s="9">
        <v>1</v>
      </c>
      <c r="I72" s="9"/>
      <c r="J72" s="10">
        <v>1</v>
      </c>
      <c r="K72" s="10"/>
      <c r="L72" s="9">
        <v>0</v>
      </c>
      <c r="M72" s="9"/>
      <c r="N72" s="10">
        <v>1</v>
      </c>
      <c r="O72" s="10"/>
      <c r="P72" s="9">
        <v>0</v>
      </c>
      <c r="Q72" s="9"/>
      <c r="R72" s="10">
        <v>1</v>
      </c>
      <c r="S72" s="10"/>
      <c r="T72" s="9">
        <v>0</v>
      </c>
      <c r="U72" s="9"/>
      <c r="V72" s="11">
        <f t="shared" si="8"/>
        <v>4</v>
      </c>
    </row>
    <row r="73" spans="1:22" x14ac:dyDescent="0.25">
      <c r="A73" s="4" t="str">
        <f t="shared" si="9"/>
        <v>Московский</v>
      </c>
      <c r="B73" s="12" t="str">
        <f t="shared" si="9"/>
        <v>ГБОУ СОШ №371</v>
      </c>
      <c r="C73" s="6">
        <f t="shared" si="9"/>
        <v>11371</v>
      </c>
      <c r="D73" s="6" t="str">
        <f t="shared" si="9"/>
        <v>СОШ с углуб.</v>
      </c>
      <c r="E73" s="8" t="str">
        <f t="shared" si="9"/>
        <v>2б</v>
      </c>
      <c r="F73" s="8">
        <f t="shared" si="9"/>
        <v>88</v>
      </c>
      <c r="G73" s="8">
        <f t="shared" si="9"/>
        <v>79</v>
      </c>
      <c r="H73" s="9"/>
      <c r="I73" s="9">
        <v>0</v>
      </c>
      <c r="J73" s="10">
        <v>1</v>
      </c>
      <c r="K73" s="10"/>
      <c r="L73" s="9">
        <v>2</v>
      </c>
      <c r="M73" s="9"/>
      <c r="N73" s="10">
        <v>1</v>
      </c>
      <c r="O73" s="10"/>
      <c r="P73" s="9"/>
      <c r="Q73" s="9">
        <v>2</v>
      </c>
      <c r="R73" s="10">
        <v>1</v>
      </c>
      <c r="S73" s="10"/>
      <c r="T73" s="9"/>
      <c r="U73" s="9">
        <v>2</v>
      </c>
      <c r="V73" s="11">
        <f t="shared" si="8"/>
        <v>9</v>
      </c>
    </row>
    <row r="74" spans="1:22" x14ac:dyDescent="0.25">
      <c r="A74" s="4" t="str">
        <f t="shared" si="9"/>
        <v>Московский</v>
      </c>
      <c r="B74" s="12" t="str">
        <f t="shared" si="9"/>
        <v>ГБОУ СОШ №371</v>
      </c>
      <c r="C74" s="6">
        <f t="shared" si="9"/>
        <v>11371</v>
      </c>
      <c r="D74" s="6" t="str">
        <f t="shared" si="9"/>
        <v>СОШ с углуб.</v>
      </c>
      <c r="E74" s="8" t="str">
        <f t="shared" si="9"/>
        <v>2б</v>
      </c>
      <c r="F74" s="8">
        <f t="shared" si="9"/>
        <v>88</v>
      </c>
      <c r="G74" s="8">
        <f t="shared" si="9"/>
        <v>79</v>
      </c>
      <c r="H74" s="9">
        <v>2</v>
      </c>
      <c r="I74" s="9"/>
      <c r="J74" s="10">
        <v>1</v>
      </c>
      <c r="K74" s="10"/>
      <c r="L74" s="9">
        <v>2</v>
      </c>
      <c r="M74" s="9"/>
      <c r="N74" s="10"/>
      <c r="O74" s="10">
        <v>1</v>
      </c>
      <c r="P74" s="9"/>
      <c r="Q74" s="9">
        <v>2</v>
      </c>
      <c r="R74" s="10"/>
      <c r="S74" s="10">
        <v>1</v>
      </c>
      <c r="T74" s="9"/>
      <c r="U74" s="9">
        <v>2</v>
      </c>
      <c r="V74" s="11">
        <f t="shared" si="8"/>
        <v>11</v>
      </c>
    </row>
    <row r="75" spans="1:22" x14ac:dyDescent="0.25">
      <c r="A75" s="4" t="str">
        <f t="shared" si="9"/>
        <v>Московский</v>
      </c>
      <c r="B75" s="12" t="str">
        <f t="shared" si="9"/>
        <v>ГБОУ СОШ №371</v>
      </c>
      <c r="C75" s="6">
        <f t="shared" si="9"/>
        <v>11371</v>
      </c>
      <c r="D75" s="6" t="str">
        <f t="shared" si="9"/>
        <v>СОШ с углуб.</v>
      </c>
      <c r="E75" s="8" t="str">
        <f t="shared" si="9"/>
        <v>2б</v>
      </c>
      <c r="F75" s="8">
        <f t="shared" si="9"/>
        <v>88</v>
      </c>
      <c r="G75" s="8">
        <f t="shared" si="9"/>
        <v>79</v>
      </c>
      <c r="H75" s="9"/>
      <c r="I75" s="9">
        <v>0</v>
      </c>
      <c r="J75" s="10"/>
      <c r="K75" s="10">
        <v>1</v>
      </c>
      <c r="L75" s="9">
        <v>2</v>
      </c>
      <c r="M75" s="9"/>
      <c r="N75" s="10">
        <v>0</v>
      </c>
      <c r="O75" s="10"/>
      <c r="P75" s="9"/>
      <c r="Q75" s="9">
        <v>2</v>
      </c>
      <c r="R75" s="10"/>
      <c r="S75" s="10">
        <v>1</v>
      </c>
      <c r="T75" s="9"/>
      <c r="U75" s="9">
        <v>2</v>
      </c>
      <c r="V75" s="11">
        <f t="shared" si="8"/>
        <v>8</v>
      </c>
    </row>
    <row r="76" spans="1:22" x14ac:dyDescent="0.25">
      <c r="A76" s="4" t="str">
        <f t="shared" si="9"/>
        <v>Московский</v>
      </c>
      <c r="B76" s="12" t="str">
        <f t="shared" si="9"/>
        <v>ГБОУ СОШ №371</v>
      </c>
      <c r="C76" s="6">
        <f t="shared" si="9"/>
        <v>11371</v>
      </c>
      <c r="D76" s="6" t="str">
        <f t="shared" si="9"/>
        <v>СОШ с углуб.</v>
      </c>
      <c r="E76" s="8" t="str">
        <f t="shared" si="9"/>
        <v>2б</v>
      </c>
      <c r="F76" s="8">
        <f t="shared" si="9"/>
        <v>88</v>
      </c>
      <c r="G76" s="8">
        <f t="shared" si="9"/>
        <v>79</v>
      </c>
      <c r="H76" s="9">
        <v>1</v>
      </c>
      <c r="I76" s="9"/>
      <c r="J76" s="10"/>
      <c r="K76" s="10">
        <v>1</v>
      </c>
      <c r="L76" s="9"/>
      <c r="M76" s="9">
        <v>2</v>
      </c>
      <c r="N76" s="10">
        <v>1</v>
      </c>
      <c r="O76" s="10"/>
      <c r="P76" s="9"/>
      <c r="Q76" s="9">
        <v>2</v>
      </c>
      <c r="R76" s="10">
        <v>1</v>
      </c>
      <c r="S76" s="10"/>
      <c r="T76" s="9">
        <v>2</v>
      </c>
      <c r="U76" s="9"/>
      <c r="V76" s="11">
        <f t="shared" si="8"/>
        <v>10</v>
      </c>
    </row>
    <row r="77" spans="1:22" x14ac:dyDescent="0.25">
      <c r="A77" s="4" t="str">
        <f t="shared" si="9"/>
        <v>Московский</v>
      </c>
      <c r="B77" s="12" t="str">
        <f t="shared" si="9"/>
        <v>ГБОУ СОШ №371</v>
      </c>
      <c r="C77" s="6">
        <f t="shared" si="9"/>
        <v>11371</v>
      </c>
      <c r="D77" s="6" t="str">
        <f t="shared" si="9"/>
        <v>СОШ с углуб.</v>
      </c>
      <c r="E77" s="8" t="str">
        <f t="shared" si="9"/>
        <v>2б</v>
      </c>
      <c r="F77" s="8">
        <f t="shared" si="9"/>
        <v>88</v>
      </c>
      <c r="G77" s="8">
        <f t="shared" si="9"/>
        <v>79</v>
      </c>
      <c r="H77" s="9"/>
      <c r="I77" s="9">
        <v>1</v>
      </c>
      <c r="J77" s="10">
        <v>1</v>
      </c>
      <c r="K77" s="10"/>
      <c r="L77" s="9">
        <v>2</v>
      </c>
      <c r="M77" s="9"/>
      <c r="N77" s="10"/>
      <c r="O77" s="10">
        <v>1</v>
      </c>
      <c r="P77" s="9">
        <v>2</v>
      </c>
      <c r="Q77" s="9"/>
      <c r="R77" s="10"/>
      <c r="S77" s="10">
        <v>1</v>
      </c>
      <c r="T77" s="9"/>
      <c r="U77" s="9">
        <v>2</v>
      </c>
      <c r="V77" s="11">
        <f t="shared" si="8"/>
        <v>10</v>
      </c>
    </row>
    <row r="78" spans="1:22" x14ac:dyDescent="0.25">
      <c r="A78" s="4" t="str">
        <f t="shared" si="9"/>
        <v>Московский</v>
      </c>
      <c r="B78" s="12" t="str">
        <f t="shared" si="9"/>
        <v>ГБОУ СОШ №371</v>
      </c>
      <c r="C78" s="6">
        <f t="shared" si="9"/>
        <v>11371</v>
      </c>
      <c r="D78" s="6" t="str">
        <f t="shared" si="9"/>
        <v>СОШ с углуб.</v>
      </c>
      <c r="E78" s="8" t="str">
        <f t="shared" si="9"/>
        <v>2б</v>
      </c>
      <c r="F78" s="8">
        <f t="shared" si="9"/>
        <v>88</v>
      </c>
      <c r="G78" s="8">
        <f t="shared" si="9"/>
        <v>79</v>
      </c>
      <c r="H78" s="9"/>
      <c r="I78" s="9">
        <v>2</v>
      </c>
      <c r="J78" s="10">
        <v>1</v>
      </c>
      <c r="K78" s="10"/>
      <c r="L78" s="9">
        <v>2</v>
      </c>
      <c r="M78" s="9"/>
      <c r="N78" s="10">
        <v>1</v>
      </c>
      <c r="O78" s="10"/>
      <c r="P78" s="9"/>
      <c r="Q78" s="9">
        <v>2</v>
      </c>
      <c r="R78" s="10"/>
      <c r="S78" s="10">
        <v>1</v>
      </c>
      <c r="T78" s="9">
        <v>2</v>
      </c>
      <c r="U78" s="9"/>
      <c r="V78" s="11">
        <f t="shared" si="8"/>
        <v>11</v>
      </c>
    </row>
    <row r="79" spans="1:22" x14ac:dyDescent="0.25">
      <c r="A79" s="4" t="str">
        <f t="shared" si="9"/>
        <v>Московский</v>
      </c>
      <c r="B79" s="12" t="str">
        <f t="shared" si="9"/>
        <v>ГБОУ СОШ №371</v>
      </c>
      <c r="C79" s="6">
        <f t="shared" si="9"/>
        <v>11371</v>
      </c>
      <c r="D79" s="6" t="str">
        <f t="shared" si="9"/>
        <v>СОШ с углуб.</v>
      </c>
      <c r="E79" s="8" t="str">
        <f t="shared" si="9"/>
        <v>2б</v>
      </c>
      <c r="F79" s="8">
        <f t="shared" si="9"/>
        <v>88</v>
      </c>
      <c r="G79" s="8">
        <f t="shared" si="9"/>
        <v>79</v>
      </c>
      <c r="H79" s="9"/>
      <c r="I79" s="9">
        <v>2</v>
      </c>
      <c r="J79" s="10">
        <v>1</v>
      </c>
      <c r="K79" s="10"/>
      <c r="L79" s="9">
        <v>2</v>
      </c>
      <c r="M79" s="9"/>
      <c r="N79" s="10">
        <v>1</v>
      </c>
      <c r="O79" s="10"/>
      <c r="P79" s="9"/>
      <c r="Q79" s="9">
        <v>2</v>
      </c>
      <c r="R79" s="10">
        <v>1</v>
      </c>
      <c r="S79" s="10"/>
      <c r="T79" s="9">
        <v>1</v>
      </c>
      <c r="U79" s="9"/>
      <c r="V79" s="11">
        <f t="shared" si="8"/>
        <v>10</v>
      </c>
    </row>
    <row r="80" spans="1:22" x14ac:dyDescent="0.25">
      <c r="A80" s="4" t="str">
        <f t="shared" si="9"/>
        <v>Московский</v>
      </c>
      <c r="B80" s="12" t="str">
        <f t="shared" si="9"/>
        <v>ГБОУ СОШ №371</v>
      </c>
      <c r="C80" s="6">
        <f t="shared" si="9"/>
        <v>11371</v>
      </c>
      <c r="D80" s="6" t="str">
        <f t="shared" si="9"/>
        <v>СОШ с углуб.</v>
      </c>
      <c r="E80" s="8" t="str">
        <f t="shared" si="9"/>
        <v>2б</v>
      </c>
      <c r="F80" s="8">
        <f t="shared" si="9"/>
        <v>88</v>
      </c>
      <c r="G80" s="8">
        <f t="shared" si="9"/>
        <v>79</v>
      </c>
      <c r="H80" s="9"/>
      <c r="I80" s="9">
        <v>2</v>
      </c>
      <c r="J80" s="10">
        <v>1</v>
      </c>
      <c r="K80" s="10"/>
      <c r="L80" s="9">
        <v>2</v>
      </c>
      <c r="M80" s="9"/>
      <c r="N80" s="10"/>
      <c r="O80" s="10">
        <v>1</v>
      </c>
      <c r="P80" s="9">
        <v>2</v>
      </c>
      <c r="Q80" s="9"/>
      <c r="R80" s="10"/>
      <c r="S80" s="10">
        <v>1</v>
      </c>
      <c r="T80" s="9">
        <v>1</v>
      </c>
      <c r="U80" s="9"/>
      <c r="V80" s="11">
        <f t="shared" si="8"/>
        <v>10</v>
      </c>
    </row>
    <row r="81" spans="1:22" x14ac:dyDescent="0.25">
      <c r="A81" s="4" t="str">
        <f t="shared" si="9"/>
        <v>Московский</v>
      </c>
      <c r="B81" s="12" t="str">
        <f t="shared" si="9"/>
        <v>ГБОУ СОШ №371</v>
      </c>
      <c r="C81" s="6">
        <f t="shared" si="9"/>
        <v>11371</v>
      </c>
      <c r="D81" s="6" t="str">
        <f t="shared" si="9"/>
        <v>СОШ с углуб.</v>
      </c>
      <c r="E81" s="8" t="str">
        <f t="shared" si="9"/>
        <v>2б</v>
      </c>
      <c r="F81" s="8">
        <f t="shared" si="9"/>
        <v>88</v>
      </c>
      <c r="G81" s="8">
        <f t="shared" si="9"/>
        <v>79</v>
      </c>
      <c r="H81" s="9">
        <v>2</v>
      </c>
      <c r="I81" s="9"/>
      <c r="J81" s="10">
        <v>1</v>
      </c>
      <c r="K81" s="10"/>
      <c r="L81" s="9">
        <v>2</v>
      </c>
      <c r="M81" s="9"/>
      <c r="N81" s="10">
        <v>1</v>
      </c>
      <c r="O81" s="10"/>
      <c r="P81" s="9">
        <v>2</v>
      </c>
      <c r="Q81" s="9"/>
      <c r="R81" s="10">
        <v>1</v>
      </c>
      <c r="S81" s="10"/>
      <c r="T81" s="9"/>
      <c r="U81" s="9">
        <v>0</v>
      </c>
      <c r="V81" s="11">
        <f t="shared" si="8"/>
        <v>9</v>
      </c>
    </row>
    <row r="82" spans="1:22" x14ac:dyDescent="0.25">
      <c r="A82" s="4" t="str">
        <f t="shared" si="9"/>
        <v>Московский</v>
      </c>
      <c r="B82" s="12" t="str">
        <f t="shared" si="9"/>
        <v>ГБОУ СОШ №371</v>
      </c>
      <c r="C82" s="6">
        <f t="shared" si="9"/>
        <v>11371</v>
      </c>
      <c r="D82" s="6" t="str">
        <f t="shared" si="9"/>
        <v>СОШ с углуб.</v>
      </c>
      <c r="E82" s="8" t="str">
        <f t="shared" si="9"/>
        <v>2б</v>
      </c>
      <c r="F82" s="8">
        <f t="shared" si="9"/>
        <v>88</v>
      </c>
      <c r="G82" s="8">
        <f t="shared" si="9"/>
        <v>79</v>
      </c>
      <c r="H82" s="9">
        <v>2</v>
      </c>
      <c r="I82" s="9"/>
      <c r="J82" s="10"/>
      <c r="K82" s="10">
        <v>1</v>
      </c>
      <c r="L82" s="9"/>
      <c r="M82" s="9">
        <v>2</v>
      </c>
      <c r="N82" s="10">
        <v>1</v>
      </c>
      <c r="O82" s="10"/>
      <c r="P82" s="9"/>
      <c r="Q82" s="9">
        <v>2</v>
      </c>
      <c r="R82" s="10">
        <v>1</v>
      </c>
      <c r="S82" s="10"/>
      <c r="T82" s="9"/>
      <c r="U82" s="9">
        <v>2</v>
      </c>
      <c r="V82" s="11">
        <f t="shared" si="8"/>
        <v>11</v>
      </c>
    </row>
    <row r="83" spans="1:22" x14ac:dyDescent="0.25">
      <c r="A83" s="4" t="str">
        <f t="shared" si="9"/>
        <v>Московский</v>
      </c>
      <c r="B83" s="12" t="str">
        <f t="shared" si="9"/>
        <v>ГБОУ СОШ №371</v>
      </c>
      <c r="C83" s="6">
        <f t="shared" si="9"/>
        <v>11371</v>
      </c>
      <c r="D83" s="6" t="str">
        <f t="shared" si="9"/>
        <v>СОШ с углуб.</v>
      </c>
      <c r="E83" s="8" t="str">
        <f t="shared" si="9"/>
        <v>2б</v>
      </c>
      <c r="F83" s="8">
        <f t="shared" si="9"/>
        <v>88</v>
      </c>
      <c r="G83" s="8">
        <f t="shared" si="9"/>
        <v>79</v>
      </c>
      <c r="H83" s="49">
        <f>SUM(H4:I82)/(79*2)</f>
        <v>0.79113924050632911</v>
      </c>
      <c r="I83" s="49"/>
      <c r="J83" s="49">
        <f>SUM(J4:K82)/(79*1)</f>
        <v>0.94936708860759489</v>
      </c>
      <c r="K83" s="49"/>
      <c r="L83" s="49">
        <f>SUM(L4:M82)/(79*2)</f>
        <v>0.90506329113924056</v>
      </c>
      <c r="M83" s="49"/>
      <c r="N83" s="49">
        <f>SUM(N4:O82)/(79*1)</f>
        <v>0.89873417721518989</v>
      </c>
      <c r="O83" s="49"/>
      <c r="P83" s="49">
        <f>SUM(P4:Q82)/(79*2)</f>
        <v>0.78481012658227844</v>
      </c>
      <c r="Q83" s="49"/>
      <c r="R83" s="49">
        <f>SUM(R4:S82)/(79*1)</f>
        <v>0.96202531645569622</v>
      </c>
      <c r="S83" s="49"/>
      <c r="T83" s="49">
        <f>SUM(T4:U82)/(79*2)</f>
        <v>0.65822784810126578</v>
      </c>
      <c r="U83" s="49"/>
      <c r="V83" s="49">
        <f>SUM(V4:W82)/(79*11)</f>
        <v>0.82623705408515535</v>
      </c>
    </row>
    <row r="84" spans="1:22" x14ac:dyDescent="0.25">
      <c r="H84" s="15">
        <f>COUNTA(H4:H82)</f>
        <v>41</v>
      </c>
      <c r="I84" s="15">
        <f t="shared" ref="I84:V84" si="10">COUNTA(I4:I82)</f>
        <v>38</v>
      </c>
      <c r="J84" s="15">
        <f t="shared" si="10"/>
        <v>54</v>
      </c>
      <c r="K84" s="15">
        <f t="shared" si="10"/>
        <v>25</v>
      </c>
      <c r="L84" s="15">
        <f t="shared" si="10"/>
        <v>47</v>
      </c>
      <c r="M84" s="15">
        <f t="shared" si="10"/>
        <v>32</v>
      </c>
      <c r="N84" s="15">
        <f t="shared" si="10"/>
        <v>57</v>
      </c>
      <c r="O84" s="15">
        <f t="shared" si="10"/>
        <v>22</v>
      </c>
      <c r="P84" s="15">
        <f t="shared" si="10"/>
        <v>47</v>
      </c>
      <c r="Q84" s="15">
        <f t="shared" si="10"/>
        <v>32</v>
      </c>
      <c r="R84" s="15">
        <f t="shared" si="10"/>
        <v>49</v>
      </c>
      <c r="S84" s="15">
        <f t="shared" si="10"/>
        <v>30</v>
      </c>
      <c r="T84" s="15">
        <f t="shared" si="10"/>
        <v>40</v>
      </c>
      <c r="U84" s="15">
        <f t="shared" si="10"/>
        <v>39</v>
      </c>
      <c r="V84" s="15">
        <f t="shared" si="10"/>
        <v>79</v>
      </c>
    </row>
    <row r="85" spans="1:22" x14ac:dyDescent="0.25">
      <c r="H85" s="49">
        <f>SUM(H4:H82)/(H84*2)</f>
        <v>0.75609756097560976</v>
      </c>
      <c r="I85" s="49">
        <f t="shared" ref="I85:U85" si="11">SUM(I4:I82)/(I84*2)</f>
        <v>0.82894736842105265</v>
      </c>
      <c r="J85" s="49">
        <f>SUM(J4:J82)/(J84*1)</f>
        <v>0.92592592592592593</v>
      </c>
      <c r="K85" s="49">
        <f>SUM(K4:K82)/(K84*1)</f>
        <v>1</v>
      </c>
      <c r="L85" s="49">
        <f t="shared" si="11"/>
        <v>0.91489361702127658</v>
      </c>
      <c r="M85" s="49">
        <f t="shared" si="11"/>
        <v>0.890625</v>
      </c>
      <c r="N85" s="49">
        <f>SUM(N4:N82)/(N84*1)</f>
        <v>0.8771929824561403</v>
      </c>
      <c r="O85" s="49">
        <f>SUM(O4:O82)/(O84*1)</f>
        <v>0.95454545454545459</v>
      </c>
      <c r="P85" s="49">
        <f t="shared" si="11"/>
        <v>0.72340425531914898</v>
      </c>
      <c r="Q85" s="49">
        <f t="shared" si="11"/>
        <v>0.875</v>
      </c>
      <c r="R85" s="49">
        <f>SUM(R4:R82)/(R84*1)</f>
        <v>0.95918367346938771</v>
      </c>
      <c r="S85" s="49">
        <f>SUM(S4:S82)/(S84*1)</f>
        <v>0.96666666666666667</v>
      </c>
      <c r="T85" s="49">
        <f t="shared" si="11"/>
        <v>0.47499999999999998</v>
      </c>
      <c r="U85" s="49">
        <f t="shared" si="11"/>
        <v>0.84615384615384615</v>
      </c>
      <c r="V85" s="49">
        <f>SUM(V4:V82)/(V84*11)</f>
        <v>0.82623705408515535</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83"/>
    <dataValidation type="list" allowBlank="1" showInputMessage="1" showErrorMessage="1" sqref="H4:I82 T4:U82 L4:M82 P4:Q82">
      <formula1>балл2</formula1>
    </dataValidation>
    <dataValidation type="list" allowBlank="1" showInputMessage="1" showErrorMessage="1" sqref="J4:K82 R4:S82 N4:O82">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2"/>
  <dimension ref="A1:Y91"/>
  <sheetViews>
    <sheetView topLeftCell="A76" zoomScale="90" zoomScaleNormal="90" workbookViewId="0">
      <selection activeCell="F89" sqref="F89:G89"/>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42578125" style="15" customWidth="1"/>
    <col min="10" max="11" width="7.42578125" style="16" customWidth="1"/>
    <col min="12" max="13" width="7.42578125" style="15" customWidth="1"/>
    <col min="14" max="15" width="7.42578125" style="16" customWidth="1"/>
    <col min="16" max="17" width="7.42578125" style="15" customWidth="1"/>
    <col min="18" max="19" width="7.42578125" style="16" customWidth="1"/>
    <col min="20" max="21" width="7.425781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34</v>
      </c>
      <c r="C4" s="6">
        <f>VLOOKUP(B4,[10]Списки!$C$1:$E$40,2,FALSE)</f>
        <v>11372</v>
      </c>
      <c r="D4" s="6" t="str">
        <f>VLOOKUP(B4,[10]Списки!$C$1:$E$40,3,FALSE)</f>
        <v>СОШ</v>
      </c>
      <c r="E4" s="7" t="s">
        <v>22</v>
      </c>
      <c r="F4" s="8">
        <v>96</v>
      </c>
      <c r="G4" s="8">
        <v>85</v>
      </c>
      <c r="H4" s="9">
        <v>2</v>
      </c>
      <c r="I4" s="9"/>
      <c r="J4" s="10"/>
      <c r="K4" s="10">
        <v>1</v>
      </c>
      <c r="L4" s="9"/>
      <c r="M4" s="9">
        <v>2</v>
      </c>
      <c r="N4" s="10">
        <v>1</v>
      </c>
      <c r="O4" s="10"/>
      <c r="P4" s="9"/>
      <c r="Q4" s="9">
        <v>2</v>
      </c>
      <c r="R4" s="10">
        <v>1</v>
      </c>
      <c r="S4" s="10"/>
      <c r="T4" s="9">
        <v>2</v>
      </c>
      <c r="U4" s="9"/>
      <c r="V4" s="11">
        <f>IF(COUNTBLANK(H4:U4)&lt;=7,SUM(H4:U4),"Не писал")</f>
        <v>11</v>
      </c>
      <c r="X4" s="118" t="s">
        <v>92</v>
      </c>
      <c r="Y4" s="50">
        <f>COUNTIF(V4:V133,0)</f>
        <v>0</v>
      </c>
    </row>
    <row r="5" spans="1:25" x14ac:dyDescent="0.25">
      <c r="A5" s="4" t="str">
        <f t="shared" ref="A5:A21" si="0">A4</f>
        <v>Московский</v>
      </c>
      <c r="B5" s="12" t="str">
        <f t="shared" ref="B5:G20" si="1">B4</f>
        <v>ГБОУ СОШ №372</v>
      </c>
      <c r="C5" s="6">
        <f t="shared" si="1"/>
        <v>11372</v>
      </c>
      <c r="D5" s="6" t="str">
        <f t="shared" si="1"/>
        <v>СОШ</v>
      </c>
      <c r="E5" s="8" t="str">
        <f t="shared" si="1"/>
        <v>2а</v>
      </c>
      <c r="F5" s="8">
        <f t="shared" si="1"/>
        <v>96</v>
      </c>
      <c r="G5" s="8">
        <f t="shared" si="1"/>
        <v>85</v>
      </c>
      <c r="H5" s="9">
        <v>2</v>
      </c>
      <c r="I5" s="9"/>
      <c r="J5" s="10"/>
      <c r="K5" s="10">
        <v>1</v>
      </c>
      <c r="L5" s="9">
        <v>2</v>
      </c>
      <c r="M5" s="9"/>
      <c r="N5" s="10"/>
      <c r="O5" s="10">
        <v>1</v>
      </c>
      <c r="P5" s="9">
        <v>1</v>
      </c>
      <c r="Q5" s="9"/>
      <c r="R5" s="10">
        <v>1</v>
      </c>
      <c r="S5" s="10"/>
      <c r="T5" s="9">
        <v>0</v>
      </c>
      <c r="U5" s="9"/>
      <c r="V5" s="11">
        <f t="shared" ref="V5:V68" si="2">IF(COUNTBLANK(H5:U5)&lt;=7,SUM(H5:U5),"Не писал")</f>
        <v>8</v>
      </c>
      <c r="X5" s="118" t="s">
        <v>93</v>
      </c>
      <c r="Y5" s="50">
        <f>COUNTIF(V4:V134,1)</f>
        <v>1</v>
      </c>
    </row>
    <row r="6" spans="1:25" x14ac:dyDescent="0.25">
      <c r="A6" s="4" t="str">
        <f t="shared" si="0"/>
        <v>Московский</v>
      </c>
      <c r="B6" s="12" t="str">
        <f t="shared" si="1"/>
        <v>ГБОУ СОШ №372</v>
      </c>
      <c r="C6" s="6">
        <f t="shared" si="1"/>
        <v>11372</v>
      </c>
      <c r="D6" s="6" t="str">
        <f t="shared" si="1"/>
        <v>СОШ</v>
      </c>
      <c r="E6" s="8" t="str">
        <f t="shared" si="1"/>
        <v>2а</v>
      </c>
      <c r="F6" s="8">
        <f t="shared" si="1"/>
        <v>96</v>
      </c>
      <c r="G6" s="8">
        <f t="shared" si="1"/>
        <v>85</v>
      </c>
      <c r="H6" s="9">
        <v>2</v>
      </c>
      <c r="I6" s="9"/>
      <c r="J6" s="10">
        <v>1</v>
      </c>
      <c r="K6" s="10"/>
      <c r="L6" s="9"/>
      <c r="M6" s="9">
        <v>1</v>
      </c>
      <c r="N6" s="10">
        <v>0</v>
      </c>
      <c r="O6" s="10"/>
      <c r="P6" s="9">
        <v>2</v>
      </c>
      <c r="Q6" s="9"/>
      <c r="R6" s="10">
        <v>1</v>
      </c>
      <c r="S6" s="10"/>
      <c r="T6" s="9">
        <v>2</v>
      </c>
      <c r="U6" s="9"/>
      <c r="V6" s="11">
        <f t="shared" si="2"/>
        <v>9</v>
      </c>
      <c r="X6" s="118" t="s">
        <v>105</v>
      </c>
      <c r="Y6" s="50">
        <f>COUNTIF(V4:V135,2)</f>
        <v>3</v>
      </c>
    </row>
    <row r="7" spans="1:25" x14ac:dyDescent="0.25">
      <c r="A7" s="4" t="str">
        <f t="shared" si="0"/>
        <v>Московский</v>
      </c>
      <c r="B7" s="12" t="str">
        <f t="shared" si="1"/>
        <v>ГБОУ СОШ №372</v>
      </c>
      <c r="C7" s="6">
        <f t="shared" si="1"/>
        <v>11372</v>
      </c>
      <c r="D7" s="6" t="str">
        <f t="shared" si="1"/>
        <v>СОШ</v>
      </c>
      <c r="E7" s="8" t="str">
        <f t="shared" si="1"/>
        <v>2а</v>
      </c>
      <c r="F7" s="8">
        <f t="shared" si="1"/>
        <v>96</v>
      </c>
      <c r="G7" s="8">
        <f t="shared" si="1"/>
        <v>85</v>
      </c>
      <c r="H7" s="9">
        <v>2</v>
      </c>
      <c r="I7" s="9"/>
      <c r="J7" s="10">
        <v>1</v>
      </c>
      <c r="K7" s="10"/>
      <c r="L7" s="9"/>
      <c r="M7" s="9">
        <v>2</v>
      </c>
      <c r="N7" s="10">
        <v>1</v>
      </c>
      <c r="O7" s="10"/>
      <c r="P7" s="9"/>
      <c r="Q7" s="9">
        <v>2</v>
      </c>
      <c r="R7" s="10">
        <v>1</v>
      </c>
      <c r="S7" s="10"/>
      <c r="T7" s="9"/>
      <c r="U7" s="9">
        <v>2</v>
      </c>
      <c r="V7" s="11">
        <f t="shared" si="2"/>
        <v>11</v>
      </c>
      <c r="X7" s="118" t="s">
        <v>106</v>
      </c>
      <c r="Y7" s="50">
        <f>COUNTIF(V4:V136,3)</f>
        <v>2</v>
      </c>
    </row>
    <row r="8" spans="1:25" x14ac:dyDescent="0.25">
      <c r="A8" s="4" t="str">
        <f t="shared" si="0"/>
        <v>Московский</v>
      </c>
      <c r="B8" s="12" t="str">
        <f t="shared" si="1"/>
        <v>ГБОУ СОШ №372</v>
      </c>
      <c r="C8" s="6">
        <f t="shared" si="1"/>
        <v>11372</v>
      </c>
      <c r="D8" s="6" t="str">
        <f t="shared" si="1"/>
        <v>СОШ</v>
      </c>
      <c r="E8" s="8" t="str">
        <f t="shared" si="1"/>
        <v>2а</v>
      </c>
      <c r="F8" s="8">
        <f t="shared" si="1"/>
        <v>96</v>
      </c>
      <c r="G8" s="8">
        <f t="shared" si="1"/>
        <v>85</v>
      </c>
      <c r="H8" s="9"/>
      <c r="I8" s="9">
        <v>2</v>
      </c>
      <c r="J8" s="10">
        <v>1</v>
      </c>
      <c r="K8" s="10"/>
      <c r="L8" s="9">
        <v>2</v>
      </c>
      <c r="M8" s="9"/>
      <c r="N8" s="10">
        <v>1</v>
      </c>
      <c r="O8" s="10"/>
      <c r="P8" s="9">
        <v>2</v>
      </c>
      <c r="Q8" s="9"/>
      <c r="R8" s="10">
        <v>1</v>
      </c>
      <c r="S8" s="10"/>
      <c r="T8" s="9"/>
      <c r="U8" s="9">
        <v>2</v>
      </c>
      <c r="V8" s="11">
        <f t="shared" si="2"/>
        <v>11</v>
      </c>
      <c r="X8" s="118" t="s">
        <v>107</v>
      </c>
      <c r="Y8" s="50">
        <f>COUNTIF(V4:V137,4)</f>
        <v>2</v>
      </c>
    </row>
    <row r="9" spans="1:25" x14ac:dyDescent="0.25">
      <c r="A9" s="4" t="str">
        <f t="shared" si="0"/>
        <v>Московский</v>
      </c>
      <c r="B9" s="12" t="str">
        <f t="shared" si="1"/>
        <v>ГБОУ СОШ №372</v>
      </c>
      <c r="C9" s="6">
        <f t="shared" si="1"/>
        <v>11372</v>
      </c>
      <c r="D9" s="6" t="str">
        <f t="shared" si="1"/>
        <v>СОШ</v>
      </c>
      <c r="E9" s="8" t="str">
        <f t="shared" si="1"/>
        <v>2а</v>
      </c>
      <c r="F9" s="8">
        <f t="shared" si="1"/>
        <v>96</v>
      </c>
      <c r="G9" s="8">
        <f t="shared" si="1"/>
        <v>85</v>
      </c>
      <c r="H9" s="9"/>
      <c r="I9" s="9">
        <v>2</v>
      </c>
      <c r="J9" s="10">
        <v>1</v>
      </c>
      <c r="K9" s="10"/>
      <c r="L9" s="9"/>
      <c r="M9" s="9">
        <v>2</v>
      </c>
      <c r="N9" s="10">
        <v>1</v>
      </c>
      <c r="O9" s="10"/>
      <c r="P9" s="9"/>
      <c r="Q9" s="9">
        <v>2</v>
      </c>
      <c r="R9" s="10">
        <v>1</v>
      </c>
      <c r="S9" s="10"/>
      <c r="T9" s="9">
        <v>2</v>
      </c>
      <c r="U9" s="9"/>
      <c r="V9" s="11">
        <f t="shared" si="2"/>
        <v>11</v>
      </c>
      <c r="X9" s="118" t="s">
        <v>108</v>
      </c>
      <c r="Y9" s="50">
        <f>COUNTIF(V4:V138,5)</f>
        <v>6</v>
      </c>
    </row>
    <row r="10" spans="1:25" x14ac:dyDescent="0.25">
      <c r="A10" s="4" t="str">
        <f t="shared" si="0"/>
        <v>Московский</v>
      </c>
      <c r="B10" s="12" t="str">
        <f t="shared" si="1"/>
        <v>ГБОУ СОШ №372</v>
      </c>
      <c r="C10" s="6">
        <f t="shared" si="1"/>
        <v>11372</v>
      </c>
      <c r="D10" s="6" t="str">
        <f t="shared" si="1"/>
        <v>СОШ</v>
      </c>
      <c r="E10" s="8" t="str">
        <f t="shared" si="1"/>
        <v>2а</v>
      </c>
      <c r="F10" s="8">
        <f t="shared" si="1"/>
        <v>96</v>
      </c>
      <c r="G10" s="8">
        <f t="shared" si="1"/>
        <v>85</v>
      </c>
      <c r="H10" s="9">
        <v>2</v>
      </c>
      <c r="I10" s="9"/>
      <c r="J10" s="10"/>
      <c r="K10" s="10">
        <v>1</v>
      </c>
      <c r="L10" s="9"/>
      <c r="M10" s="9">
        <v>2</v>
      </c>
      <c r="N10" s="10">
        <v>1</v>
      </c>
      <c r="O10" s="10"/>
      <c r="P10" s="9">
        <v>2</v>
      </c>
      <c r="Q10" s="9"/>
      <c r="R10" s="10">
        <v>1</v>
      </c>
      <c r="S10" s="10"/>
      <c r="T10" s="9">
        <v>1</v>
      </c>
      <c r="U10" s="9"/>
      <c r="V10" s="11">
        <f t="shared" si="2"/>
        <v>10</v>
      </c>
      <c r="X10" s="118" t="s">
        <v>109</v>
      </c>
      <c r="Y10" s="50">
        <f>COUNTIF(V4:V139,6)</f>
        <v>5</v>
      </c>
    </row>
    <row r="11" spans="1:25" x14ac:dyDescent="0.25">
      <c r="A11" s="4" t="str">
        <f t="shared" si="0"/>
        <v>Московский</v>
      </c>
      <c r="B11" s="12" t="str">
        <f t="shared" si="1"/>
        <v>ГБОУ СОШ №372</v>
      </c>
      <c r="C11" s="6">
        <f t="shared" si="1"/>
        <v>11372</v>
      </c>
      <c r="D11" s="6" t="str">
        <f t="shared" si="1"/>
        <v>СОШ</v>
      </c>
      <c r="E11" s="8" t="str">
        <f t="shared" si="1"/>
        <v>2а</v>
      </c>
      <c r="F11" s="8">
        <f t="shared" si="1"/>
        <v>96</v>
      </c>
      <c r="G11" s="8">
        <f t="shared" si="1"/>
        <v>85</v>
      </c>
      <c r="H11" s="9">
        <v>2</v>
      </c>
      <c r="I11" s="9"/>
      <c r="J11" s="10">
        <v>1</v>
      </c>
      <c r="K11" s="10"/>
      <c r="L11" s="9">
        <v>2</v>
      </c>
      <c r="M11" s="9"/>
      <c r="N11" s="10">
        <v>0</v>
      </c>
      <c r="O11" s="10"/>
      <c r="P11" s="9">
        <v>0</v>
      </c>
      <c r="Q11" s="9"/>
      <c r="R11" s="10">
        <v>0</v>
      </c>
      <c r="S11" s="10"/>
      <c r="T11" s="9"/>
      <c r="U11" s="9">
        <v>1</v>
      </c>
      <c r="V11" s="11">
        <f t="shared" si="2"/>
        <v>6</v>
      </c>
      <c r="X11" s="118" t="s">
        <v>110</v>
      </c>
      <c r="Y11" s="50">
        <f>COUNTIF(V4:V140,7)</f>
        <v>10</v>
      </c>
    </row>
    <row r="12" spans="1:25" x14ac:dyDescent="0.25">
      <c r="A12" s="4" t="str">
        <f t="shared" si="0"/>
        <v>Московский</v>
      </c>
      <c r="B12" s="12" t="str">
        <f t="shared" si="1"/>
        <v>ГБОУ СОШ №372</v>
      </c>
      <c r="C12" s="6">
        <f t="shared" si="1"/>
        <v>11372</v>
      </c>
      <c r="D12" s="6" t="str">
        <f t="shared" si="1"/>
        <v>СОШ</v>
      </c>
      <c r="E12" s="8" t="str">
        <f t="shared" si="1"/>
        <v>2а</v>
      </c>
      <c r="F12" s="8">
        <f t="shared" si="1"/>
        <v>96</v>
      </c>
      <c r="G12" s="8">
        <f t="shared" si="1"/>
        <v>85</v>
      </c>
      <c r="H12" s="9">
        <v>2</v>
      </c>
      <c r="I12" s="9"/>
      <c r="J12" s="10">
        <v>1</v>
      </c>
      <c r="K12" s="10"/>
      <c r="L12" s="9"/>
      <c r="M12" s="9">
        <v>2</v>
      </c>
      <c r="N12" s="10">
        <v>1</v>
      </c>
      <c r="O12" s="10"/>
      <c r="P12" s="9"/>
      <c r="Q12" s="9">
        <v>2</v>
      </c>
      <c r="R12" s="10">
        <v>1</v>
      </c>
      <c r="S12" s="10"/>
      <c r="T12" s="9">
        <v>2</v>
      </c>
      <c r="U12" s="9"/>
      <c r="V12" s="11">
        <f t="shared" si="2"/>
        <v>11</v>
      </c>
      <c r="X12" s="118" t="s">
        <v>111</v>
      </c>
      <c r="Y12" s="50">
        <f>COUNTIF(V4:V141,8)</f>
        <v>10</v>
      </c>
    </row>
    <row r="13" spans="1:25" x14ac:dyDescent="0.25">
      <c r="A13" s="4" t="str">
        <f t="shared" si="0"/>
        <v>Московский</v>
      </c>
      <c r="B13" s="12" t="str">
        <f t="shared" si="1"/>
        <v>ГБОУ СОШ №372</v>
      </c>
      <c r="C13" s="6">
        <f t="shared" si="1"/>
        <v>11372</v>
      </c>
      <c r="D13" s="6" t="str">
        <f t="shared" si="1"/>
        <v>СОШ</v>
      </c>
      <c r="E13" s="8" t="str">
        <f t="shared" si="1"/>
        <v>2а</v>
      </c>
      <c r="F13" s="8">
        <f t="shared" si="1"/>
        <v>96</v>
      </c>
      <c r="G13" s="8">
        <f t="shared" si="1"/>
        <v>85</v>
      </c>
      <c r="H13" s="9">
        <v>2</v>
      </c>
      <c r="I13" s="9"/>
      <c r="J13" s="10">
        <v>1</v>
      </c>
      <c r="K13" s="10"/>
      <c r="L13" s="9">
        <v>2</v>
      </c>
      <c r="M13" s="9"/>
      <c r="N13" s="10">
        <v>1</v>
      </c>
      <c r="O13" s="10"/>
      <c r="P13" s="9">
        <v>2</v>
      </c>
      <c r="Q13" s="9"/>
      <c r="R13" s="10">
        <v>1</v>
      </c>
      <c r="S13" s="10"/>
      <c r="T13" s="9">
        <v>2</v>
      </c>
      <c r="U13" s="9"/>
      <c r="V13" s="11">
        <f t="shared" si="2"/>
        <v>11</v>
      </c>
      <c r="X13" s="118" t="s">
        <v>112</v>
      </c>
      <c r="Y13" s="50">
        <f>COUNTIF(V4:V142,9)</f>
        <v>9</v>
      </c>
    </row>
    <row r="14" spans="1:25" x14ac:dyDescent="0.25">
      <c r="A14" s="4" t="str">
        <f t="shared" si="0"/>
        <v>Московский</v>
      </c>
      <c r="B14" s="12" t="str">
        <f t="shared" si="1"/>
        <v>ГБОУ СОШ №372</v>
      </c>
      <c r="C14" s="6">
        <f t="shared" si="1"/>
        <v>11372</v>
      </c>
      <c r="D14" s="6" t="str">
        <f t="shared" si="1"/>
        <v>СОШ</v>
      </c>
      <c r="E14" s="8" t="str">
        <f t="shared" si="1"/>
        <v>2а</v>
      </c>
      <c r="F14" s="8">
        <f t="shared" si="1"/>
        <v>96</v>
      </c>
      <c r="G14" s="8">
        <f t="shared" si="1"/>
        <v>85</v>
      </c>
      <c r="H14" s="9">
        <v>2</v>
      </c>
      <c r="I14" s="9"/>
      <c r="J14" s="10">
        <v>1</v>
      </c>
      <c r="K14" s="10"/>
      <c r="L14" s="9">
        <v>2</v>
      </c>
      <c r="M14" s="9"/>
      <c r="N14" s="10">
        <v>1</v>
      </c>
      <c r="O14" s="10"/>
      <c r="P14" s="9"/>
      <c r="Q14" s="9">
        <v>2</v>
      </c>
      <c r="R14" s="10">
        <v>1</v>
      </c>
      <c r="S14" s="10"/>
      <c r="T14" s="9">
        <v>2</v>
      </c>
      <c r="U14" s="9"/>
      <c r="V14" s="11">
        <f t="shared" si="2"/>
        <v>11</v>
      </c>
      <c r="X14" s="118" t="s">
        <v>113</v>
      </c>
      <c r="Y14" s="50">
        <f>COUNTIF(V4:V143,10)</f>
        <v>12</v>
      </c>
    </row>
    <row r="15" spans="1:25" x14ac:dyDescent="0.25">
      <c r="A15" s="4" t="str">
        <f t="shared" si="0"/>
        <v>Московский</v>
      </c>
      <c r="B15" s="12" t="str">
        <f t="shared" si="1"/>
        <v>ГБОУ СОШ №372</v>
      </c>
      <c r="C15" s="6">
        <f t="shared" si="1"/>
        <v>11372</v>
      </c>
      <c r="D15" s="6" t="str">
        <f t="shared" si="1"/>
        <v>СОШ</v>
      </c>
      <c r="E15" s="8" t="str">
        <f t="shared" si="1"/>
        <v>2а</v>
      </c>
      <c r="F15" s="8">
        <f t="shared" si="1"/>
        <v>96</v>
      </c>
      <c r="G15" s="8">
        <f t="shared" si="1"/>
        <v>85</v>
      </c>
      <c r="H15" s="9"/>
      <c r="I15" s="9">
        <v>2</v>
      </c>
      <c r="J15" s="10">
        <v>1</v>
      </c>
      <c r="K15" s="10"/>
      <c r="L15" s="9">
        <v>2</v>
      </c>
      <c r="M15" s="9"/>
      <c r="N15" s="10">
        <v>1</v>
      </c>
      <c r="O15" s="10"/>
      <c r="P15" s="9">
        <v>2</v>
      </c>
      <c r="Q15" s="9"/>
      <c r="R15" s="10">
        <v>1</v>
      </c>
      <c r="S15" s="10"/>
      <c r="T15" s="9"/>
      <c r="U15" s="9">
        <v>2</v>
      </c>
      <c r="V15" s="11">
        <f t="shared" si="2"/>
        <v>11</v>
      </c>
      <c r="X15" s="118" t="s">
        <v>114</v>
      </c>
      <c r="Y15" s="50">
        <f>COUNTIF(V4:V144,11)</f>
        <v>25</v>
      </c>
    </row>
    <row r="16" spans="1:25" x14ac:dyDescent="0.25">
      <c r="A16" s="4" t="str">
        <f t="shared" si="0"/>
        <v>Московский</v>
      </c>
      <c r="B16" s="12" t="str">
        <f t="shared" si="1"/>
        <v>ГБОУ СОШ №372</v>
      </c>
      <c r="C16" s="6">
        <f t="shared" si="1"/>
        <v>11372</v>
      </c>
      <c r="D16" s="6" t="str">
        <f t="shared" si="1"/>
        <v>СОШ</v>
      </c>
      <c r="E16" s="8" t="str">
        <f t="shared" si="1"/>
        <v>2а</v>
      </c>
      <c r="F16" s="8">
        <f t="shared" si="1"/>
        <v>96</v>
      </c>
      <c r="G16" s="8">
        <f t="shared" si="1"/>
        <v>85</v>
      </c>
      <c r="H16" s="9">
        <v>2</v>
      </c>
      <c r="I16" s="9"/>
      <c r="J16" s="10">
        <v>1</v>
      </c>
      <c r="K16" s="10"/>
      <c r="L16" s="9">
        <v>2</v>
      </c>
      <c r="M16" s="9"/>
      <c r="N16" s="10">
        <v>1</v>
      </c>
      <c r="O16" s="10"/>
      <c r="P16" s="9">
        <v>1</v>
      </c>
      <c r="Q16" s="9"/>
      <c r="R16" s="10"/>
      <c r="S16" s="10">
        <v>1</v>
      </c>
      <c r="T16" s="9">
        <v>0</v>
      </c>
      <c r="U16" s="9"/>
      <c r="V16" s="11">
        <f t="shared" si="2"/>
        <v>8</v>
      </c>
      <c r="Y16">
        <f>SUM(Y4:Y15)</f>
        <v>85</v>
      </c>
    </row>
    <row r="17" spans="1:22" x14ac:dyDescent="0.25">
      <c r="A17" s="4" t="str">
        <f t="shared" si="0"/>
        <v>Московский</v>
      </c>
      <c r="B17" s="12" t="str">
        <f t="shared" si="1"/>
        <v>ГБОУ СОШ №372</v>
      </c>
      <c r="C17" s="6">
        <f t="shared" si="1"/>
        <v>11372</v>
      </c>
      <c r="D17" s="6" t="str">
        <f t="shared" si="1"/>
        <v>СОШ</v>
      </c>
      <c r="E17" s="13" t="s">
        <v>22</v>
      </c>
      <c r="F17" s="8">
        <f t="shared" si="1"/>
        <v>96</v>
      </c>
      <c r="G17" s="8">
        <f t="shared" si="1"/>
        <v>85</v>
      </c>
      <c r="H17" s="9">
        <v>2</v>
      </c>
      <c r="I17" s="9"/>
      <c r="J17" s="10">
        <v>1</v>
      </c>
      <c r="K17" s="10"/>
      <c r="L17" s="9">
        <v>2</v>
      </c>
      <c r="M17" s="9"/>
      <c r="N17" s="10">
        <v>1</v>
      </c>
      <c r="O17" s="10"/>
      <c r="P17" s="9">
        <v>2</v>
      </c>
      <c r="Q17" s="9"/>
      <c r="R17" s="10">
        <v>1</v>
      </c>
      <c r="S17" s="10"/>
      <c r="T17" s="9">
        <v>1</v>
      </c>
      <c r="U17" s="9"/>
      <c r="V17" s="11">
        <f t="shared" si="2"/>
        <v>10</v>
      </c>
    </row>
    <row r="18" spans="1:22" x14ac:dyDescent="0.25">
      <c r="A18" s="4" t="str">
        <f t="shared" si="0"/>
        <v>Московский</v>
      </c>
      <c r="B18" s="12" t="str">
        <f t="shared" si="1"/>
        <v>ГБОУ СОШ №372</v>
      </c>
      <c r="C18" s="6">
        <f t="shared" si="1"/>
        <v>11372</v>
      </c>
      <c r="D18" s="6" t="str">
        <f t="shared" si="1"/>
        <v>СОШ</v>
      </c>
      <c r="E18" s="8" t="str">
        <f t="shared" si="1"/>
        <v>2а</v>
      </c>
      <c r="F18" s="8">
        <f t="shared" si="1"/>
        <v>96</v>
      </c>
      <c r="G18" s="8">
        <f t="shared" si="1"/>
        <v>85</v>
      </c>
      <c r="H18" s="9">
        <v>2</v>
      </c>
      <c r="I18" s="9"/>
      <c r="J18" s="10">
        <v>1</v>
      </c>
      <c r="K18" s="10"/>
      <c r="L18" s="9">
        <v>2</v>
      </c>
      <c r="M18" s="9"/>
      <c r="N18" s="10">
        <v>1</v>
      </c>
      <c r="O18" s="10"/>
      <c r="P18" s="9">
        <v>2</v>
      </c>
      <c r="Q18" s="9"/>
      <c r="R18" s="10">
        <v>1</v>
      </c>
      <c r="S18" s="10"/>
      <c r="T18" s="9">
        <v>1</v>
      </c>
      <c r="U18" s="9"/>
      <c r="V18" s="11">
        <f t="shared" si="2"/>
        <v>10</v>
      </c>
    </row>
    <row r="19" spans="1:22" x14ac:dyDescent="0.25">
      <c r="A19" s="4" t="str">
        <f t="shared" si="0"/>
        <v>Московский</v>
      </c>
      <c r="B19" s="12" t="str">
        <f t="shared" si="1"/>
        <v>ГБОУ СОШ №372</v>
      </c>
      <c r="C19" s="6">
        <f t="shared" si="1"/>
        <v>11372</v>
      </c>
      <c r="D19" s="6" t="str">
        <f t="shared" si="1"/>
        <v>СОШ</v>
      </c>
      <c r="E19" s="13" t="s">
        <v>22</v>
      </c>
      <c r="F19" s="8">
        <f t="shared" si="1"/>
        <v>96</v>
      </c>
      <c r="G19" s="8">
        <f t="shared" si="1"/>
        <v>85</v>
      </c>
      <c r="H19" s="9"/>
      <c r="I19" s="9">
        <v>2</v>
      </c>
      <c r="J19" s="10"/>
      <c r="K19" s="10">
        <v>1</v>
      </c>
      <c r="L19" s="9">
        <v>2</v>
      </c>
      <c r="M19" s="9"/>
      <c r="N19" s="10">
        <v>1</v>
      </c>
      <c r="O19" s="10"/>
      <c r="P19" s="9">
        <v>2</v>
      </c>
      <c r="Q19" s="9"/>
      <c r="R19" s="10">
        <v>1</v>
      </c>
      <c r="S19" s="10"/>
      <c r="T19" s="9"/>
      <c r="U19" s="9">
        <v>2</v>
      </c>
      <c r="V19" s="11">
        <f t="shared" si="2"/>
        <v>11</v>
      </c>
    </row>
    <row r="20" spans="1:22" x14ac:dyDescent="0.25">
      <c r="A20" s="4" t="str">
        <f t="shared" si="0"/>
        <v>Московский</v>
      </c>
      <c r="B20" s="12" t="str">
        <f t="shared" si="1"/>
        <v>ГБОУ СОШ №372</v>
      </c>
      <c r="C20" s="6">
        <f t="shared" si="1"/>
        <v>11372</v>
      </c>
      <c r="D20" s="6" t="str">
        <f t="shared" si="1"/>
        <v>СОШ</v>
      </c>
      <c r="E20" s="8" t="str">
        <f t="shared" si="1"/>
        <v>2а</v>
      </c>
      <c r="F20" s="8">
        <f t="shared" si="1"/>
        <v>96</v>
      </c>
      <c r="G20" s="8">
        <f t="shared" si="1"/>
        <v>85</v>
      </c>
      <c r="H20" s="9">
        <v>2</v>
      </c>
      <c r="I20" s="9"/>
      <c r="J20" s="10"/>
      <c r="K20" s="10">
        <v>1</v>
      </c>
      <c r="L20" s="9">
        <v>2</v>
      </c>
      <c r="M20" s="9"/>
      <c r="N20" s="10">
        <v>0</v>
      </c>
      <c r="O20" s="10"/>
      <c r="P20" s="9">
        <v>1</v>
      </c>
      <c r="Q20" s="9"/>
      <c r="R20" s="10"/>
      <c r="S20" s="10">
        <v>0</v>
      </c>
      <c r="T20" s="9"/>
      <c r="U20" s="9">
        <v>1</v>
      </c>
      <c r="V20" s="11">
        <f t="shared" si="2"/>
        <v>7</v>
      </c>
    </row>
    <row r="21" spans="1:22" x14ac:dyDescent="0.25">
      <c r="A21" s="4" t="str">
        <f t="shared" si="0"/>
        <v>Московский</v>
      </c>
      <c r="B21" s="12" t="str">
        <f t="shared" ref="B21:G21" si="3">B20</f>
        <v>ГБОУ СОШ №372</v>
      </c>
      <c r="C21" s="6">
        <f t="shared" si="3"/>
        <v>11372</v>
      </c>
      <c r="D21" s="6" t="str">
        <f t="shared" si="3"/>
        <v>СОШ</v>
      </c>
      <c r="E21" s="8" t="str">
        <f t="shared" si="3"/>
        <v>2а</v>
      </c>
      <c r="F21" s="8">
        <f t="shared" si="3"/>
        <v>96</v>
      </c>
      <c r="G21" s="8">
        <f t="shared" si="3"/>
        <v>85</v>
      </c>
      <c r="H21" s="9">
        <v>2</v>
      </c>
      <c r="I21" s="9"/>
      <c r="J21" s="10">
        <v>1</v>
      </c>
      <c r="K21" s="10"/>
      <c r="L21" s="9"/>
      <c r="M21" s="9">
        <v>2</v>
      </c>
      <c r="N21" s="10">
        <v>1</v>
      </c>
      <c r="O21" s="10"/>
      <c r="P21" s="9">
        <v>2</v>
      </c>
      <c r="Q21" s="9"/>
      <c r="R21" s="10">
        <v>1</v>
      </c>
      <c r="S21" s="10"/>
      <c r="T21" s="9">
        <v>1</v>
      </c>
      <c r="U21" s="9"/>
      <c r="V21" s="11">
        <f t="shared" si="2"/>
        <v>10</v>
      </c>
    </row>
    <row r="22" spans="1:22" x14ac:dyDescent="0.25">
      <c r="A22" s="4" t="str">
        <f t="shared" ref="A22:G37" si="4">A21</f>
        <v>Московский</v>
      </c>
      <c r="B22" s="12" t="str">
        <f t="shared" si="4"/>
        <v>ГБОУ СОШ №372</v>
      </c>
      <c r="C22" s="6">
        <f t="shared" si="4"/>
        <v>11372</v>
      </c>
      <c r="D22" s="6" t="str">
        <f t="shared" si="4"/>
        <v>СОШ</v>
      </c>
      <c r="E22" s="8" t="str">
        <f t="shared" si="4"/>
        <v>2а</v>
      </c>
      <c r="F22" s="8">
        <f t="shared" si="4"/>
        <v>96</v>
      </c>
      <c r="G22" s="8">
        <f t="shared" si="4"/>
        <v>85</v>
      </c>
      <c r="H22" s="9">
        <v>2</v>
      </c>
      <c r="I22" s="9"/>
      <c r="J22" s="10">
        <v>1</v>
      </c>
      <c r="K22" s="10"/>
      <c r="L22" s="9">
        <v>2</v>
      </c>
      <c r="M22" s="9"/>
      <c r="N22" s="10">
        <v>1</v>
      </c>
      <c r="O22" s="10"/>
      <c r="P22" s="9">
        <v>2</v>
      </c>
      <c r="Q22" s="9"/>
      <c r="R22" s="10">
        <v>1</v>
      </c>
      <c r="S22" s="10"/>
      <c r="T22" s="9">
        <v>1</v>
      </c>
      <c r="U22" s="9"/>
      <c r="V22" s="11">
        <f t="shared" si="2"/>
        <v>10</v>
      </c>
    </row>
    <row r="23" spans="1:22" x14ac:dyDescent="0.25">
      <c r="A23" s="4" t="str">
        <f t="shared" si="4"/>
        <v>Московский</v>
      </c>
      <c r="B23" s="12" t="str">
        <f t="shared" si="4"/>
        <v>ГБОУ СОШ №372</v>
      </c>
      <c r="C23" s="6">
        <f t="shared" si="4"/>
        <v>11372</v>
      </c>
      <c r="D23" s="6" t="str">
        <f t="shared" si="4"/>
        <v>СОШ</v>
      </c>
      <c r="E23" s="8" t="str">
        <f t="shared" si="4"/>
        <v>2а</v>
      </c>
      <c r="F23" s="8">
        <f t="shared" si="4"/>
        <v>96</v>
      </c>
      <c r="G23" s="8">
        <f t="shared" si="4"/>
        <v>85</v>
      </c>
      <c r="H23" s="9">
        <v>2</v>
      </c>
      <c r="I23" s="9"/>
      <c r="J23" s="10">
        <v>1</v>
      </c>
      <c r="K23" s="10"/>
      <c r="L23" s="9"/>
      <c r="M23" s="9">
        <v>2</v>
      </c>
      <c r="N23" s="10">
        <v>1</v>
      </c>
      <c r="O23" s="10"/>
      <c r="P23" s="9">
        <v>2</v>
      </c>
      <c r="Q23" s="9"/>
      <c r="R23" s="10"/>
      <c r="S23" s="10">
        <v>1</v>
      </c>
      <c r="T23" s="9">
        <v>1</v>
      </c>
      <c r="U23" s="9"/>
      <c r="V23" s="11">
        <f t="shared" si="2"/>
        <v>10</v>
      </c>
    </row>
    <row r="24" spans="1:22" x14ac:dyDescent="0.25">
      <c r="A24" s="4" t="str">
        <f t="shared" si="4"/>
        <v>Московский</v>
      </c>
      <c r="B24" s="12" t="str">
        <f t="shared" si="4"/>
        <v>ГБОУ СОШ №372</v>
      </c>
      <c r="C24" s="6">
        <f t="shared" si="4"/>
        <v>11372</v>
      </c>
      <c r="D24" s="6" t="str">
        <f t="shared" si="4"/>
        <v>СОШ</v>
      </c>
      <c r="E24" s="8" t="str">
        <f t="shared" si="4"/>
        <v>2а</v>
      </c>
      <c r="F24" s="8">
        <f t="shared" si="4"/>
        <v>96</v>
      </c>
      <c r="G24" s="8">
        <f t="shared" si="4"/>
        <v>85</v>
      </c>
      <c r="H24" s="9">
        <v>2</v>
      </c>
      <c r="I24" s="9"/>
      <c r="J24" s="10">
        <v>1</v>
      </c>
      <c r="K24" s="10"/>
      <c r="L24" s="9">
        <v>2</v>
      </c>
      <c r="M24" s="9"/>
      <c r="N24" s="10">
        <v>1</v>
      </c>
      <c r="O24" s="10"/>
      <c r="P24" s="9"/>
      <c r="Q24" s="9">
        <v>2</v>
      </c>
      <c r="R24" s="10">
        <v>1</v>
      </c>
      <c r="S24" s="10"/>
      <c r="T24" s="9"/>
      <c r="U24" s="9">
        <v>2</v>
      </c>
      <c r="V24" s="11">
        <f t="shared" si="2"/>
        <v>11</v>
      </c>
    </row>
    <row r="25" spans="1:22" x14ac:dyDescent="0.25">
      <c r="A25" s="4" t="str">
        <f t="shared" si="4"/>
        <v>Московский</v>
      </c>
      <c r="B25" s="12" t="str">
        <f t="shared" si="4"/>
        <v>ГБОУ СОШ №372</v>
      </c>
      <c r="C25" s="6">
        <f t="shared" si="4"/>
        <v>11372</v>
      </c>
      <c r="D25" s="6" t="str">
        <f t="shared" si="4"/>
        <v>СОШ</v>
      </c>
      <c r="E25" s="8" t="str">
        <f t="shared" si="4"/>
        <v>2а</v>
      </c>
      <c r="F25" s="8">
        <f t="shared" si="4"/>
        <v>96</v>
      </c>
      <c r="G25" s="8">
        <f t="shared" si="4"/>
        <v>85</v>
      </c>
      <c r="H25" s="9"/>
      <c r="I25" s="9">
        <v>2</v>
      </c>
      <c r="J25" s="10">
        <v>1</v>
      </c>
      <c r="K25" s="10"/>
      <c r="L25" s="9">
        <v>2</v>
      </c>
      <c r="M25" s="9"/>
      <c r="N25" s="10">
        <v>1</v>
      </c>
      <c r="O25" s="10"/>
      <c r="P25" s="9">
        <v>2</v>
      </c>
      <c r="Q25" s="9"/>
      <c r="R25" s="10"/>
      <c r="S25" s="10">
        <v>1</v>
      </c>
      <c r="T25" s="9"/>
      <c r="U25" s="9">
        <v>2</v>
      </c>
      <c r="V25" s="11">
        <f t="shared" si="2"/>
        <v>11</v>
      </c>
    </row>
    <row r="26" spans="1:22" x14ac:dyDescent="0.25">
      <c r="A26" s="4" t="str">
        <f t="shared" si="4"/>
        <v>Московский</v>
      </c>
      <c r="B26" s="12" t="str">
        <f t="shared" si="4"/>
        <v>ГБОУ СОШ №372</v>
      </c>
      <c r="C26" s="6">
        <f t="shared" si="4"/>
        <v>11372</v>
      </c>
      <c r="D26" s="6" t="str">
        <f t="shared" si="4"/>
        <v>СОШ</v>
      </c>
      <c r="E26" s="8" t="str">
        <f t="shared" si="4"/>
        <v>2а</v>
      </c>
      <c r="F26" s="8">
        <f t="shared" si="4"/>
        <v>96</v>
      </c>
      <c r="G26" s="8">
        <f t="shared" si="4"/>
        <v>85</v>
      </c>
      <c r="H26" s="9">
        <v>2</v>
      </c>
      <c r="I26" s="9"/>
      <c r="J26" s="10"/>
      <c r="K26" s="10">
        <v>1</v>
      </c>
      <c r="L26" s="9">
        <v>2</v>
      </c>
      <c r="M26" s="9"/>
      <c r="N26" s="10">
        <v>1</v>
      </c>
      <c r="O26" s="10"/>
      <c r="P26" s="9">
        <v>2</v>
      </c>
      <c r="Q26" s="9"/>
      <c r="R26" s="10"/>
      <c r="S26" s="10">
        <v>0</v>
      </c>
      <c r="T26" s="9"/>
      <c r="U26" s="9">
        <v>1</v>
      </c>
      <c r="V26" s="11">
        <f t="shared" si="2"/>
        <v>9</v>
      </c>
    </row>
    <row r="27" spans="1:22" x14ac:dyDescent="0.25">
      <c r="A27" s="4" t="str">
        <f t="shared" si="4"/>
        <v>Московский</v>
      </c>
      <c r="B27" s="12" t="str">
        <f t="shared" si="4"/>
        <v>ГБОУ СОШ №372</v>
      </c>
      <c r="C27" s="6">
        <f t="shared" si="4"/>
        <v>11372</v>
      </c>
      <c r="D27" s="6" t="str">
        <f t="shared" si="4"/>
        <v>СОШ</v>
      </c>
      <c r="E27" s="8" t="str">
        <f t="shared" si="4"/>
        <v>2а</v>
      </c>
      <c r="F27" s="8">
        <f t="shared" si="4"/>
        <v>96</v>
      </c>
      <c r="G27" s="8">
        <f t="shared" si="4"/>
        <v>85</v>
      </c>
      <c r="H27" s="9">
        <v>2</v>
      </c>
      <c r="I27" s="9"/>
      <c r="J27" s="10">
        <v>1</v>
      </c>
      <c r="K27" s="10"/>
      <c r="L27" s="9"/>
      <c r="M27" s="9">
        <v>2</v>
      </c>
      <c r="N27" s="10"/>
      <c r="O27" s="10">
        <v>1</v>
      </c>
      <c r="P27" s="9"/>
      <c r="Q27" s="9">
        <v>2</v>
      </c>
      <c r="R27" s="10"/>
      <c r="S27" s="10">
        <v>1</v>
      </c>
      <c r="T27" s="9"/>
      <c r="U27" s="9">
        <v>2</v>
      </c>
      <c r="V27" s="11">
        <f t="shared" si="2"/>
        <v>11</v>
      </c>
    </row>
    <row r="28" spans="1:22" x14ac:dyDescent="0.25">
      <c r="A28" s="4" t="str">
        <f t="shared" si="4"/>
        <v>Московский</v>
      </c>
      <c r="B28" s="12" t="str">
        <f t="shared" si="4"/>
        <v>ГБОУ СОШ №372</v>
      </c>
      <c r="C28" s="6">
        <f t="shared" si="4"/>
        <v>11372</v>
      </c>
      <c r="D28" s="6" t="str">
        <f t="shared" si="4"/>
        <v>СОШ</v>
      </c>
      <c r="E28" s="8" t="str">
        <f t="shared" si="4"/>
        <v>2а</v>
      </c>
      <c r="F28" s="8">
        <f t="shared" si="4"/>
        <v>96</v>
      </c>
      <c r="G28" s="8">
        <f t="shared" si="4"/>
        <v>85</v>
      </c>
      <c r="H28" s="9">
        <v>2</v>
      </c>
      <c r="I28" s="9"/>
      <c r="J28" s="10">
        <v>1</v>
      </c>
      <c r="K28" s="10"/>
      <c r="L28" s="9">
        <v>2</v>
      </c>
      <c r="M28" s="9"/>
      <c r="N28" s="10">
        <v>1</v>
      </c>
      <c r="O28" s="10"/>
      <c r="P28" s="9">
        <v>2</v>
      </c>
      <c r="Q28" s="9"/>
      <c r="R28" s="10"/>
      <c r="S28" s="10">
        <v>0</v>
      </c>
      <c r="T28" s="9">
        <v>1</v>
      </c>
      <c r="U28" s="9"/>
      <c r="V28" s="11">
        <f t="shared" si="2"/>
        <v>9</v>
      </c>
    </row>
    <row r="29" spans="1:22" x14ac:dyDescent="0.25">
      <c r="A29" s="4" t="str">
        <f t="shared" si="4"/>
        <v>Московский</v>
      </c>
      <c r="B29" s="12" t="str">
        <f t="shared" si="4"/>
        <v>ГБОУ СОШ №372</v>
      </c>
      <c r="C29" s="6">
        <f t="shared" si="4"/>
        <v>11372</v>
      </c>
      <c r="D29" s="6" t="str">
        <f t="shared" si="4"/>
        <v>СОШ</v>
      </c>
      <c r="E29" s="8" t="str">
        <f t="shared" si="4"/>
        <v>2а</v>
      </c>
      <c r="F29" s="8">
        <f t="shared" si="4"/>
        <v>96</v>
      </c>
      <c r="G29" s="8">
        <f t="shared" si="4"/>
        <v>85</v>
      </c>
      <c r="H29" s="9">
        <v>2</v>
      </c>
      <c r="I29" s="9"/>
      <c r="J29" s="10">
        <v>1</v>
      </c>
      <c r="K29" s="10"/>
      <c r="L29" s="9">
        <v>2</v>
      </c>
      <c r="M29" s="9"/>
      <c r="N29" s="10">
        <v>1</v>
      </c>
      <c r="O29" s="10"/>
      <c r="P29" s="9">
        <v>2</v>
      </c>
      <c r="Q29" s="9"/>
      <c r="R29" s="10">
        <v>1</v>
      </c>
      <c r="S29" s="10"/>
      <c r="T29" s="9">
        <v>2</v>
      </c>
      <c r="U29" s="9"/>
      <c r="V29" s="11">
        <f t="shared" si="2"/>
        <v>11</v>
      </c>
    </row>
    <row r="30" spans="1:22" x14ac:dyDescent="0.25">
      <c r="A30" s="4" t="str">
        <f t="shared" si="4"/>
        <v>Московский</v>
      </c>
      <c r="B30" s="12" t="str">
        <f t="shared" si="4"/>
        <v>ГБОУ СОШ №372</v>
      </c>
      <c r="C30" s="6">
        <f t="shared" si="4"/>
        <v>11372</v>
      </c>
      <c r="D30" s="6" t="str">
        <f t="shared" si="4"/>
        <v>СОШ</v>
      </c>
      <c r="E30" s="8" t="str">
        <f t="shared" si="4"/>
        <v>2а</v>
      </c>
      <c r="F30" s="8">
        <f t="shared" si="4"/>
        <v>96</v>
      </c>
      <c r="G30" s="8">
        <f t="shared" si="4"/>
        <v>85</v>
      </c>
      <c r="H30" s="9">
        <v>2</v>
      </c>
      <c r="I30" s="9"/>
      <c r="J30" s="10"/>
      <c r="K30" s="10">
        <v>1</v>
      </c>
      <c r="L30" s="9">
        <v>2</v>
      </c>
      <c r="M30" s="9"/>
      <c r="N30" s="10">
        <v>1</v>
      </c>
      <c r="O30" s="10"/>
      <c r="P30" s="9">
        <v>2</v>
      </c>
      <c r="Q30" s="9"/>
      <c r="R30" s="10">
        <v>1</v>
      </c>
      <c r="S30" s="10"/>
      <c r="T30" s="9">
        <v>1</v>
      </c>
      <c r="U30" s="9"/>
      <c r="V30" s="11">
        <f t="shared" si="2"/>
        <v>10</v>
      </c>
    </row>
    <row r="31" spans="1:22" x14ac:dyDescent="0.25">
      <c r="A31" s="4" t="str">
        <f t="shared" si="4"/>
        <v>Московский</v>
      </c>
      <c r="B31" s="12" t="str">
        <f t="shared" si="4"/>
        <v>ГБОУ СОШ №372</v>
      </c>
      <c r="C31" s="6">
        <f t="shared" si="4"/>
        <v>11372</v>
      </c>
      <c r="D31" s="6" t="str">
        <f t="shared" si="4"/>
        <v>СОШ</v>
      </c>
      <c r="E31" s="8" t="str">
        <f t="shared" si="4"/>
        <v>2а</v>
      </c>
      <c r="F31" s="8">
        <f t="shared" si="4"/>
        <v>96</v>
      </c>
      <c r="G31" s="8">
        <f t="shared" si="4"/>
        <v>85</v>
      </c>
      <c r="H31" s="9">
        <v>2</v>
      </c>
      <c r="I31" s="9"/>
      <c r="J31" s="10">
        <v>1</v>
      </c>
      <c r="K31" s="10"/>
      <c r="L31" s="9"/>
      <c r="M31" s="9">
        <v>2</v>
      </c>
      <c r="N31" s="10">
        <v>1</v>
      </c>
      <c r="O31" s="10"/>
      <c r="P31" s="9">
        <v>2</v>
      </c>
      <c r="Q31" s="9"/>
      <c r="R31" s="10"/>
      <c r="S31" s="10">
        <v>0</v>
      </c>
      <c r="T31" s="9">
        <v>1</v>
      </c>
      <c r="U31" s="9"/>
      <c r="V31" s="11">
        <f t="shared" si="2"/>
        <v>9</v>
      </c>
    </row>
    <row r="32" spans="1:22" x14ac:dyDescent="0.25">
      <c r="A32" s="4" t="str">
        <f t="shared" si="4"/>
        <v>Московский</v>
      </c>
      <c r="B32" s="12" t="str">
        <f t="shared" si="4"/>
        <v>ГБОУ СОШ №372</v>
      </c>
      <c r="C32" s="6">
        <f t="shared" si="4"/>
        <v>11372</v>
      </c>
      <c r="D32" s="6" t="str">
        <f t="shared" si="4"/>
        <v>СОШ</v>
      </c>
      <c r="E32" s="8" t="str">
        <f t="shared" si="4"/>
        <v>2а</v>
      </c>
      <c r="F32" s="8">
        <f t="shared" si="4"/>
        <v>96</v>
      </c>
      <c r="G32" s="8">
        <f t="shared" si="4"/>
        <v>85</v>
      </c>
      <c r="H32" s="9">
        <v>2</v>
      </c>
      <c r="I32" s="9"/>
      <c r="J32" s="10"/>
      <c r="K32" s="10">
        <v>1</v>
      </c>
      <c r="L32" s="9"/>
      <c r="M32" s="9">
        <v>0</v>
      </c>
      <c r="N32" s="10">
        <v>1</v>
      </c>
      <c r="O32" s="10"/>
      <c r="P32" s="9">
        <v>1</v>
      </c>
      <c r="Q32" s="9"/>
      <c r="R32" s="10"/>
      <c r="S32" s="10">
        <v>1</v>
      </c>
      <c r="T32" s="9">
        <v>2</v>
      </c>
      <c r="U32" s="9"/>
      <c r="V32" s="11">
        <f t="shared" si="2"/>
        <v>8</v>
      </c>
    </row>
    <row r="33" spans="1:22" x14ac:dyDescent="0.25">
      <c r="A33" s="4" t="str">
        <f t="shared" si="4"/>
        <v>Московский</v>
      </c>
      <c r="B33" s="12" t="str">
        <f t="shared" si="4"/>
        <v>ГБОУ СОШ №372</v>
      </c>
      <c r="C33" s="6">
        <f t="shared" si="4"/>
        <v>11372</v>
      </c>
      <c r="D33" s="6" t="str">
        <f t="shared" si="4"/>
        <v>СОШ</v>
      </c>
      <c r="E33" s="8" t="str">
        <f t="shared" si="4"/>
        <v>2а</v>
      </c>
      <c r="F33" s="8">
        <f t="shared" si="4"/>
        <v>96</v>
      </c>
      <c r="G33" s="8">
        <f t="shared" si="4"/>
        <v>85</v>
      </c>
      <c r="H33" s="9">
        <v>1</v>
      </c>
      <c r="I33" s="9"/>
      <c r="J33" s="10"/>
      <c r="K33" s="10">
        <v>0</v>
      </c>
      <c r="L33" s="9"/>
      <c r="M33" s="9">
        <v>2</v>
      </c>
      <c r="N33" s="10"/>
      <c r="O33" s="10">
        <v>1</v>
      </c>
      <c r="P33" s="9"/>
      <c r="Q33" s="9">
        <v>0</v>
      </c>
      <c r="R33" s="10">
        <v>1</v>
      </c>
      <c r="S33" s="10"/>
      <c r="T33" s="9"/>
      <c r="U33" s="9"/>
      <c r="V33" s="11">
        <v>5</v>
      </c>
    </row>
    <row r="34" spans="1:22" x14ac:dyDescent="0.25">
      <c r="A34" s="4" t="str">
        <f t="shared" si="4"/>
        <v>Московский</v>
      </c>
      <c r="B34" s="12" t="str">
        <f t="shared" si="4"/>
        <v>ГБОУ СОШ №372</v>
      </c>
      <c r="C34" s="6">
        <f t="shared" si="4"/>
        <v>11372</v>
      </c>
      <c r="D34" s="6" t="str">
        <f t="shared" si="4"/>
        <v>СОШ</v>
      </c>
      <c r="E34" s="8" t="str">
        <f t="shared" si="4"/>
        <v>2а</v>
      </c>
      <c r="F34" s="8">
        <f t="shared" si="4"/>
        <v>96</v>
      </c>
      <c r="G34" s="8">
        <f t="shared" si="4"/>
        <v>85</v>
      </c>
      <c r="H34" s="9">
        <v>2</v>
      </c>
      <c r="I34" s="9"/>
      <c r="J34" s="10"/>
      <c r="K34" s="10">
        <v>1</v>
      </c>
      <c r="L34" s="9"/>
      <c r="M34" s="9">
        <v>2</v>
      </c>
      <c r="N34" s="10">
        <v>1</v>
      </c>
      <c r="O34" s="10"/>
      <c r="P34" s="9">
        <v>2</v>
      </c>
      <c r="Q34" s="9"/>
      <c r="R34" s="10">
        <v>1</v>
      </c>
      <c r="S34" s="10"/>
      <c r="T34" s="9">
        <v>0</v>
      </c>
      <c r="U34" s="9"/>
      <c r="V34" s="11">
        <f t="shared" si="2"/>
        <v>9</v>
      </c>
    </row>
    <row r="35" spans="1:22" x14ac:dyDescent="0.25">
      <c r="A35" s="4" t="str">
        <f t="shared" si="4"/>
        <v>Московский</v>
      </c>
      <c r="B35" s="12" t="str">
        <f t="shared" si="4"/>
        <v>ГБОУ СОШ №372</v>
      </c>
      <c r="C35" s="6">
        <f t="shared" si="4"/>
        <v>11372</v>
      </c>
      <c r="D35" s="6" t="str">
        <f t="shared" si="4"/>
        <v>СОШ</v>
      </c>
      <c r="E35" s="8" t="str">
        <f t="shared" si="4"/>
        <v>2а</v>
      </c>
      <c r="F35" s="8">
        <f t="shared" si="4"/>
        <v>96</v>
      </c>
      <c r="G35" s="8">
        <f t="shared" si="4"/>
        <v>85</v>
      </c>
      <c r="H35" s="9">
        <v>0</v>
      </c>
      <c r="I35" s="9"/>
      <c r="J35" s="10">
        <v>1</v>
      </c>
      <c r="K35" s="10"/>
      <c r="L35" s="9">
        <v>2</v>
      </c>
      <c r="M35" s="9"/>
      <c r="N35" s="10">
        <v>1</v>
      </c>
      <c r="O35" s="10"/>
      <c r="P35" s="9">
        <v>2</v>
      </c>
      <c r="Q35" s="9"/>
      <c r="R35" s="10">
        <v>1</v>
      </c>
      <c r="S35" s="10"/>
      <c r="T35" s="9"/>
      <c r="U35" s="9">
        <v>1</v>
      </c>
      <c r="V35" s="11">
        <f t="shared" si="2"/>
        <v>8</v>
      </c>
    </row>
    <row r="36" spans="1:22" x14ac:dyDescent="0.25">
      <c r="A36" s="4" t="str">
        <f t="shared" si="4"/>
        <v>Московский</v>
      </c>
      <c r="B36" s="12" t="str">
        <f t="shared" si="4"/>
        <v>ГБОУ СОШ №372</v>
      </c>
      <c r="C36" s="6">
        <f t="shared" si="4"/>
        <v>11372</v>
      </c>
      <c r="D36" s="6" t="str">
        <f t="shared" si="4"/>
        <v>СОШ</v>
      </c>
      <c r="E36" s="8" t="str">
        <f t="shared" si="4"/>
        <v>2а</v>
      </c>
      <c r="F36" s="8">
        <f t="shared" si="4"/>
        <v>96</v>
      </c>
      <c r="G36" s="8">
        <f t="shared" si="4"/>
        <v>85</v>
      </c>
      <c r="H36" s="9">
        <v>2</v>
      </c>
      <c r="I36" s="9"/>
      <c r="J36" s="10">
        <v>1</v>
      </c>
      <c r="K36" s="10"/>
      <c r="L36" s="9"/>
      <c r="M36" s="9">
        <v>2</v>
      </c>
      <c r="N36" s="10">
        <v>1</v>
      </c>
      <c r="O36" s="10"/>
      <c r="P36" s="9">
        <v>2</v>
      </c>
      <c r="Q36" s="9"/>
      <c r="R36" s="10">
        <v>1</v>
      </c>
      <c r="S36" s="10"/>
      <c r="T36" s="9">
        <v>0</v>
      </c>
      <c r="U36" s="9"/>
      <c r="V36" s="11">
        <f t="shared" si="2"/>
        <v>9</v>
      </c>
    </row>
    <row r="37" spans="1:22" x14ac:dyDescent="0.25">
      <c r="A37" s="4" t="str">
        <f t="shared" si="4"/>
        <v>Московский</v>
      </c>
      <c r="B37" s="12" t="str">
        <f t="shared" si="4"/>
        <v>ГБОУ СОШ №372</v>
      </c>
      <c r="C37" s="6">
        <f t="shared" si="4"/>
        <v>11372</v>
      </c>
      <c r="D37" s="6" t="str">
        <f t="shared" si="4"/>
        <v>СОШ</v>
      </c>
      <c r="E37" s="8" t="str">
        <f t="shared" si="4"/>
        <v>2а</v>
      </c>
      <c r="F37" s="8">
        <f t="shared" si="4"/>
        <v>96</v>
      </c>
      <c r="G37" s="8">
        <f t="shared" si="4"/>
        <v>85</v>
      </c>
      <c r="H37" s="9">
        <v>0</v>
      </c>
      <c r="I37" s="9"/>
      <c r="J37" s="10">
        <v>1</v>
      </c>
      <c r="K37" s="10"/>
      <c r="L37" s="9">
        <v>0</v>
      </c>
      <c r="M37" s="9"/>
      <c r="N37" s="10">
        <v>1</v>
      </c>
      <c r="O37" s="10"/>
      <c r="P37" s="9">
        <v>0</v>
      </c>
      <c r="Q37" s="9"/>
      <c r="R37" s="10">
        <v>0</v>
      </c>
      <c r="S37" s="10"/>
      <c r="T37" s="9">
        <v>0</v>
      </c>
      <c r="U37" s="9"/>
      <c r="V37" s="11">
        <f t="shared" si="2"/>
        <v>2</v>
      </c>
    </row>
    <row r="38" spans="1:22" x14ac:dyDescent="0.25">
      <c r="A38" s="4" t="str">
        <f t="shared" ref="A38:G53" si="5">A37</f>
        <v>Московский</v>
      </c>
      <c r="B38" s="12" t="str">
        <f t="shared" si="5"/>
        <v>ГБОУ СОШ №372</v>
      </c>
      <c r="C38" s="6">
        <f t="shared" si="5"/>
        <v>11372</v>
      </c>
      <c r="D38" s="6" t="str">
        <f t="shared" si="5"/>
        <v>СОШ</v>
      </c>
      <c r="E38" s="8" t="str">
        <f t="shared" si="5"/>
        <v>2а</v>
      </c>
      <c r="F38" s="8">
        <f t="shared" si="5"/>
        <v>96</v>
      </c>
      <c r="G38" s="8">
        <f t="shared" si="5"/>
        <v>85</v>
      </c>
      <c r="H38" s="9"/>
      <c r="I38" s="9">
        <v>2</v>
      </c>
      <c r="J38" s="10">
        <v>1</v>
      </c>
      <c r="K38" s="10"/>
      <c r="L38" s="9"/>
      <c r="M38" s="9">
        <v>2</v>
      </c>
      <c r="N38" s="10">
        <v>1</v>
      </c>
      <c r="O38" s="10"/>
      <c r="P38" s="9"/>
      <c r="Q38" s="9">
        <v>2</v>
      </c>
      <c r="R38" s="10">
        <v>1</v>
      </c>
      <c r="S38" s="10"/>
      <c r="T38" s="9">
        <v>2</v>
      </c>
      <c r="U38" s="9"/>
      <c r="V38" s="11">
        <f t="shared" si="2"/>
        <v>11</v>
      </c>
    </row>
    <row r="39" spans="1:22" x14ac:dyDescent="0.25">
      <c r="A39" s="4" t="str">
        <f t="shared" si="5"/>
        <v>Московский</v>
      </c>
      <c r="B39" s="12" t="str">
        <f t="shared" si="5"/>
        <v>ГБОУ СОШ №372</v>
      </c>
      <c r="C39" s="6">
        <f t="shared" si="5"/>
        <v>11372</v>
      </c>
      <c r="D39" s="6" t="str">
        <f t="shared" si="5"/>
        <v>СОШ</v>
      </c>
      <c r="E39" s="8" t="str">
        <f t="shared" si="5"/>
        <v>2а</v>
      </c>
      <c r="F39" s="8">
        <f t="shared" si="5"/>
        <v>96</v>
      </c>
      <c r="G39" s="8">
        <f t="shared" si="5"/>
        <v>85</v>
      </c>
      <c r="H39" s="9">
        <v>0</v>
      </c>
      <c r="I39" s="9"/>
      <c r="J39" s="10">
        <v>1</v>
      </c>
      <c r="K39" s="10"/>
      <c r="L39" s="9">
        <v>2</v>
      </c>
      <c r="M39" s="9"/>
      <c r="N39" s="10">
        <v>1</v>
      </c>
      <c r="O39" s="10"/>
      <c r="P39" s="9"/>
      <c r="Q39" s="9">
        <v>2</v>
      </c>
      <c r="R39" s="10">
        <v>1</v>
      </c>
      <c r="S39" s="10"/>
      <c r="T39" s="9"/>
      <c r="U39" s="9">
        <v>0</v>
      </c>
      <c r="V39" s="11">
        <f t="shared" si="2"/>
        <v>7</v>
      </c>
    </row>
    <row r="40" spans="1:22" x14ac:dyDescent="0.25">
      <c r="A40" s="4" t="str">
        <f t="shared" si="5"/>
        <v>Московский</v>
      </c>
      <c r="B40" s="12" t="str">
        <f t="shared" si="5"/>
        <v>ГБОУ СОШ №372</v>
      </c>
      <c r="C40" s="6">
        <f t="shared" si="5"/>
        <v>11372</v>
      </c>
      <c r="D40" s="6" t="str">
        <f t="shared" si="5"/>
        <v>СОШ</v>
      </c>
      <c r="E40" s="8" t="str">
        <f t="shared" si="5"/>
        <v>2а</v>
      </c>
      <c r="F40" s="8">
        <f t="shared" si="5"/>
        <v>96</v>
      </c>
      <c r="G40" s="8">
        <f t="shared" si="5"/>
        <v>85</v>
      </c>
      <c r="H40" s="9">
        <v>0</v>
      </c>
      <c r="I40" s="9"/>
      <c r="J40" s="10">
        <v>1</v>
      </c>
      <c r="K40" s="10"/>
      <c r="L40" s="9">
        <v>2</v>
      </c>
      <c r="M40" s="9"/>
      <c r="N40" s="10"/>
      <c r="O40" s="10">
        <v>1</v>
      </c>
      <c r="P40" s="9"/>
      <c r="Q40" s="9">
        <v>2</v>
      </c>
      <c r="R40" s="10">
        <v>1</v>
      </c>
      <c r="S40" s="10"/>
      <c r="T40" s="9"/>
      <c r="U40" s="9">
        <v>1</v>
      </c>
      <c r="V40" s="11">
        <f t="shared" si="2"/>
        <v>8</v>
      </c>
    </row>
    <row r="41" spans="1:22" x14ac:dyDescent="0.25">
      <c r="A41" s="4" t="str">
        <f t="shared" si="5"/>
        <v>Московский</v>
      </c>
      <c r="B41" s="12" t="str">
        <f t="shared" si="5"/>
        <v>ГБОУ СОШ №372</v>
      </c>
      <c r="C41" s="6">
        <f t="shared" si="5"/>
        <v>11372</v>
      </c>
      <c r="D41" s="6" t="str">
        <f t="shared" si="5"/>
        <v>СОШ</v>
      </c>
      <c r="E41" s="8" t="str">
        <f t="shared" si="5"/>
        <v>2а</v>
      </c>
      <c r="F41" s="8">
        <f t="shared" si="5"/>
        <v>96</v>
      </c>
      <c r="G41" s="8">
        <f t="shared" si="5"/>
        <v>85</v>
      </c>
      <c r="H41" s="9">
        <v>2</v>
      </c>
      <c r="I41" s="9"/>
      <c r="J41" s="10"/>
      <c r="K41" s="10">
        <v>1</v>
      </c>
      <c r="L41" s="9"/>
      <c r="M41" s="9">
        <v>2</v>
      </c>
      <c r="N41" s="10">
        <v>1</v>
      </c>
      <c r="O41" s="10"/>
      <c r="P41" s="9">
        <v>2</v>
      </c>
      <c r="Q41" s="9">
        <v>1</v>
      </c>
      <c r="R41" s="10"/>
      <c r="S41" s="10"/>
      <c r="T41" s="9">
        <v>0</v>
      </c>
      <c r="U41" s="9"/>
      <c r="V41" s="11">
        <f t="shared" si="2"/>
        <v>9</v>
      </c>
    </row>
    <row r="42" spans="1:22" x14ac:dyDescent="0.25">
      <c r="A42" s="4" t="str">
        <f t="shared" si="5"/>
        <v>Московский</v>
      </c>
      <c r="B42" s="12" t="str">
        <f t="shared" si="5"/>
        <v>ГБОУ СОШ №372</v>
      </c>
      <c r="C42" s="6">
        <f t="shared" si="5"/>
        <v>11372</v>
      </c>
      <c r="D42" s="6" t="str">
        <f t="shared" si="5"/>
        <v>СОШ</v>
      </c>
      <c r="E42" s="8" t="str">
        <f t="shared" si="5"/>
        <v>2а</v>
      </c>
      <c r="F42" s="8">
        <f t="shared" si="5"/>
        <v>96</v>
      </c>
      <c r="G42" s="8">
        <f t="shared" si="5"/>
        <v>85</v>
      </c>
      <c r="H42" s="9"/>
      <c r="I42" s="9">
        <v>2</v>
      </c>
      <c r="J42" s="10"/>
      <c r="K42" s="10">
        <v>1</v>
      </c>
      <c r="L42" s="9"/>
      <c r="M42" s="9">
        <v>2</v>
      </c>
      <c r="N42" s="10">
        <v>0</v>
      </c>
      <c r="O42" s="10"/>
      <c r="P42" s="9">
        <v>2</v>
      </c>
      <c r="Q42" s="9"/>
      <c r="R42" s="10"/>
      <c r="S42" s="10">
        <v>0</v>
      </c>
      <c r="T42" s="9"/>
      <c r="U42" s="9">
        <v>0</v>
      </c>
      <c r="V42" s="11">
        <f t="shared" si="2"/>
        <v>7</v>
      </c>
    </row>
    <row r="43" spans="1:22" x14ac:dyDescent="0.25">
      <c r="A43" s="4" t="str">
        <f t="shared" si="5"/>
        <v>Московский</v>
      </c>
      <c r="B43" s="12" t="str">
        <f t="shared" si="5"/>
        <v>ГБОУ СОШ №372</v>
      </c>
      <c r="C43" s="6">
        <f t="shared" si="5"/>
        <v>11372</v>
      </c>
      <c r="D43" s="6" t="str">
        <f t="shared" si="5"/>
        <v>СОШ</v>
      </c>
      <c r="E43" s="8" t="str">
        <f t="shared" si="5"/>
        <v>2а</v>
      </c>
      <c r="F43" s="8">
        <f t="shared" si="5"/>
        <v>96</v>
      </c>
      <c r="G43" s="8">
        <f t="shared" si="5"/>
        <v>85</v>
      </c>
      <c r="H43" s="9">
        <v>0</v>
      </c>
      <c r="I43" s="9"/>
      <c r="J43" s="10"/>
      <c r="K43" s="10">
        <v>1</v>
      </c>
      <c r="L43" s="9"/>
      <c r="M43" s="9">
        <v>2</v>
      </c>
      <c r="N43" s="10">
        <v>0</v>
      </c>
      <c r="O43" s="10"/>
      <c r="P43" s="9">
        <v>0</v>
      </c>
      <c r="Q43" s="9"/>
      <c r="R43" s="10">
        <v>1</v>
      </c>
      <c r="S43" s="10"/>
      <c r="T43" s="9">
        <v>0</v>
      </c>
      <c r="U43" s="9"/>
      <c r="V43" s="11">
        <f t="shared" si="2"/>
        <v>4</v>
      </c>
    </row>
    <row r="44" spans="1:22" x14ac:dyDescent="0.25">
      <c r="A44" s="4" t="str">
        <f t="shared" si="5"/>
        <v>Московский</v>
      </c>
      <c r="B44" s="12" t="str">
        <f t="shared" si="5"/>
        <v>ГБОУ СОШ №372</v>
      </c>
      <c r="C44" s="6">
        <f t="shared" si="5"/>
        <v>11372</v>
      </c>
      <c r="D44" s="6" t="str">
        <f t="shared" si="5"/>
        <v>СОШ</v>
      </c>
      <c r="E44" s="8" t="str">
        <f t="shared" si="5"/>
        <v>2а</v>
      </c>
      <c r="F44" s="8">
        <f t="shared" si="5"/>
        <v>96</v>
      </c>
      <c r="G44" s="8">
        <f t="shared" si="5"/>
        <v>85</v>
      </c>
      <c r="H44" s="9">
        <v>2</v>
      </c>
      <c r="I44" s="9"/>
      <c r="J44" s="10"/>
      <c r="K44" s="10">
        <v>1</v>
      </c>
      <c r="L44" s="9"/>
      <c r="M44" s="9">
        <v>2</v>
      </c>
      <c r="N44" s="10">
        <v>1</v>
      </c>
      <c r="O44" s="10"/>
      <c r="P44" s="9">
        <v>2</v>
      </c>
      <c r="Q44" s="9"/>
      <c r="R44" s="10">
        <v>1</v>
      </c>
      <c r="S44" s="10"/>
      <c r="T44" s="9">
        <v>0</v>
      </c>
      <c r="U44" s="9"/>
      <c r="V44" s="11">
        <f t="shared" si="2"/>
        <v>9</v>
      </c>
    </row>
    <row r="45" spans="1:22" x14ac:dyDescent="0.25">
      <c r="A45" s="4" t="str">
        <f t="shared" si="5"/>
        <v>Московский</v>
      </c>
      <c r="B45" s="12" t="str">
        <f t="shared" si="5"/>
        <v>ГБОУ СОШ №372</v>
      </c>
      <c r="C45" s="6">
        <f t="shared" si="5"/>
        <v>11372</v>
      </c>
      <c r="D45" s="6" t="str">
        <f t="shared" si="5"/>
        <v>СОШ</v>
      </c>
      <c r="E45" s="8" t="str">
        <f t="shared" si="5"/>
        <v>2а</v>
      </c>
      <c r="F45" s="8">
        <f t="shared" si="5"/>
        <v>96</v>
      </c>
      <c r="G45" s="8">
        <f t="shared" si="5"/>
        <v>85</v>
      </c>
      <c r="H45" s="9">
        <v>1</v>
      </c>
      <c r="I45" s="9"/>
      <c r="J45" s="10"/>
      <c r="K45" s="10">
        <v>1</v>
      </c>
      <c r="L45" s="9"/>
      <c r="M45" s="9">
        <v>2</v>
      </c>
      <c r="N45" s="10">
        <v>1</v>
      </c>
      <c r="O45" s="10"/>
      <c r="P45" s="9">
        <v>0</v>
      </c>
      <c r="Q45" s="9"/>
      <c r="R45" s="10">
        <v>1</v>
      </c>
      <c r="S45" s="10"/>
      <c r="T45" s="9">
        <v>0</v>
      </c>
      <c r="U45" s="9"/>
      <c r="V45" s="11">
        <f t="shared" si="2"/>
        <v>6</v>
      </c>
    </row>
    <row r="46" spans="1:22" x14ac:dyDescent="0.25">
      <c r="A46" s="4" t="str">
        <f t="shared" si="5"/>
        <v>Московский</v>
      </c>
      <c r="B46" s="12" t="str">
        <f t="shared" si="5"/>
        <v>ГБОУ СОШ №372</v>
      </c>
      <c r="C46" s="6">
        <f t="shared" si="5"/>
        <v>11372</v>
      </c>
      <c r="D46" s="6" t="str">
        <f t="shared" si="5"/>
        <v>СОШ</v>
      </c>
      <c r="E46" s="8" t="str">
        <f t="shared" si="5"/>
        <v>2а</v>
      </c>
      <c r="F46" s="8">
        <f t="shared" si="5"/>
        <v>96</v>
      </c>
      <c r="G46" s="8">
        <f t="shared" si="5"/>
        <v>85</v>
      </c>
      <c r="H46" s="9"/>
      <c r="I46" s="9">
        <v>2</v>
      </c>
      <c r="J46" s="10">
        <v>1</v>
      </c>
      <c r="K46" s="10"/>
      <c r="L46" s="9"/>
      <c r="M46" s="9">
        <v>2</v>
      </c>
      <c r="N46" s="10">
        <v>1</v>
      </c>
      <c r="O46" s="10"/>
      <c r="P46" s="9"/>
      <c r="Q46" s="9">
        <v>2</v>
      </c>
      <c r="R46" s="10">
        <v>1</v>
      </c>
      <c r="S46" s="10"/>
      <c r="T46" s="9"/>
      <c r="U46" s="9">
        <v>2</v>
      </c>
      <c r="V46" s="11">
        <f t="shared" si="2"/>
        <v>11</v>
      </c>
    </row>
    <row r="47" spans="1:22" x14ac:dyDescent="0.25">
      <c r="A47" s="4" t="str">
        <f t="shared" si="5"/>
        <v>Московский</v>
      </c>
      <c r="B47" s="12" t="str">
        <f t="shared" si="5"/>
        <v>ГБОУ СОШ №372</v>
      </c>
      <c r="C47" s="6">
        <f t="shared" si="5"/>
        <v>11372</v>
      </c>
      <c r="D47" s="6" t="str">
        <f t="shared" si="5"/>
        <v>СОШ</v>
      </c>
      <c r="E47" s="8" t="str">
        <f t="shared" si="5"/>
        <v>2а</v>
      </c>
      <c r="F47" s="8">
        <f t="shared" si="5"/>
        <v>96</v>
      </c>
      <c r="G47" s="8">
        <f t="shared" si="5"/>
        <v>85</v>
      </c>
      <c r="H47" s="9">
        <v>2</v>
      </c>
      <c r="I47" s="9"/>
      <c r="J47" s="10">
        <v>1</v>
      </c>
      <c r="K47" s="10"/>
      <c r="L47" s="9">
        <v>2</v>
      </c>
      <c r="M47" s="9"/>
      <c r="N47" s="10">
        <v>0</v>
      </c>
      <c r="O47" s="10"/>
      <c r="P47" s="9">
        <v>0</v>
      </c>
      <c r="Q47" s="9"/>
      <c r="R47" s="10">
        <v>0</v>
      </c>
      <c r="S47" s="10"/>
      <c r="T47" s="9">
        <v>0</v>
      </c>
      <c r="U47" s="9"/>
      <c r="V47" s="11">
        <f t="shared" si="2"/>
        <v>5</v>
      </c>
    </row>
    <row r="48" spans="1:22" x14ac:dyDescent="0.25">
      <c r="A48" s="4" t="str">
        <f t="shared" si="5"/>
        <v>Московский</v>
      </c>
      <c r="B48" s="12" t="str">
        <f t="shared" si="5"/>
        <v>ГБОУ СОШ №372</v>
      </c>
      <c r="C48" s="6">
        <f t="shared" si="5"/>
        <v>11372</v>
      </c>
      <c r="D48" s="6" t="str">
        <f t="shared" si="5"/>
        <v>СОШ</v>
      </c>
      <c r="E48" s="8" t="str">
        <f t="shared" si="5"/>
        <v>2а</v>
      </c>
      <c r="F48" s="8">
        <f t="shared" si="5"/>
        <v>96</v>
      </c>
      <c r="G48" s="8">
        <f t="shared" si="5"/>
        <v>85</v>
      </c>
      <c r="H48" s="9">
        <v>2</v>
      </c>
      <c r="I48" s="9"/>
      <c r="J48" s="10">
        <v>1</v>
      </c>
      <c r="K48" s="10"/>
      <c r="L48" s="9">
        <v>2</v>
      </c>
      <c r="M48" s="9"/>
      <c r="N48" s="10">
        <v>1</v>
      </c>
      <c r="O48" s="10"/>
      <c r="P48" s="9">
        <v>2</v>
      </c>
      <c r="Q48" s="9"/>
      <c r="R48" s="10">
        <v>1</v>
      </c>
      <c r="S48" s="10"/>
      <c r="T48" s="9">
        <v>2</v>
      </c>
      <c r="U48" s="9"/>
      <c r="V48" s="11">
        <f t="shared" si="2"/>
        <v>11</v>
      </c>
    </row>
    <row r="49" spans="1:22" x14ac:dyDescent="0.25">
      <c r="A49" s="4" t="str">
        <f t="shared" si="5"/>
        <v>Московский</v>
      </c>
      <c r="B49" s="12" t="str">
        <f t="shared" si="5"/>
        <v>ГБОУ СОШ №372</v>
      </c>
      <c r="C49" s="6">
        <f t="shared" si="5"/>
        <v>11372</v>
      </c>
      <c r="D49" s="6" t="str">
        <f t="shared" si="5"/>
        <v>СОШ</v>
      </c>
      <c r="E49" s="8" t="str">
        <f t="shared" si="5"/>
        <v>2а</v>
      </c>
      <c r="F49" s="8">
        <f t="shared" si="5"/>
        <v>96</v>
      </c>
      <c r="G49" s="8">
        <f t="shared" si="5"/>
        <v>85</v>
      </c>
      <c r="H49" s="9">
        <v>0</v>
      </c>
      <c r="I49" s="9"/>
      <c r="J49" s="10">
        <v>1</v>
      </c>
      <c r="K49" s="10"/>
      <c r="L49" s="9"/>
      <c r="M49" s="9">
        <v>2</v>
      </c>
      <c r="N49" s="10">
        <v>1</v>
      </c>
      <c r="O49" s="10"/>
      <c r="P49" s="9">
        <v>2</v>
      </c>
      <c r="Q49" s="9"/>
      <c r="R49" s="10">
        <v>1</v>
      </c>
      <c r="S49" s="10"/>
      <c r="T49" s="9">
        <v>2</v>
      </c>
      <c r="U49" s="9"/>
      <c r="V49" s="11">
        <f t="shared" si="2"/>
        <v>9</v>
      </c>
    </row>
    <row r="50" spans="1:22" x14ac:dyDescent="0.25">
      <c r="A50" s="4" t="str">
        <f t="shared" si="5"/>
        <v>Московский</v>
      </c>
      <c r="B50" s="12" t="str">
        <f t="shared" si="5"/>
        <v>ГБОУ СОШ №372</v>
      </c>
      <c r="C50" s="6">
        <f t="shared" si="5"/>
        <v>11372</v>
      </c>
      <c r="D50" s="6" t="str">
        <f t="shared" si="5"/>
        <v>СОШ</v>
      </c>
      <c r="E50" s="8" t="str">
        <f t="shared" si="5"/>
        <v>2а</v>
      </c>
      <c r="F50" s="8">
        <f t="shared" si="5"/>
        <v>96</v>
      </c>
      <c r="G50" s="8">
        <f t="shared" si="5"/>
        <v>85</v>
      </c>
      <c r="H50" s="9">
        <v>0</v>
      </c>
      <c r="I50" s="9"/>
      <c r="J50" s="10">
        <v>1</v>
      </c>
      <c r="K50" s="10"/>
      <c r="L50" s="9">
        <v>0</v>
      </c>
      <c r="M50" s="9"/>
      <c r="N50" s="10">
        <v>1</v>
      </c>
      <c r="O50" s="10"/>
      <c r="P50" s="9">
        <v>2</v>
      </c>
      <c r="Q50" s="9"/>
      <c r="R50" s="10">
        <v>1</v>
      </c>
      <c r="S50" s="10"/>
      <c r="T50" s="9">
        <v>0</v>
      </c>
      <c r="U50" s="9"/>
      <c r="V50" s="11">
        <f t="shared" si="2"/>
        <v>5</v>
      </c>
    </row>
    <row r="51" spans="1:22" x14ac:dyDescent="0.25">
      <c r="A51" s="4" t="str">
        <f t="shared" si="5"/>
        <v>Московский</v>
      </c>
      <c r="B51" s="12" t="str">
        <f t="shared" si="5"/>
        <v>ГБОУ СОШ №372</v>
      </c>
      <c r="C51" s="6">
        <f t="shared" si="5"/>
        <v>11372</v>
      </c>
      <c r="D51" s="6" t="str">
        <f t="shared" si="5"/>
        <v>СОШ</v>
      </c>
      <c r="E51" s="8" t="str">
        <f t="shared" si="5"/>
        <v>2а</v>
      </c>
      <c r="F51" s="8">
        <f t="shared" si="5"/>
        <v>96</v>
      </c>
      <c r="G51" s="8">
        <f t="shared" si="5"/>
        <v>85</v>
      </c>
      <c r="H51" s="9">
        <v>2</v>
      </c>
      <c r="I51" s="9"/>
      <c r="J51" s="10">
        <v>1</v>
      </c>
      <c r="K51" s="10"/>
      <c r="L51" s="9"/>
      <c r="M51" s="9">
        <v>1</v>
      </c>
      <c r="N51" s="10">
        <v>0</v>
      </c>
      <c r="O51" s="10"/>
      <c r="P51" s="9">
        <v>1</v>
      </c>
      <c r="Q51" s="9"/>
      <c r="R51" s="10">
        <v>1</v>
      </c>
      <c r="S51" s="10"/>
      <c r="T51" s="9">
        <v>0</v>
      </c>
      <c r="U51" s="9"/>
      <c r="V51" s="11">
        <f t="shared" si="2"/>
        <v>6</v>
      </c>
    </row>
    <row r="52" spans="1:22" x14ac:dyDescent="0.25">
      <c r="A52" s="4" t="str">
        <f t="shared" si="5"/>
        <v>Московский</v>
      </c>
      <c r="B52" s="12" t="str">
        <f t="shared" si="5"/>
        <v>ГБОУ СОШ №372</v>
      </c>
      <c r="C52" s="6">
        <f t="shared" si="5"/>
        <v>11372</v>
      </c>
      <c r="D52" s="6" t="str">
        <f t="shared" si="5"/>
        <v>СОШ</v>
      </c>
      <c r="E52" s="8" t="str">
        <f t="shared" si="5"/>
        <v>2а</v>
      </c>
      <c r="F52" s="8">
        <f t="shared" si="5"/>
        <v>96</v>
      </c>
      <c r="G52" s="8">
        <f t="shared" si="5"/>
        <v>85</v>
      </c>
      <c r="H52" s="9"/>
      <c r="I52" s="9">
        <v>0</v>
      </c>
      <c r="J52" s="10">
        <v>1</v>
      </c>
      <c r="K52" s="10"/>
      <c r="L52" s="9"/>
      <c r="M52" s="9">
        <v>2</v>
      </c>
      <c r="N52" s="10">
        <v>1</v>
      </c>
      <c r="O52" s="10"/>
      <c r="P52" s="9">
        <v>0</v>
      </c>
      <c r="Q52" s="9"/>
      <c r="R52" s="10">
        <v>1</v>
      </c>
      <c r="S52" s="10"/>
      <c r="T52" s="9">
        <v>0</v>
      </c>
      <c r="U52" s="9"/>
      <c r="V52" s="11">
        <f t="shared" si="2"/>
        <v>5</v>
      </c>
    </row>
    <row r="53" spans="1:22" x14ac:dyDescent="0.25">
      <c r="A53" s="4" t="str">
        <f t="shared" si="5"/>
        <v>Московский</v>
      </c>
      <c r="B53" s="12" t="str">
        <f t="shared" si="5"/>
        <v>ГБОУ СОШ №372</v>
      </c>
      <c r="C53" s="6">
        <f t="shared" si="5"/>
        <v>11372</v>
      </c>
      <c r="D53" s="6" t="str">
        <f t="shared" si="5"/>
        <v>СОШ</v>
      </c>
      <c r="E53" s="8" t="str">
        <f t="shared" si="5"/>
        <v>2а</v>
      </c>
      <c r="F53" s="8">
        <f t="shared" si="5"/>
        <v>96</v>
      </c>
      <c r="G53" s="8">
        <f t="shared" si="5"/>
        <v>85</v>
      </c>
      <c r="H53" s="9">
        <v>0</v>
      </c>
      <c r="I53" s="9"/>
      <c r="J53" s="10">
        <v>1</v>
      </c>
      <c r="K53" s="10"/>
      <c r="L53" s="9">
        <v>0</v>
      </c>
      <c r="M53" s="9"/>
      <c r="N53" s="10">
        <v>1</v>
      </c>
      <c r="O53" s="10"/>
      <c r="P53" s="9">
        <v>0</v>
      </c>
      <c r="Q53" s="9"/>
      <c r="R53" s="10">
        <v>1</v>
      </c>
      <c r="S53" s="10"/>
      <c r="T53" s="9">
        <v>0</v>
      </c>
      <c r="U53" s="9"/>
      <c r="V53" s="11">
        <f t="shared" si="2"/>
        <v>3</v>
      </c>
    </row>
    <row r="54" spans="1:22" x14ac:dyDescent="0.25">
      <c r="A54" s="4" t="str">
        <f t="shared" ref="A54:G69" si="6">A53</f>
        <v>Московский</v>
      </c>
      <c r="B54" s="12" t="str">
        <f t="shared" si="6"/>
        <v>ГБОУ СОШ №372</v>
      </c>
      <c r="C54" s="6">
        <f t="shared" si="6"/>
        <v>11372</v>
      </c>
      <c r="D54" s="6" t="str">
        <f t="shared" si="6"/>
        <v>СОШ</v>
      </c>
      <c r="E54" s="8" t="str">
        <f t="shared" si="6"/>
        <v>2а</v>
      </c>
      <c r="F54" s="8">
        <f t="shared" si="6"/>
        <v>96</v>
      </c>
      <c r="G54" s="8">
        <f t="shared" si="6"/>
        <v>85</v>
      </c>
      <c r="H54" s="9">
        <v>2</v>
      </c>
      <c r="I54" s="9"/>
      <c r="J54" s="10">
        <v>1</v>
      </c>
      <c r="K54" s="10"/>
      <c r="L54" s="9"/>
      <c r="M54" s="9">
        <v>2</v>
      </c>
      <c r="N54" s="10">
        <v>1</v>
      </c>
      <c r="O54" s="10"/>
      <c r="P54" s="9">
        <v>0</v>
      </c>
      <c r="Q54" s="9"/>
      <c r="R54" s="10">
        <v>1</v>
      </c>
      <c r="S54" s="10"/>
      <c r="T54" s="9">
        <v>1</v>
      </c>
      <c r="U54" s="9"/>
      <c r="V54" s="11">
        <f t="shared" si="2"/>
        <v>8</v>
      </c>
    </row>
    <row r="55" spans="1:22" x14ac:dyDescent="0.25">
      <c r="A55" s="4" t="str">
        <f t="shared" si="6"/>
        <v>Московский</v>
      </c>
      <c r="B55" s="12" t="str">
        <f t="shared" si="6"/>
        <v>ГБОУ СОШ №372</v>
      </c>
      <c r="C55" s="6">
        <f t="shared" si="6"/>
        <v>11372</v>
      </c>
      <c r="D55" s="6" t="str">
        <f t="shared" si="6"/>
        <v>СОШ</v>
      </c>
      <c r="E55" s="8" t="str">
        <f t="shared" si="6"/>
        <v>2а</v>
      </c>
      <c r="F55" s="8">
        <f t="shared" si="6"/>
        <v>96</v>
      </c>
      <c r="G55" s="8">
        <f t="shared" si="6"/>
        <v>85</v>
      </c>
      <c r="H55" s="9">
        <v>2</v>
      </c>
      <c r="I55" s="9"/>
      <c r="J55" s="10">
        <v>1</v>
      </c>
      <c r="K55" s="10"/>
      <c r="L55" s="9"/>
      <c r="M55" s="9">
        <v>2</v>
      </c>
      <c r="N55" s="10">
        <v>1</v>
      </c>
      <c r="O55" s="10"/>
      <c r="P55" s="9">
        <v>2</v>
      </c>
      <c r="Q55" s="9"/>
      <c r="R55" s="10">
        <v>1</v>
      </c>
      <c r="S55" s="10"/>
      <c r="T55" s="9">
        <v>2</v>
      </c>
      <c r="U55" s="9"/>
      <c r="V55" s="11">
        <f t="shared" si="2"/>
        <v>11</v>
      </c>
    </row>
    <row r="56" spans="1:22" x14ac:dyDescent="0.25">
      <c r="A56" s="4" t="str">
        <f t="shared" si="6"/>
        <v>Московский</v>
      </c>
      <c r="B56" s="12" t="str">
        <f t="shared" si="6"/>
        <v>ГБОУ СОШ №372</v>
      </c>
      <c r="C56" s="6">
        <f t="shared" si="6"/>
        <v>11372</v>
      </c>
      <c r="D56" s="6" t="str">
        <f t="shared" si="6"/>
        <v>СОШ</v>
      </c>
      <c r="E56" s="8" t="str">
        <f t="shared" si="6"/>
        <v>2а</v>
      </c>
      <c r="F56" s="8">
        <f t="shared" si="6"/>
        <v>96</v>
      </c>
      <c r="G56" s="8">
        <f t="shared" si="6"/>
        <v>85</v>
      </c>
      <c r="H56" s="9">
        <v>1</v>
      </c>
      <c r="I56" s="9"/>
      <c r="J56" s="10">
        <v>1</v>
      </c>
      <c r="K56" s="10"/>
      <c r="L56" s="9"/>
      <c r="M56" s="9">
        <v>2</v>
      </c>
      <c r="N56" s="10">
        <v>1</v>
      </c>
      <c r="O56" s="10"/>
      <c r="P56" s="9">
        <v>2</v>
      </c>
      <c r="Q56" s="9"/>
      <c r="R56" s="10">
        <v>1</v>
      </c>
      <c r="S56" s="10"/>
      <c r="T56" s="9">
        <v>2</v>
      </c>
      <c r="U56" s="9"/>
      <c r="V56" s="11">
        <f t="shared" si="2"/>
        <v>10</v>
      </c>
    </row>
    <row r="57" spans="1:22" x14ac:dyDescent="0.25">
      <c r="A57" s="4" t="str">
        <f t="shared" si="6"/>
        <v>Московский</v>
      </c>
      <c r="B57" s="12" t="str">
        <f t="shared" si="6"/>
        <v>ГБОУ СОШ №372</v>
      </c>
      <c r="C57" s="6">
        <f t="shared" si="6"/>
        <v>11372</v>
      </c>
      <c r="D57" s="6" t="str">
        <f t="shared" si="6"/>
        <v>СОШ</v>
      </c>
      <c r="E57" s="8" t="str">
        <f t="shared" si="6"/>
        <v>2а</v>
      </c>
      <c r="F57" s="8">
        <f t="shared" si="6"/>
        <v>96</v>
      </c>
      <c r="G57" s="8">
        <f t="shared" si="6"/>
        <v>85</v>
      </c>
      <c r="H57" s="9">
        <v>2</v>
      </c>
      <c r="I57" s="9"/>
      <c r="J57" s="10">
        <v>1</v>
      </c>
      <c r="K57" s="10"/>
      <c r="L57" s="9"/>
      <c r="M57" s="9">
        <v>2</v>
      </c>
      <c r="N57" s="10">
        <v>1</v>
      </c>
      <c r="O57" s="10"/>
      <c r="P57" s="9">
        <v>2</v>
      </c>
      <c r="Q57" s="9"/>
      <c r="R57" s="10">
        <v>1</v>
      </c>
      <c r="S57" s="10"/>
      <c r="T57" s="9">
        <v>2</v>
      </c>
      <c r="U57" s="9"/>
      <c r="V57" s="11">
        <f t="shared" si="2"/>
        <v>11</v>
      </c>
    </row>
    <row r="58" spans="1:22" x14ac:dyDescent="0.25">
      <c r="A58" s="4" t="str">
        <f t="shared" si="6"/>
        <v>Московский</v>
      </c>
      <c r="B58" s="12" t="str">
        <f t="shared" si="6"/>
        <v>ГБОУ СОШ №372</v>
      </c>
      <c r="C58" s="6">
        <f t="shared" si="6"/>
        <v>11372</v>
      </c>
      <c r="D58" s="6" t="str">
        <f t="shared" si="6"/>
        <v>СОШ</v>
      </c>
      <c r="E58" s="8" t="str">
        <f t="shared" si="6"/>
        <v>2а</v>
      </c>
      <c r="F58" s="8">
        <f t="shared" si="6"/>
        <v>96</v>
      </c>
      <c r="G58" s="8">
        <f t="shared" si="6"/>
        <v>85</v>
      </c>
      <c r="H58" s="9">
        <v>2</v>
      </c>
      <c r="I58" s="9"/>
      <c r="J58" s="10">
        <v>1</v>
      </c>
      <c r="K58" s="10"/>
      <c r="L58" s="9"/>
      <c r="M58" s="9">
        <v>2</v>
      </c>
      <c r="N58" s="10">
        <v>1</v>
      </c>
      <c r="O58" s="10"/>
      <c r="P58" s="9">
        <v>2</v>
      </c>
      <c r="Q58" s="9"/>
      <c r="R58" s="10">
        <v>1</v>
      </c>
      <c r="S58" s="10"/>
      <c r="T58" s="9">
        <v>2</v>
      </c>
      <c r="U58" s="9"/>
      <c r="V58" s="11">
        <f t="shared" si="2"/>
        <v>11</v>
      </c>
    </row>
    <row r="59" spans="1:22" x14ac:dyDescent="0.25">
      <c r="A59" s="4" t="str">
        <f t="shared" si="6"/>
        <v>Московский</v>
      </c>
      <c r="B59" s="12" t="str">
        <f t="shared" si="6"/>
        <v>ГБОУ СОШ №372</v>
      </c>
      <c r="C59" s="6">
        <f t="shared" si="6"/>
        <v>11372</v>
      </c>
      <c r="D59" s="6" t="str">
        <f t="shared" si="6"/>
        <v>СОШ</v>
      </c>
      <c r="E59" s="8" t="str">
        <f t="shared" si="6"/>
        <v>2а</v>
      </c>
      <c r="F59" s="8">
        <f t="shared" si="6"/>
        <v>96</v>
      </c>
      <c r="G59" s="8">
        <f t="shared" si="6"/>
        <v>85</v>
      </c>
      <c r="H59" s="9">
        <v>2</v>
      </c>
      <c r="I59" s="9"/>
      <c r="J59" s="10"/>
      <c r="K59" s="10">
        <v>1</v>
      </c>
      <c r="L59" s="9"/>
      <c r="M59" s="9">
        <v>2</v>
      </c>
      <c r="N59" s="10">
        <v>1</v>
      </c>
      <c r="O59" s="10"/>
      <c r="P59" s="9">
        <v>2</v>
      </c>
      <c r="Q59" s="9"/>
      <c r="R59" s="10">
        <v>1</v>
      </c>
      <c r="S59" s="10"/>
      <c r="T59" s="9">
        <v>2</v>
      </c>
      <c r="U59" s="9"/>
      <c r="V59" s="11">
        <f t="shared" si="2"/>
        <v>11</v>
      </c>
    </row>
    <row r="60" spans="1:22" x14ac:dyDescent="0.25">
      <c r="A60" s="4" t="str">
        <f t="shared" si="6"/>
        <v>Московский</v>
      </c>
      <c r="B60" s="12" t="str">
        <f t="shared" si="6"/>
        <v>ГБОУ СОШ №372</v>
      </c>
      <c r="C60" s="6">
        <f t="shared" si="6"/>
        <v>11372</v>
      </c>
      <c r="D60" s="6" t="str">
        <f t="shared" si="6"/>
        <v>СОШ</v>
      </c>
      <c r="E60" s="8" t="str">
        <f t="shared" si="6"/>
        <v>2а</v>
      </c>
      <c r="F60" s="8">
        <f t="shared" si="6"/>
        <v>96</v>
      </c>
      <c r="G60" s="8">
        <f t="shared" si="6"/>
        <v>85</v>
      </c>
      <c r="H60" s="9">
        <v>0</v>
      </c>
      <c r="I60" s="9"/>
      <c r="J60" s="10">
        <v>0</v>
      </c>
      <c r="K60" s="10"/>
      <c r="L60" s="9">
        <v>2</v>
      </c>
      <c r="M60" s="9"/>
      <c r="N60" s="10">
        <v>1</v>
      </c>
      <c r="O60" s="10"/>
      <c r="P60" s="9">
        <v>1</v>
      </c>
      <c r="Q60" s="9"/>
      <c r="R60" s="10">
        <v>1</v>
      </c>
      <c r="S60" s="10"/>
      <c r="T60" s="9">
        <v>0</v>
      </c>
      <c r="U60" s="9"/>
      <c r="V60" s="11">
        <f t="shared" si="2"/>
        <v>5</v>
      </c>
    </row>
    <row r="61" spans="1:22" x14ac:dyDescent="0.25">
      <c r="A61" s="4" t="str">
        <f t="shared" si="6"/>
        <v>Московский</v>
      </c>
      <c r="B61" s="12" t="str">
        <f t="shared" si="6"/>
        <v>ГБОУ СОШ №372</v>
      </c>
      <c r="C61" s="6">
        <f t="shared" si="6"/>
        <v>11372</v>
      </c>
      <c r="D61" s="6" t="str">
        <f t="shared" si="6"/>
        <v>СОШ</v>
      </c>
      <c r="E61" s="8" t="str">
        <f t="shared" si="6"/>
        <v>2а</v>
      </c>
      <c r="F61" s="8">
        <f t="shared" si="6"/>
        <v>96</v>
      </c>
      <c r="G61" s="8">
        <f t="shared" si="6"/>
        <v>85</v>
      </c>
      <c r="H61" s="9">
        <v>1</v>
      </c>
      <c r="I61" s="9"/>
      <c r="J61" s="10">
        <v>0</v>
      </c>
      <c r="K61" s="10"/>
      <c r="L61" s="9"/>
      <c r="M61" s="9">
        <v>2</v>
      </c>
      <c r="N61" s="10">
        <v>1</v>
      </c>
      <c r="O61" s="10"/>
      <c r="P61" s="9">
        <v>2</v>
      </c>
      <c r="Q61" s="9"/>
      <c r="R61" s="10">
        <v>1</v>
      </c>
      <c r="S61" s="10"/>
      <c r="T61" s="9">
        <v>0</v>
      </c>
      <c r="U61" s="9"/>
      <c r="V61" s="11">
        <f t="shared" si="2"/>
        <v>7</v>
      </c>
    </row>
    <row r="62" spans="1:22" x14ac:dyDescent="0.25">
      <c r="A62" s="4" t="str">
        <f t="shared" si="6"/>
        <v>Московский</v>
      </c>
      <c r="B62" s="12" t="str">
        <f t="shared" si="6"/>
        <v>ГБОУ СОШ №372</v>
      </c>
      <c r="C62" s="6">
        <f t="shared" si="6"/>
        <v>11372</v>
      </c>
      <c r="D62" s="6" t="str">
        <f t="shared" si="6"/>
        <v>СОШ</v>
      </c>
      <c r="E62" s="19" t="s">
        <v>24</v>
      </c>
      <c r="F62" s="19">
        <v>96</v>
      </c>
      <c r="G62" s="19">
        <v>85</v>
      </c>
      <c r="H62" s="17">
        <v>2</v>
      </c>
      <c r="I62" s="17"/>
      <c r="J62" s="18">
        <v>1</v>
      </c>
      <c r="K62" s="18"/>
      <c r="L62" s="17">
        <v>2</v>
      </c>
      <c r="M62" s="17"/>
      <c r="N62" s="18">
        <v>1</v>
      </c>
      <c r="O62" s="18"/>
      <c r="P62" s="17"/>
      <c r="Q62" s="17">
        <v>2</v>
      </c>
      <c r="R62" s="18">
        <v>1</v>
      </c>
      <c r="S62" s="18"/>
      <c r="T62" s="17"/>
      <c r="U62" s="17">
        <v>1</v>
      </c>
      <c r="V62" s="20">
        <f t="shared" si="2"/>
        <v>10</v>
      </c>
    </row>
    <row r="63" spans="1:22" x14ac:dyDescent="0.25">
      <c r="A63" s="4" t="str">
        <f t="shared" si="6"/>
        <v>Московский</v>
      </c>
      <c r="B63" s="12" t="str">
        <f t="shared" si="6"/>
        <v>ГБОУ СОШ №372</v>
      </c>
      <c r="C63" s="6">
        <f t="shared" si="6"/>
        <v>11372</v>
      </c>
      <c r="D63" s="6" t="str">
        <f t="shared" si="6"/>
        <v>СОШ</v>
      </c>
      <c r="E63" s="19" t="str">
        <f t="shared" si="6"/>
        <v>2в</v>
      </c>
      <c r="F63" s="19">
        <f t="shared" si="6"/>
        <v>96</v>
      </c>
      <c r="G63" s="19">
        <f t="shared" si="6"/>
        <v>85</v>
      </c>
      <c r="H63" s="17">
        <v>0</v>
      </c>
      <c r="I63" s="17"/>
      <c r="J63" s="18">
        <v>0</v>
      </c>
      <c r="K63" s="18"/>
      <c r="L63" s="17"/>
      <c r="M63" s="17">
        <v>0</v>
      </c>
      <c r="N63" s="18">
        <v>0</v>
      </c>
      <c r="O63" s="18"/>
      <c r="P63" s="17">
        <v>2</v>
      </c>
      <c r="Q63" s="17"/>
      <c r="R63" s="18">
        <v>0</v>
      </c>
      <c r="S63" s="18"/>
      <c r="T63" s="17">
        <v>1</v>
      </c>
      <c r="U63" s="17"/>
      <c r="V63" s="20">
        <f t="shared" si="2"/>
        <v>3</v>
      </c>
    </row>
    <row r="64" spans="1:22" x14ac:dyDescent="0.25">
      <c r="A64" s="4" t="str">
        <f t="shared" si="6"/>
        <v>Московский</v>
      </c>
      <c r="B64" s="12" t="str">
        <f t="shared" si="6"/>
        <v>ГБОУ СОШ №372</v>
      </c>
      <c r="C64" s="6">
        <f t="shared" si="6"/>
        <v>11372</v>
      </c>
      <c r="D64" s="6" t="str">
        <f t="shared" si="6"/>
        <v>СОШ</v>
      </c>
      <c r="E64" s="19" t="str">
        <f t="shared" si="6"/>
        <v>2в</v>
      </c>
      <c r="F64" s="19">
        <f t="shared" si="6"/>
        <v>96</v>
      </c>
      <c r="G64" s="19">
        <f t="shared" si="6"/>
        <v>85</v>
      </c>
      <c r="H64" s="17"/>
      <c r="I64" s="17">
        <v>0</v>
      </c>
      <c r="J64" s="18">
        <v>1</v>
      </c>
      <c r="K64" s="18"/>
      <c r="L64" s="17"/>
      <c r="M64" s="17">
        <v>0</v>
      </c>
      <c r="N64" s="18"/>
      <c r="O64" s="18">
        <v>1</v>
      </c>
      <c r="P64" s="17">
        <v>2</v>
      </c>
      <c r="Q64" s="17"/>
      <c r="R64" s="18">
        <v>0</v>
      </c>
      <c r="S64" s="18"/>
      <c r="T64" s="17">
        <v>1</v>
      </c>
      <c r="U64" s="17"/>
      <c r="V64" s="20">
        <f t="shared" si="2"/>
        <v>5</v>
      </c>
    </row>
    <row r="65" spans="1:22" x14ac:dyDescent="0.25">
      <c r="A65" s="4" t="str">
        <f t="shared" si="6"/>
        <v>Московский</v>
      </c>
      <c r="B65" s="12" t="str">
        <f t="shared" si="6"/>
        <v>ГБОУ СОШ №372</v>
      </c>
      <c r="C65" s="6">
        <f t="shared" si="6"/>
        <v>11372</v>
      </c>
      <c r="D65" s="6" t="str">
        <f t="shared" si="6"/>
        <v>СОШ</v>
      </c>
      <c r="E65" s="19" t="str">
        <f t="shared" si="6"/>
        <v>2в</v>
      </c>
      <c r="F65" s="19">
        <f t="shared" si="6"/>
        <v>96</v>
      </c>
      <c r="G65" s="19">
        <f t="shared" si="6"/>
        <v>85</v>
      </c>
      <c r="H65" s="17">
        <v>0</v>
      </c>
      <c r="I65" s="17"/>
      <c r="J65" s="18">
        <v>1</v>
      </c>
      <c r="K65" s="18"/>
      <c r="L65" s="17"/>
      <c r="M65" s="17">
        <v>2</v>
      </c>
      <c r="N65" s="18">
        <v>1</v>
      </c>
      <c r="O65" s="18"/>
      <c r="P65" s="17">
        <v>0</v>
      </c>
      <c r="Q65" s="17"/>
      <c r="R65" s="18">
        <v>0</v>
      </c>
      <c r="S65" s="18"/>
      <c r="T65" s="17">
        <v>0</v>
      </c>
      <c r="U65" s="17"/>
      <c r="V65" s="20">
        <f t="shared" si="2"/>
        <v>4</v>
      </c>
    </row>
    <row r="66" spans="1:22" x14ac:dyDescent="0.25">
      <c r="A66" s="4" t="str">
        <f t="shared" si="6"/>
        <v>Московский</v>
      </c>
      <c r="B66" s="12" t="str">
        <f t="shared" si="6"/>
        <v>ГБОУ СОШ №372</v>
      </c>
      <c r="C66" s="6">
        <f t="shared" si="6"/>
        <v>11372</v>
      </c>
      <c r="D66" s="6" t="str">
        <f t="shared" si="6"/>
        <v>СОШ</v>
      </c>
      <c r="E66" s="19" t="str">
        <f t="shared" si="6"/>
        <v>2в</v>
      </c>
      <c r="F66" s="19">
        <f t="shared" si="6"/>
        <v>96</v>
      </c>
      <c r="G66" s="19">
        <f t="shared" si="6"/>
        <v>85</v>
      </c>
      <c r="H66" s="17"/>
      <c r="I66" s="17">
        <v>0</v>
      </c>
      <c r="J66" s="18">
        <v>1</v>
      </c>
      <c r="K66" s="18"/>
      <c r="L66" s="17">
        <v>0</v>
      </c>
      <c r="M66" s="17"/>
      <c r="N66" s="18">
        <v>0</v>
      </c>
      <c r="O66" s="18"/>
      <c r="P66" s="17">
        <v>0</v>
      </c>
      <c r="Q66" s="17"/>
      <c r="R66" s="18">
        <v>1</v>
      </c>
      <c r="S66" s="18"/>
      <c r="T66" s="17">
        <v>0</v>
      </c>
      <c r="U66" s="17"/>
      <c r="V66" s="20">
        <f t="shared" si="2"/>
        <v>2</v>
      </c>
    </row>
    <row r="67" spans="1:22" x14ac:dyDescent="0.25">
      <c r="A67" s="4" t="str">
        <f t="shared" si="6"/>
        <v>Московский</v>
      </c>
      <c r="B67" s="12" t="str">
        <f t="shared" si="6"/>
        <v>ГБОУ СОШ №372</v>
      </c>
      <c r="C67" s="6">
        <f t="shared" si="6"/>
        <v>11372</v>
      </c>
      <c r="D67" s="6" t="str">
        <f t="shared" si="6"/>
        <v>СОШ</v>
      </c>
      <c r="E67" s="19" t="str">
        <f t="shared" si="6"/>
        <v>2в</v>
      </c>
      <c r="F67" s="19">
        <f t="shared" si="6"/>
        <v>96</v>
      </c>
      <c r="G67" s="19">
        <f t="shared" si="6"/>
        <v>85</v>
      </c>
      <c r="H67" s="17">
        <v>0</v>
      </c>
      <c r="I67" s="17"/>
      <c r="J67" s="18">
        <v>1</v>
      </c>
      <c r="K67" s="18"/>
      <c r="L67" s="17"/>
      <c r="M67" s="17">
        <v>2</v>
      </c>
      <c r="N67" s="18">
        <v>0</v>
      </c>
      <c r="O67" s="18"/>
      <c r="P67" s="17">
        <v>2</v>
      </c>
      <c r="Q67" s="17"/>
      <c r="R67" s="18">
        <v>1</v>
      </c>
      <c r="S67" s="18"/>
      <c r="T67" s="17">
        <v>1</v>
      </c>
      <c r="U67" s="17"/>
      <c r="V67" s="20">
        <f t="shared" si="2"/>
        <v>7</v>
      </c>
    </row>
    <row r="68" spans="1:22" x14ac:dyDescent="0.25">
      <c r="A68" s="4" t="str">
        <f t="shared" si="6"/>
        <v>Московский</v>
      </c>
      <c r="B68" s="12" t="str">
        <f t="shared" si="6"/>
        <v>ГБОУ СОШ №372</v>
      </c>
      <c r="C68" s="6">
        <f t="shared" si="6"/>
        <v>11372</v>
      </c>
      <c r="D68" s="6" t="str">
        <f t="shared" si="6"/>
        <v>СОШ</v>
      </c>
      <c r="E68" s="19" t="str">
        <f t="shared" si="6"/>
        <v>2в</v>
      </c>
      <c r="F68" s="19">
        <f t="shared" si="6"/>
        <v>96</v>
      </c>
      <c r="G68" s="19">
        <f t="shared" si="6"/>
        <v>85</v>
      </c>
      <c r="H68" s="17"/>
      <c r="I68" s="17">
        <v>2</v>
      </c>
      <c r="J68" s="18"/>
      <c r="K68" s="18">
        <v>1</v>
      </c>
      <c r="L68" s="17">
        <v>1</v>
      </c>
      <c r="M68" s="17"/>
      <c r="N68" s="18">
        <v>1</v>
      </c>
      <c r="O68" s="18"/>
      <c r="P68" s="17">
        <v>0</v>
      </c>
      <c r="Q68" s="17"/>
      <c r="R68" s="18">
        <v>1</v>
      </c>
      <c r="S68" s="18"/>
      <c r="T68" s="17"/>
      <c r="U68" s="17">
        <v>1</v>
      </c>
      <c r="V68" s="20">
        <f t="shared" si="2"/>
        <v>7</v>
      </c>
    </row>
    <row r="69" spans="1:22" x14ac:dyDescent="0.25">
      <c r="A69" s="4" t="str">
        <f t="shared" si="6"/>
        <v>Московский</v>
      </c>
      <c r="B69" s="12" t="str">
        <f t="shared" si="6"/>
        <v>ГБОУ СОШ №372</v>
      </c>
      <c r="C69" s="6">
        <f t="shared" si="6"/>
        <v>11372</v>
      </c>
      <c r="D69" s="6" t="str">
        <f t="shared" si="6"/>
        <v>СОШ</v>
      </c>
      <c r="E69" s="19" t="str">
        <f t="shared" si="6"/>
        <v>2в</v>
      </c>
      <c r="F69" s="19">
        <f t="shared" si="6"/>
        <v>96</v>
      </c>
      <c r="G69" s="19">
        <f t="shared" si="6"/>
        <v>85</v>
      </c>
      <c r="H69" s="17">
        <v>2</v>
      </c>
      <c r="I69" s="17"/>
      <c r="J69" s="18"/>
      <c r="K69" s="18">
        <v>1</v>
      </c>
      <c r="L69" s="17"/>
      <c r="M69" s="17">
        <v>2</v>
      </c>
      <c r="N69" s="18"/>
      <c r="O69" s="18">
        <v>1</v>
      </c>
      <c r="P69" s="17"/>
      <c r="Q69" s="17">
        <v>2</v>
      </c>
      <c r="R69" s="18"/>
      <c r="S69" s="18">
        <v>1</v>
      </c>
      <c r="T69" s="17"/>
      <c r="U69" s="17">
        <v>1</v>
      </c>
      <c r="V69" s="20">
        <f t="shared" ref="V69:V83" si="7">IF(COUNTBLANK(H69:U69)&lt;=7,SUM(H69:U69),"Не писал")</f>
        <v>10</v>
      </c>
    </row>
    <row r="70" spans="1:22" x14ac:dyDescent="0.25">
      <c r="A70" s="4" t="str">
        <f t="shared" ref="A70:G85" si="8">A69</f>
        <v>Московский</v>
      </c>
      <c r="B70" s="12" t="str">
        <f t="shared" si="8"/>
        <v>ГБОУ СОШ №372</v>
      </c>
      <c r="C70" s="6">
        <f t="shared" si="8"/>
        <v>11372</v>
      </c>
      <c r="D70" s="6" t="str">
        <f t="shared" si="8"/>
        <v>СОШ</v>
      </c>
      <c r="E70" s="19" t="str">
        <f t="shared" si="8"/>
        <v>2в</v>
      </c>
      <c r="F70" s="19">
        <f t="shared" si="8"/>
        <v>96</v>
      </c>
      <c r="G70" s="19">
        <f t="shared" si="8"/>
        <v>85</v>
      </c>
      <c r="H70" s="17"/>
      <c r="I70" s="17">
        <v>1</v>
      </c>
      <c r="J70" s="18"/>
      <c r="K70" s="18">
        <v>1</v>
      </c>
      <c r="L70" s="17">
        <v>2</v>
      </c>
      <c r="M70" s="17"/>
      <c r="N70" s="18">
        <v>1</v>
      </c>
      <c r="O70" s="18"/>
      <c r="P70" s="17"/>
      <c r="Q70" s="17">
        <v>2</v>
      </c>
      <c r="R70" s="18">
        <v>1</v>
      </c>
      <c r="S70" s="18"/>
      <c r="T70" s="17">
        <v>2</v>
      </c>
      <c r="U70" s="17"/>
      <c r="V70" s="20">
        <f t="shared" si="7"/>
        <v>10</v>
      </c>
    </row>
    <row r="71" spans="1:22" x14ac:dyDescent="0.25">
      <c r="A71" s="4" t="str">
        <f t="shared" si="8"/>
        <v>Московский</v>
      </c>
      <c r="B71" s="12" t="str">
        <f t="shared" si="8"/>
        <v>ГБОУ СОШ №372</v>
      </c>
      <c r="C71" s="6">
        <f t="shared" si="8"/>
        <v>11372</v>
      </c>
      <c r="D71" s="6" t="str">
        <f t="shared" si="8"/>
        <v>СОШ</v>
      </c>
      <c r="E71" s="19" t="str">
        <f t="shared" si="8"/>
        <v>2в</v>
      </c>
      <c r="F71" s="19">
        <f t="shared" si="8"/>
        <v>96</v>
      </c>
      <c r="G71" s="19">
        <f t="shared" si="8"/>
        <v>85</v>
      </c>
      <c r="H71" s="17">
        <v>1</v>
      </c>
      <c r="I71" s="17"/>
      <c r="J71" s="18">
        <v>0</v>
      </c>
      <c r="K71" s="18"/>
      <c r="L71" s="17">
        <v>2</v>
      </c>
      <c r="M71" s="17"/>
      <c r="N71" s="18">
        <v>1</v>
      </c>
      <c r="O71" s="18"/>
      <c r="P71" s="17"/>
      <c r="Q71" s="17">
        <v>2</v>
      </c>
      <c r="R71" s="18">
        <v>1</v>
      </c>
      <c r="S71" s="18"/>
      <c r="T71" s="17">
        <v>1</v>
      </c>
      <c r="U71" s="17"/>
      <c r="V71" s="20">
        <f t="shared" si="7"/>
        <v>8</v>
      </c>
    </row>
    <row r="72" spans="1:22" x14ac:dyDescent="0.25">
      <c r="A72" s="4" t="str">
        <f t="shared" si="8"/>
        <v>Московский</v>
      </c>
      <c r="B72" s="12" t="str">
        <f t="shared" si="8"/>
        <v>ГБОУ СОШ №372</v>
      </c>
      <c r="C72" s="6">
        <f t="shared" si="8"/>
        <v>11372</v>
      </c>
      <c r="D72" s="6" t="str">
        <f t="shared" si="8"/>
        <v>СОШ</v>
      </c>
      <c r="E72" s="19" t="str">
        <f t="shared" si="8"/>
        <v>2в</v>
      </c>
      <c r="F72" s="19">
        <f t="shared" si="8"/>
        <v>96</v>
      </c>
      <c r="G72" s="19">
        <f t="shared" si="8"/>
        <v>85</v>
      </c>
      <c r="H72" s="17">
        <v>2</v>
      </c>
      <c r="I72" s="17"/>
      <c r="J72" s="18">
        <v>1</v>
      </c>
      <c r="K72" s="18"/>
      <c r="L72" s="17"/>
      <c r="M72" s="17">
        <v>2</v>
      </c>
      <c r="N72" s="18"/>
      <c r="O72" s="18">
        <v>1</v>
      </c>
      <c r="P72" s="17">
        <v>2</v>
      </c>
      <c r="Q72" s="17"/>
      <c r="R72" s="18">
        <v>1</v>
      </c>
      <c r="S72" s="18"/>
      <c r="T72" s="17"/>
      <c r="U72" s="17">
        <v>2</v>
      </c>
      <c r="V72" s="20">
        <f t="shared" si="7"/>
        <v>11</v>
      </c>
    </row>
    <row r="73" spans="1:22" x14ac:dyDescent="0.25">
      <c r="A73" s="4" t="str">
        <f t="shared" si="8"/>
        <v>Московский</v>
      </c>
      <c r="B73" s="12" t="str">
        <f t="shared" si="8"/>
        <v>ГБОУ СОШ №372</v>
      </c>
      <c r="C73" s="6">
        <f t="shared" si="8"/>
        <v>11372</v>
      </c>
      <c r="D73" s="6" t="str">
        <f t="shared" si="8"/>
        <v>СОШ</v>
      </c>
      <c r="E73" s="19" t="str">
        <f t="shared" si="8"/>
        <v>2в</v>
      </c>
      <c r="F73" s="19">
        <f t="shared" si="8"/>
        <v>96</v>
      </c>
      <c r="G73" s="19">
        <f t="shared" si="8"/>
        <v>85</v>
      </c>
      <c r="H73" s="17">
        <v>2</v>
      </c>
      <c r="I73" s="17"/>
      <c r="J73" s="18">
        <v>1</v>
      </c>
      <c r="K73" s="18"/>
      <c r="L73" s="17">
        <v>2</v>
      </c>
      <c r="M73" s="17"/>
      <c r="N73" s="18"/>
      <c r="O73" s="18">
        <v>1</v>
      </c>
      <c r="P73" s="17">
        <v>2</v>
      </c>
      <c r="Q73" s="17"/>
      <c r="R73" s="18">
        <v>1</v>
      </c>
      <c r="S73" s="18"/>
      <c r="T73" s="17"/>
      <c r="U73" s="17">
        <v>2</v>
      </c>
      <c r="V73" s="20">
        <f t="shared" si="7"/>
        <v>11</v>
      </c>
    </row>
    <row r="74" spans="1:22" x14ac:dyDescent="0.25">
      <c r="A74" s="4" t="str">
        <f t="shared" si="8"/>
        <v>Московский</v>
      </c>
      <c r="B74" s="12" t="str">
        <f t="shared" si="8"/>
        <v>ГБОУ СОШ №372</v>
      </c>
      <c r="C74" s="6">
        <f t="shared" si="8"/>
        <v>11372</v>
      </c>
      <c r="D74" s="6" t="str">
        <f t="shared" si="8"/>
        <v>СОШ</v>
      </c>
      <c r="E74" s="19" t="str">
        <f t="shared" si="8"/>
        <v>2в</v>
      </c>
      <c r="F74" s="19">
        <f t="shared" si="8"/>
        <v>96</v>
      </c>
      <c r="G74" s="19">
        <f t="shared" si="8"/>
        <v>85</v>
      </c>
      <c r="H74" s="17">
        <v>2</v>
      </c>
      <c r="I74" s="17"/>
      <c r="J74" s="18">
        <v>1</v>
      </c>
      <c r="K74" s="18"/>
      <c r="L74" s="17">
        <v>2</v>
      </c>
      <c r="M74" s="17"/>
      <c r="N74" s="18">
        <v>1</v>
      </c>
      <c r="O74" s="18"/>
      <c r="P74" s="17"/>
      <c r="Q74" s="17">
        <v>2</v>
      </c>
      <c r="R74" s="18">
        <v>1</v>
      </c>
      <c r="S74" s="18"/>
      <c r="T74" s="17"/>
      <c r="U74" s="17">
        <v>2</v>
      </c>
      <c r="V74" s="20">
        <f t="shared" si="7"/>
        <v>11</v>
      </c>
    </row>
    <row r="75" spans="1:22" x14ac:dyDescent="0.25">
      <c r="A75" s="4" t="str">
        <f t="shared" si="8"/>
        <v>Московский</v>
      </c>
      <c r="B75" s="12" t="str">
        <f t="shared" si="8"/>
        <v>ГБОУ СОШ №372</v>
      </c>
      <c r="C75" s="6">
        <f t="shared" si="8"/>
        <v>11372</v>
      </c>
      <c r="D75" s="6" t="str">
        <f t="shared" si="8"/>
        <v>СОШ</v>
      </c>
      <c r="E75" s="19" t="str">
        <f t="shared" si="8"/>
        <v>2в</v>
      </c>
      <c r="F75" s="19">
        <f t="shared" si="8"/>
        <v>96</v>
      </c>
      <c r="G75" s="19">
        <f t="shared" si="8"/>
        <v>85</v>
      </c>
      <c r="H75" s="17">
        <v>2</v>
      </c>
      <c r="I75" s="17"/>
      <c r="J75" s="18">
        <v>1</v>
      </c>
      <c r="K75" s="18"/>
      <c r="L75" s="17"/>
      <c r="M75" s="17">
        <v>1</v>
      </c>
      <c r="N75" s="18"/>
      <c r="O75" s="18">
        <v>1</v>
      </c>
      <c r="P75" s="17">
        <v>2</v>
      </c>
      <c r="Q75" s="17"/>
      <c r="R75" s="18">
        <v>1</v>
      </c>
      <c r="S75" s="18"/>
      <c r="T75" s="17">
        <v>2</v>
      </c>
      <c r="U75" s="17"/>
      <c r="V75" s="20">
        <f t="shared" si="7"/>
        <v>10</v>
      </c>
    </row>
    <row r="76" spans="1:22" x14ac:dyDescent="0.25">
      <c r="A76" s="4" t="str">
        <f t="shared" si="8"/>
        <v>Московский</v>
      </c>
      <c r="B76" s="12" t="str">
        <f t="shared" si="8"/>
        <v>ГБОУ СОШ №372</v>
      </c>
      <c r="C76" s="6">
        <f t="shared" si="8"/>
        <v>11372</v>
      </c>
      <c r="D76" s="6" t="str">
        <f t="shared" si="8"/>
        <v>СОШ</v>
      </c>
      <c r="E76" s="19" t="str">
        <f t="shared" si="8"/>
        <v>2в</v>
      </c>
      <c r="F76" s="19">
        <f t="shared" si="8"/>
        <v>96</v>
      </c>
      <c r="G76" s="19">
        <f t="shared" si="8"/>
        <v>85</v>
      </c>
      <c r="H76" s="17">
        <v>2</v>
      </c>
      <c r="I76" s="17"/>
      <c r="J76" s="18">
        <v>1</v>
      </c>
      <c r="K76" s="18"/>
      <c r="L76" s="17"/>
      <c r="M76" s="17">
        <v>1</v>
      </c>
      <c r="N76" s="18">
        <v>1</v>
      </c>
      <c r="O76" s="18"/>
      <c r="P76" s="17">
        <v>0</v>
      </c>
      <c r="Q76" s="17"/>
      <c r="R76" s="18"/>
      <c r="S76" s="18">
        <v>1</v>
      </c>
      <c r="T76" s="17">
        <v>1</v>
      </c>
      <c r="U76" s="17"/>
      <c r="V76" s="20">
        <f t="shared" si="7"/>
        <v>7</v>
      </c>
    </row>
    <row r="77" spans="1:22" x14ac:dyDescent="0.25">
      <c r="A77" s="4" t="str">
        <f t="shared" si="8"/>
        <v>Московский</v>
      </c>
      <c r="B77" s="12" t="str">
        <f t="shared" si="8"/>
        <v>ГБОУ СОШ №372</v>
      </c>
      <c r="C77" s="6">
        <f t="shared" si="8"/>
        <v>11372</v>
      </c>
      <c r="D77" s="6" t="str">
        <f t="shared" si="8"/>
        <v>СОШ</v>
      </c>
      <c r="E77" s="19" t="str">
        <f t="shared" si="8"/>
        <v>2в</v>
      </c>
      <c r="F77" s="19">
        <f t="shared" si="8"/>
        <v>96</v>
      </c>
      <c r="G77" s="19">
        <f t="shared" si="8"/>
        <v>85</v>
      </c>
      <c r="H77" s="17"/>
      <c r="I77" s="17">
        <v>1</v>
      </c>
      <c r="J77" s="18"/>
      <c r="K77" s="18">
        <v>1</v>
      </c>
      <c r="L77" s="17"/>
      <c r="M77" s="17">
        <v>1</v>
      </c>
      <c r="N77" s="18">
        <v>1</v>
      </c>
      <c r="O77" s="18"/>
      <c r="P77" s="17">
        <v>2</v>
      </c>
      <c r="Q77" s="17"/>
      <c r="R77" s="18">
        <v>1</v>
      </c>
      <c r="S77" s="18"/>
      <c r="T77" s="17">
        <v>0</v>
      </c>
      <c r="U77" s="17">
        <v>0</v>
      </c>
      <c r="V77" s="20">
        <f t="shared" si="7"/>
        <v>7</v>
      </c>
    </row>
    <row r="78" spans="1:22" x14ac:dyDescent="0.25">
      <c r="A78" s="4" t="str">
        <f t="shared" si="8"/>
        <v>Московский</v>
      </c>
      <c r="B78" s="12" t="str">
        <f t="shared" si="8"/>
        <v>ГБОУ СОШ №372</v>
      </c>
      <c r="C78" s="6">
        <f t="shared" si="8"/>
        <v>11372</v>
      </c>
      <c r="D78" s="6" t="str">
        <f t="shared" si="8"/>
        <v>СОШ</v>
      </c>
      <c r="E78" s="19" t="str">
        <f t="shared" si="8"/>
        <v>2в</v>
      </c>
      <c r="F78" s="19">
        <f t="shared" si="8"/>
        <v>96</v>
      </c>
      <c r="G78" s="19">
        <f t="shared" si="8"/>
        <v>85</v>
      </c>
      <c r="H78" s="17"/>
      <c r="I78" s="17">
        <v>0</v>
      </c>
      <c r="J78" s="18"/>
      <c r="K78" s="18">
        <v>0</v>
      </c>
      <c r="L78" s="17"/>
      <c r="M78" s="17">
        <v>0</v>
      </c>
      <c r="N78" s="18">
        <v>0</v>
      </c>
      <c r="O78" s="18"/>
      <c r="P78" s="17">
        <v>0</v>
      </c>
      <c r="Q78" s="17"/>
      <c r="R78" s="18">
        <v>1</v>
      </c>
      <c r="S78" s="18"/>
      <c r="T78" s="17"/>
      <c r="U78" s="17">
        <v>0</v>
      </c>
      <c r="V78" s="20">
        <f t="shared" si="7"/>
        <v>1</v>
      </c>
    </row>
    <row r="79" spans="1:22" x14ac:dyDescent="0.25">
      <c r="A79" s="4" t="str">
        <f t="shared" si="8"/>
        <v>Московский</v>
      </c>
      <c r="B79" s="12" t="str">
        <f t="shared" si="8"/>
        <v>ГБОУ СОШ №372</v>
      </c>
      <c r="C79" s="6">
        <f t="shared" si="8"/>
        <v>11372</v>
      </c>
      <c r="D79" s="6" t="str">
        <f t="shared" si="8"/>
        <v>СОШ</v>
      </c>
      <c r="E79" s="19" t="str">
        <f t="shared" si="8"/>
        <v>2в</v>
      </c>
      <c r="F79" s="19">
        <f t="shared" si="8"/>
        <v>96</v>
      </c>
      <c r="G79" s="19">
        <f t="shared" si="8"/>
        <v>85</v>
      </c>
      <c r="H79" s="17"/>
      <c r="I79" s="17">
        <v>1</v>
      </c>
      <c r="J79" s="18"/>
      <c r="K79" s="18">
        <v>1</v>
      </c>
      <c r="L79" s="17"/>
      <c r="M79" s="17">
        <v>1</v>
      </c>
      <c r="N79" s="18">
        <v>1</v>
      </c>
      <c r="O79" s="18"/>
      <c r="P79" s="17">
        <v>2</v>
      </c>
      <c r="Q79" s="17"/>
      <c r="R79" s="18">
        <v>1</v>
      </c>
      <c r="S79" s="18"/>
      <c r="T79" s="17">
        <v>0</v>
      </c>
      <c r="U79" s="17"/>
      <c r="V79" s="20">
        <f t="shared" si="7"/>
        <v>7</v>
      </c>
    </row>
    <row r="80" spans="1:22" x14ac:dyDescent="0.25">
      <c r="A80" s="4" t="str">
        <f t="shared" si="8"/>
        <v>Московский</v>
      </c>
      <c r="B80" s="12" t="str">
        <f t="shared" si="8"/>
        <v>ГБОУ СОШ №372</v>
      </c>
      <c r="C80" s="6">
        <f t="shared" si="8"/>
        <v>11372</v>
      </c>
      <c r="D80" s="6" t="str">
        <f t="shared" si="8"/>
        <v>СОШ</v>
      </c>
      <c r="E80" s="19" t="str">
        <f t="shared" si="8"/>
        <v>2в</v>
      </c>
      <c r="F80" s="19">
        <f t="shared" si="8"/>
        <v>96</v>
      </c>
      <c r="G80" s="19">
        <f t="shared" si="8"/>
        <v>85</v>
      </c>
      <c r="H80" s="17">
        <v>0</v>
      </c>
      <c r="I80" s="17"/>
      <c r="J80" s="18">
        <v>1</v>
      </c>
      <c r="K80" s="18"/>
      <c r="L80" s="17"/>
      <c r="M80" s="17">
        <v>2</v>
      </c>
      <c r="N80" s="18"/>
      <c r="O80" s="18">
        <v>1</v>
      </c>
      <c r="P80" s="17"/>
      <c r="Q80" s="17">
        <v>2</v>
      </c>
      <c r="R80" s="18">
        <v>1</v>
      </c>
      <c r="S80" s="18"/>
      <c r="T80" s="17">
        <v>1</v>
      </c>
      <c r="U80" s="17"/>
      <c r="V80" s="20">
        <f t="shared" si="7"/>
        <v>8</v>
      </c>
    </row>
    <row r="81" spans="1:22" x14ac:dyDescent="0.25">
      <c r="A81" s="4" t="str">
        <f t="shared" si="8"/>
        <v>Московский</v>
      </c>
      <c r="B81" s="12" t="str">
        <f t="shared" si="8"/>
        <v>ГБОУ СОШ №372</v>
      </c>
      <c r="C81" s="6">
        <f t="shared" si="8"/>
        <v>11372</v>
      </c>
      <c r="D81" s="6" t="str">
        <f t="shared" si="8"/>
        <v>СОШ</v>
      </c>
      <c r="E81" s="19" t="str">
        <f t="shared" si="8"/>
        <v>2в</v>
      </c>
      <c r="F81" s="19">
        <f t="shared" si="8"/>
        <v>96</v>
      </c>
      <c r="G81" s="19">
        <f t="shared" si="8"/>
        <v>85</v>
      </c>
      <c r="H81" s="17"/>
      <c r="I81" s="17">
        <v>2</v>
      </c>
      <c r="J81" s="18"/>
      <c r="K81" s="18">
        <v>1</v>
      </c>
      <c r="L81" s="17">
        <v>2</v>
      </c>
      <c r="M81" s="17"/>
      <c r="N81" s="18">
        <v>1</v>
      </c>
      <c r="O81" s="18"/>
      <c r="P81" s="17">
        <v>2</v>
      </c>
      <c r="Q81" s="17"/>
      <c r="R81" s="18">
        <v>1</v>
      </c>
      <c r="S81" s="18"/>
      <c r="T81" s="17">
        <v>2</v>
      </c>
      <c r="U81" s="17"/>
      <c r="V81" s="20">
        <f t="shared" si="7"/>
        <v>11</v>
      </c>
    </row>
    <row r="82" spans="1:22" x14ac:dyDescent="0.25">
      <c r="A82" s="4" t="str">
        <f t="shared" si="8"/>
        <v>Московский</v>
      </c>
      <c r="B82" s="12" t="str">
        <f t="shared" si="8"/>
        <v>ГБОУ СОШ №372</v>
      </c>
      <c r="C82" s="6">
        <f t="shared" si="8"/>
        <v>11372</v>
      </c>
      <c r="D82" s="6" t="str">
        <f t="shared" si="8"/>
        <v>СОШ</v>
      </c>
      <c r="E82" s="19" t="str">
        <f t="shared" si="8"/>
        <v>2в</v>
      </c>
      <c r="F82" s="19">
        <f t="shared" si="8"/>
        <v>96</v>
      </c>
      <c r="G82" s="19">
        <f t="shared" si="8"/>
        <v>85</v>
      </c>
      <c r="H82" s="17"/>
      <c r="I82" s="17">
        <v>1</v>
      </c>
      <c r="J82" s="18">
        <v>1</v>
      </c>
      <c r="K82" s="18"/>
      <c r="L82" s="17">
        <v>2</v>
      </c>
      <c r="M82" s="17"/>
      <c r="N82" s="18">
        <v>0</v>
      </c>
      <c r="O82" s="18"/>
      <c r="P82" s="17">
        <v>2</v>
      </c>
      <c r="Q82" s="17"/>
      <c r="R82" s="18">
        <v>1</v>
      </c>
      <c r="S82" s="18"/>
      <c r="T82" s="17"/>
      <c r="U82" s="17">
        <v>1</v>
      </c>
      <c r="V82" s="20">
        <f t="shared" si="7"/>
        <v>8</v>
      </c>
    </row>
    <row r="83" spans="1:22" x14ac:dyDescent="0.25">
      <c r="A83" s="4" t="str">
        <f t="shared" si="8"/>
        <v>Московский</v>
      </c>
      <c r="B83" s="12" t="str">
        <f t="shared" si="8"/>
        <v>ГБОУ СОШ №372</v>
      </c>
      <c r="C83" s="6">
        <f t="shared" si="8"/>
        <v>11372</v>
      </c>
      <c r="D83" s="6" t="str">
        <f t="shared" si="8"/>
        <v>СОШ</v>
      </c>
      <c r="E83" s="19" t="str">
        <f t="shared" si="8"/>
        <v>2в</v>
      </c>
      <c r="F83" s="19">
        <f t="shared" si="8"/>
        <v>96</v>
      </c>
      <c r="G83" s="19">
        <f t="shared" si="8"/>
        <v>85</v>
      </c>
      <c r="H83" s="17">
        <v>1</v>
      </c>
      <c r="I83" s="17"/>
      <c r="J83" s="18">
        <v>0</v>
      </c>
      <c r="K83" s="18"/>
      <c r="L83" s="17"/>
      <c r="M83" s="17">
        <v>0</v>
      </c>
      <c r="N83" s="18">
        <v>0</v>
      </c>
      <c r="O83" s="18"/>
      <c r="P83" s="17">
        <v>0</v>
      </c>
      <c r="Q83" s="17"/>
      <c r="R83" s="18">
        <v>1</v>
      </c>
      <c r="S83" s="18"/>
      <c r="T83" s="17">
        <v>0</v>
      </c>
      <c r="U83" s="17"/>
      <c r="V83" s="20">
        <f t="shared" si="7"/>
        <v>2</v>
      </c>
    </row>
    <row r="84" spans="1:22" x14ac:dyDescent="0.25">
      <c r="A84" s="4" t="str">
        <f t="shared" si="8"/>
        <v>Московский</v>
      </c>
      <c r="B84" s="12" t="str">
        <f t="shared" si="8"/>
        <v>ГБОУ СОШ №372</v>
      </c>
      <c r="C84" s="6">
        <f t="shared" si="8"/>
        <v>11372</v>
      </c>
      <c r="D84" s="6" t="str">
        <f t="shared" si="8"/>
        <v>СОШ</v>
      </c>
      <c r="E84" s="19" t="str">
        <f t="shared" si="8"/>
        <v>2в</v>
      </c>
      <c r="F84" s="19">
        <f t="shared" si="8"/>
        <v>96</v>
      </c>
      <c r="G84" s="19">
        <f t="shared" si="8"/>
        <v>85</v>
      </c>
      <c r="H84" s="17"/>
      <c r="I84" s="17">
        <v>1</v>
      </c>
      <c r="J84" s="18">
        <v>1</v>
      </c>
      <c r="K84" s="18"/>
      <c r="L84" s="17">
        <v>1</v>
      </c>
      <c r="M84" s="17"/>
      <c r="N84" s="18"/>
      <c r="O84" s="18">
        <v>1</v>
      </c>
      <c r="P84" s="17">
        <v>2</v>
      </c>
      <c r="Q84" s="17"/>
      <c r="R84" s="18">
        <v>1</v>
      </c>
      <c r="S84" s="18"/>
      <c r="T84" s="17">
        <v>1</v>
      </c>
      <c r="U84" s="17"/>
      <c r="V84" s="20">
        <v>8</v>
      </c>
    </row>
    <row r="85" spans="1:22" x14ac:dyDescent="0.25">
      <c r="A85" s="4" t="str">
        <f t="shared" si="8"/>
        <v>Московский</v>
      </c>
      <c r="B85" s="12" t="str">
        <f t="shared" si="8"/>
        <v>ГБОУ СОШ №372</v>
      </c>
      <c r="C85" s="6">
        <f t="shared" si="8"/>
        <v>11372</v>
      </c>
      <c r="D85" s="6" t="str">
        <f t="shared" si="8"/>
        <v>СОШ</v>
      </c>
      <c r="E85" s="19" t="str">
        <f t="shared" si="8"/>
        <v>2в</v>
      </c>
      <c r="F85" s="19">
        <f t="shared" si="8"/>
        <v>96</v>
      </c>
      <c r="G85" s="19">
        <f t="shared" si="8"/>
        <v>85</v>
      </c>
      <c r="H85" s="17"/>
      <c r="I85" s="17">
        <v>0</v>
      </c>
      <c r="J85" s="18">
        <v>1</v>
      </c>
      <c r="K85" s="18"/>
      <c r="L85" s="17">
        <v>2</v>
      </c>
      <c r="M85" s="17"/>
      <c r="N85" s="18">
        <v>1</v>
      </c>
      <c r="O85" s="18"/>
      <c r="P85" s="17">
        <v>0</v>
      </c>
      <c r="Q85" s="17"/>
      <c r="R85" s="18">
        <v>1</v>
      </c>
      <c r="S85" s="18"/>
      <c r="T85" s="17"/>
      <c r="U85" s="17">
        <v>1</v>
      </c>
      <c r="V85" s="20">
        <v>6</v>
      </c>
    </row>
    <row r="86" spans="1:22" x14ac:dyDescent="0.25">
      <c r="A86" s="4" t="str">
        <f t="shared" ref="A86:D89" si="9">A85</f>
        <v>Московский</v>
      </c>
      <c r="B86" s="12" t="str">
        <f t="shared" si="9"/>
        <v>ГБОУ СОШ №372</v>
      </c>
      <c r="C86" s="6">
        <f t="shared" si="9"/>
        <v>11372</v>
      </c>
      <c r="D86" s="6" t="str">
        <f t="shared" si="9"/>
        <v>СОШ</v>
      </c>
      <c r="E86" s="19" t="s">
        <v>24</v>
      </c>
      <c r="F86" s="19">
        <v>96</v>
      </c>
      <c r="G86" s="19">
        <f>G85</f>
        <v>85</v>
      </c>
      <c r="H86" s="17"/>
      <c r="I86" s="17">
        <v>0</v>
      </c>
      <c r="J86" s="18"/>
      <c r="K86" s="18">
        <v>1</v>
      </c>
      <c r="L86" s="17">
        <v>2</v>
      </c>
      <c r="M86" s="17"/>
      <c r="N86" s="18">
        <v>1</v>
      </c>
      <c r="O86" s="18"/>
      <c r="P86" s="17">
        <v>0</v>
      </c>
      <c r="Q86" s="17"/>
      <c r="R86" s="18">
        <v>1</v>
      </c>
      <c r="S86" s="18"/>
      <c r="T86" s="17">
        <v>1</v>
      </c>
      <c r="U86" s="17"/>
      <c r="V86" s="20">
        <v>6</v>
      </c>
    </row>
    <row r="87" spans="1:22" x14ac:dyDescent="0.25">
      <c r="A87" s="4" t="str">
        <f t="shared" si="9"/>
        <v>Московский</v>
      </c>
      <c r="B87" s="12" t="str">
        <f t="shared" si="9"/>
        <v>ГБОУ СОШ №372</v>
      </c>
      <c r="C87" s="6">
        <f t="shared" si="9"/>
        <v>11372</v>
      </c>
      <c r="D87" s="6" t="str">
        <f t="shared" si="9"/>
        <v>СОШ</v>
      </c>
      <c r="E87" s="19" t="s">
        <v>24</v>
      </c>
      <c r="F87" s="19">
        <v>96</v>
      </c>
      <c r="G87" s="19">
        <f>G86</f>
        <v>85</v>
      </c>
      <c r="H87" s="17">
        <v>0</v>
      </c>
      <c r="I87" s="17"/>
      <c r="J87" s="18">
        <v>1</v>
      </c>
      <c r="K87" s="18"/>
      <c r="L87" s="17">
        <v>1</v>
      </c>
      <c r="M87" s="17"/>
      <c r="N87" s="18">
        <v>1</v>
      </c>
      <c r="O87" s="18"/>
      <c r="P87" s="17">
        <v>2</v>
      </c>
      <c r="Q87" s="17"/>
      <c r="R87" s="18">
        <v>1</v>
      </c>
      <c r="S87" s="18"/>
      <c r="T87" s="17"/>
      <c r="U87" s="17">
        <v>1</v>
      </c>
      <c r="V87" s="20">
        <v>7</v>
      </c>
    </row>
    <row r="88" spans="1:22" x14ac:dyDescent="0.25">
      <c r="A88" s="4" t="str">
        <f t="shared" si="9"/>
        <v>Московский</v>
      </c>
      <c r="B88" s="12" t="str">
        <f t="shared" si="9"/>
        <v>ГБОУ СОШ №372</v>
      </c>
      <c r="C88" s="6">
        <f t="shared" si="9"/>
        <v>11372</v>
      </c>
      <c r="D88" s="6" t="str">
        <f t="shared" si="9"/>
        <v>СОШ</v>
      </c>
      <c r="E88" s="19" t="s">
        <v>24</v>
      </c>
      <c r="F88" s="19">
        <v>96</v>
      </c>
      <c r="G88" s="19">
        <f>G87</f>
        <v>85</v>
      </c>
      <c r="H88" s="17"/>
      <c r="I88" s="17">
        <v>2</v>
      </c>
      <c r="J88" s="18"/>
      <c r="K88" s="18">
        <v>1</v>
      </c>
      <c r="L88" s="17"/>
      <c r="M88" s="17">
        <v>2</v>
      </c>
      <c r="N88" s="18">
        <v>1</v>
      </c>
      <c r="O88" s="18"/>
      <c r="P88" s="17">
        <v>2</v>
      </c>
      <c r="Q88" s="17"/>
      <c r="R88" s="18">
        <v>1</v>
      </c>
      <c r="S88" s="18"/>
      <c r="T88" s="17">
        <v>2</v>
      </c>
      <c r="U88" s="17"/>
      <c r="V88" s="20">
        <v>11</v>
      </c>
    </row>
    <row r="89" spans="1:22" x14ac:dyDescent="0.25">
      <c r="A89" s="4" t="str">
        <f t="shared" si="9"/>
        <v>Московский</v>
      </c>
      <c r="B89" s="12" t="str">
        <f t="shared" si="9"/>
        <v>ГБОУ СОШ №372</v>
      </c>
      <c r="C89" s="6">
        <f t="shared" si="9"/>
        <v>11372</v>
      </c>
      <c r="D89" s="6" t="str">
        <f t="shared" si="9"/>
        <v>СОШ</v>
      </c>
      <c r="E89" s="19" t="s">
        <v>24</v>
      </c>
      <c r="F89" s="19">
        <v>97</v>
      </c>
      <c r="G89" s="19">
        <f>G88</f>
        <v>85</v>
      </c>
      <c r="H89" s="49">
        <f>SUM(H4:I88)/(85*2)</f>
        <v>0.7</v>
      </c>
      <c r="I89" s="49"/>
      <c r="J89" s="49">
        <f>SUM(J4:K88)/(85*1)</f>
        <v>0.91764705882352937</v>
      </c>
      <c r="K89" s="49"/>
      <c r="L89" s="49">
        <f>SUM(L4:M88)/(85*2)</f>
        <v>0.8411764705882353</v>
      </c>
      <c r="M89" s="49"/>
      <c r="N89" s="49">
        <f>SUM(N4:O88)/(85*1)</f>
        <v>0.84705882352941175</v>
      </c>
      <c r="O89" s="49"/>
      <c r="P89" s="49">
        <f>SUM(P4:Q88)/(85*2)</f>
        <v>0.77058823529411768</v>
      </c>
      <c r="Q89" s="49"/>
      <c r="R89" s="49">
        <f>SUM(R4:S88)/(85*1)</f>
        <v>0.85882352941176465</v>
      </c>
      <c r="S89" s="49"/>
      <c r="T89" s="49">
        <f>SUM(T4:U88)/(85*2)</f>
        <v>0.53529411764705881</v>
      </c>
      <c r="U89" s="49"/>
      <c r="V89" s="49">
        <f>SUM(V4:W88)/(85*11)</f>
        <v>0.75614973262032081</v>
      </c>
    </row>
    <row r="90" spans="1:22" x14ac:dyDescent="0.25">
      <c r="H90" s="15">
        <f>COUNTA(H4:H88)</f>
        <v>63</v>
      </c>
      <c r="I90" s="15">
        <f t="shared" ref="I90:V90" si="10">COUNTA(I4:I88)</f>
        <v>22</v>
      </c>
      <c r="J90" s="15">
        <f t="shared" si="10"/>
        <v>60</v>
      </c>
      <c r="K90" s="15">
        <f t="shared" si="10"/>
        <v>25</v>
      </c>
      <c r="L90" s="15">
        <f t="shared" si="10"/>
        <v>40</v>
      </c>
      <c r="M90" s="15">
        <f t="shared" si="10"/>
        <v>45</v>
      </c>
      <c r="N90" s="15">
        <f t="shared" si="10"/>
        <v>74</v>
      </c>
      <c r="O90" s="15">
        <f t="shared" si="10"/>
        <v>11</v>
      </c>
      <c r="P90" s="15">
        <f t="shared" si="10"/>
        <v>67</v>
      </c>
      <c r="Q90" s="15">
        <f t="shared" si="10"/>
        <v>19</v>
      </c>
      <c r="R90" s="15">
        <f t="shared" si="10"/>
        <v>72</v>
      </c>
      <c r="S90" s="15">
        <f t="shared" si="10"/>
        <v>12</v>
      </c>
      <c r="T90" s="15">
        <f t="shared" si="10"/>
        <v>59</v>
      </c>
      <c r="U90" s="15">
        <f t="shared" si="10"/>
        <v>26</v>
      </c>
      <c r="V90" s="15">
        <f t="shared" si="10"/>
        <v>85</v>
      </c>
    </row>
    <row r="91" spans="1:22" x14ac:dyDescent="0.25">
      <c r="H91" s="49">
        <f>SUM(H4:H88)/(H90*2)</f>
        <v>0.73015873015873012</v>
      </c>
      <c r="I91" s="49">
        <f t="shared" ref="I91:U91" si="11">SUM(I4:I88)/(I90*2)</f>
        <v>0.61363636363636365</v>
      </c>
      <c r="J91" s="49">
        <f>SUM(J4:J88)/(J90*1)</f>
        <v>0.91666666666666663</v>
      </c>
      <c r="K91" s="49">
        <f>SUM(K4:K88)/(K90*1)</f>
        <v>0.92</v>
      </c>
      <c r="L91" s="49">
        <f t="shared" si="11"/>
        <v>0.86250000000000004</v>
      </c>
      <c r="M91" s="49">
        <f t="shared" si="11"/>
        <v>0.82222222222222219</v>
      </c>
      <c r="N91" s="49">
        <f>SUM(N4:N88)/(N90*1)</f>
        <v>0.82432432432432434</v>
      </c>
      <c r="O91" s="49">
        <f>SUM(O4:O88)/(O90*1)</f>
        <v>1</v>
      </c>
      <c r="P91" s="49">
        <f t="shared" si="11"/>
        <v>0.71641791044776115</v>
      </c>
      <c r="Q91" s="49">
        <f t="shared" si="11"/>
        <v>0.92105263157894735</v>
      </c>
      <c r="R91" s="49">
        <f>SUM(R4:R88)/(R90*1)</f>
        <v>0.91666666666666663</v>
      </c>
      <c r="S91" s="49">
        <f>SUM(S4:S88)/(S90*1)</f>
        <v>0.58333333333333337</v>
      </c>
      <c r="T91" s="49">
        <f t="shared" si="11"/>
        <v>0.49152542372881358</v>
      </c>
      <c r="U91" s="49">
        <f t="shared" si="11"/>
        <v>0.63461538461538458</v>
      </c>
      <c r="V91" s="49">
        <f>SUM(V4:V88)/(V90*11)</f>
        <v>0.75614973262032081</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7">
    <dataValidation type="list" allowBlank="1" showInputMessage="1" showErrorMessage="1" sqref="R62:S88 N62:O88 J62:K88">
      <formula1>балл1</formula1>
      <formula2>0</formula2>
    </dataValidation>
    <dataValidation type="list" allowBlank="1" showInputMessage="1" showErrorMessage="1" sqref="T62:U88 P62:Q88 L62:M88 H62:I88">
      <formula1>балл2</formula1>
      <formula2>0</formula2>
    </dataValidation>
    <dataValidation allowBlank="1" showErrorMessage="1" sqref="E62:G89">
      <formula1>0</formula1>
      <formula2>0</formula2>
    </dataValidation>
    <dataValidation allowBlank="1" showErrorMessage="1" sqref="E4:G61"/>
    <dataValidation type="list" allowBlank="1" showInputMessage="1" showErrorMessage="1" sqref="H4:I61 T4:U61 L4:M61 P4:Q61">
      <formula1>балл2</formula1>
    </dataValidation>
    <dataValidation type="list" allowBlank="1" showInputMessage="1" showErrorMessage="1" sqref="J4:K61 R4:S61 N4:O61">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3"/>
  <dimension ref="A1:Y86"/>
  <sheetViews>
    <sheetView topLeftCell="A43" zoomScale="71" zoomScaleNormal="71" workbookViewId="0">
      <selection activeCell="F84" sqref="F84:G84"/>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8.140625" style="15" customWidth="1"/>
    <col min="10" max="11" width="8.140625" style="16" customWidth="1"/>
    <col min="12" max="13" width="8.140625" style="15" customWidth="1"/>
    <col min="14" max="15" width="8.140625" style="16" customWidth="1"/>
    <col min="16" max="17" width="8.140625" style="15" customWidth="1"/>
    <col min="18" max="19" width="8.140625" style="16" customWidth="1"/>
    <col min="20" max="21" width="8.1406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35</v>
      </c>
      <c r="C4" s="6">
        <f>VLOOKUP(B4,[11]Списки!$C$1:$E$40,2,FALSE)</f>
        <v>11373</v>
      </c>
      <c r="D4" s="6" t="str">
        <f>VLOOKUP(B4,[11]Списки!$C$1:$E$40,3,FALSE)</f>
        <v>Лицей</v>
      </c>
      <c r="E4" s="7" t="s">
        <v>22</v>
      </c>
      <c r="F4" s="8">
        <v>88</v>
      </c>
      <c r="G4" s="8">
        <v>80</v>
      </c>
      <c r="H4" s="9">
        <v>1</v>
      </c>
      <c r="I4" s="9"/>
      <c r="J4" s="10">
        <v>1</v>
      </c>
      <c r="K4" s="10"/>
      <c r="L4" s="9"/>
      <c r="M4" s="9">
        <v>1</v>
      </c>
      <c r="N4" s="10">
        <v>1</v>
      </c>
      <c r="O4" s="10"/>
      <c r="P4" s="9"/>
      <c r="Q4" s="9">
        <v>2</v>
      </c>
      <c r="R4" s="10">
        <v>1</v>
      </c>
      <c r="S4" s="10"/>
      <c r="T4" s="9"/>
      <c r="U4" s="9">
        <v>2</v>
      </c>
      <c r="V4" s="11">
        <f>IF(COUNTBLANK(H4:U4)&lt;=7,SUM(H4:U4),"Не писал")</f>
        <v>9</v>
      </c>
      <c r="X4" s="118" t="s">
        <v>92</v>
      </c>
      <c r="Y4" s="50">
        <f>COUNTIF(V4:V133,0)</f>
        <v>0</v>
      </c>
    </row>
    <row r="5" spans="1:25" x14ac:dyDescent="0.25">
      <c r="A5" s="4" t="str">
        <f t="shared" ref="A5:A21" si="0">A4</f>
        <v>Московский</v>
      </c>
      <c r="B5" s="12" t="str">
        <f t="shared" ref="B5:G20" si="1">B4</f>
        <v>ГБОУ лицей №373</v>
      </c>
      <c r="C5" s="6">
        <f t="shared" si="1"/>
        <v>11373</v>
      </c>
      <c r="D5" s="6" t="str">
        <f t="shared" si="1"/>
        <v>Лицей</v>
      </c>
      <c r="E5" s="8" t="str">
        <f t="shared" si="1"/>
        <v>2а</v>
      </c>
      <c r="F5" s="8">
        <f t="shared" si="1"/>
        <v>88</v>
      </c>
      <c r="G5" s="8">
        <f t="shared" si="1"/>
        <v>80</v>
      </c>
      <c r="H5" s="9">
        <v>2</v>
      </c>
      <c r="I5" s="9"/>
      <c r="J5" s="10">
        <v>1</v>
      </c>
      <c r="K5" s="10"/>
      <c r="L5" s="9"/>
      <c r="M5" s="9">
        <v>1</v>
      </c>
      <c r="N5" s="10"/>
      <c r="O5" s="10">
        <v>1</v>
      </c>
      <c r="P5" s="9">
        <v>2</v>
      </c>
      <c r="Q5" s="9"/>
      <c r="R5" s="10">
        <v>1</v>
      </c>
      <c r="S5" s="10"/>
      <c r="T5" s="9"/>
      <c r="U5" s="9">
        <v>2</v>
      </c>
      <c r="V5" s="11">
        <f t="shared" ref="V5:V32" si="2">IF(COUNTBLANK(H5:U5)&lt;=7,SUM(H5:U5),"Не писал")</f>
        <v>10</v>
      </c>
      <c r="X5" s="118" t="s">
        <v>93</v>
      </c>
      <c r="Y5" s="50">
        <f>COUNTIF(V4:V134,1)</f>
        <v>0</v>
      </c>
    </row>
    <row r="6" spans="1:25" x14ac:dyDescent="0.25">
      <c r="A6" s="4" t="str">
        <f t="shared" si="0"/>
        <v>Московский</v>
      </c>
      <c r="B6" s="12" t="str">
        <f t="shared" si="1"/>
        <v>ГБОУ лицей №373</v>
      </c>
      <c r="C6" s="6">
        <f t="shared" si="1"/>
        <v>11373</v>
      </c>
      <c r="D6" s="6" t="str">
        <f t="shared" si="1"/>
        <v>Лицей</v>
      </c>
      <c r="E6" s="8" t="str">
        <f t="shared" si="1"/>
        <v>2а</v>
      </c>
      <c r="F6" s="8">
        <f t="shared" si="1"/>
        <v>88</v>
      </c>
      <c r="G6" s="8">
        <f t="shared" si="1"/>
        <v>80</v>
      </c>
      <c r="H6" s="9">
        <v>2</v>
      </c>
      <c r="I6" s="9"/>
      <c r="J6" s="10">
        <v>1</v>
      </c>
      <c r="K6" s="10"/>
      <c r="L6" s="9"/>
      <c r="M6" s="9">
        <v>2</v>
      </c>
      <c r="N6" s="10">
        <v>1</v>
      </c>
      <c r="O6" s="10"/>
      <c r="P6" s="9">
        <v>2</v>
      </c>
      <c r="Q6" s="9"/>
      <c r="R6" s="10">
        <v>1</v>
      </c>
      <c r="S6" s="10"/>
      <c r="T6" s="9"/>
      <c r="U6" s="9">
        <v>2</v>
      </c>
      <c r="V6" s="11">
        <f t="shared" si="2"/>
        <v>11</v>
      </c>
      <c r="X6" s="118" t="s">
        <v>105</v>
      </c>
      <c r="Y6" s="50">
        <f>COUNTIF(V4:V135,2)</f>
        <v>0</v>
      </c>
    </row>
    <row r="7" spans="1:25" x14ac:dyDescent="0.25">
      <c r="A7" s="4" t="str">
        <f t="shared" si="0"/>
        <v>Московский</v>
      </c>
      <c r="B7" s="12" t="str">
        <f t="shared" si="1"/>
        <v>ГБОУ лицей №373</v>
      </c>
      <c r="C7" s="6">
        <f t="shared" si="1"/>
        <v>11373</v>
      </c>
      <c r="D7" s="6" t="str">
        <f t="shared" si="1"/>
        <v>Лицей</v>
      </c>
      <c r="E7" s="8" t="str">
        <f t="shared" si="1"/>
        <v>2а</v>
      </c>
      <c r="F7" s="8">
        <f t="shared" si="1"/>
        <v>88</v>
      </c>
      <c r="G7" s="8">
        <f t="shared" si="1"/>
        <v>80</v>
      </c>
      <c r="H7" s="9">
        <v>2</v>
      </c>
      <c r="I7" s="9"/>
      <c r="J7" s="10">
        <v>1</v>
      </c>
      <c r="K7" s="10"/>
      <c r="L7" s="9"/>
      <c r="M7" s="9">
        <v>1</v>
      </c>
      <c r="N7" s="10">
        <v>1</v>
      </c>
      <c r="O7" s="10"/>
      <c r="P7" s="9"/>
      <c r="Q7" s="9">
        <v>2</v>
      </c>
      <c r="R7" s="10"/>
      <c r="S7" s="10">
        <v>1</v>
      </c>
      <c r="T7" s="9"/>
      <c r="U7" s="9">
        <v>1</v>
      </c>
      <c r="V7" s="11">
        <f t="shared" si="2"/>
        <v>9</v>
      </c>
      <c r="X7" s="118" t="s">
        <v>106</v>
      </c>
      <c r="Y7" s="50">
        <f>COUNTIF(V4:V136,3)</f>
        <v>0</v>
      </c>
    </row>
    <row r="8" spans="1:25" x14ac:dyDescent="0.25">
      <c r="A8" s="4" t="str">
        <f t="shared" si="0"/>
        <v>Московский</v>
      </c>
      <c r="B8" s="12" t="str">
        <f t="shared" si="1"/>
        <v>ГБОУ лицей №373</v>
      </c>
      <c r="C8" s="6">
        <f t="shared" si="1"/>
        <v>11373</v>
      </c>
      <c r="D8" s="6" t="str">
        <f t="shared" si="1"/>
        <v>Лицей</v>
      </c>
      <c r="E8" s="8" t="str">
        <f t="shared" si="1"/>
        <v>2а</v>
      </c>
      <c r="F8" s="8">
        <f t="shared" si="1"/>
        <v>88</v>
      </c>
      <c r="G8" s="8">
        <f t="shared" si="1"/>
        <v>80</v>
      </c>
      <c r="H8" s="9"/>
      <c r="I8" s="9">
        <v>2</v>
      </c>
      <c r="J8" s="10">
        <v>1</v>
      </c>
      <c r="K8" s="10"/>
      <c r="L8" s="9"/>
      <c r="M8" s="9">
        <v>1</v>
      </c>
      <c r="N8" s="10">
        <v>1</v>
      </c>
      <c r="O8" s="10"/>
      <c r="P8" s="9"/>
      <c r="Q8" s="9">
        <v>2</v>
      </c>
      <c r="R8" s="10">
        <v>1</v>
      </c>
      <c r="S8" s="10"/>
      <c r="T8" s="9"/>
      <c r="U8" s="9">
        <v>2</v>
      </c>
      <c r="V8" s="11">
        <f t="shared" si="2"/>
        <v>10</v>
      </c>
      <c r="X8" s="118" t="s">
        <v>107</v>
      </c>
      <c r="Y8" s="50">
        <f>COUNTIF(V4:V137,4)</f>
        <v>0</v>
      </c>
    </row>
    <row r="9" spans="1:25" x14ac:dyDescent="0.25">
      <c r="A9" s="4" t="str">
        <f t="shared" si="0"/>
        <v>Московский</v>
      </c>
      <c r="B9" s="12" t="str">
        <f t="shared" si="1"/>
        <v>ГБОУ лицей №373</v>
      </c>
      <c r="C9" s="6">
        <f t="shared" si="1"/>
        <v>11373</v>
      </c>
      <c r="D9" s="6" t="str">
        <f t="shared" si="1"/>
        <v>Лицей</v>
      </c>
      <c r="E9" s="8" t="str">
        <f t="shared" si="1"/>
        <v>2а</v>
      </c>
      <c r="F9" s="8">
        <f t="shared" si="1"/>
        <v>88</v>
      </c>
      <c r="G9" s="8">
        <f t="shared" si="1"/>
        <v>80</v>
      </c>
      <c r="H9" s="9">
        <v>2</v>
      </c>
      <c r="I9" s="9"/>
      <c r="J9" s="10">
        <v>1</v>
      </c>
      <c r="K9" s="10"/>
      <c r="L9" s="9">
        <v>2</v>
      </c>
      <c r="M9" s="9"/>
      <c r="N9" s="10">
        <v>1</v>
      </c>
      <c r="O9" s="10"/>
      <c r="P9" s="9"/>
      <c r="Q9" s="9">
        <v>2</v>
      </c>
      <c r="R9" s="10"/>
      <c r="S9" s="10">
        <v>1</v>
      </c>
      <c r="T9" s="9"/>
      <c r="U9" s="9">
        <v>1</v>
      </c>
      <c r="V9" s="11">
        <f t="shared" si="2"/>
        <v>10</v>
      </c>
      <c r="X9" s="118" t="s">
        <v>108</v>
      </c>
      <c r="Y9" s="50">
        <f>COUNTIF(V4:V138,5)</f>
        <v>4</v>
      </c>
    </row>
    <row r="10" spans="1:25" x14ac:dyDescent="0.25">
      <c r="A10" s="4" t="str">
        <f t="shared" si="0"/>
        <v>Московский</v>
      </c>
      <c r="B10" s="12" t="str">
        <f t="shared" si="1"/>
        <v>ГБОУ лицей №373</v>
      </c>
      <c r="C10" s="6">
        <f t="shared" si="1"/>
        <v>11373</v>
      </c>
      <c r="D10" s="6" t="str">
        <f t="shared" si="1"/>
        <v>Лицей</v>
      </c>
      <c r="E10" s="8" t="str">
        <f t="shared" si="1"/>
        <v>2а</v>
      </c>
      <c r="F10" s="8">
        <f t="shared" si="1"/>
        <v>88</v>
      </c>
      <c r="G10" s="8">
        <f t="shared" si="1"/>
        <v>80</v>
      </c>
      <c r="H10" s="9"/>
      <c r="I10" s="9">
        <v>0</v>
      </c>
      <c r="J10" s="10">
        <v>1</v>
      </c>
      <c r="K10" s="10"/>
      <c r="L10" s="9"/>
      <c r="M10" s="9">
        <v>0</v>
      </c>
      <c r="N10" s="10">
        <v>1</v>
      </c>
      <c r="O10" s="10"/>
      <c r="P10" s="9">
        <v>2</v>
      </c>
      <c r="Q10" s="9"/>
      <c r="R10" s="10"/>
      <c r="S10" s="10">
        <v>0</v>
      </c>
      <c r="T10" s="9">
        <v>1</v>
      </c>
      <c r="U10" s="9"/>
      <c r="V10" s="11">
        <f t="shared" si="2"/>
        <v>5</v>
      </c>
      <c r="X10" s="118" t="s">
        <v>109</v>
      </c>
      <c r="Y10" s="50">
        <f>COUNTIF(V4:V139,6)</f>
        <v>1</v>
      </c>
    </row>
    <row r="11" spans="1:25" x14ac:dyDescent="0.25">
      <c r="A11" s="4" t="str">
        <f t="shared" si="0"/>
        <v>Московский</v>
      </c>
      <c r="B11" s="12" t="str">
        <f t="shared" si="1"/>
        <v>ГБОУ лицей №373</v>
      </c>
      <c r="C11" s="6">
        <f t="shared" si="1"/>
        <v>11373</v>
      </c>
      <c r="D11" s="6" t="str">
        <f t="shared" si="1"/>
        <v>Лицей</v>
      </c>
      <c r="E11" s="8" t="str">
        <f t="shared" si="1"/>
        <v>2а</v>
      </c>
      <c r="F11" s="8">
        <f t="shared" si="1"/>
        <v>88</v>
      </c>
      <c r="G11" s="8">
        <f t="shared" si="1"/>
        <v>80</v>
      </c>
      <c r="H11" s="9"/>
      <c r="I11" s="9">
        <v>2</v>
      </c>
      <c r="J11" s="10"/>
      <c r="K11" s="10">
        <v>1</v>
      </c>
      <c r="L11" s="9"/>
      <c r="M11" s="9">
        <v>2</v>
      </c>
      <c r="N11" s="10">
        <v>1</v>
      </c>
      <c r="O11" s="10"/>
      <c r="P11" s="9">
        <v>0</v>
      </c>
      <c r="Q11" s="9"/>
      <c r="R11" s="10">
        <v>1</v>
      </c>
      <c r="S11" s="10"/>
      <c r="T11" s="9"/>
      <c r="U11" s="9">
        <v>2</v>
      </c>
      <c r="V11" s="11">
        <f t="shared" si="2"/>
        <v>9</v>
      </c>
      <c r="X11" s="118" t="s">
        <v>110</v>
      </c>
      <c r="Y11" s="50">
        <f>COUNTIF(V4:V140,7)</f>
        <v>8</v>
      </c>
    </row>
    <row r="12" spans="1:25" x14ac:dyDescent="0.25">
      <c r="A12" s="4" t="str">
        <f t="shared" si="0"/>
        <v>Московский</v>
      </c>
      <c r="B12" s="12" t="str">
        <f t="shared" si="1"/>
        <v>ГБОУ лицей №373</v>
      </c>
      <c r="C12" s="6">
        <f t="shared" si="1"/>
        <v>11373</v>
      </c>
      <c r="D12" s="6" t="str">
        <f t="shared" si="1"/>
        <v>Лицей</v>
      </c>
      <c r="E12" s="8" t="str">
        <f t="shared" si="1"/>
        <v>2а</v>
      </c>
      <c r="F12" s="8">
        <f t="shared" si="1"/>
        <v>88</v>
      </c>
      <c r="G12" s="8">
        <f t="shared" si="1"/>
        <v>80</v>
      </c>
      <c r="H12" s="9">
        <v>2</v>
      </c>
      <c r="I12" s="9"/>
      <c r="J12" s="10"/>
      <c r="K12" s="10">
        <v>1</v>
      </c>
      <c r="L12" s="9"/>
      <c r="M12" s="9">
        <v>1</v>
      </c>
      <c r="N12" s="10">
        <v>1</v>
      </c>
      <c r="O12" s="10"/>
      <c r="P12" s="9"/>
      <c r="Q12" s="9">
        <v>2</v>
      </c>
      <c r="R12" s="10">
        <v>1</v>
      </c>
      <c r="S12" s="10"/>
      <c r="T12" s="9"/>
      <c r="U12" s="9">
        <v>2</v>
      </c>
      <c r="V12" s="11">
        <f t="shared" si="2"/>
        <v>10</v>
      </c>
      <c r="X12" s="118" t="s">
        <v>111</v>
      </c>
      <c r="Y12" s="50">
        <f>COUNTIF(V4:V141,8)</f>
        <v>11</v>
      </c>
    </row>
    <row r="13" spans="1:25" x14ac:dyDescent="0.25">
      <c r="A13" s="4" t="str">
        <f t="shared" si="0"/>
        <v>Московский</v>
      </c>
      <c r="B13" s="12" t="str">
        <f t="shared" si="1"/>
        <v>ГБОУ лицей №373</v>
      </c>
      <c r="C13" s="6">
        <f t="shared" si="1"/>
        <v>11373</v>
      </c>
      <c r="D13" s="6" t="str">
        <f t="shared" si="1"/>
        <v>Лицей</v>
      </c>
      <c r="E13" s="8" t="str">
        <f t="shared" si="1"/>
        <v>2а</v>
      </c>
      <c r="F13" s="8">
        <f t="shared" si="1"/>
        <v>88</v>
      </c>
      <c r="G13" s="8">
        <f t="shared" si="1"/>
        <v>80</v>
      </c>
      <c r="H13" s="9">
        <v>2</v>
      </c>
      <c r="I13" s="9"/>
      <c r="J13" s="10">
        <v>1</v>
      </c>
      <c r="K13" s="10"/>
      <c r="L13" s="9"/>
      <c r="M13" s="9">
        <v>0</v>
      </c>
      <c r="N13" s="10">
        <v>1</v>
      </c>
      <c r="O13" s="10"/>
      <c r="P13" s="9">
        <v>2</v>
      </c>
      <c r="Q13" s="9"/>
      <c r="R13" s="10">
        <v>1</v>
      </c>
      <c r="S13" s="10"/>
      <c r="T13" s="9">
        <v>2</v>
      </c>
      <c r="U13" s="9"/>
      <c r="V13" s="11">
        <f t="shared" si="2"/>
        <v>9</v>
      </c>
      <c r="X13" s="118" t="s">
        <v>112</v>
      </c>
      <c r="Y13" s="50">
        <f>COUNTIF(V4:V142,9)</f>
        <v>20</v>
      </c>
    </row>
    <row r="14" spans="1:25" x14ac:dyDescent="0.25">
      <c r="A14" s="4" t="str">
        <f t="shared" si="0"/>
        <v>Московский</v>
      </c>
      <c r="B14" s="12" t="str">
        <f t="shared" si="1"/>
        <v>ГБОУ лицей №373</v>
      </c>
      <c r="C14" s="6">
        <f t="shared" si="1"/>
        <v>11373</v>
      </c>
      <c r="D14" s="6" t="str">
        <f t="shared" si="1"/>
        <v>Лицей</v>
      </c>
      <c r="E14" s="8" t="str">
        <f t="shared" si="1"/>
        <v>2а</v>
      </c>
      <c r="F14" s="8">
        <f t="shared" si="1"/>
        <v>88</v>
      </c>
      <c r="G14" s="8">
        <f t="shared" si="1"/>
        <v>80</v>
      </c>
      <c r="H14" s="9">
        <v>2</v>
      </c>
      <c r="I14" s="9"/>
      <c r="J14" s="10">
        <v>1</v>
      </c>
      <c r="K14" s="10"/>
      <c r="L14" s="9">
        <v>2</v>
      </c>
      <c r="M14" s="9"/>
      <c r="N14" s="10">
        <v>1</v>
      </c>
      <c r="O14" s="10"/>
      <c r="P14" s="9"/>
      <c r="Q14" s="9">
        <v>2</v>
      </c>
      <c r="R14" s="10">
        <v>1</v>
      </c>
      <c r="S14" s="10"/>
      <c r="T14" s="9">
        <v>2</v>
      </c>
      <c r="U14" s="9"/>
      <c r="V14" s="11">
        <f t="shared" si="2"/>
        <v>11</v>
      </c>
      <c r="X14" s="118" t="s">
        <v>113</v>
      </c>
      <c r="Y14" s="50">
        <f>COUNTIF(V4:V143,10)</f>
        <v>18</v>
      </c>
    </row>
    <row r="15" spans="1:25" x14ac:dyDescent="0.25">
      <c r="A15" s="4" t="str">
        <f t="shared" si="0"/>
        <v>Московский</v>
      </c>
      <c r="B15" s="12" t="str">
        <f t="shared" si="1"/>
        <v>ГБОУ лицей №373</v>
      </c>
      <c r="C15" s="6">
        <f t="shared" si="1"/>
        <v>11373</v>
      </c>
      <c r="D15" s="6" t="str">
        <f t="shared" si="1"/>
        <v>Лицей</v>
      </c>
      <c r="E15" s="8" t="str">
        <f t="shared" si="1"/>
        <v>2а</v>
      </c>
      <c r="F15" s="8">
        <f t="shared" si="1"/>
        <v>88</v>
      </c>
      <c r="G15" s="8">
        <f t="shared" si="1"/>
        <v>80</v>
      </c>
      <c r="H15" s="9"/>
      <c r="I15" s="9">
        <v>2</v>
      </c>
      <c r="J15" s="10"/>
      <c r="K15" s="10">
        <v>1</v>
      </c>
      <c r="L15" s="9">
        <v>1</v>
      </c>
      <c r="M15" s="9"/>
      <c r="N15" s="10">
        <v>1</v>
      </c>
      <c r="O15" s="10"/>
      <c r="P15" s="9">
        <v>2</v>
      </c>
      <c r="Q15" s="9"/>
      <c r="R15" s="10">
        <v>1</v>
      </c>
      <c r="S15" s="10"/>
      <c r="T15" s="9">
        <v>2</v>
      </c>
      <c r="U15" s="9"/>
      <c r="V15" s="11">
        <f t="shared" si="2"/>
        <v>10</v>
      </c>
      <c r="X15" s="118" t="s">
        <v>114</v>
      </c>
      <c r="Y15" s="50">
        <f>COUNTIF(V4:V144,11)</f>
        <v>18</v>
      </c>
    </row>
    <row r="16" spans="1:25" x14ac:dyDescent="0.25">
      <c r="A16" s="4" t="str">
        <f t="shared" si="0"/>
        <v>Московский</v>
      </c>
      <c r="B16" s="12" t="str">
        <f t="shared" si="1"/>
        <v>ГБОУ лицей №373</v>
      </c>
      <c r="C16" s="6">
        <f t="shared" si="1"/>
        <v>11373</v>
      </c>
      <c r="D16" s="6" t="str">
        <f t="shared" si="1"/>
        <v>Лицей</v>
      </c>
      <c r="E16" s="8" t="str">
        <f t="shared" si="1"/>
        <v>2а</v>
      </c>
      <c r="F16" s="8">
        <f t="shared" si="1"/>
        <v>88</v>
      </c>
      <c r="G16" s="8">
        <f t="shared" si="1"/>
        <v>80</v>
      </c>
      <c r="H16" s="9"/>
      <c r="I16" s="9">
        <v>2</v>
      </c>
      <c r="J16" s="10">
        <v>1</v>
      </c>
      <c r="K16" s="10"/>
      <c r="L16" s="9"/>
      <c r="M16" s="9">
        <v>1</v>
      </c>
      <c r="N16" s="10">
        <v>1</v>
      </c>
      <c r="O16" s="10"/>
      <c r="P16" s="9"/>
      <c r="Q16" s="9">
        <v>2</v>
      </c>
      <c r="R16" s="10"/>
      <c r="S16" s="10">
        <v>1</v>
      </c>
      <c r="T16" s="9"/>
      <c r="U16" s="9">
        <v>2</v>
      </c>
      <c r="V16" s="11">
        <f t="shared" si="2"/>
        <v>10</v>
      </c>
      <c r="Y16">
        <f>SUM(Y4:Y15)</f>
        <v>80</v>
      </c>
    </row>
    <row r="17" spans="1:22" x14ac:dyDescent="0.25">
      <c r="A17" s="4" t="str">
        <f t="shared" si="0"/>
        <v>Московский</v>
      </c>
      <c r="B17" s="12" t="str">
        <f t="shared" si="1"/>
        <v>ГБОУ лицей №373</v>
      </c>
      <c r="C17" s="6">
        <f t="shared" si="1"/>
        <v>11373</v>
      </c>
      <c r="D17" s="6" t="str">
        <f t="shared" si="1"/>
        <v>Лицей</v>
      </c>
      <c r="E17" s="8" t="str">
        <f t="shared" si="1"/>
        <v>2а</v>
      </c>
      <c r="F17" s="8">
        <f t="shared" si="1"/>
        <v>88</v>
      </c>
      <c r="G17" s="8">
        <f t="shared" si="1"/>
        <v>80</v>
      </c>
      <c r="H17" s="9">
        <v>1</v>
      </c>
      <c r="I17" s="9"/>
      <c r="J17" s="10">
        <v>1</v>
      </c>
      <c r="K17" s="10"/>
      <c r="L17" s="9"/>
      <c r="M17" s="9">
        <v>1</v>
      </c>
      <c r="N17" s="10">
        <v>1</v>
      </c>
      <c r="O17" s="10"/>
      <c r="P17" s="9">
        <v>1</v>
      </c>
      <c r="Q17" s="9"/>
      <c r="R17" s="10">
        <v>1</v>
      </c>
      <c r="S17" s="10"/>
      <c r="T17" s="9"/>
      <c r="U17" s="9">
        <v>1</v>
      </c>
      <c r="V17" s="11">
        <f t="shared" si="2"/>
        <v>7</v>
      </c>
    </row>
    <row r="18" spans="1:22" x14ac:dyDescent="0.25">
      <c r="A18" s="4" t="str">
        <f t="shared" si="0"/>
        <v>Московский</v>
      </c>
      <c r="B18" s="12" t="str">
        <f t="shared" si="1"/>
        <v>ГБОУ лицей №373</v>
      </c>
      <c r="C18" s="6">
        <f t="shared" si="1"/>
        <v>11373</v>
      </c>
      <c r="D18" s="6" t="str">
        <f t="shared" si="1"/>
        <v>Лицей</v>
      </c>
      <c r="E18" s="8" t="str">
        <f t="shared" si="1"/>
        <v>2а</v>
      </c>
      <c r="F18" s="8">
        <f t="shared" si="1"/>
        <v>88</v>
      </c>
      <c r="G18" s="8">
        <f t="shared" si="1"/>
        <v>80</v>
      </c>
      <c r="H18" s="9">
        <v>2</v>
      </c>
      <c r="I18" s="9"/>
      <c r="J18" s="10"/>
      <c r="K18" s="10">
        <v>1</v>
      </c>
      <c r="L18" s="9">
        <v>2</v>
      </c>
      <c r="M18" s="9"/>
      <c r="N18" s="10">
        <v>1</v>
      </c>
      <c r="O18" s="10"/>
      <c r="P18" s="9">
        <v>2</v>
      </c>
      <c r="Q18" s="9"/>
      <c r="R18" s="10"/>
      <c r="S18" s="10">
        <v>1</v>
      </c>
      <c r="T18" s="9"/>
      <c r="U18" s="9">
        <v>2</v>
      </c>
      <c r="V18" s="11">
        <f t="shared" si="2"/>
        <v>11</v>
      </c>
    </row>
    <row r="19" spans="1:22" x14ac:dyDescent="0.25">
      <c r="A19" s="4" t="str">
        <f t="shared" si="0"/>
        <v>Московский</v>
      </c>
      <c r="B19" s="12" t="str">
        <f t="shared" si="1"/>
        <v>ГБОУ лицей №373</v>
      </c>
      <c r="C19" s="6">
        <f t="shared" si="1"/>
        <v>11373</v>
      </c>
      <c r="D19" s="6" t="str">
        <f t="shared" si="1"/>
        <v>Лицей</v>
      </c>
      <c r="E19" s="8" t="str">
        <f t="shared" si="1"/>
        <v>2а</v>
      </c>
      <c r="F19" s="8">
        <f t="shared" si="1"/>
        <v>88</v>
      </c>
      <c r="G19" s="8">
        <f t="shared" si="1"/>
        <v>80</v>
      </c>
      <c r="H19" s="9">
        <v>2</v>
      </c>
      <c r="I19" s="9"/>
      <c r="J19" s="10">
        <v>1</v>
      </c>
      <c r="K19" s="10"/>
      <c r="L19" s="9"/>
      <c r="M19" s="9">
        <v>1</v>
      </c>
      <c r="N19" s="10">
        <v>1</v>
      </c>
      <c r="O19" s="10"/>
      <c r="P19" s="9">
        <v>0</v>
      </c>
      <c r="Q19" s="9"/>
      <c r="R19" s="10"/>
      <c r="S19" s="10">
        <v>0</v>
      </c>
      <c r="T19" s="9"/>
      <c r="U19" s="9">
        <v>0</v>
      </c>
      <c r="V19" s="11">
        <f t="shared" si="2"/>
        <v>5</v>
      </c>
    </row>
    <row r="20" spans="1:22" x14ac:dyDescent="0.25">
      <c r="A20" s="4" t="str">
        <f t="shared" si="0"/>
        <v>Московский</v>
      </c>
      <c r="B20" s="12" t="str">
        <f t="shared" si="1"/>
        <v>ГБОУ лицей №373</v>
      </c>
      <c r="C20" s="6">
        <f t="shared" si="1"/>
        <v>11373</v>
      </c>
      <c r="D20" s="6" t="str">
        <f t="shared" si="1"/>
        <v>Лицей</v>
      </c>
      <c r="E20" s="8" t="str">
        <f t="shared" si="1"/>
        <v>2а</v>
      </c>
      <c r="F20" s="8">
        <f t="shared" si="1"/>
        <v>88</v>
      </c>
      <c r="G20" s="8">
        <f t="shared" si="1"/>
        <v>80</v>
      </c>
      <c r="H20" s="9">
        <v>2</v>
      </c>
      <c r="I20" s="9"/>
      <c r="J20" s="10">
        <v>1</v>
      </c>
      <c r="K20" s="10"/>
      <c r="L20" s="9">
        <v>2</v>
      </c>
      <c r="M20" s="9"/>
      <c r="N20" s="10">
        <v>1</v>
      </c>
      <c r="O20" s="10"/>
      <c r="P20" s="9">
        <v>2</v>
      </c>
      <c r="Q20" s="9"/>
      <c r="R20" s="10">
        <v>1</v>
      </c>
      <c r="S20" s="10"/>
      <c r="T20" s="9">
        <v>2</v>
      </c>
      <c r="U20" s="9"/>
      <c r="V20" s="11">
        <f t="shared" si="2"/>
        <v>11</v>
      </c>
    </row>
    <row r="21" spans="1:22" x14ac:dyDescent="0.25">
      <c r="A21" s="4" t="str">
        <f t="shared" si="0"/>
        <v>Московский</v>
      </c>
      <c r="B21" s="12" t="str">
        <f t="shared" ref="B21:G21" si="3">B20</f>
        <v>ГБОУ лицей №373</v>
      </c>
      <c r="C21" s="6">
        <f t="shared" si="3"/>
        <v>11373</v>
      </c>
      <c r="D21" s="6" t="str">
        <f t="shared" si="3"/>
        <v>Лицей</v>
      </c>
      <c r="E21" s="8" t="str">
        <f t="shared" si="3"/>
        <v>2а</v>
      </c>
      <c r="F21" s="8">
        <f t="shared" si="3"/>
        <v>88</v>
      </c>
      <c r="G21" s="8">
        <f t="shared" si="3"/>
        <v>80</v>
      </c>
      <c r="H21" s="9">
        <v>2</v>
      </c>
      <c r="I21" s="9"/>
      <c r="J21" s="10">
        <v>1</v>
      </c>
      <c r="K21" s="10"/>
      <c r="L21" s="9">
        <v>1</v>
      </c>
      <c r="M21" s="9"/>
      <c r="N21" s="10">
        <v>1</v>
      </c>
      <c r="O21" s="10"/>
      <c r="P21" s="9">
        <v>2</v>
      </c>
      <c r="Q21" s="9"/>
      <c r="R21" s="10">
        <v>1</v>
      </c>
      <c r="S21" s="10"/>
      <c r="T21" s="9"/>
      <c r="U21" s="9">
        <v>2</v>
      </c>
      <c r="V21" s="11">
        <f t="shared" si="2"/>
        <v>10</v>
      </c>
    </row>
    <row r="22" spans="1:22" x14ac:dyDescent="0.25">
      <c r="A22" s="4" t="str">
        <f t="shared" ref="A22:G37" si="4">A21</f>
        <v>Московский</v>
      </c>
      <c r="B22" s="12" t="str">
        <f t="shared" si="4"/>
        <v>ГБОУ лицей №373</v>
      </c>
      <c r="C22" s="6">
        <f t="shared" si="4"/>
        <v>11373</v>
      </c>
      <c r="D22" s="6" t="str">
        <f t="shared" si="4"/>
        <v>Лицей</v>
      </c>
      <c r="E22" s="8" t="str">
        <f t="shared" si="4"/>
        <v>2а</v>
      </c>
      <c r="F22" s="8">
        <f t="shared" si="4"/>
        <v>88</v>
      </c>
      <c r="G22" s="8">
        <f t="shared" si="4"/>
        <v>80</v>
      </c>
      <c r="H22" s="9"/>
      <c r="I22" s="9">
        <v>2</v>
      </c>
      <c r="J22" s="10">
        <v>1</v>
      </c>
      <c r="K22" s="10"/>
      <c r="L22" s="9"/>
      <c r="M22" s="9">
        <v>2</v>
      </c>
      <c r="N22" s="10">
        <v>1</v>
      </c>
      <c r="O22" s="10"/>
      <c r="P22" s="9">
        <v>2</v>
      </c>
      <c r="Q22" s="9"/>
      <c r="R22" s="10"/>
      <c r="S22" s="10">
        <v>1</v>
      </c>
      <c r="T22" s="9">
        <v>1</v>
      </c>
      <c r="U22" s="9"/>
      <c r="V22" s="11">
        <f t="shared" si="2"/>
        <v>10</v>
      </c>
    </row>
    <row r="23" spans="1:22" x14ac:dyDescent="0.25">
      <c r="A23" s="4" t="str">
        <f t="shared" si="4"/>
        <v>Московский</v>
      </c>
      <c r="B23" s="12" t="str">
        <f t="shared" si="4"/>
        <v>ГБОУ лицей №373</v>
      </c>
      <c r="C23" s="6">
        <f t="shared" si="4"/>
        <v>11373</v>
      </c>
      <c r="D23" s="6" t="str">
        <f t="shared" si="4"/>
        <v>Лицей</v>
      </c>
      <c r="E23" s="8" t="str">
        <f t="shared" si="4"/>
        <v>2а</v>
      </c>
      <c r="F23" s="8">
        <f t="shared" si="4"/>
        <v>88</v>
      </c>
      <c r="G23" s="8">
        <f t="shared" si="4"/>
        <v>80</v>
      </c>
      <c r="H23" s="9">
        <v>2</v>
      </c>
      <c r="I23" s="9"/>
      <c r="J23" s="10">
        <v>1</v>
      </c>
      <c r="K23" s="10"/>
      <c r="L23" s="9">
        <v>0</v>
      </c>
      <c r="M23" s="9"/>
      <c r="N23" s="10">
        <v>1</v>
      </c>
      <c r="O23" s="10"/>
      <c r="P23" s="9"/>
      <c r="Q23" s="9">
        <v>2</v>
      </c>
      <c r="R23" s="10">
        <v>1</v>
      </c>
      <c r="S23" s="10"/>
      <c r="T23" s="9">
        <v>2</v>
      </c>
      <c r="U23" s="9"/>
      <c r="V23" s="11">
        <f t="shared" si="2"/>
        <v>9</v>
      </c>
    </row>
    <row r="24" spans="1:22" x14ac:dyDescent="0.25">
      <c r="A24" s="4" t="str">
        <f t="shared" si="4"/>
        <v>Московский</v>
      </c>
      <c r="B24" s="12" t="str">
        <f t="shared" si="4"/>
        <v>ГБОУ лицей №373</v>
      </c>
      <c r="C24" s="6">
        <f t="shared" si="4"/>
        <v>11373</v>
      </c>
      <c r="D24" s="6" t="str">
        <f t="shared" si="4"/>
        <v>Лицей</v>
      </c>
      <c r="E24" s="8" t="str">
        <f t="shared" si="4"/>
        <v>2а</v>
      </c>
      <c r="F24" s="8">
        <f t="shared" si="4"/>
        <v>88</v>
      </c>
      <c r="G24" s="8">
        <f t="shared" si="4"/>
        <v>80</v>
      </c>
      <c r="H24" s="9"/>
      <c r="I24" s="9">
        <v>2</v>
      </c>
      <c r="J24" s="10">
        <v>1</v>
      </c>
      <c r="K24" s="10"/>
      <c r="L24" s="9"/>
      <c r="M24" s="9">
        <v>1</v>
      </c>
      <c r="N24" s="10">
        <v>1</v>
      </c>
      <c r="O24" s="10"/>
      <c r="P24" s="9">
        <v>2</v>
      </c>
      <c r="Q24" s="9"/>
      <c r="R24" s="10"/>
      <c r="S24" s="10">
        <v>0</v>
      </c>
      <c r="T24" s="9"/>
      <c r="U24" s="9">
        <v>1</v>
      </c>
      <c r="V24" s="11">
        <f t="shared" si="2"/>
        <v>8</v>
      </c>
    </row>
    <row r="25" spans="1:22" x14ac:dyDescent="0.25">
      <c r="A25" s="4" t="str">
        <f t="shared" si="4"/>
        <v>Московский</v>
      </c>
      <c r="B25" s="12" t="str">
        <f t="shared" si="4"/>
        <v>ГБОУ лицей №373</v>
      </c>
      <c r="C25" s="6">
        <f t="shared" si="4"/>
        <v>11373</v>
      </c>
      <c r="D25" s="6" t="str">
        <f t="shared" si="4"/>
        <v>Лицей</v>
      </c>
      <c r="E25" s="8" t="str">
        <f t="shared" si="4"/>
        <v>2а</v>
      </c>
      <c r="F25" s="8">
        <f t="shared" si="4"/>
        <v>88</v>
      </c>
      <c r="G25" s="8">
        <f t="shared" si="4"/>
        <v>80</v>
      </c>
      <c r="H25" s="9"/>
      <c r="I25" s="9">
        <v>2</v>
      </c>
      <c r="J25" s="10">
        <v>1</v>
      </c>
      <c r="K25" s="10"/>
      <c r="L25" s="9">
        <v>1</v>
      </c>
      <c r="M25" s="9"/>
      <c r="N25" s="10">
        <v>1</v>
      </c>
      <c r="O25" s="10"/>
      <c r="P25" s="9"/>
      <c r="Q25" s="9">
        <v>2</v>
      </c>
      <c r="R25" s="10"/>
      <c r="S25" s="10">
        <v>0</v>
      </c>
      <c r="T25" s="9">
        <v>2</v>
      </c>
      <c r="U25" s="9"/>
      <c r="V25" s="11">
        <f t="shared" si="2"/>
        <v>9</v>
      </c>
    </row>
    <row r="26" spans="1:22" x14ac:dyDescent="0.25">
      <c r="A26" s="4" t="str">
        <f t="shared" si="4"/>
        <v>Московский</v>
      </c>
      <c r="B26" s="12" t="str">
        <f t="shared" si="4"/>
        <v>ГБОУ лицей №373</v>
      </c>
      <c r="C26" s="6">
        <f t="shared" si="4"/>
        <v>11373</v>
      </c>
      <c r="D26" s="6" t="str">
        <f t="shared" si="4"/>
        <v>Лицей</v>
      </c>
      <c r="E26" s="8" t="str">
        <f t="shared" si="4"/>
        <v>2а</v>
      </c>
      <c r="F26" s="8">
        <f t="shared" si="4"/>
        <v>88</v>
      </c>
      <c r="G26" s="8">
        <f t="shared" si="4"/>
        <v>80</v>
      </c>
      <c r="H26" s="9">
        <v>2</v>
      </c>
      <c r="I26" s="9"/>
      <c r="J26" s="10">
        <v>1</v>
      </c>
      <c r="K26" s="10"/>
      <c r="L26" s="9"/>
      <c r="M26" s="9">
        <v>0</v>
      </c>
      <c r="N26" s="10">
        <v>1</v>
      </c>
      <c r="O26" s="10"/>
      <c r="P26" s="9">
        <v>2</v>
      </c>
      <c r="Q26" s="9"/>
      <c r="R26" s="10"/>
      <c r="S26" s="10">
        <v>1</v>
      </c>
      <c r="T26" s="9">
        <v>1</v>
      </c>
      <c r="U26" s="9"/>
      <c r="V26" s="11">
        <f t="shared" si="2"/>
        <v>8</v>
      </c>
    </row>
    <row r="27" spans="1:22" x14ac:dyDescent="0.25">
      <c r="A27" s="4" t="str">
        <f t="shared" si="4"/>
        <v>Московский</v>
      </c>
      <c r="B27" s="12" t="str">
        <f t="shared" si="4"/>
        <v>ГБОУ лицей №373</v>
      </c>
      <c r="C27" s="6">
        <f t="shared" si="4"/>
        <v>11373</v>
      </c>
      <c r="D27" s="6" t="str">
        <f t="shared" si="4"/>
        <v>Лицей</v>
      </c>
      <c r="E27" s="8" t="str">
        <f t="shared" si="4"/>
        <v>2а</v>
      </c>
      <c r="F27" s="8">
        <f t="shared" si="4"/>
        <v>88</v>
      </c>
      <c r="G27" s="8">
        <f t="shared" si="4"/>
        <v>80</v>
      </c>
      <c r="H27" s="9"/>
      <c r="I27" s="9">
        <v>2</v>
      </c>
      <c r="J27" s="10">
        <v>1</v>
      </c>
      <c r="K27" s="10"/>
      <c r="L27" s="9">
        <v>2</v>
      </c>
      <c r="M27" s="9"/>
      <c r="N27" s="10">
        <v>1</v>
      </c>
      <c r="O27" s="10"/>
      <c r="P27" s="9">
        <v>2</v>
      </c>
      <c r="Q27" s="9"/>
      <c r="R27" s="10">
        <v>1</v>
      </c>
      <c r="S27" s="10"/>
      <c r="T27" s="9"/>
      <c r="U27" s="9">
        <v>2</v>
      </c>
      <c r="V27" s="11">
        <f t="shared" si="2"/>
        <v>11</v>
      </c>
    </row>
    <row r="28" spans="1:22" x14ac:dyDescent="0.25">
      <c r="A28" s="4" t="str">
        <f t="shared" si="4"/>
        <v>Московский</v>
      </c>
      <c r="B28" s="12" t="str">
        <f t="shared" si="4"/>
        <v>ГБОУ лицей №373</v>
      </c>
      <c r="C28" s="6">
        <f t="shared" si="4"/>
        <v>11373</v>
      </c>
      <c r="D28" s="6" t="str">
        <f t="shared" si="4"/>
        <v>Лицей</v>
      </c>
      <c r="E28" s="8" t="str">
        <f t="shared" si="4"/>
        <v>2а</v>
      </c>
      <c r="F28" s="8">
        <f t="shared" si="4"/>
        <v>88</v>
      </c>
      <c r="G28" s="8">
        <f t="shared" si="4"/>
        <v>80</v>
      </c>
      <c r="H28" s="9">
        <v>2</v>
      </c>
      <c r="I28" s="9"/>
      <c r="J28" s="10">
        <v>1</v>
      </c>
      <c r="K28" s="10"/>
      <c r="L28" s="9">
        <v>2</v>
      </c>
      <c r="M28" s="9"/>
      <c r="N28" s="10">
        <v>1</v>
      </c>
      <c r="O28" s="10"/>
      <c r="P28" s="9"/>
      <c r="Q28" s="9">
        <v>2</v>
      </c>
      <c r="R28" s="10"/>
      <c r="S28" s="10">
        <v>0</v>
      </c>
      <c r="T28" s="9"/>
      <c r="U28" s="9">
        <v>0</v>
      </c>
      <c r="V28" s="11">
        <f t="shared" si="2"/>
        <v>8</v>
      </c>
    </row>
    <row r="29" spans="1:22" x14ac:dyDescent="0.25">
      <c r="A29" s="4" t="str">
        <f t="shared" si="4"/>
        <v>Московский</v>
      </c>
      <c r="B29" s="12" t="str">
        <f t="shared" si="4"/>
        <v>ГБОУ лицей №373</v>
      </c>
      <c r="C29" s="6">
        <f t="shared" si="4"/>
        <v>11373</v>
      </c>
      <c r="D29" s="6" t="str">
        <f t="shared" si="4"/>
        <v>Лицей</v>
      </c>
      <c r="E29" s="8" t="str">
        <f t="shared" si="4"/>
        <v>2а</v>
      </c>
      <c r="F29" s="8">
        <f t="shared" si="4"/>
        <v>88</v>
      </c>
      <c r="G29" s="8">
        <f t="shared" si="4"/>
        <v>80</v>
      </c>
      <c r="H29" s="9">
        <v>2</v>
      </c>
      <c r="I29" s="9"/>
      <c r="J29" s="10"/>
      <c r="K29" s="10">
        <v>1</v>
      </c>
      <c r="L29" s="9">
        <v>2</v>
      </c>
      <c r="M29" s="9"/>
      <c r="N29" s="10">
        <v>1</v>
      </c>
      <c r="O29" s="10"/>
      <c r="P29" s="9">
        <v>2</v>
      </c>
      <c r="Q29" s="9"/>
      <c r="R29" s="10">
        <v>1</v>
      </c>
      <c r="S29" s="10"/>
      <c r="T29" s="9">
        <v>0</v>
      </c>
      <c r="U29" s="9"/>
      <c r="V29" s="11">
        <f t="shared" si="2"/>
        <v>9</v>
      </c>
    </row>
    <row r="30" spans="1:22" x14ac:dyDescent="0.25">
      <c r="A30" s="4" t="str">
        <f t="shared" si="4"/>
        <v>Московский</v>
      </c>
      <c r="B30" s="12" t="str">
        <f t="shared" si="4"/>
        <v>ГБОУ лицей №373</v>
      </c>
      <c r="C30" s="6">
        <f t="shared" si="4"/>
        <v>11373</v>
      </c>
      <c r="D30" s="6" t="str">
        <f t="shared" si="4"/>
        <v>Лицей</v>
      </c>
      <c r="E30" s="8" t="str">
        <f t="shared" si="4"/>
        <v>2а</v>
      </c>
      <c r="F30" s="8">
        <f t="shared" si="4"/>
        <v>88</v>
      </c>
      <c r="G30" s="8">
        <f t="shared" si="4"/>
        <v>80</v>
      </c>
      <c r="H30" s="9">
        <v>2</v>
      </c>
      <c r="I30" s="9"/>
      <c r="J30" s="10"/>
      <c r="K30" s="10">
        <v>1</v>
      </c>
      <c r="L30" s="9">
        <v>2</v>
      </c>
      <c r="M30" s="9"/>
      <c r="N30" s="10">
        <v>1</v>
      </c>
      <c r="O30" s="10"/>
      <c r="P30" s="9"/>
      <c r="Q30" s="9">
        <v>2</v>
      </c>
      <c r="R30" s="10">
        <v>1</v>
      </c>
      <c r="S30" s="10"/>
      <c r="T30" s="9">
        <v>2</v>
      </c>
      <c r="U30" s="9"/>
      <c r="V30" s="11">
        <f t="shared" si="2"/>
        <v>11</v>
      </c>
    </row>
    <row r="31" spans="1:22" x14ac:dyDescent="0.25">
      <c r="A31" s="4" t="str">
        <f t="shared" si="4"/>
        <v>Московский</v>
      </c>
      <c r="B31" s="12" t="str">
        <f t="shared" si="4"/>
        <v>ГБОУ лицей №373</v>
      </c>
      <c r="C31" s="6">
        <f t="shared" si="4"/>
        <v>11373</v>
      </c>
      <c r="D31" s="6" t="str">
        <f t="shared" si="4"/>
        <v>Лицей</v>
      </c>
      <c r="E31" s="8" t="str">
        <f t="shared" si="4"/>
        <v>2а</v>
      </c>
      <c r="F31" s="8">
        <f t="shared" si="4"/>
        <v>88</v>
      </c>
      <c r="G31" s="8">
        <f t="shared" si="4"/>
        <v>80</v>
      </c>
      <c r="H31" s="9">
        <v>2</v>
      </c>
      <c r="I31" s="9"/>
      <c r="J31" s="10"/>
      <c r="K31" s="10">
        <v>1</v>
      </c>
      <c r="L31" s="9"/>
      <c r="M31" s="9">
        <v>1</v>
      </c>
      <c r="N31" s="10">
        <v>1</v>
      </c>
      <c r="O31" s="10"/>
      <c r="P31" s="9">
        <v>2</v>
      </c>
      <c r="Q31" s="9"/>
      <c r="R31" s="10">
        <v>0</v>
      </c>
      <c r="S31" s="10"/>
      <c r="T31" s="9">
        <v>2</v>
      </c>
      <c r="U31" s="9"/>
      <c r="V31" s="11">
        <f t="shared" si="2"/>
        <v>9</v>
      </c>
    </row>
    <row r="32" spans="1:22" x14ac:dyDescent="0.25">
      <c r="A32" s="4" t="str">
        <f t="shared" si="4"/>
        <v>Московский</v>
      </c>
      <c r="B32" s="12" t="str">
        <f t="shared" si="4"/>
        <v>ГБОУ лицей №373</v>
      </c>
      <c r="C32" s="6">
        <f t="shared" si="4"/>
        <v>11373</v>
      </c>
      <c r="D32" s="6" t="str">
        <f t="shared" si="4"/>
        <v>Лицей</v>
      </c>
      <c r="E32" s="8" t="str">
        <f t="shared" si="4"/>
        <v>2а</v>
      </c>
      <c r="F32" s="8">
        <f t="shared" si="4"/>
        <v>88</v>
      </c>
      <c r="G32" s="8">
        <f t="shared" si="4"/>
        <v>80</v>
      </c>
      <c r="H32" s="9">
        <v>2</v>
      </c>
      <c r="I32" s="9"/>
      <c r="J32" s="10">
        <v>1</v>
      </c>
      <c r="K32" s="10"/>
      <c r="L32" s="9">
        <v>0</v>
      </c>
      <c r="M32" s="9"/>
      <c r="N32" s="10">
        <v>1</v>
      </c>
      <c r="O32" s="10"/>
      <c r="P32" s="9">
        <v>2</v>
      </c>
      <c r="Q32" s="9"/>
      <c r="R32" s="10"/>
      <c r="S32" s="10">
        <v>1</v>
      </c>
      <c r="T32" s="9">
        <v>2</v>
      </c>
      <c r="U32" s="9"/>
      <c r="V32" s="11">
        <f t="shared" si="2"/>
        <v>9</v>
      </c>
    </row>
    <row r="33" spans="1:22" x14ac:dyDescent="0.25">
      <c r="A33" s="4" t="str">
        <f t="shared" si="4"/>
        <v>Московский</v>
      </c>
      <c r="B33" s="12" t="str">
        <f t="shared" si="4"/>
        <v>ГБОУ лицей №373</v>
      </c>
      <c r="C33" s="6">
        <f t="shared" si="4"/>
        <v>11373</v>
      </c>
      <c r="D33" s="6" t="str">
        <f t="shared" si="4"/>
        <v>Лицей</v>
      </c>
      <c r="E33" s="13" t="s">
        <v>23</v>
      </c>
      <c r="F33" s="8">
        <f t="shared" si="4"/>
        <v>88</v>
      </c>
      <c r="G33" s="8">
        <f t="shared" si="4"/>
        <v>80</v>
      </c>
      <c r="H33" s="9"/>
      <c r="I33" s="9">
        <v>2</v>
      </c>
      <c r="J33" s="10"/>
      <c r="K33" s="10">
        <v>1</v>
      </c>
      <c r="L33" s="9">
        <v>2</v>
      </c>
      <c r="M33" s="9"/>
      <c r="N33" s="10"/>
      <c r="O33" s="10">
        <v>1</v>
      </c>
      <c r="P33" s="9"/>
      <c r="Q33" s="9">
        <v>2</v>
      </c>
      <c r="R33" s="10">
        <v>1</v>
      </c>
      <c r="S33" s="10"/>
      <c r="T33" s="9"/>
      <c r="U33" s="9">
        <v>2</v>
      </c>
      <c r="V33" s="11">
        <f>IF(COUNTBLANK(H33:U33)&lt;=7,SUM(H33:U33),"Не писал")</f>
        <v>11</v>
      </c>
    </row>
    <row r="34" spans="1:22" x14ac:dyDescent="0.25">
      <c r="A34" s="4" t="str">
        <f t="shared" si="4"/>
        <v>Московский</v>
      </c>
      <c r="B34" s="12" t="str">
        <f t="shared" si="4"/>
        <v>ГБОУ лицей №373</v>
      </c>
      <c r="C34" s="6">
        <f t="shared" si="4"/>
        <v>11373</v>
      </c>
      <c r="D34" s="6" t="str">
        <f t="shared" si="4"/>
        <v>Лицей</v>
      </c>
      <c r="E34" s="8" t="str">
        <f t="shared" si="4"/>
        <v>2б</v>
      </c>
      <c r="F34" s="8">
        <f t="shared" si="4"/>
        <v>88</v>
      </c>
      <c r="G34" s="8">
        <f t="shared" si="4"/>
        <v>80</v>
      </c>
      <c r="H34" s="9">
        <v>2</v>
      </c>
      <c r="I34" s="9"/>
      <c r="J34" s="10">
        <v>1</v>
      </c>
      <c r="K34" s="10"/>
      <c r="L34" s="9"/>
      <c r="M34" s="9">
        <v>1</v>
      </c>
      <c r="N34" s="10"/>
      <c r="O34" s="10">
        <v>0</v>
      </c>
      <c r="P34" s="9"/>
      <c r="Q34" s="9">
        <v>2</v>
      </c>
      <c r="R34" s="10">
        <v>1</v>
      </c>
      <c r="S34" s="10"/>
      <c r="T34" s="9">
        <v>2</v>
      </c>
      <c r="U34" s="9"/>
      <c r="V34" s="11">
        <f t="shared" ref="V34:V57" si="5">IF(COUNTBLANK(H34:U34)&lt;=7,SUM(H34:U34),"Не писал")</f>
        <v>9</v>
      </c>
    </row>
    <row r="35" spans="1:22" x14ac:dyDescent="0.25">
      <c r="A35" s="4" t="str">
        <f t="shared" si="4"/>
        <v>Московский</v>
      </c>
      <c r="B35" s="12" t="str">
        <f t="shared" si="4"/>
        <v>ГБОУ лицей №373</v>
      </c>
      <c r="C35" s="6">
        <f t="shared" si="4"/>
        <v>11373</v>
      </c>
      <c r="D35" s="6" t="str">
        <f t="shared" si="4"/>
        <v>Лицей</v>
      </c>
      <c r="E35" s="8" t="str">
        <f t="shared" si="4"/>
        <v>2б</v>
      </c>
      <c r="F35" s="8">
        <f t="shared" si="4"/>
        <v>88</v>
      </c>
      <c r="G35" s="8">
        <f t="shared" si="4"/>
        <v>80</v>
      </c>
      <c r="H35" s="9">
        <v>2</v>
      </c>
      <c r="I35" s="9"/>
      <c r="J35" s="10">
        <v>1</v>
      </c>
      <c r="K35" s="10"/>
      <c r="L35" s="9">
        <v>2</v>
      </c>
      <c r="M35" s="9"/>
      <c r="N35" s="10">
        <v>1</v>
      </c>
      <c r="O35" s="10"/>
      <c r="P35" s="9">
        <v>2</v>
      </c>
      <c r="Q35" s="9"/>
      <c r="R35" s="10">
        <v>1</v>
      </c>
      <c r="S35" s="10"/>
      <c r="T35" s="9">
        <v>2</v>
      </c>
      <c r="U35" s="9"/>
      <c r="V35" s="11">
        <f t="shared" si="5"/>
        <v>11</v>
      </c>
    </row>
    <row r="36" spans="1:22" x14ac:dyDescent="0.25">
      <c r="A36" s="4" t="str">
        <f t="shared" si="4"/>
        <v>Московский</v>
      </c>
      <c r="B36" s="12" t="str">
        <f t="shared" si="4"/>
        <v>ГБОУ лицей №373</v>
      </c>
      <c r="C36" s="6">
        <f t="shared" si="4"/>
        <v>11373</v>
      </c>
      <c r="D36" s="6" t="str">
        <f t="shared" si="4"/>
        <v>Лицей</v>
      </c>
      <c r="E36" s="8" t="str">
        <f t="shared" si="4"/>
        <v>2б</v>
      </c>
      <c r="F36" s="8">
        <f t="shared" si="4"/>
        <v>88</v>
      </c>
      <c r="G36" s="8">
        <f t="shared" si="4"/>
        <v>80</v>
      </c>
      <c r="H36" s="9"/>
      <c r="I36" s="9">
        <v>2</v>
      </c>
      <c r="J36" s="10">
        <v>1</v>
      </c>
      <c r="K36" s="10"/>
      <c r="L36" s="9"/>
      <c r="M36" s="9">
        <v>0</v>
      </c>
      <c r="N36" s="10">
        <v>1</v>
      </c>
      <c r="O36" s="10"/>
      <c r="P36" s="9">
        <v>2</v>
      </c>
      <c r="Q36" s="9"/>
      <c r="R36" s="10"/>
      <c r="S36" s="10">
        <v>1</v>
      </c>
      <c r="T36" s="9">
        <v>2</v>
      </c>
      <c r="U36" s="9"/>
      <c r="V36" s="11">
        <f t="shared" si="5"/>
        <v>9</v>
      </c>
    </row>
    <row r="37" spans="1:22" x14ac:dyDescent="0.25">
      <c r="A37" s="4" t="str">
        <f t="shared" si="4"/>
        <v>Московский</v>
      </c>
      <c r="B37" s="12" t="str">
        <f t="shared" si="4"/>
        <v>ГБОУ лицей №373</v>
      </c>
      <c r="C37" s="6">
        <f t="shared" si="4"/>
        <v>11373</v>
      </c>
      <c r="D37" s="6" t="str">
        <f t="shared" si="4"/>
        <v>Лицей</v>
      </c>
      <c r="E37" s="8" t="str">
        <f t="shared" si="4"/>
        <v>2б</v>
      </c>
      <c r="F37" s="8">
        <f t="shared" si="4"/>
        <v>88</v>
      </c>
      <c r="G37" s="8">
        <f t="shared" si="4"/>
        <v>80</v>
      </c>
      <c r="H37" s="9">
        <v>2</v>
      </c>
      <c r="I37" s="9"/>
      <c r="J37" s="10"/>
      <c r="K37" s="10">
        <v>1</v>
      </c>
      <c r="L37" s="9"/>
      <c r="M37" s="9">
        <v>2</v>
      </c>
      <c r="N37" s="10">
        <v>1</v>
      </c>
      <c r="O37" s="10"/>
      <c r="P37" s="9"/>
      <c r="Q37" s="9">
        <v>2</v>
      </c>
      <c r="R37" s="10">
        <v>1</v>
      </c>
      <c r="S37" s="10"/>
      <c r="T37" s="9"/>
      <c r="U37" s="9">
        <v>2</v>
      </c>
      <c r="V37" s="11">
        <f t="shared" si="5"/>
        <v>11</v>
      </c>
    </row>
    <row r="38" spans="1:22" x14ac:dyDescent="0.25">
      <c r="A38" s="4" t="str">
        <f t="shared" ref="A38:G53" si="6">A37</f>
        <v>Московский</v>
      </c>
      <c r="B38" s="12" t="str">
        <f t="shared" si="6"/>
        <v>ГБОУ лицей №373</v>
      </c>
      <c r="C38" s="6">
        <f t="shared" si="6"/>
        <v>11373</v>
      </c>
      <c r="D38" s="6" t="str">
        <f t="shared" si="6"/>
        <v>Лицей</v>
      </c>
      <c r="E38" s="8" t="str">
        <f t="shared" si="6"/>
        <v>2б</v>
      </c>
      <c r="F38" s="8">
        <f t="shared" si="6"/>
        <v>88</v>
      </c>
      <c r="G38" s="8">
        <f t="shared" si="6"/>
        <v>80</v>
      </c>
      <c r="H38" s="9"/>
      <c r="I38" s="9">
        <v>1</v>
      </c>
      <c r="J38" s="10">
        <v>1</v>
      </c>
      <c r="K38" s="10"/>
      <c r="L38" s="9"/>
      <c r="M38" s="9">
        <v>1</v>
      </c>
      <c r="N38" s="10">
        <v>1</v>
      </c>
      <c r="O38" s="10"/>
      <c r="P38" s="9">
        <v>2</v>
      </c>
      <c r="Q38" s="9"/>
      <c r="R38" s="10"/>
      <c r="S38" s="10">
        <v>1</v>
      </c>
      <c r="T38" s="9">
        <v>1</v>
      </c>
      <c r="U38" s="9"/>
      <c r="V38" s="11">
        <f t="shared" si="5"/>
        <v>8</v>
      </c>
    </row>
    <row r="39" spans="1:22" x14ac:dyDescent="0.25">
      <c r="A39" s="4" t="str">
        <f t="shared" si="6"/>
        <v>Московский</v>
      </c>
      <c r="B39" s="12" t="str">
        <f t="shared" si="6"/>
        <v>ГБОУ лицей №373</v>
      </c>
      <c r="C39" s="6">
        <f t="shared" si="6"/>
        <v>11373</v>
      </c>
      <c r="D39" s="6" t="str">
        <f t="shared" si="6"/>
        <v>Лицей</v>
      </c>
      <c r="E39" s="8" t="str">
        <f t="shared" si="6"/>
        <v>2б</v>
      </c>
      <c r="F39" s="8">
        <f t="shared" si="6"/>
        <v>88</v>
      </c>
      <c r="G39" s="8">
        <f t="shared" si="6"/>
        <v>80</v>
      </c>
      <c r="H39" s="9">
        <v>2</v>
      </c>
      <c r="I39" s="9"/>
      <c r="J39" s="10"/>
      <c r="K39" s="10">
        <v>1</v>
      </c>
      <c r="L39" s="9">
        <v>2</v>
      </c>
      <c r="M39" s="9"/>
      <c r="N39" s="10">
        <v>1</v>
      </c>
      <c r="O39" s="10"/>
      <c r="P39" s="9"/>
      <c r="Q39" s="9">
        <v>2</v>
      </c>
      <c r="R39" s="10">
        <v>1</v>
      </c>
      <c r="S39" s="10"/>
      <c r="T39" s="9">
        <v>2</v>
      </c>
      <c r="U39" s="9"/>
      <c r="V39" s="11">
        <f t="shared" si="5"/>
        <v>11</v>
      </c>
    </row>
    <row r="40" spans="1:22" x14ac:dyDescent="0.25">
      <c r="A40" s="4" t="str">
        <f t="shared" si="6"/>
        <v>Московский</v>
      </c>
      <c r="B40" s="12" t="str">
        <f t="shared" si="6"/>
        <v>ГБОУ лицей №373</v>
      </c>
      <c r="C40" s="6">
        <f t="shared" si="6"/>
        <v>11373</v>
      </c>
      <c r="D40" s="6" t="str">
        <f t="shared" si="6"/>
        <v>Лицей</v>
      </c>
      <c r="E40" s="8" t="str">
        <f t="shared" si="6"/>
        <v>2б</v>
      </c>
      <c r="F40" s="8">
        <f t="shared" si="6"/>
        <v>88</v>
      </c>
      <c r="G40" s="8">
        <f t="shared" si="6"/>
        <v>80</v>
      </c>
      <c r="H40" s="9">
        <v>2</v>
      </c>
      <c r="I40" s="9"/>
      <c r="J40" s="10"/>
      <c r="K40" s="10">
        <v>1</v>
      </c>
      <c r="L40" s="9"/>
      <c r="M40" s="9">
        <v>2</v>
      </c>
      <c r="N40" s="10">
        <v>1</v>
      </c>
      <c r="O40" s="10"/>
      <c r="P40" s="9">
        <v>2</v>
      </c>
      <c r="Q40" s="9"/>
      <c r="R40" s="10">
        <v>1</v>
      </c>
      <c r="S40" s="10"/>
      <c r="T40" s="9">
        <v>2</v>
      </c>
      <c r="U40" s="9"/>
      <c r="V40" s="11">
        <f t="shared" si="5"/>
        <v>11</v>
      </c>
    </row>
    <row r="41" spans="1:22" x14ac:dyDescent="0.25">
      <c r="A41" s="4" t="str">
        <f t="shared" si="6"/>
        <v>Московский</v>
      </c>
      <c r="B41" s="12" t="str">
        <f t="shared" si="6"/>
        <v>ГБОУ лицей №373</v>
      </c>
      <c r="C41" s="6">
        <f t="shared" si="6"/>
        <v>11373</v>
      </c>
      <c r="D41" s="6" t="str">
        <f t="shared" si="6"/>
        <v>Лицей</v>
      </c>
      <c r="E41" s="8" t="str">
        <f t="shared" si="6"/>
        <v>2б</v>
      </c>
      <c r="F41" s="8">
        <f t="shared" si="6"/>
        <v>88</v>
      </c>
      <c r="G41" s="8">
        <f t="shared" si="6"/>
        <v>80</v>
      </c>
      <c r="H41" s="9">
        <v>2</v>
      </c>
      <c r="I41" s="9"/>
      <c r="J41" s="10">
        <v>1</v>
      </c>
      <c r="K41" s="10"/>
      <c r="L41" s="9">
        <v>2</v>
      </c>
      <c r="M41" s="9"/>
      <c r="N41" s="10"/>
      <c r="O41" s="10">
        <v>1</v>
      </c>
      <c r="P41" s="9">
        <v>2</v>
      </c>
      <c r="Q41" s="9"/>
      <c r="R41" s="10">
        <v>1</v>
      </c>
      <c r="S41" s="10"/>
      <c r="T41" s="9">
        <v>1</v>
      </c>
      <c r="U41" s="9"/>
      <c r="V41" s="11">
        <f t="shared" si="5"/>
        <v>10</v>
      </c>
    </row>
    <row r="42" spans="1:22" x14ac:dyDescent="0.25">
      <c r="A42" s="4" t="str">
        <f t="shared" si="6"/>
        <v>Московский</v>
      </c>
      <c r="B42" s="12" t="str">
        <f t="shared" si="6"/>
        <v>ГБОУ лицей №373</v>
      </c>
      <c r="C42" s="6">
        <f t="shared" si="6"/>
        <v>11373</v>
      </c>
      <c r="D42" s="6" t="str">
        <f t="shared" si="6"/>
        <v>Лицей</v>
      </c>
      <c r="E42" s="8" t="str">
        <f t="shared" si="6"/>
        <v>2б</v>
      </c>
      <c r="F42" s="8">
        <f t="shared" si="6"/>
        <v>88</v>
      </c>
      <c r="G42" s="8">
        <f t="shared" si="6"/>
        <v>80</v>
      </c>
      <c r="H42" s="9"/>
      <c r="I42" s="9">
        <v>1</v>
      </c>
      <c r="J42" s="10">
        <v>1</v>
      </c>
      <c r="K42" s="10"/>
      <c r="L42" s="9">
        <v>2</v>
      </c>
      <c r="M42" s="9"/>
      <c r="N42" s="10">
        <v>1</v>
      </c>
      <c r="O42" s="10"/>
      <c r="P42" s="9"/>
      <c r="Q42" s="9">
        <v>2</v>
      </c>
      <c r="R42" s="10">
        <v>1</v>
      </c>
      <c r="S42" s="10"/>
      <c r="T42" s="9">
        <v>1</v>
      </c>
      <c r="U42" s="9"/>
      <c r="V42" s="11">
        <f t="shared" si="5"/>
        <v>9</v>
      </c>
    </row>
    <row r="43" spans="1:22" x14ac:dyDescent="0.25">
      <c r="A43" s="4" t="str">
        <f t="shared" si="6"/>
        <v>Московский</v>
      </c>
      <c r="B43" s="12" t="str">
        <f t="shared" si="6"/>
        <v>ГБОУ лицей №373</v>
      </c>
      <c r="C43" s="6">
        <f t="shared" si="6"/>
        <v>11373</v>
      </c>
      <c r="D43" s="6" t="str">
        <f t="shared" si="6"/>
        <v>Лицей</v>
      </c>
      <c r="E43" s="8" t="str">
        <f t="shared" si="6"/>
        <v>2б</v>
      </c>
      <c r="F43" s="8">
        <f t="shared" si="6"/>
        <v>88</v>
      </c>
      <c r="G43" s="8">
        <f t="shared" si="6"/>
        <v>80</v>
      </c>
      <c r="H43" s="9"/>
      <c r="I43" s="9">
        <v>2</v>
      </c>
      <c r="J43" s="10">
        <v>0</v>
      </c>
      <c r="K43" s="10"/>
      <c r="L43" s="9">
        <v>2</v>
      </c>
      <c r="M43" s="9"/>
      <c r="N43" s="10"/>
      <c r="O43" s="10">
        <v>1</v>
      </c>
      <c r="P43" s="9">
        <v>2</v>
      </c>
      <c r="Q43" s="9"/>
      <c r="R43" s="10">
        <v>1</v>
      </c>
      <c r="S43" s="10"/>
      <c r="T43" s="9"/>
      <c r="U43" s="9">
        <v>2</v>
      </c>
      <c r="V43" s="11">
        <f t="shared" si="5"/>
        <v>10</v>
      </c>
    </row>
    <row r="44" spans="1:22" x14ac:dyDescent="0.25">
      <c r="A44" s="4" t="str">
        <f t="shared" si="6"/>
        <v>Московский</v>
      </c>
      <c r="B44" s="12" t="str">
        <f t="shared" si="6"/>
        <v>ГБОУ лицей №373</v>
      </c>
      <c r="C44" s="6">
        <f t="shared" si="6"/>
        <v>11373</v>
      </c>
      <c r="D44" s="6" t="str">
        <f t="shared" si="6"/>
        <v>Лицей</v>
      </c>
      <c r="E44" s="8" t="str">
        <f t="shared" si="6"/>
        <v>2б</v>
      </c>
      <c r="F44" s="8">
        <f t="shared" si="6"/>
        <v>88</v>
      </c>
      <c r="G44" s="8">
        <f t="shared" si="6"/>
        <v>80</v>
      </c>
      <c r="H44" s="9">
        <v>2</v>
      </c>
      <c r="I44" s="9"/>
      <c r="J44" s="10"/>
      <c r="K44" s="10">
        <v>1</v>
      </c>
      <c r="L44" s="9"/>
      <c r="M44" s="9">
        <v>1</v>
      </c>
      <c r="N44" s="10">
        <v>1</v>
      </c>
      <c r="O44" s="10"/>
      <c r="P44" s="9">
        <v>2</v>
      </c>
      <c r="Q44" s="9"/>
      <c r="R44" s="10">
        <v>1</v>
      </c>
      <c r="S44" s="10"/>
      <c r="T44" s="9">
        <v>1</v>
      </c>
      <c r="U44" s="9"/>
      <c r="V44" s="11">
        <f t="shared" si="5"/>
        <v>9</v>
      </c>
    </row>
    <row r="45" spans="1:22" x14ac:dyDescent="0.25">
      <c r="A45" s="4" t="str">
        <f t="shared" si="6"/>
        <v>Московский</v>
      </c>
      <c r="B45" s="12" t="str">
        <f t="shared" si="6"/>
        <v>ГБОУ лицей №373</v>
      </c>
      <c r="C45" s="6">
        <f t="shared" si="6"/>
        <v>11373</v>
      </c>
      <c r="D45" s="6" t="str">
        <f t="shared" si="6"/>
        <v>Лицей</v>
      </c>
      <c r="E45" s="8" t="str">
        <f t="shared" si="6"/>
        <v>2б</v>
      </c>
      <c r="F45" s="8">
        <f t="shared" si="6"/>
        <v>88</v>
      </c>
      <c r="G45" s="8">
        <f t="shared" si="6"/>
        <v>80</v>
      </c>
      <c r="H45" s="9">
        <v>2</v>
      </c>
      <c r="I45" s="9"/>
      <c r="J45" s="10"/>
      <c r="K45" s="10">
        <v>1</v>
      </c>
      <c r="L45" s="9"/>
      <c r="M45" s="9">
        <v>1</v>
      </c>
      <c r="N45" s="10">
        <v>1</v>
      </c>
      <c r="O45" s="10"/>
      <c r="P45" s="9"/>
      <c r="Q45" s="9">
        <v>1</v>
      </c>
      <c r="R45" s="10"/>
      <c r="S45" s="10">
        <v>0</v>
      </c>
      <c r="T45" s="9"/>
      <c r="U45" s="9">
        <v>0</v>
      </c>
      <c r="V45" s="11">
        <f t="shared" si="5"/>
        <v>6</v>
      </c>
    </row>
    <row r="46" spans="1:22" x14ac:dyDescent="0.25">
      <c r="A46" s="4" t="str">
        <f t="shared" si="6"/>
        <v>Московский</v>
      </c>
      <c r="B46" s="12" t="str">
        <f t="shared" si="6"/>
        <v>ГБОУ лицей №373</v>
      </c>
      <c r="C46" s="6">
        <f t="shared" si="6"/>
        <v>11373</v>
      </c>
      <c r="D46" s="6" t="str">
        <f t="shared" si="6"/>
        <v>Лицей</v>
      </c>
      <c r="E46" s="8" t="str">
        <f t="shared" si="6"/>
        <v>2б</v>
      </c>
      <c r="F46" s="8">
        <f t="shared" si="6"/>
        <v>88</v>
      </c>
      <c r="G46" s="8">
        <f t="shared" si="6"/>
        <v>80</v>
      </c>
      <c r="H46" s="9"/>
      <c r="I46" s="9">
        <v>1</v>
      </c>
      <c r="J46" s="10">
        <v>1</v>
      </c>
      <c r="K46" s="10"/>
      <c r="L46" s="9"/>
      <c r="M46" s="9">
        <v>2</v>
      </c>
      <c r="N46" s="10">
        <v>1</v>
      </c>
      <c r="O46" s="10"/>
      <c r="P46" s="9"/>
      <c r="Q46" s="9">
        <v>2</v>
      </c>
      <c r="R46" s="10">
        <v>1</v>
      </c>
      <c r="S46" s="10"/>
      <c r="T46" s="9"/>
      <c r="U46" s="9">
        <v>2</v>
      </c>
      <c r="V46" s="11">
        <f t="shared" si="5"/>
        <v>10</v>
      </c>
    </row>
    <row r="47" spans="1:22" x14ac:dyDescent="0.25">
      <c r="A47" s="4" t="str">
        <f t="shared" si="6"/>
        <v>Московский</v>
      </c>
      <c r="B47" s="12" t="str">
        <f t="shared" si="6"/>
        <v>ГБОУ лицей №373</v>
      </c>
      <c r="C47" s="6">
        <f t="shared" si="6"/>
        <v>11373</v>
      </c>
      <c r="D47" s="6" t="str">
        <f t="shared" si="6"/>
        <v>Лицей</v>
      </c>
      <c r="E47" s="8" t="str">
        <f t="shared" si="6"/>
        <v>2б</v>
      </c>
      <c r="F47" s="8">
        <f t="shared" si="6"/>
        <v>88</v>
      </c>
      <c r="G47" s="8">
        <f t="shared" si="6"/>
        <v>80</v>
      </c>
      <c r="H47" s="9">
        <v>2</v>
      </c>
      <c r="I47" s="9"/>
      <c r="J47" s="10">
        <v>1</v>
      </c>
      <c r="K47" s="10"/>
      <c r="L47" s="9">
        <v>2</v>
      </c>
      <c r="M47" s="9"/>
      <c r="N47" s="10">
        <v>1</v>
      </c>
      <c r="O47" s="10"/>
      <c r="P47" s="9"/>
      <c r="Q47" s="9">
        <v>2</v>
      </c>
      <c r="R47" s="10">
        <v>1</v>
      </c>
      <c r="S47" s="10"/>
      <c r="T47" s="9"/>
      <c r="U47" s="9">
        <v>2</v>
      </c>
      <c r="V47" s="11">
        <f t="shared" si="5"/>
        <v>11</v>
      </c>
    </row>
    <row r="48" spans="1:22" x14ac:dyDescent="0.25">
      <c r="A48" s="4" t="str">
        <f t="shared" si="6"/>
        <v>Московский</v>
      </c>
      <c r="B48" s="12" t="str">
        <f t="shared" si="6"/>
        <v>ГБОУ лицей №373</v>
      </c>
      <c r="C48" s="6">
        <f t="shared" si="6"/>
        <v>11373</v>
      </c>
      <c r="D48" s="6" t="str">
        <f t="shared" si="6"/>
        <v>Лицей</v>
      </c>
      <c r="E48" s="8" t="str">
        <f t="shared" si="6"/>
        <v>2б</v>
      </c>
      <c r="F48" s="8">
        <f t="shared" si="6"/>
        <v>88</v>
      </c>
      <c r="G48" s="8">
        <f t="shared" si="6"/>
        <v>80</v>
      </c>
      <c r="H48" s="9"/>
      <c r="I48" s="9">
        <v>2</v>
      </c>
      <c r="J48" s="10">
        <v>0</v>
      </c>
      <c r="K48" s="10"/>
      <c r="L48" s="9">
        <v>2</v>
      </c>
      <c r="M48" s="9"/>
      <c r="N48" s="10"/>
      <c r="O48" s="10">
        <v>0</v>
      </c>
      <c r="P48" s="9"/>
      <c r="Q48" s="9">
        <v>2</v>
      </c>
      <c r="R48" s="10">
        <v>1</v>
      </c>
      <c r="S48" s="10"/>
      <c r="T48" s="9"/>
      <c r="U48" s="9">
        <v>2</v>
      </c>
      <c r="V48" s="11">
        <f t="shared" si="5"/>
        <v>9</v>
      </c>
    </row>
    <row r="49" spans="1:22" x14ac:dyDescent="0.25">
      <c r="A49" s="4" t="str">
        <f t="shared" si="6"/>
        <v>Московский</v>
      </c>
      <c r="B49" s="12" t="str">
        <f t="shared" si="6"/>
        <v>ГБОУ лицей №373</v>
      </c>
      <c r="C49" s="6">
        <f t="shared" si="6"/>
        <v>11373</v>
      </c>
      <c r="D49" s="6" t="str">
        <f t="shared" si="6"/>
        <v>Лицей</v>
      </c>
      <c r="E49" s="8" t="str">
        <f t="shared" si="6"/>
        <v>2б</v>
      </c>
      <c r="F49" s="8">
        <f t="shared" si="6"/>
        <v>88</v>
      </c>
      <c r="G49" s="8">
        <f t="shared" si="6"/>
        <v>80</v>
      </c>
      <c r="H49" s="9">
        <v>2</v>
      </c>
      <c r="I49" s="9"/>
      <c r="J49" s="10"/>
      <c r="K49" s="10">
        <v>1</v>
      </c>
      <c r="L49" s="9">
        <v>2</v>
      </c>
      <c r="M49" s="9"/>
      <c r="N49" s="10">
        <v>1</v>
      </c>
      <c r="O49" s="10"/>
      <c r="P49" s="9">
        <v>2</v>
      </c>
      <c r="Q49" s="9"/>
      <c r="R49" s="10"/>
      <c r="S49" s="10">
        <v>0</v>
      </c>
      <c r="T49" s="9">
        <v>1</v>
      </c>
      <c r="U49" s="9"/>
      <c r="V49" s="11">
        <f t="shared" si="5"/>
        <v>9</v>
      </c>
    </row>
    <row r="50" spans="1:22" x14ac:dyDescent="0.25">
      <c r="A50" s="4" t="str">
        <f t="shared" si="6"/>
        <v>Московский</v>
      </c>
      <c r="B50" s="12" t="str">
        <f t="shared" si="6"/>
        <v>ГБОУ лицей №373</v>
      </c>
      <c r="C50" s="6">
        <f t="shared" si="6"/>
        <v>11373</v>
      </c>
      <c r="D50" s="6" t="str">
        <f t="shared" si="6"/>
        <v>Лицей</v>
      </c>
      <c r="E50" s="8" t="str">
        <f t="shared" si="6"/>
        <v>2б</v>
      </c>
      <c r="F50" s="8">
        <f t="shared" si="6"/>
        <v>88</v>
      </c>
      <c r="G50" s="8">
        <f t="shared" si="6"/>
        <v>80</v>
      </c>
      <c r="H50" s="9">
        <v>2</v>
      </c>
      <c r="I50" s="9"/>
      <c r="J50" s="10">
        <v>1</v>
      </c>
      <c r="K50" s="10"/>
      <c r="L50" s="9">
        <v>2</v>
      </c>
      <c r="M50" s="9"/>
      <c r="N50" s="10">
        <v>1</v>
      </c>
      <c r="O50" s="10"/>
      <c r="P50" s="9"/>
      <c r="Q50" s="9">
        <v>2</v>
      </c>
      <c r="R50" s="10">
        <v>1</v>
      </c>
      <c r="S50" s="10"/>
      <c r="T50" s="9">
        <v>2</v>
      </c>
      <c r="U50" s="9"/>
      <c r="V50" s="11">
        <f t="shared" si="5"/>
        <v>11</v>
      </c>
    </row>
    <row r="51" spans="1:22" x14ac:dyDescent="0.25">
      <c r="A51" s="4" t="str">
        <f t="shared" si="6"/>
        <v>Московский</v>
      </c>
      <c r="B51" s="12" t="str">
        <f t="shared" si="6"/>
        <v>ГБОУ лицей №373</v>
      </c>
      <c r="C51" s="6">
        <f t="shared" si="6"/>
        <v>11373</v>
      </c>
      <c r="D51" s="6" t="str">
        <f t="shared" si="6"/>
        <v>Лицей</v>
      </c>
      <c r="E51" s="8" t="str">
        <f t="shared" si="6"/>
        <v>2б</v>
      </c>
      <c r="F51" s="8">
        <f t="shared" si="6"/>
        <v>88</v>
      </c>
      <c r="G51" s="8">
        <f t="shared" si="6"/>
        <v>80</v>
      </c>
      <c r="H51" s="9"/>
      <c r="I51" s="9">
        <v>2</v>
      </c>
      <c r="J51" s="10">
        <v>1</v>
      </c>
      <c r="K51" s="10"/>
      <c r="L51" s="9"/>
      <c r="M51" s="9">
        <v>1</v>
      </c>
      <c r="N51" s="10">
        <v>1</v>
      </c>
      <c r="O51" s="10"/>
      <c r="P51" s="9"/>
      <c r="Q51" s="9">
        <v>2</v>
      </c>
      <c r="R51" s="10">
        <v>1</v>
      </c>
      <c r="S51" s="10"/>
      <c r="T51" s="9">
        <v>2</v>
      </c>
      <c r="U51" s="9"/>
      <c r="V51" s="11">
        <f t="shared" si="5"/>
        <v>10</v>
      </c>
    </row>
    <row r="52" spans="1:22" x14ac:dyDescent="0.25">
      <c r="A52" s="4" t="str">
        <f t="shared" si="6"/>
        <v>Московский</v>
      </c>
      <c r="B52" s="12" t="str">
        <f t="shared" si="6"/>
        <v>ГБОУ лицей №373</v>
      </c>
      <c r="C52" s="6">
        <f t="shared" si="6"/>
        <v>11373</v>
      </c>
      <c r="D52" s="6" t="str">
        <f t="shared" si="6"/>
        <v>Лицей</v>
      </c>
      <c r="E52" s="8" t="str">
        <f t="shared" si="6"/>
        <v>2б</v>
      </c>
      <c r="F52" s="8">
        <f t="shared" si="6"/>
        <v>88</v>
      </c>
      <c r="G52" s="8">
        <f t="shared" si="6"/>
        <v>80</v>
      </c>
      <c r="H52" s="9"/>
      <c r="I52" s="9">
        <v>2</v>
      </c>
      <c r="J52" s="10">
        <v>1</v>
      </c>
      <c r="K52" s="10"/>
      <c r="L52" s="9"/>
      <c r="M52" s="9">
        <v>1</v>
      </c>
      <c r="N52" s="10">
        <v>1</v>
      </c>
      <c r="O52" s="10"/>
      <c r="P52" s="9"/>
      <c r="Q52" s="9">
        <v>2</v>
      </c>
      <c r="R52" s="10">
        <v>1</v>
      </c>
      <c r="S52" s="10"/>
      <c r="T52" s="9">
        <v>2</v>
      </c>
      <c r="U52" s="9"/>
      <c r="V52" s="11">
        <f t="shared" si="5"/>
        <v>10</v>
      </c>
    </row>
    <row r="53" spans="1:22" x14ac:dyDescent="0.25">
      <c r="A53" s="4" t="str">
        <f t="shared" si="6"/>
        <v>Московский</v>
      </c>
      <c r="B53" s="12" t="str">
        <f t="shared" si="6"/>
        <v>ГБОУ лицей №373</v>
      </c>
      <c r="C53" s="6">
        <f t="shared" si="6"/>
        <v>11373</v>
      </c>
      <c r="D53" s="6" t="str">
        <f t="shared" si="6"/>
        <v>Лицей</v>
      </c>
      <c r="E53" s="8" t="str">
        <f t="shared" si="6"/>
        <v>2б</v>
      </c>
      <c r="F53" s="8">
        <f t="shared" si="6"/>
        <v>88</v>
      </c>
      <c r="G53" s="8">
        <f t="shared" si="6"/>
        <v>80</v>
      </c>
      <c r="H53" s="9">
        <v>2</v>
      </c>
      <c r="I53" s="9"/>
      <c r="J53" s="10">
        <v>1</v>
      </c>
      <c r="K53" s="10"/>
      <c r="L53" s="9"/>
      <c r="M53" s="9">
        <v>2</v>
      </c>
      <c r="N53" s="10">
        <v>1</v>
      </c>
      <c r="O53" s="10"/>
      <c r="P53" s="9"/>
      <c r="Q53" s="9">
        <v>2</v>
      </c>
      <c r="R53" s="10">
        <v>1</v>
      </c>
      <c r="S53" s="10"/>
      <c r="T53" s="9"/>
      <c r="U53" s="9">
        <v>2</v>
      </c>
      <c r="V53" s="11">
        <f t="shared" si="5"/>
        <v>11</v>
      </c>
    </row>
    <row r="54" spans="1:22" x14ac:dyDescent="0.25">
      <c r="A54" s="4" t="str">
        <f t="shared" ref="A54:G69" si="7">A53</f>
        <v>Московский</v>
      </c>
      <c r="B54" s="12" t="str">
        <f t="shared" si="7"/>
        <v>ГБОУ лицей №373</v>
      </c>
      <c r="C54" s="6">
        <f t="shared" si="7"/>
        <v>11373</v>
      </c>
      <c r="D54" s="6" t="str">
        <f t="shared" si="7"/>
        <v>Лицей</v>
      </c>
      <c r="E54" s="8" t="str">
        <f t="shared" si="7"/>
        <v>2б</v>
      </c>
      <c r="F54" s="8">
        <f t="shared" si="7"/>
        <v>88</v>
      </c>
      <c r="G54" s="8">
        <f t="shared" si="7"/>
        <v>80</v>
      </c>
      <c r="H54" s="9">
        <v>2</v>
      </c>
      <c r="I54" s="9"/>
      <c r="J54" s="10">
        <v>0</v>
      </c>
      <c r="K54" s="10"/>
      <c r="L54" s="9"/>
      <c r="M54" s="9">
        <v>1</v>
      </c>
      <c r="N54" s="10">
        <v>1</v>
      </c>
      <c r="O54" s="10"/>
      <c r="P54" s="9"/>
      <c r="Q54" s="9">
        <v>2</v>
      </c>
      <c r="R54" s="10">
        <v>1</v>
      </c>
      <c r="S54" s="10"/>
      <c r="T54" s="9">
        <v>2</v>
      </c>
      <c r="U54" s="9"/>
      <c r="V54" s="11">
        <f t="shared" si="5"/>
        <v>9</v>
      </c>
    </row>
    <row r="55" spans="1:22" x14ac:dyDescent="0.25">
      <c r="A55" s="4" t="str">
        <f t="shared" si="7"/>
        <v>Московский</v>
      </c>
      <c r="B55" s="12" t="str">
        <f t="shared" si="7"/>
        <v>ГБОУ лицей №373</v>
      </c>
      <c r="C55" s="6">
        <f t="shared" si="7"/>
        <v>11373</v>
      </c>
      <c r="D55" s="6" t="str">
        <f t="shared" si="7"/>
        <v>Лицей</v>
      </c>
      <c r="E55" s="8" t="str">
        <f t="shared" si="7"/>
        <v>2б</v>
      </c>
      <c r="F55" s="8">
        <f t="shared" si="7"/>
        <v>88</v>
      </c>
      <c r="G55" s="8">
        <f t="shared" si="7"/>
        <v>80</v>
      </c>
      <c r="H55" s="9">
        <v>2</v>
      </c>
      <c r="I55" s="9"/>
      <c r="J55" s="10"/>
      <c r="K55" s="10">
        <v>1</v>
      </c>
      <c r="L55" s="9">
        <v>2</v>
      </c>
      <c r="M55" s="9"/>
      <c r="N55" s="10">
        <v>1</v>
      </c>
      <c r="O55" s="10"/>
      <c r="P55" s="9">
        <v>2</v>
      </c>
      <c r="Q55" s="9"/>
      <c r="R55" s="10">
        <v>1</v>
      </c>
      <c r="S55" s="10"/>
      <c r="T55" s="9">
        <v>2</v>
      </c>
      <c r="U55" s="9"/>
      <c r="V55" s="11">
        <f t="shared" si="5"/>
        <v>11</v>
      </c>
    </row>
    <row r="56" spans="1:22" x14ac:dyDescent="0.25">
      <c r="A56" s="4" t="str">
        <f t="shared" si="7"/>
        <v>Московский</v>
      </c>
      <c r="B56" s="12" t="str">
        <f t="shared" si="7"/>
        <v>ГБОУ лицей №373</v>
      </c>
      <c r="C56" s="6">
        <f t="shared" si="7"/>
        <v>11373</v>
      </c>
      <c r="D56" s="6" t="str">
        <f t="shared" si="7"/>
        <v>Лицей</v>
      </c>
      <c r="E56" s="8" t="str">
        <f t="shared" si="7"/>
        <v>2б</v>
      </c>
      <c r="F56" s="8">
        <f t="shared" si="7"/>
        <v>88</v>
      </c>
      <c r="G56" s="8">
        <f t="shared" si="7"/>
        <v>80</v>
      </c>
      <c r="H56" s="9">
        <v>2</v>
      </c>
      <c r="I56" s="9"/>
      <c r="J56" s="10">
        <v>1</v>
      </c>
      <c r="K56" s="10"/>
      <c r="L56" s="9"/>
      <c r="M56" s="9">
        <v>0</v>
      </c>
      <c r="N56" s="10">
        <v>1</v>
      </c>
      <c r="O56" s="10"/>
      <c r="P56" s="9"/>
      <c r="Q56" s="9">
        <v>2</v>
      </c>
      <c r="R56" s="10">
        <v>1</v>
      </c>
      <c r="S56" s="10"/>
      <c r="T56" s="9"/>
      <c r="U56" s="9">
        <v>0</v>
      </c>
      <c r="V56" s="11">
        <f t="shared" si="5"/>
        <v>7</v>
      </c>
    </row>
    <row r="57" spans="1:22" x14ac:dyDescent="0.25">
      <c r="A57" s="4" t="str">
        <f t="shared" si="7"/>
        <v>Московский</v>
      </c>
      <c r="B57" s="12" t="str">
        <f t="shared" si="7"/>
        <v>ГБОУ лицей №373</v>
      </c>
      <c r="C57" s="6">
        <f t="shared" si="7"/>
        <v>11373</v>
      </c>
      <c r="D57" s="6" t="str">
        <f t="shared" si="7"/>
        <v>Лицей</v>
      </c>
      <c r="E57" s="8" t="str">
        <f t="shared" si="7"/>
        <v>2б</v>
      </c>
      <c r="F57" s="8">
        <f t="shared" si="7"/>
        <v>88</v>
      </c>
      <c r="G57" s="8">
        <f t="shared" si="7"/>
        <v>80</v>
      </c>
      <c r="H57" s="9">
        <v>1</v>
      </c>
      <c r="I57" s="9"/>
      <c r="J57" s="10">
        <v>1</v>
      </c>
      <c r="K57" s="10"/>
      <c r="L57" s="9">
        <v>2</v>
      </c>
      <c r="M57" s="9"/>
      <c r="N57" s="10">
        <v>1</v>
      </c>
      <c r="O57" s="10"/>
      <c r="P57" s="9"/>
      <c r="Q57" s="9">
        <v>1</v>
      </c>
      <c r="R57" s="10">
        <v>1</v>
      </c>
      <c r="S57" s="10"/>
      <c r="T57" s="9">
        <v>1</v>
      </c>
      <c r="U57" s="9"/>
      <c r="V57" s="11">
        <f t="shared" si="5"/>
        <v>8</v>
      </c>
    </row>
    <row r="58" spans="1:22" x14ac:dyDescent="0.25">
      <c r="A58" s="4" t="str">
        <f t="shared" si="7"/>
        <v>Московский</v>
      </c>
      <c r="B58" s="12" t="str">
        <f t="shared" si="7"/>
        <v>ГБОУ лицей №373</v>
      </c>
      <c r="C58" s="6">
        <f t="shared" si="7"/>
        <v>11373</v>
      </c>
      <c r="D58" s="6" t="str">
        <f t="shared" si="7"/>
        <v>Лицей</v>
      </c>
      <c r="E58" s="13" t="s">
        <v>24</v>
      </c>
      <c r="F58" s="8">
        <f t="shared" si="7"/>
        <v>88</v>
      </c>
      <c r="G58" s="8">
        <f t="shared" si="7"/>
        <v>80</v>
      </c>
      <c r="H58" s="9">
        <v>1</v>
      </c>
      <c r="I58" s="9"/>
      <c r="J58" s="10"/>
      <c r="K58" s="10">
        <v>1</v>
      </c>
      <c r="L58" s="9">
        <v>2</v>
      </c>
      <c r="M58" s="9"/>
      <c r="N58" s="10">
        <v>1</v>
      </c>
      <c r="O58" s="10"/>
      <c r="P58" s="9">
        <v>1</v>
      </c>
      <c r="Q58" s="9"/>
      <c r="R58" s="10">
        <v>1</v>
      </c>
      <c r="S58" s="10"/>
      <c r="T58" s="9">
        <v>2</v>
      </c>
      <c r="U58" s="9"/>
      <c r="V58" s="11">
        <f>IF(COUNTBLANK(H58:U58)&lt;=7,SUM(H58:U58),"Не писал")</f>
        <v>9</v>
      </c>
    </row>
    <row r="59" spans="1:22" x14ac:dyDescent="0.25">
      <c r="A59" s="4" t="str">
        <f t="shared" si="7"/>
        <v>Московский</v>
      </c>
      <c r="B59" s="12" t="str">
        <f t="shared" si="7"/>
        <v>ГБОУ лицей №373</v>
      </c>
      <c r="C59" s="6">
        <f t="shared" si="7"/>
        <v>11373</v>
      </c>
      <c r="D59" s="6" t="str">
        <f t="shared" si="7"/>
        <v>Лицей</v>
      </c>
      <c r="E59" s="8" t="str">
        <f t="shared" si="7"/>
        <v>2в</v>
      </c>
      <c r="F59" s="8">
        <f t="shared" si="7"/>
        <v>88</v>
      </c>
      <c r="G59" s="8">
        <f t="shared" si="7"/>
        <v>80</v>
      </c>
      <c r="H59" s="9">
        <v>1</v>
      </c>
      <c r="I59" s="9"/>
      <c r="J59" s="10">
        <v>1</v>
      </c>
      <c r="K59" s="10"/>
      <c r="L59" s="9"/>
      <c r="M59" s="9">
        <v>1</v>
      </c>
      <c r="N59" s="10">
        <v>1</v>
      </c>
      <c r="O59" s="10"/>
      <c r="P59" s="9">
        <v>2</v>
      </c>
      <c r="Q59" s="9"/>
      <c r="R59" s="10">
        <v>1</v>
      </c>
      <c r="S59" s="10"/>
      <c r="T59" s="9">
        <v>1</v>
      </c>
      <c r="U59" s="9"/>
      <c r="V59" s="11">
        <f t="shared" ref="V59:V83" si="8">IF(COUNTBLANK(H59:U59)&lt;=7,SUM(H59:U59),"Не писал")</f>
        <v>8</v>
      </c>
    </row>
    <row r="60" spans="1:22" x14ac:dyDescent="0.25">
      <c r="A60" s="4" t="str">
        <f t="shared" si="7"/>
        <v>Московский</v>
      </c>
      <c r="B60" s="12" t="str">
        <f t="shared" si="7"/>
        <v>ГБОУ лицей №373</v>
      </c>
      <c r="C60" s="6">
        <f t="shared" si="7"/>
        <v>11373</v>
      </c>
      <c r="D60" s="6" t="str">
        <f t="shared" si="7"/>
        <v>Лицей</v>
      </c>
      <c r="E60" s="8" t="str">
        <f t="shared" si="7"/>
        <v>2в</v>
      </c>
      <c r="F60" s="8">
        <f t="shared" si="7"/>
        <v>88</v>
      </c>
      <c r="G60" s="8">
        <f t="shared" si="7"/>
        <v>80</v>
      </c>
      <c r="H60" s="9"/>
      <c r="I60" s="9">
        <v>2</v>
      </c>
      <c r="J60" s="10"/>
      <c r="K60" s="10">
        <v>1</v>
      </c>
      <c r="L60" s="9"/>
      <c r="M60" s="9">
        <v>1</v>
      </c>
      <c r="N60" s="10">
        <v>1</v>
      </c>
      <c r="O60" s="10"/>
      <c r="P60" s="9">
        <v>2</v>
      </c>
      <c r="Q60" s="9"/>
      <c r="R60" s="10">
        <v>0</v>
      </c>
      <c r="S60" s="10"/>
      <c r="T60" s="9">
        <v>1</v>
      </c>
      <c r="U60" s="9"/>
      <c r="V60" s="11">
        <f t="shared" si="8"/>
        <v>8</v>
      </c>
    </row>
    <row r="61" spans="1:22" x14ac:dyDescent="0.25">
      <c r="A61" s="4" t="str">
        <f t="shared" si="7"/>
        <v>Московский</v>
      </c>
      <c r="B61" s="12" t="str">
        <f t="shared" si="7"/>
        <v>ГБОУ лицей №373</v>
      </c>
      <c r="C61" s="6">
        <f t="shared" si="7"/>
        <v>11373</v>
      </c>
      <c r="D61" s="6" t="str">
        <f t="shared" si="7"/>
        <v>Лицей</v>
      </c>
      <c r="E61" s="8" t="str">
        <f t="shared" si="7"/>
        <v>2в</v>
      </c>
      <c r="F61" s="8">
        <f t="shared" si="7"/>
        <v>88</v>
      </c>
      <c r="G61" s="8">
        <f t="shared" si="7"/>
        <v>80</v>
      </c>
      <c r="H61" s="9">
        <v>2</v>
      </c>
      <c r="I61" s="9"/>
      <c r="J61" s="10">
        <v>1</v>
      </c>
      <c r="K61" s="10"/>
      <c r="L61" s="9"/>
      <c r="M61" s="9">
        <v>2</v>
      </c>
      <c r="N61" s="10">
        <v>1</v>
      </c>
      <c r="O61" s="10"/>
      <c r="P61" s="9">
        <v>0</v>
      </c>
      <c r="Q61" s="9"/>
      <c r="R61" s="10">
        <v>1</v>
      </c>
      <c r="S61" s="10"/>
      <c r="T61" s="9">
        <v>1</v>
      </c>
      <c r="U61" s="9"/>
      <c r="V61" s="11">
        <f t="shared" si="8"/>
        <v>8</v>
      </c>
    </row>
    <row r="62" spans="1:22" x14ac:dyDescent="0.25">
      <c r="A62" s="4" t="str">
        <f t="shared" si="7"/>
        <v>Московский</v>
      </c>
      <c r="B62" s="12" t="str">
        <f t="shared" si="7"/>
        <v>ГБОУ лицей №373</v>
      </c>
      <c r="C62" s="6">
        <f t="shared" si="7"/>
        <v>11373</v>
      </c>
      <c r="D62" s="6" t="str">
        <f t="shared" si="7"/>
        <v>Лицей</v>
      </c>
      <c r="E62" s="8" t="str">
        <f t="shared" si="7"/>
        <v>2в</v>
      </c>
      <c r="F62" s="8">
        <f t="shared" si="7"/>
        <v>88</v>
      </c>
      <c r="G62" s="8">
        <f t="shared" si="7"/>
        <v>80</v>
      </c>
      <c r="H62" s="9">
        <v>0</v>
      </c>
      <c r="I62" s="9"/>
      <c r="J62" s="10">
        <v>0</v>
      </c>
      <c r="K62" s="10"/>
      <c r="L62" s="9">
        <v>2</v>
      </c>
      <c r="M62" s="9"/>
      <c r="N62" s="10">
        <v>1</v>
      </c>
      <c r="O62" s="10"/>
      <c r="P62" s="9">
        <v>0</v>
      </c>
      <c r="Q62" s="9"/>
      <c r="R62" s="10">
        <v>0</v>
      </c>
      <c r="S62" s="10"/>
      <c r="T62" s="9">
        <v>2</v>
      </c>
      <c r="U62" s="9"/>
      <c r="V62" s="11">
        <f t="shared" si="8"/>
        <v>5</v>
      </c>
    </row>
    <row r="63" spans="1:22" x14ac:dyDescent="0.25">
      <c r="A63" s="4" t="str">
        <f t="shared" si="7"/>
        <v>Московский</v>
      </c>
      <c r="B63" s="12" t="str">
        <f t="shared" si="7"/>
        <v>ГБОУ лицей №373</v>
      </c>
      <c r="C63" s="6">
        <f t="shared" si="7"/>
        <v>11373</v>
      </c>
      <c r="D63" s="6" t="str">
        <f t="shared" si="7"/>
        <v>Лицей</v>
      </c>
      <c r="E63" s="8" t="str">
        <f t="shared" si="7"/>
        <v>2в</v>
      </c>
      <c r="F63" s="8">
        <f t="shared" si="7"/>
        <v>88</v>
      </c>
      <c r="G63" s="8">
        <f t="shared" si="7"/>
        <v>80</v>
      </c>
      <c r="H63" s="9">
        <v>0</v>
      </c>
      <c r="I63" s="9"/>
      <c r="J63" s="10">
        <v>1</v>
      </c>
      <c r="K63" s="10"/>
      <c r="L63" s="9"/>
      <c r="M63" s="9">
        <v>2</v>
      </c>
      <c r="N63" s="10">
        <v>1</v>
      </c>
      <c r="O63" s="10"/>
      <c r="P63" s="9"/>
      <c r="Q63" s="9">
        <v>2</v>
      </c>
      <c r="R63" s="10">
        <v>0</v>
      </c>
      <c r="S63" s="10"/>
      <c r="T63" s="9">
        <v>1</v>
      </c>
      <c r="U63" s="9"/>
      <c r="V63" s="11">
        <f t="shared" si="8"/>
        <v>7</v>
      </c>
    </row>
    <row r="64" spans="1:22" x14ac:dyDescent="0.25">
      <c r="A64" s="4" t="str">
        <f t="shared" si="7"/>
        <v>Московский</v>
      </c>
      <c r="B64" s="12" t="str">
        <f t="shared" si="7"/>
        <v>ГБОУ лицей №373</v>
      </c>
      <c r="C64" s="6">
        <f t="shared" si="7"/>
        <v>11373</v>
      </c>
      <c r="D64" s="6" t="str">
        <f t="shared" si="7"/>
        <v>Лицей</v>
      </c>
      <c r="E64" s="8" t="str">
        <f t="shared" si="7"/>
        <v>2в</v>
      </c>
      <c r="F64" s="8">
        <f t="shared" si="7"/>
        <v>88</v>
      </c>
      <c r="G64" s="8">
        <f t="shared" si="7"/>
        <v>80</v>
      </c>
      <c r="H64" s="9"/>
      <c r="I64" s="9">
        <v>1</v>
      </c>
      <c r="J64" s="10">
        <v>1</v>
      </c>
      <c r="K64" s="10"/>
      <c r="L64" s="9">
        <v>2</v>
      </c>
      <c r="M64" s="9"/>
      <c r="N64" s="10"/>
      <c r="O64" s="10">
        <v>1</v>
      </c>
      <c r="P64" s="9">
        <v>2</v>
      </c>
      <c r="Q64" s="9"/>
      <c r="R64" s="10">
        <v>0</v>
      </c>
      <c r="S64" s="10"/>
      <c r="T64" s="9">
        <v>0</v>
      </c>
      <c r="U64" s="9"/>
      <c r="V64" s="11">
        <f t="shared" si="8"/>
        <v>7</v>
      </c>
    </row>
    <row r="65" spans="1:22" x14ac:dyDescent="0.25">
      <c r="A65" s="4" t="str">
        <f t="shared" si="7"/>
        <v>Московский</v>
      </c>
      <c r="B65" s="12" t="str">
        <f t="shared" si="7"/>
        <v>ГБОУ лицей №373</v>
      </c>
      <c r="C65" s="6">
        <f t="shared" si="7"/>
        <v>11373</v>
      </c>
      <c r="D65" s="6" t="str">
        <f t="shared" si="7"/>
        <v>Лицей</v>
      </c>
      <c r="E65" s="8" t="str">
        <f t="shared" si="7"/>
        <v>2в</v>
      </c>
      <c r="F65" s="8">
        <f t="shared" si="7"/>
        <v>88</v>
      </c>
      <c r="G65" s="8">
        <f t="shared" si="7"/>
        <v>80</v>
      </c>
      <c r="H65" s="9"/>
      <c r="I65" s="9">
        <v>2</v>
      </c>
      <c r="J65" s="10">
        <v>1</v>
      </c>
      <c r="K65" s="10"/>
      <c r="L65" s="9">
        <v>2</v>
      </c>
      <c r="M65" s="9"/>
      <c r="N65" s="10">
        <v>1</v>
      </c>
      <c r="O65" s="10"/>
      <c r="P65" s="9"/>
      <c r="Q65" s="9">
        <v>2</v>
      </c>
      <c r="R65" s="10"/>
      <c r="S65" s="10">
        <v>1</v>
      </c>
      <c r="T65" s="9">
        <v>1</v>
      </c>
      <c r="U65" s="9"/>
      <c r="V65" s="11">
        <f t="shared" si="8"/>
        <v>10</v>
      </c>
    </row>
    <row r="66" spans="1:22" x14ac:dyDescent="0.25">
      <c r="A66" s="4" t="str">
        <f t="shared" si="7"/>
        <v>Московский</v>
      </c>
      <c r="B66" s="12" t="str">
        <f t="shared" si="7"/>
        <v>ГБОУ лицей №373</v>
      </c>
      <c r="C66" s="6">
        <f t="shared" si="7"/>
        <v>11373</v>
      </c>
      <c r="D66" s="6" t="str">
        <f t="shared" si="7"/>
        <v>Лицей</v>
      </c>
      <c r="E66" s="8" t="str">
        <f t="shared" si="7"/>
        <v>2в</v>
      </c>
      <c r="F66" s="8">
        <f t="shared" si="7"/>
        <v>88</v>
      </c>
      <c r="G66" s="8">
        <f t="shared" si="7"/>
        <v>80</v>
      </c>
      <c r="H66" s="9"/>
      <c r="I66" s="9">
        <v>1</v>
      </c>
      <c r="J66" s="10"/>
      <c r="K66" s="10">
        <v>1</v>
      </c>
      <c r="L66" s="9">
        <v>2</v>
      </c>
      <c r="M66" s="9"/>
      <c r="N66" s="10">
        <v>1</v>
      </c>
      <c r="O66" s="10"/>
      <c r="P66" s="9">
        <v>2</v>
      </c>
      <c r="Q66" s="9"/>
      <c r="R66" s="10"/>
      <c r="S66" s="10">
        <v>0</v>
      </c>
      <c r="T66" s="9">
        <v>0</v>
      </c>
      <c r="U66" s="9"/>
      <c r="V66" s="11">
        <f t="shared" si="8"/>
        <v>7</v>
      </c>
    </row>
    <row r="67" spans="1:22" x14ac:dyDescent="0.25">
      <c r="A67" s="4" t="str">
        <f t="shared" si="7"/>
        <v>Московский</v>
      </c>
      <c r="B67" s="12" t="str">
        <f t="shared" si="7"/>
        <v>ГБОУ лицей №373</v>
      </c>
      <c r="C67" s="6">
        <f t="shared" si="7"/>
        <v>11373</v>
      </c>
      <c r="D67" s="6" t="str">
        <f t="shared" si="7"/>
        <v>Лицей</v>
      </c>
      <c r="E67" s="8" t="str">
        <f t="shared" si="7"/>
        <v>2в</v>
      </c>
      <c r="F67" s="8">
        <f t="shared" si="7"/>
        <v>88</v>
      </c>
      <c r="G67" s="8">
        <f t="shared" si="7"/>
        <v>80</v>
      </c>
      <c r="H67" s="9">
        <v>2</v>
      </c>
      <c r="I67" s="9"/>
      <c r="J67" s="10">
        <v>1</v>
      </c>
      <c r="K67" s="10"/>
      <c r="L67" s="9"/>
      <c r="M67" s="9">
        <v>2</v>
      </c>
      <c r="N67" s="10">
        <v>1</v>
      </c>
      <c r="O67" s="10"/>
      <c r="P67" s="9">
        <v>2</v>
      </c>
      <c r="Q67" s="9"/>
      <c r="R67" s="10">
        <v>1</v>
      </c>
      <c r="S67" s="10"/>
      <c r="T67" s="9"/>
      <c r="U67" s="9">
        <v>1</v>
      </c>
      <c r="V67" s="11">
        <f t="shared" si="8"/>
        <v>10</v>
      </c>
    </row>
    <row r="68" spans="1:22" x14ac:dyDescent="0.25">
      <c r="A68" s="4" t="str">
        <f t="shared" si="7"/>
        <v>Московский</v>
      </c>
      <c r="B68" s="12" t="str">
        <f t="shared" si="7"/>
        <v>ГБОУ лицей №373</v>
      </c>
      <c r="C68" s="6">
        <f t="shared" si="7"/>
        <v>11373</v>
      </c>
      <c r="D68" s="6" t="str">
        <f t="shared" si="7"/>
        <v>Лицей</v>
      </c>
      <c r="E68" s="8" t="str">
        <f t="shared" si="7"/>
        <v>2в</v>
      </c>
      <c r="F68" s="8">
        <f t="shared" si="7"/>
        <v>88</v>
      </c>
      <c r="G68" s="8">
        <f t="shared" si="7"/>
        <v>80</v>
      </c>
      <c r="H68" s="9">
        <v>2</v>
      </c>
      <c r="I68" s="9"/>
      <c r="J68" s="10"/>
      <c r="K68" s="10">
        <v>1</v>
      </c>
      <c r="L68" s="9"/>
      <c r="M68" s="9">
        <v>2</v>
      </c>
      <c r="N68" s="10">
        <v>1</v>
      </c>
      <c r="O68" s="10"/>
      <c r="P68" s="9"/>
      <c r="Q68" s="9">
        <v>0</v>
      </c>
      <c r="R68" s="10">
        <v>1</v>
      </c>
      <c r="S68" s="10"/>
      <c r="T68" s="9">
        <v>2</v>
      </c>
      <c r="U68" s="9"/>
      <c r="V68" s="11">
        <f t="shared" si="8"/>
        <v>9</v>
      </c>
    </row>
    <row r="69" spans="1:22" x14ac:dyDescent="0.25">
      <c r="A69" s="4" t="str">
        <f t="shared" si="7"/>
        <v>Московский</v>
      </c>
      <c r="B69" s="12" t="str">
        <f t="shared" si="7"/>
        <v>ГБОУ лицей №373</v>
      </c>
      <c r="C69" s="6">
        <f t="shared" si="7"/>
        <v>11373</v>
      </c>
      <c r="D69" s="6" t="str">
        <f t="shared" si="7"/>
        <v>Лицей</v>
      </c>
      <c r="E69" s="8" t="str">
        <f t="shared" si="7"/>
        <v>2в</v>
      </c>
      <c r="F69" s="8">
        <f t="shared" si="7"/>
        <v>88</v>
      </c>
      <c r="G69" s="8">
        <f t="shared" si="7"/>
        <v>80</v>
      </c>
      <c r="H69" s="9">
        <v>0</v>
      </c>
      <c r="I69" s="9"/>
      <c r="J69" s="10"/>
      <c r="K69" s="10">
        <v>1</v>
      </c>
      <c r="L69" s="9">
        <v>2</v>
      </c>
      <c r="M69" s="9"/>
      <c r="N69" s="10">
        <v>1</v>
      </c>
      <c r="O69" s="10"/>
      <c r="P69" s="9">
        <v>2</v>
      </c>
      <c r="Q69" s="9"/>
      <c r="R69" s="10">
        <v>1</v>
      </c>
      <c r="S69" s="10"/>
      <c r="T69" s="9">
        <v>0</v>
      </c>
      <c r="U69" s="9"/>
      <c r="V69" s="11">
        <f t="shared" si="8"/>
        <v>7</v>
      </c>
    </row>
    <row r="70" spans="1:22" x14ac:dyDescent="0.25">
      <c r="A70" s="4" t="str">
        <f t="shared" ref="A70:G84" si="9">A69</f>
        <v>Московский</v>
      </c>
      <c r="B70" s="12" t="str">
        <f t="shared" si="9"/>
        <v>ГБОУ лицей №373</v>
      </c>
      <c r="C70" s="6">
        <f t="shared" si="9"/>
        <v>11373</v>
      </c>
      <c r="D70" s="6" t="str">
        <f t="shared" si="9"/>
        <v>Лицей</v>
      </c>
      <c r="E70" s="8" t="str">
        <f t="shared" si="9"/>
        <v>2в</v>
      </c>
      <c r="F70" s="8">
        <f t="shared" si="9"/>
        <v>88</v>
      </c>
      <c r="G70" s="8">
        <f t="shared" si="9"/>
        <v>80</v>
      </c>
      <c r="H70" s="9"/>
      <c r="I70" s="9">
        <v>0</v>
      </c>
      <c r="J70" s="10">
        <v>1</v>
      </c>
      <c r="K70" s="10"/>
      <c r="L70" s="9">
        <v>2</v>
      </c>
      <c r="M70" s="9"/>
      <c r="N70" s="10">
        <v>1</v>
      </c>
      <c r="O70" s="10"/>
      <c r="P70" s="9">
        <v>0</v>
      </c>
      <c r="Q70" s="9"/>
      <c r="R70" s="10"/>
      <c r="S70" s="10">
        <v>1</v>
      </c>
      <c r="T70" s="9">
        <v>2</v>
      </c>
      <c r="U70" s="9"/>
      <c r="V70" s="11">
        <f t="shared" si="8"/>
        <v>7</v>
      </c>
    </row>
    <row r="71" spans="1:22" x14ac:dyDescent="0.25">
      <c r="A71" s="4" t="str">
        <f t="shared" si="9"/>
        <v>Московский</v>
      </c>
      <c r="B71" s="12" t="str">
        <f t="shared" si="9"/>
        <v>ГБОУ лицей №373</v>
      </c>
      <c r="C71" s="6">
        <f t="shared" si="9"/>
        <v>11373</v>
      </c>
      <c r="D71" s="6" t="str">
        <f t="shared" si="9"/>
        <v>Лицей</v>
      </c>
      <c r="E71" s="8" t="str">
        <f t="shared" si="9"/>
        <v>2в</v>
      </c>
      <c r="F71" s="8">
        <f t="shared" si="9"/>
        <v>88</v>
      </c>
      <c r="G71" s="8">
        <f t="shared" si="9"/>
        <v>80</v>
      </c>
      <c r="H71" s="9"/>
      <c r="I71" s="9">
        <v>2</v>
      </c>
      <c r="J71" s="10">
        <v>1</v>
      </c>
      <c r="K71" s="10"/>
      <c r="L71" s="9"/>
      <c r="M71" s="9">
        <v>2</v>
      </c>
      <c r="N71" s="10">
        <v>1</v>
      </c>
      <c r="O71" s="10"/>
      <c r="P71" s="9">
        <v>2</v>
      </c>
      <c r="Q71" s="9"/>
      <c r="R71" s="10">
        <v>1</v>
      </c>
      <c r="S71" s="10"/>
      <c r="T71" s="9">
        <v>1</v>
      </c>
      <c r="U71" s="9"/>
      <c r="V71" s="11">
        <f t="shared" si="8"/>
        <v>10</v>
      </c>
    </row>
    <row r="72" spans="1:22" x14ac:dyDescent="0.25">
      <c r="A72" s="4" t="str">
        <f t="shared" si="9"/>
        <v>Московский</v>
      </c>
      <c r="B72" s="12" t="str">
        <f t="shared" si="9"/>
        <v>ГБОУ лицей №373</v>
      </c>
      <c r="C72" s="6">
        <f t="shared" si="9"/>
        <v>11373</v>
      </c>
      <c r="D72" s="6" t="str">
        <f t="shared" si="9"/>
        <v>Лицей</v>
      </c>
      <c r="E72" s="8" t="str">
        <f t="shared" si="9"/>
        <v>2в</v>
      </c>
      <c r="F72" s="8">
        <f t="shared" si="9"/>
        <v>88</v>
      </c>
      <c r="G72" s="8">
        <f t="shared" si="9"/>
        <v>80</v>
      </c>
      <c r="H72" s="9"/>
      <c r="I72" s="9">
        <v>2</v>
      </c>
      <c r="J72" s="10">
        <v>0</v>
      </c>
      <c r="K72" s="10"/>
      <c r="L72" s="9"/>
      <c r="M72" s="9">
        <v>2</v>
      </c>
      <c r="N72" s="10">
        <v>0</v>
      </c>
      <c r="O72" s="10"/>
      <c r="P72" s="9"/>
      <c r="Q72" s="9">
        <v>0</v>
      </c>
      <c r="R72" s="10">
        <v>0</v>
      </c>
      <c r="S72" s="10"/>
      <c r="T72" s="9">
        <v>1</v>
      </c>
      <c r="U72" s="9"/>
      <c r="V72" s="11">
        <f t="shared" si="8"/>
        <v>5</v>
      </c>
    </row>
    <row r="73" spans="1:22" x14ac:dyDescent="0.25">
      <c r="A73" s="4" t="str">
        <f t="shared" si="9"/>
        <v>Московский</v>
      </c>
      <c r="B73" s="12" t="str">
        <f t="shared" si="9"/>
        <v>ГБОУ лицей №373</v>
      </c>
      <c r="C73" s="6">
        <f t="shared" si="9"/>
        <v>11373</v>
      </c>
      <c r="D73" s="6" t="str">
        <f t="shared" si="9"/>
        <v>Лицей</v>
      </c>
      <c r="E73" s="8" t="str">
        <f t="shared" si="9"/>
        <v>2в</v>
      </c>
      <c r="F73" s="8">
        <f t="shared" si="9"/>
        <v>88</v>
      </c>
      <c r="G73" s="8">
        <f t="shared" si="9"/>
        <v>80</v>
      </c>
      <c r="H73" s="9">
        <v>1</v>
      </c>
      <c r="I73" s="9"/>
      <c r="J73" s="10"/>
      <c r="K73" s="10">
        <v>1</v>
      </c>
      <c r="L73" s="9"/>
      <c r="M73" s="9">
        <v>2</v>
      </c>
      <c r="N73" s="10">
        <v>1</v>
      </c>
      <c r="O73" s="10"/>
      <c r="P73" s="9">
        <v>2</v>
      </c>
      <c r="Q73" s="9"/>
      <c r="R73" s="10"/>
      <c r="S73" s="10">
        <v>1</v>
      </c>
      <c r="T73" s="9">
        <v>2</v>
      </c>
      <c r="U73" s="9"/>
      <c r="V73" s="11">
        <f t="shared" si="8"/>
        <v>10</v>
      </c>
    </row>
    <row r="74" spans="1:22" x14ac:dyDescent="0.25">
      <c r="A74" s="4" t="str">
        <f t="shared" si="9"/>
        <v>Московский</v>
      </c>
      <c r="B74" s="12" t="str">
        <f t="shared" si="9"/>
        <v>ГБОУ лицей №373</v>
      </c>
      <c r="C74" s="6">
        <f t="shared" si="9"/>
        <v>11373</v>
      </c>
      <c r="D74" s="6" t="str">
        <f t="shared" si="9"/>
        <v>Лицей</v>
      </c>
      <c r="E74" s="8" t="str">
        <f t="shared" si="9"/>
        <v>2в</v>
      </c>
      <c r="F74" s="8">
        <f t="shared" si="9"/>
        <v>88</v>
      </c>
      <c r="G74" s="8">
        <f t="shared" si="9"/>
        <v>80</v>
      </c>
      <c r="H74" s="9">
        <v>2</v>
      </c>
      <c r="I74" s="9"/>
      <c r="J74" s="10"/>
      <c r="K74" s="10">
        <v>1</v>
      </c>
      <c r="L74" s="9"/>
      <c r="M74" s="9">
        <v>1</v>
      </c>
      <c r="N74" s="10">
        <v>1</v>
      </c>
      <c r="O74" s="10"/>
      <c r="P74" s="9"/>
      <c r="Q74" s="9">
        <v>0</v>
      </c>
      <c r="R74" s="10"/>
      <c r="S74" s="10">
        <v>1</v>
      </c>
      <c r="T74" s="9">
        <v>2</v>
      </c>
      <c r="U74" s="9"/>
      <c r="V74" s="11">
        <f t="shared" si="8"/>
        <v>8</v>
      </c>
    </row>
    <row r="75" spans="1:22" x14ac:dyDescent="0.25">
      <c r="A75" s="4" t="str">
        <f t="shared" si="9"/>
        <v>Московский</v>
      </c>
      <c r="B75" s="12" t="str">
        <f t="shared" si="9"/>
        <v>ГБОУ лицей №373</v>
      </c>
      <c r="C75" s="6">
        <f t="shared" si="9"/>
        <v>11373</v>
      </c>
      <c r="D75" s="6" t="str">
        <f t="shared" si="9"/>
        <v>Лицей</v>
      </c>
      <c r="E75" s="8" t="str">
        <f t="shared" si="9"/>
        <v>2в</v>
      </c>
      <c r="F75" s="8">
        <f t="shared" si="9"/>
        <v>88</v>
      </c>
      <c r="G75" s="8">
        <f t="shared" si="9"/>
        <v>80</v>
      </c>
      <c r="H75" s="9"/>
      <c r="I75" s="9">
        <v>2</v>
      </c>
      <c r="J75" s="10">
        <v>1</v>
      </c>
      <c r="K75" s="10"/>
      <c r="L75" s="9"/>
      <c r="M75" s="9">
        <v>2</v>
      </c>
      <c r="N75" s="10">
        <v>1</v>
      </c>
      <c r="O75" s="10"/>
      <c r="P75" s="9"/>
      <c r="Q75" s="9">
        <v>2</v>
      </c>
      <c r="R75" s="10">
        <v>0</v>
      </c>
      <c r="S75" s="10"/>
      <c r="T75" s="9">
        <v>1</v>
      </c>
      <c r="U75" s="9"/>
      <c r="V75" s="11">
        <f t="shared" si="8"/>
        <v>9</v>
      </c>
    </row>
    <row r="76" spans="1:22" x14ac:dyDescent="0.25">
      <c r="A76" s="4" t="str">
        <f t="shared" si="9"/>
        <v>Московский</v>
      </c>
      <c r="B76" s="12" t="str">
        <f t="shared" si="9"/>
        <v>ГБОУ лицей №373</v>
      </c>
      <c r="C76" s="6">
        <f t="shared" si="9"/>
        <v>11373</v>
      </c>
      <c r="D76" s="6" t="str">
        <f t="shared" si="9"/>
        <v>Лицей</v>
      </c>
      <c r="E76" s="8" t="str">
        <f t="shared" si="9"/>
        <v>2в</v>
      </c>
      <c r="F76" s="8">
        <f t="shared" si="9"/>
        <v>88</v>
      </c>
      <c r="G76" s="8">
        <f t="shared" si="9"/>
        <v>80</v>
      </c>
      <c r="H76" s="9">
        <v>2</v>
      </c>
      <c r="I76" s="9"/>
      <c r="J76" s="10">
        <v>1</v>
      </c>
      <c r="K76" s="10"/>
      <c r="L76" s="9">
        <v>2</v>
      </c>
      <c r="M76" s="9"/>
      <c r="N76" s="10">
        <v>1</v>
      </c>
      <c r="O76" s="10"/>
      <c r="P76" s="9">
        <v>2</v>
      </c>
      <c r="Q76" s="9"/>
      <c r="R76" s="10">
        <v>1</v>
      </c>
      <c r="S76" s="10"/>
      <c r="T76" s="9">
        <v>2</v>
      </c>
      <c r="U76" s="9"/>
      <c r="V76" s="11">
        <f t="shared" si="8"/>
        <v>11</v>
      </c>
    </row>
    <row r="77" spans="1:22" x14ac:dyDescent="0.25">
      <c r="A77" s="4" t="str">
        <f t="shared" si="9"/>
        <v>Московский</v>
      </c>
      <c r="B77" s="12" t="str">
        <f t="shared" si="9"/>
        <v>ГБОУ лицей №373</v>
      </c>
      <c r="C77" s="6">
        <f t="shared" si="9"/>
        <v>11373</v>
      </c>
      <c r="D77" s="6" t="str">
        <f t="shared" si="9"/>
        <v>Лицей</v>
      </c>
      <c r="E77" s="8" t="str">
        <f t="shared" si="9"/>
        <v>2в</v>
      </c>
      <c r="F77" s="8">
        <f t="shared" si="9"/>
        <v>88</v>
      </c>
      <c r="G77" s="8">
        <f t="shared" si="9"/>
        <v>80</v>
      </c>
      <c r="H77" s="9">
        <v>2</v>
      </c>
      <c r="I77" s="9"/>
      <c r="J77" s="10"/>
      <c r="K77" s="10">
        <v>1</v>
      </c>
      <c r="L77" s="9"/>
      <c r="M77" s="9">
        <v>2</v>
      </c>
      <c r="N77" s="10">
        <v>1</v>
      </c>
      <c r="O77" s="10"/>
      <c r="P77" s="9">
        <v>2</v>
      </c>
      <c r="Q77" s="9"/>
      <c r="R77" s="10">
        <v>1</v>
      </c>
      <c r="S77" s="10"/>
      <c r="T77" s="9">
        <v>1</v>
      </c>
      <c r="U77" s="9"/>
      <c r="V77" s="11">
        <f t="shared" si="8"/>
        <v>10</v>
      </c>
    </row>
    <row r="78" spans="1:22" x14ac:dyDescent="0.25">
      <c r="A78" s="4" t="str">
        <f t="shared" si="9"/>
        <v>Московский</v>
      </c>
      <c r="B78" s="12" t="str">
        <f t="shared" si="9"/>
        <v>ГБОУ лицей №373</v>
      </c>
      <c r="C78" s="6">
        <f t="shared" si="9"/>
        <v>11373</v>
      </c>
      <c r="D78" s="6" t="str">
        <f t="shared" si="9"/>
        <v>Лицей</v>
      </c>
      <c r="E78" s="8" t="str">
        <f t="shared" si="9"/>
        <v>2в</v>
      </c>
      <c r="F78" s="8">
        <f t="shared" si="9"/>
        <v>88</v>
      </c>
      <c r="G78" s="8">
        <f t="shared" si="9"/>
        <v>80</v>
      </c>
      <c r="H78" s="9">
        <v>2</v>
      </c>
      <c r="I78" s="9"/>
      <c r="J78" s="10">
        <v>1</v>
      </c>
      <c r="K78" s="10"/>
      <c r="L78" s="9"/>
      <c r="M78" s="9">
        <v>1</v>
      </c>
      <c r="N78" s="10">
        <v>1</v>
      </c>
      <c r="O78" s="10"/>
      <c r="P78" s="9">
        <v>1</v>
      </c>
      <c r="Q78" s="9"/>
      <c r="R78" s="10">
        <v>1</v>
      </c>
      <c r="S78" s="10"/>
      <c r="T78" s="9">
        <v>1</v>
      </c>
      <c r="U78" s="9"/>
      <c r="V78" s="11">
        <f t="shared" si="8"/>
        <v>8</v>
      </c>
    </row>
    <row r="79" spans="1:22" x14ac:dyDescent="0.25">
      <c r="A79" s="4" t="str">
        <f t="shared" si="9"/>
        <v>Московский</v>
      </c>
      <c r="B79" s="12" t="str">
        <f t="shared" si="9"/>
        <v>ГБОУ лицей №373</v>
      </c>
      <c r="C79" s="6">
        <f t="shared" si="9"/>
        <v>11373</v>
      </c>
      <c r="D79" s="6" t="str">
        <f t="shared" si="9"/>
        <v>Лицей</v>
      </c>
      <c r="E79" s="8" t="str">
        <f t="shared" si="9"/>
        <v>2в</v>
      </c>
      <c r="F79" s="8">
        <f t="shared" si="9"/>
        <v>88</v>
      </c>
      <c r="G79" s="8">
        <f t="shared" si="9"/>
        <v>80</v>
      </c>
      <c r="H79" s="9">
        <v>2</v>
      </c>
      <c r="I79" s="9"/>
      <c r="J79" s="10">
        <v>1</v>
      </c>
      <c r="K79" s="10"/>
      <c r="L79" s="9"/>
      <c r="M79" s="9">
        <v>2</v>
      </c>
      <c r="N79" s="10">
        <v>1</v>
      </c>
      <c r="O79" s="10"/>
      <c r="P79" s="9">
        <v>1</v>
      </c>
      <c r="Q79" s="9"/>
      <c r="R79" s="10">
        <v>0</v>
      </c>
      <c r="S79" s="10"/>
      <c r="T79" s="9">
        <v>1</v>
      </c>
      <c r="U79" s="9"/>
      <c r="V79" s="11">
        <f t="shared" si="8"/>
        <v>8</v>
      </c>
    </row>
    <row r="80" spans="1:22" x14ac:dyDescent="0.25">
      <c r="A80" s="4" t="str">
        <f t="shared" si="9"/>
        <v>Московский</v>
      </c>
      <c r="B80" s="12" t="str">
        <f t="shared" si="9"/>
        <v>ГБОУ лицей №373</v>
      </c>
      <c r="C80" s="6">
        <f t="shared" si="9"/>
        <v>11373</v>
      </c>
      <c r="D80" s="6" t="str">
        <f t="shared" si="9"/>
        <v>Лицей</v>
      </c>
      <c r="E80" s="8" t="str">
        <f t="shared" si="9"/>
        <v>2в</v>
      </c>
      <c r="F80" s="8">
        <f t="shared" si="9"/>
        <v>88</v>
      </c>
      <c r="G80" s="8">
        <f t="shared" si="9"/>
        <v>80</v>
      </c>
      <c r="H80" s="9">
        <v>2</v>
      </c>
      <c r="I80" s="9"/>
      <c r="J80" s="10"/>
      <c r="K80" s="10">
        <v>1</v>
      </c>
      <c r="L80" s="9">
        <v>2</v>
      </c>
      <c r="M80" s="9"/>
      <c r="N80" s="10">
        <v>1</v>
      </c>
      <c r="O80" s="10"/>
      <c r="P80" s="9"/>
      <c r="Q80" s="9">
        <v>2</v>
      </c>
      <c r="R80" s="10"/>
      <c r="S80" s="10">
        <v>1</v>
      </c>
      <c r="T80" s="9">
        <v>2</v>
      </c>
      <c r="U80" s="9"/>
      <c r="V80" s="11">
        <f t="shared" si="8"/>
        <v>11</v>
      </c>
    </row>
    <row r="81" spans="1:22" x14ac:dyDescent="0.25">
      <c r="A81" s="4" t="str">
        <f t="shared" si="9"/>
        <v>Московский</v>
      </c>
      <c r="B81" s="12" t="str">
        <f t="shared" si="9"/>
        <v>ГБОУ лицей №373</v>
      </c>
      <c r="C81" s="6">
        <f t="shared" si="9"/>
        <v>11373</v>
      </c>
      <c r="D81" s="6" t="str">
        <f t="shared" si="9"/>
        <v>Лицей</v>
      </c>
      <c r="E81" s="8" t="str">
        <f t="shared" si="9"/>
        <v>2в</v>
      </c>
      <c r="F81" s="8">
        <f t="shared" si="9"/>
        <v>88</v>
      </c>
      <c r="G81" s="8">
        <f t="shared" si="9"/>
        <v>80</v>
      </c>
      <c r="H81" s="9">
        <v>2</v>
      </c>
      <c r="I81" s="9"/>
      <c r="J81" s="10"/>
      <c r="K81" s="10">
        <v>1</v>
      </c>
      <c r="L81" s="9">
        <v>2</v>
      </c>
      <c r="M81" s="9"/>
      <c r="N81" s="10">
        <v>1</v>
      </c>
      <c r="O81" s="10"/>
      <c r="P81" s="9">
        <v>1</v>
      </c>
      <c r="Q81" s="9"/>
      <c r="R81" s="10">
        <v>1</v>
      </c>
      <c r="S81" s="10"/>
      <c r="T81" s="9"/>
      <c r="U81" s="9">
        <v>1</v>
      </c>
      <c r="V81" s="11">
        <f t="shared" si="8"/>
        <v>9</v>
      </c>
    </row>
    <row r="82" spans="1:22" x14ac:dyDescent="0.25">
      <c r="A82" s="4" t="str">
        <f t="shared" si="9"/>
        <v>Московский</v>
      </c>
      <c r="B82" s="12" t="str">
        <f t="shared" si="9"/>
        <v>ГБОУ лицей №373</v>
      </c>
      <c r="C82" s="6">
        <f t="shared" si="9"/>
        <v>11373</v>
      </c>
      <c r="D82" s="6" t="str">
        <f t="shared" si="9"/>
        <v>Лицей</v>
      </c>
      <c r="E82" s="8" t="str">
        <f t="shared" si="9"/>
        <v>2в</v>
      </c>
      <c r="F82" s="8">
        <f t="shared" si="9"/>
        <v>88</v>
      </c>
      <c r="G82" s="8">
        <f t="shared" si="9"/>
        <v>80</v>
      </c>
      <c r="H82" s="9">
        <v>2</v>
      </c>
      <c r="I82" s="9"/>
      <c r="J82" s="10"/>
      <c r="K82" s="10">
        <v>1</v>
      </c>
      <c r="L82" s="9"/>
      <c r="M82" s="9">
        <v>2</v>
      </c>
      <c r="N82" s="10"/>
      <c r="O82" s="10">
        <v>1</v>
      </c>
      <c r="P82" s="9">
        <v>2</v>
      </c>
      <c r="Q82" s="9"/>
      <c r="R82" s="10">
        <v>1</v>
      </c>
      <c r="S82" s="10"/>
      <c r="T82" s="9">
        <v>2</v>
      </c>
      <c r="U82" s="9"/>
      <c r="V82" s="11">
        <f t="shared" si="8"/>
        <v>11</v>
      </c>
    </row>
    <row r="83" spans="1:22" x14ac:dyDescent="0.25">
      <c r="A83" s="4" t="str">
        <f t="shared" si="9"/>
        <v>Московский</v>
      </c>
      <c r="B83" s="12" t="str">
        <f t="shared" si="9"/>
        <v>ГБОУ лицей №373</v>
      </c>
      <c r="C83" s="6">
        <f t="shared" si="9"/>
        <v>11373</v>
      </c>
      <c r="D83" s="6" t="str">
        <f t="shared" si="9"/>
        <v>Лицей</v>
      </c>
      <c r="E83" s="8" t="str">
        <f t="shared" si="9"/>
        <v>2в</v>
      </c>
      <c r="F83" s="8">
        <f t="shared" si="9"/>
        <v>88</v>
      </c>
      <c r="G83" s="8">
        <f t="shared" si="9"/>
        <v>80</v>
      </c>
      <c r="H83" s="9">
        <v>2</v>
      </c>
      <c r="I83" s="9"/>
      <c r="J83" s="10"/>
      <c r="K83" s="10">
        <v>0</v>
      </c>
      <c r="L83" s="9">
        <v>2</v>
      </c>
      <c r="M83" s="9"/>
      <c r="N83" s="10">
        <v>1</v>
      </c>
      <c r="O83" s="10"/>
      <c r="P83" s="9">
        <v>2</v>
      </c>
      <c r="Q83" s="9"/>
      <c r="R83" s="10">
        <v>0</v>
      </c>
      <c r="S83" s="10"/>
      <c r="T83" s="9">
        <v>0</v>
      </c>
      <c r="U83" s="9"/>
      <c r="V83" s="11">
        <f t="shared" si="8"/>
        <v>7</v>
      </c>
    </row>
    <row r="84" spans="1:22" x14ac:dyDescent="0.25">
      <c r="A84" s="4" t="str">
        <f t="shared" si="9"/>
        <v>Московский</v>
      </c>
      <c r="B84" s="12" t="str">
        <f t="shared" si="9"/>
        <v>ГБОУ лицей №373</v>
      </c>
      <c r="C84" s="6">
        <f t="shared" si="9"/>
        <v>11373</v>
      </c>
      <c r="D84" s="6" t="str">
        <f t="shared" si="9"/>
        <v>Лицей</v>
      </c>
      <c r="E84" s="8" t="str">
        <f t="shared" si="9"/>
        <v>2в</v>
      </c>
      <c r="F84" s="8">
        <f t="shared" si="9"/>
        <v>88</v>
      </c>
      <c r="G84" s="8">
        <f t="shared" si="9"/>
        <v>80</v>
      </c>
      <c r="H84" s="49">
        <f>SUM(H4:I83)/(80*2)</f>
        <v>0.86875000000000002</v>
      </c>
      <c r="I84" s="49"/>
      <c r="J84" s="49">
        <f>SUM(J4:K83)/(80*1)</f>
        <v>0.92500000000000004</v>
      </c>
      <c r="K84" s="49"/>
      <c r="L84" s="49">
        <f>SUM(L4:M83)/(80*2)</f>
        <v>0.76249999999999996</v>
      </c>
      <c r="M84" s="49"/>
      <c r="N84" s="49">
        <f>SUM(N4:O83)/(80*1)</f>
        <v>0.96250000000000002</v>
      </c>
      <c r="O84" s="49"/>
      <c r="P84" s="49">
        <f>SUM(P4:Q83)/(80*2)</f>
        <v>0.85624999999999996</v>
      </c>
      <c r="Q84" s="49"/>
      <c r="R84" s="49">
        <f>SUM(R4:S83)/(80*1)</f>
        <v>0.78749999999999998</v>
      </c>
      <c r="S84" s="49"/>
      <c r="T84" s="49">
        <f>SUM(T4:U83)/(80*2)</f>
        <v>0.72499999999999998</v>
      </c>
      <c r="U84" s="49"/>
      <c r="V84" s="49">
        <f>SUM(V4:W83)/(80*11)</f>
        <v>0.82727272727272727</v>
      </c>
    </row>
    <row r="85" spans="1:22" x14ac:dyDescent="0.25">
      <c r="H85" s="15">
        <f>COUNTA(H4:H83)</f>
        <v>54</v>
      </c>
      <c r="I85" s="15">
        <f t="shared" ref="I85:V85" si="10">COUNTA(I4:I83)</f>
        <v>26</v>
      </c>
      <c r="J85" s="15">
        <f t="shared" si="10"/>
        <v>53</v>
      </c>
      <c r="K85" s="15">
        <f t="shared" si="10"/>
        <v>27</v>
      </c>
      <c r="L85" s="15">
        <f t="shared" si="10"/>
        <v>36</v>
      </c>
      <c r="M85" s="15">
        <f t="shared" si="10"/>
        <v>44</v>
      </c>
      <c r="N85" s="15">
        <f t="shared" si="10"/>
        <v>72</v>
      </c>
      <c r="O85" s="15">
        <f t="shared" si="10"/>
        <v>8</v>
      </c>
      <c r="P85" s="15">
        <f t="shared" si="10"/>
        <v>46</v>
      </c>
      <c r="Q85" s="15">
        <f t="shared" si="10"/>
        <v>34</v>
      </c>
      <c r="R85" s="15">
        <f t="shared" si="10"/>
        <v>58</v>
      </c>
      <c r="S85" s="15">
        <f t="shared" si="10"/>
        <v>22</v>
      </c>
      <c r="T85" s="15">
        <f t="shared" si="10"/>
        <v>53</v>
      </c>
      <c r="U85" s="15">
        <f t="shared" si="10"/>
        <v>27</v>
      </c>
      <c r="V85" s="15">
        <f t="shared" si="10"/>
        <v>80</v>
      </c>
    </row>
    <row r="86" spans="1:22" x14ac:dyDescent="0.25">
      <c r="H86" s="49">
        <f>SUM(H4:H83)/(H85*2)</f>
        <v>0.88888888888888884</v>
      </c>
      <c r="I86" s="49">
        <f t="shared" ref="I86:U86" si="11">SUM(I4:I83)/(I85*2)</f>
        <v>0.82692307692307687</v>
      </c>
      <c r="J86" s="49">
        <f>SUM(J4:J83)/(J85*1)</f>
        <v>0.90566037735849059</v>
      </c>
      <c r="K86" s="49">
        <f>SUM(K4:K83)/(K85*1)</f>
        <v>0.96296296296296291</v>
      </c>
      <c r="L86" s="49">
        <f t="shared" si="11"/>
        <v>0.90277777777777779</v>
      </c>
      <c r="M86" s="49">
        <f t="shared" si="11"/>
        <v>0.64772727272727271</v>
      </c>
      <c r="N86" s="49">
        <f>SUM(N4:N83)/(N85*1)</f>
        <v>0.98611111111111116</v>
      </c>
      <c r="O86" s="49">
        <f>SUM(O4:O83)/(O85*1)</f>
        <v>0.75</v>
      </c>
      <c r="P86" s="49">
        <f t="shared" si="11"/>
        <v>0.83695652173913049</v>
      </c>
      <c r="Q86" s="49">
        <f t="shared" si="11"/>
        <v>0.88235294117647056</v>
      </c>
      <c r="R86" s="49">
        <f>SUM(R4:R83)/(R85*1)</f>
        <v>0.84482758620689657</v>
      </c>
      <c r="S86" s="49">
        <f>SUM(S4:S83)/(S85*1)</f>
        <v>0.63636363636363635</v>
      </c>
      <c r="T86" s="49">
        <f t="shared" si="11"/>
        <v>0.71698113207547165</v>
      </c>
      <c r="U86" s="49">
        <f t="shared" si="11"/>
        <v>0.7407407407407407</v>
      </c>
      <c r="V86" s="49">
        <f>SUM(V4:V83)/(V85*11)</f>
        <v>0.82727272727272727</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84"/>
    <dataValidation type="list" allowBlank="1" showInputMessage="1" showErrorMessage="1" sqref="H4:I83 T4:U83 L4:M83 P4:Q83">
      <formula1>балл2</formula1>
    </dataValidation>
    <dataValidation type="list" allowBlank="1" showInputMessage="1" showErrorMessage="1" sqref="J4:K83 R4:S83 N4:O83">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4"/>
  <dimension ref="A1:Y144"/>
  <sheetViews>
    <sheetView zoomScale="85" zoomScaleNormal="85" workbookViewId="0">
      <selection activeCell="F142" sqref="F142:G142"/>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7109375" style="15" customWidth="1"/>
    <col min="10" max="11" width="7.7109375" style="16" customWidth="1"/>
    <col min="12" max="13" width="7.7109375" style="15" customWidth="1"/>
    <col min="14" max="15" width="7.7109375" style="16" customWidth="1"/>
    <col min="16" max="17" width="7.7109375" style="15" customWidth="1"/>
    <col min="18" max="19" width="7.7109375" style="16" customWidth="1"/>
    <col min="20" max="21" width="7.710937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36</v>
      </c>
      <c r="C4" s="6">
        <f>VLOOKUP(B4,[12]Списки!$C$1:$E$40,2,FALSE)</f>
        <v>11376</v>
      </c>
      <c r="D4" s="6" t="str">
        <f>VLOOKUP(B4,[12]Списки!$C$1:$E$40,3,FALSE)</f>
        <v>СОШ</v>
      </c>
      <c r="E4" s="7" t="s">
        <v>18</v>
      </c>
      <c r="F4" s="8">
        <v>156</v>
      </c>
      <c r="G4" s="8">
        <v>138</v>
      </c>
      <c r="H4" s="9"/>
      <c r="I4" s="9">
        <v>2</v>
      </c>
      <c r="J4" s="10"/>
      <c r="K4" s="10">
        <v>1</v>
      </c>
      <c r="L4" s="9">
        <v>2</v>
      </c>
      <c r="M4" s="9"/>
      <c r="N4" s="10">
        <v>1</v>
      </c>
      <c r="O4" s="10"/>
      <c r="P4" s="9">
        <v>2</v>
      </c>
      <c r="Q4" s="9"/>
      <c r="R4" s="10">
        <v>0</v>
      </c>
      <c r="S4" s="10"/>
      <c r="T4" s="9"/>
      <c r="U4" s="9">
        <v>2</v>
      </c>
      <c r="V4" s="11">
        <f t="shared" ref="V4:V67" si="0">IF(COUNTBLANK(H4:U4)&lt;=7,SUM(H4:U4),"Не писал")</f>
        <v>10</v>
      </c>
      <c r="X4" s="118">
        <v>0</v>
      </c>
      <c r="Y4" s="50">
        <f>COUNTIF(V$4:V142,X4)</f>
        <v>0</v>
      </c>
    </row>
    <row r="5" spans="1:25" x14ac:dyDescent="0.25">
      <c r="A5" s="4" t="str">
        <f t="shared" ref="A5:A21" si="1">A4</f>
        <v>Московский</v>
      </c>
      <c r="B5" s="12" t="str">
        <f t="shared" ref="B5:G20" si="2">B4</f>
        <v>ГБОУ СОШ №376</v>
      </c>
      <c r="C5" s="6">
        <f t="shared" si="2"/>
        <v>11376</v>
      </c>
      <c r="D5" s="6" t="str">
        <f t="shared" si="2"/>
        <v>СОШ</v>
      </c>
      <c r="E5" s="8" t="str">
        <f t="shared" si="2"/>
        <v>2А</v>
      </c>
      <c r="F5" s="8">
        <f t="shared" si="2"/>
        <v>156</v>
      </c>
      <c r="G5" s="8">
        <f t="shared" si="2"/>
        <v>138</v>
      </c>
      <c r="H5" s="9">
        <v>2</v>
      </c>
      <c r="I5" s="9"/>
      <c r="J5" s="10"/>
      <c r="K5" s="10">
        <v>0</v>
      </c>
      <c r="L5" s="9">
        <v>2</v>
      </c>
      <c r="M5" s="9"/>
      <c r="N5" s="10">
        <v>1</v>
      </c>
      <c r="O5" s="10"/>
      <c r="P5" s="9">
        <v>0</v>
      </c>
      <c r="Q5" s="9"/>
      <c r="R5" s="10">
        <v>1</v>
      </c>
      <c r="S5" s="10"/>
      <c r="T5" s="9"/>
      <c r="U5" s="9">
        <v>2</v>
      </c>
      <c r="V5" s="11">
        <f t="shared" si="0"/>
        <v>8</v>
      </c>
      <c r="X5" s="118">
        <v>1</v>
      </c>
      <c r="Y5" s="50">
        <f>COUNTIF(V$4:V143,X5)</f>
        <v>0</v>
      </c>
    </row>
    <row r="6" spans="1:25" x14ac:dyDescent="0.25">
      <c r="A6" s="4" t="str">
        <f t="shared" si="1"/>
        <v>Московский</v>
      </c>
      <c r="B6" s="12" t="str">
        <f t="shared" si="2"/>
        <v>ГБОУ СОШ №376</v>
      </c>
      <c r="C6" s="6">
        <f t="shared" si="2"/>
        <v>11376</v>
      </c>
      <c r="D6" s="6" t="str">
        <f t="shared" si="2"/>
        <v>СОШ</v>
      </c>
      <c r="E6" s="8" t="str">
        <f t="shared" si="2"/>
        <v>2А</v>
      </c>
      <c r="F6" s="8">
        <f t="shared" si="2"/>
        <v>156</v>
      </c>
      <c r="G6" s="8">
        <f t="shared" si="2"/>
        <v>138</v>
      </c>
      <c r="H6" s="9"/>
      <c r="I6" s="9">
        <v>1</v>
      </c>
      <c r="J6" s="10">
        <v>0</v>
      </c>
      <c r="K6" s="10"/>
      <c r="L6" s="9">
        <v>1</v>
      </c>
      <c r="M6" s="9"/>
      <c r="N6" s="10">
        <v>1</v>
      </c>
      <c r="O6" s="10"/>
      <c r="P6" s="9">
        <v>0</v>
      </c>
      <c r="Q6" s="9"/>
      <c r="R6" s="10">
        <v>1</v>
      </c>
      <c r="S6" s="10"/>
      <c r="T6" s="9">
        <v>1</v>
      </c>
      <c r="U6" s="9"/>
      <c r="V6" s="11">
        <f t="shared" si="0"/>
        <v>5</v>
      </c>
      <c r="X6" s="118">
        <v>2</v>
      </c>
      <c r="Y6" s="50">
        <f>COUNTIF(V$4:V144,X6)</f>
        <v>0</v>
      </c>
    </row>
    <row r="7" spans="1:25" x14ac:dyDescent="0.25">
      <c r="A7" s="4" t="str">
        <f t="shared" si="1"/>
        <v>Московский</v>
      </c>
      <c r="B7" s="12" t="str">
        <f t="shared" si="2"/>
        <v>ГБОУ СОШ №376</v>
      </c>
      <c r="C7" s="6">
        <f t="shared" si="2"/>
        <v>11376</v>
      </c>
      <c r="D7" s="6" t="str">
        <f t="shared" si="2"/>
        <v>СОШ</v>
      </c>
      <c r="E7" s="8" t="str">
        <f t="shared" si="2"/>
        <v>2А</v>
      </c>
      <c r="F7" s="8">
        <f t="shared" si="2"/>
        <v>156</v>
      </c>
      <c r="G7" s="8">
        <f t="shared" si="2"/>
        <v>138</v>
      </c>
      <c r="H7" s="9">
        <v>1</v>
      </c>
      <c r="I7" s="9"/>
      <c r="J7" s="10">
        <v>0</v>
      </c>
      <c r="K7" s="10"/>
      <c r="L7" s="9">
        <v>2</v>
      </c>
      <c r="M7" s="9"/>
      <c r="N7" s="10">
        <v>0</v>
      </c>
      <c r="O7" s="10"/>
      <c r="P7" s="9">
        <v>2</v>
      </c>
      <c r="Q7" s="9"/>
      <c r="R7" s="10">
        <v>0</v>
      </c>
      <c r="S7" s="10"/>
      <c r="T7" s="9">
        <v>0</v>
      </c>
      <c r="U7" s="9"/>
      <c r="V7" s="11">
        <f t="shared" si="0"/>
        <v>5</v>
      </c>
      <c r="X7" s="118">
        <v>3</v>
      </c>
      <c r="Y7" s="50">
        <f>COUNTIF(V$4:V145,X7)</f>
        <v>0</v>
      </c>
    </row>
    <row r="8" spans="1:25" x14ac:dyDescent="0.25">
      <c r="A8" s="4" t="str">
        <f t="shared" si="1"/>
        <v>Московский</v>
      </c>
      <c r="B8" s="12" t="str">
        <f t="shared" si="2"/>
        <v>ГБОУ СОШ №376</v>
      </c>
      <c r="C8" s="6">
        <f t="shared" si="2"/>
        <v>11376</v>
      </c>
      <c r="D8" s="6" t="str">
        <f t="shared" si="2"/>
        <v>СОШ</v>
      </c>
      <c r="E8" s="8" t="str">
        <f t="shared" si="2"/>
        <v>2А</v>
      </c>
      <c r="F8" s="8">
        <f t="shared" si="2"/>
        <v>156</v>
      </c>
      <c r="G8" s="8">
        <f t="shared" si="2"/>
        <v>138</v>
      </c>
      <c r="H8" s="9">
        <v>2</v>
      </c>
      <c r="I8" s="9"/>
      <c r="J8" s="10"/>
      <c r="K8" s="10">
        <v>1</v>
      </c>
      <c r="L8" s="9">
        <v>2</v>
      </c>
      <c r="M8" s="9"/>
      <c r="N8" s="10"/>
      <c r="O8" s="10">
        <v>1</v>
      </c>
      <c r="P8" s="9">
        <v>2</v>
      </c>
      <c r="Q8" s="9"/>
      <c r="R8" s="10"/>
      <c r="S8" s="10">
        <v>0</v>
      </c>
      <c r="T8" s="9">
        <v>2</v>
      </c>
      <c r="U8" s="9"/>
      <c r="V8" s="11">
        <f t="shared" si="0"/>
        <v>10</v>
      </c>
      <c r="X8" s="118">
        <v>4</v>
      </c>
      <c r="Y8" s="50">
        <f>COUNTIF(V$4:V146,X8)</f>
        <v>3</v>
      </c>
    </row>
    <row r="9" spans="1:25" x14ac:dyDescent="0.25">
      <c r="A9" s="4" t="str">
        <f t="shared" si="1"/>
        <v>Московский</v>
      </c>
      <c r="B9" s="12" t="str">
        <f t="shared" si="2"/>
        <v>ГБОУ СОШ №376</v>
      </c>
      <c r="C9" s="6">
        <f t="shared" si="2"/>
        <v>11376</v>
      </c>
      <c r="D9" s="6" t="str">
        <f t="shared" si="2"/>
        <v>СОШ</v>
      </c>
      <c r="E9" s="8" t="str">
        <f t="shared" si="2"/>
        <v>2А</v>
      </c>
      <c r="F9" s="8">
        <f t="shared" si="2"/>
        <v>156</v>
      </c>
      <c r="G9" s="8">
        <f t="shared" si="2"/>
        <v>138</v>
      </c>
      <c r="H9" s="9"/>
      <c r="I9" s="9">
        <v>2</v>
      </c>
      <c r="J9" s="10">
        <v>1</v>
      </c>
      <c r="K9" s="10"/>
      <c r="L9" s="9"/>
      <c r="M9" s="9">
        <v>1</v>
      </c>
      <c r="N9" s="10">
        <v>1</v>
      </c>
      <c r="O9" s="10"/>
      <c r="P9" s="9">
        <v>2</v>
      </c>
      <c r="Q9" s="9"/>
      <c r="R9" s="10">
        <v>1</v>
      </c>
      <c r="S9" s="10"/>
      <c r="T9" s="9">
        <v>1</v>
      </c>
      <c r="U9" s="9"/>
      <c r="V9" s="11">
        <f t="shared" si="0"/>
        <v>9</v>
      </c>
      <c r="X9" s="118">
        <v>5</v>
      </c>
      <c r="Y9" s="50">
        <f>COUNTIF(V$4:V147,X9)</f>
        <v>13</v>
      </c>
    </row>
    <row r="10" spans="1:25" x14ac:dyDescent="0.25">
      <c r="A10" s="4" t="str">
        <f t="shared" si="1"/>
        <v>Московский</v>
      </c>
      <c r="B10" s="12" t="str">
        <f t="shared" si="2"/>
        <v>ГБОУ СОШ №376</v>
      </c>
      <c r="C10" s="6">
        <f t="shared" si="2"/>
        <v>11376</v>
      </c>
      <c r="D10" s="6" t="str">
        <f t="shared" si="2"/>
        <v>СОШ</v>
      </c>
      <c r="E10" s="8" t="str">
        <f t="shared" si="2"/>
        <v>2А</v>
      </c>
      <c r="F10" s="8">
        <f t="shared" si="2"/>
        <v>156</v>
      </c>
      <c r="G10" s="8">
        <f t="shared" si="2"/>
        <v>138</v>
      </c>
      <c r="H10" s="9"/>
      <c r="I10" s="9">
        <v>2</v>
      </c>
      <c r="J10" s="10"/>
      <c r="K10" s="10">
        <v>1</v>
      </c>
      <c r="L10" s="9">
        <v>2</v>
      </c>
      <c r="M10" s="9"/>
      <c r="N10" s="10">
        <v>1</v>
      </c>
      <c r="O10" s="10"/>
      <c r="P10" s="9"/>
      <c r="Q10" s="9">
        <v>2</v>
      </c>
      <c r="R10" s="10">
        <v>1</v>
      </c>
      <c r="S10" s="10"/>
      <c r="T10" s="9">
        <v>1</v>
      </c>
      <c r="U10" s="9"/>
      <c r="V10" s="11">
        <f t="shared" si="0"/>
        <v>10</v>
      </c>
      <c r="X10" s="118">
        <v>6</v>
      </c>
      <c r="Y10" s="50">
        <f>COUNTIF(V$4:V148,X10)</f>
        <v>28</v>
      </c>
    </row>
    <row r="11" spans="1:25" x14ac:dyDescent="0.25">
      <c r="A11" s="4" t="str">
        <f t="shared" si="1"/>
        <v>Московский</v>
      </c>
      <c r="B11" s="12" t="str">
        <f t="shared" si="2"/>
        <v>ГБОУ СОШ №376</v>
      </c>
      <c r="C11" s="6">
        <f t="shared" si="2"/>
        <v>11376</v>
      </c>
      <c r="D11" s="6" t="str">
        <f t="shared" si="2"/>
        <v>СОШ</v>
      </c>
      <c r="E11" s="8" t="str">
        <f t="shared" si="2"/>
        <v>2А</v>
      </c>
      <c r="F11" s="8">
        <f t="shared" si="2"/>
        <v>156</v>
      </c>
      <c r="G11" s="8">
        <f t="shared" si="2"/>
        <v>138</v>
      </c>
      <c r="H11" s="9"/>
      <c r="I11" s="9">
        <v>2</v>
      </c>
      <c r="J11" s="10"/>
      <c r="K11" s="10">
        <v>1</v>
      </c>
      <c r="L11" s="9">
        <v>2</v>
      </c>
      <c r="M11" s="9"/>
      <c r="N11" s="10">
        <v>1</v>
      </c>
      <c r="O11" s="10"/>
      <c r="P11" s="9">
        <v>2</v>
      </c>
      <c r="Q11" s="9"/>
      <c r="R11" s="10">
        <v>1</v>
      </c>
      <c r="S11" s="10"/>
      <c r="T11" s="9"/>
      <c r="U11" s="9">
        <v>0</v>
      </c>
      <c r="V11" s="11">
        <f t="shared" si="0"/>
        <v>9</v>
      </c>
      <c r="X11" s="118">
        <v>7</v>
      </c>
      <c r="Y11" s="50">
        <f>COUNTIF(V$4:V149,X11)</f>
        <v>13</v>
      </c>
    </row>
    <row r="12" spans="1:25" x14ac:dyDescent="0.25">
      <c r="A12" s="4" t="str">
        <f t="shared" si="1"/>
        <v>Московский</v>
      </c>
      <c r="B12" s="12" t="str">
        <f t="shared" si="2"/>
        <v>ГБОУ СОШ №376</v>
      </c>
      <c r="C12" s="6">
        <f t="shared" si="2"/>
        <v>11376</v>
      </c>
      <c r="D12" s="6" t="str">
        <f t="shared" si="2"/>
        <v>СОШ</v>
      </c>
      <c r="E12" s="8" t="str">
        <f t="shared" si="2"/>
        <v>2А</v>
      </c>
      <c r="F12" s="8">
        <f t="shared" si="2"/>
        <v>156</v>
      </c>
      <c r="G12" s="8">
        <f t="shared" si="2"/>
        <v>138</v>
      </c>
      <c r="H12" s="9">
        <v>2</v>
      </c>
      <c r="I12" s="9"/>
      <c r="J12" s="10"/>
      <c r="K12" s="10">
        <v>1</v>
      </c>
      <c r="L12" s="9"/>
      <c r="M12" s="9">
        <v>1</v>
      </c>
      <c r="N12" s="10">
        <v>1</v>
      </c>
      <c r="O12" s="10"/>
      <c r="P12" s="9">
        <v>0</v>
      </c>
      <c r="Q12" s="9"/>
      <c r="R12" s="10"/>
      <c r="S12" s="10">
        <v>0</v>
      </c>
      <c r="T12" s="9"/>
      <c r="U12" s="9">
        <v>0</v>
      </c>
      <c r="V12" s="11">
        <f t="shared" si="0"/>
        <v>5</v>
      </c>
      <c r="X12" s="118">
        <v>8</v>
      </c>
      <c r="Y12" s="50">
        <f>COUNTIF(V$4:V150,X12)</f>
        <v>20</v>
      </c>
    </row>
    <row r="13" spans="1:25" x14ac:dyDescent="0.25">
      <c r="A13" s="4" t="str">
        <f t="shared" si="1"/>
        <v>Московский</v>
      </c>
      <c r="B13" s="12" t="str">
        <f t="shared" si="2"/>
        <v>ГБОУ СОШ №376</v>
      </c>
      <c r="C13" s="6">
        <f t="shared" si="2"/>
        <v>11376</v>
      </c>
      <c r="D13" s="6" t="str">
        <f t="shared" si="2"/>
        <v>СОШ</v>
      </c>
      <c r="E13" s="8" t="str">
        <f t="shared" si="2"/>
        <v>2А</v>
      </c>
      <c r="F13" s="8">
        <f t="shared" si="2"/>
        <v>156</v>
      </c>
      <c r="G13" s="8">
        <f t="shared" si="2"/>
        <v>138</v>
      </c>
      <c r="H13" s="9"/>
      <c r="I13" s="9">
        <v>2</v>
      </c>
      <c r="J13" s="10"/>
      <c r="K13" s="10">
        <v>1</v>
      </c>
      <c r="L13" s="9">
        <v>2</v>
      </c>
      <c r="M13" s="9"/>
      <c r="N13" s="10">
        <v>1</v>
      </c>
      <c r="O13" s="10"/>
      <c r="P13" s="9">
        <v>1</v>
      </c>
      <c r="Q13" s="9"/>
      <c r="R13" s="10">
        <v>1</v>
      </c>
      <c r="S13" s="10"/>
      <c r="T13" s="9">
        <v>2</v>
      </c>
      <c r="U13" s="9"/>
      <c r="V13" s="11">
        <f t="shared" si="0"/>
        <v>10</v>
      </c>
      <c r="X13" s="118">
        <v>9</v>
      </c>
      <c r="Y13" s="50">
        <f>COUNTIF(V$4:V151,X13)</f>
        <v>21</v>
      </c>
    </row>
    <row r="14" spans="1:25" x14ac:dyDescent="0.25">
      <c r="A14" s="4" t="str">
        <f t="shared" si="1"/>
        <v>Московский</v>
      </c>
      <c r="B14" s="12" t="str">
        <f t="shared" si="2"/>
        <v>ГБОУ СОШ №376</v>
      </c>
      <c r="C14" s="6">
        <f t="shared" si="2"/>
        <v>11376</v>
      </c>
      <c r="D14" s="6" t="str">
        <f t="shared" si="2"/>
        <v>СОШ</v>
      </c>
      <c r="E14" s="8" t="str">
        <f t="shared" si="2"/>
        <v>2А</v>
      </c>
      <c r="F14" s="8">
        <f t="shared" si="2"/>
        <v>156</v>
      </c>
      <c r="G14" s="8">
        <f t="shared" si="2"/>
        <v>138</v>
      </c>
      <c r="H14" s="9">
        <v>1</v>
      </c>
      <c r="I14" s="9"/>
      <c r="J14" s="10"/>
      <c r="K14" s="10">
        <v>1</v>
      </c>
      <c r="L14" s="9"/>
      <c r="M14" s="9">
        <v>1</v>
      </c>
      <c r="N14" s="10">
        <v>1</v>
      </c>
      <c r="O14" s="10"/>
      <c r="P14" s="9"/>
      <c r="Q14" s="9">
        <v>2</v>
      </c>
      <c r="R14" s="10">
        <v>1</v>
      </c>
      <c r="S14" s="10"/>
      <c r="T14" s="9"/>
      <c r="U14" s="9">
        <v>2</v>
      </c>
      <c r="V14" s="11">
        <f t="shared" si="0"/>
        <v>9</v>
      </c>
      <c r="X14" s="118">
        <v>10</v>
      </c>
      <c r="Y14" s="50">
        <f>COUNTIF(V$4:V152,X14)</f>
        <v>26</v>
      </c>
    </row>
    <row r="15" spans="1:25" x14ac:dyDescent="0.25">
      <c r="A15" s="4" t="str">
        <f t="shared" si="1"/>
        <v>Московский</v>
      </c>
      <c r="B15" s="12" t="str">
        <f t="shared" si="2"/>
        <v>ГБОУ СОШ №376</v>
      </c>
      <c r="C15" s="6">
        <f t="shared" si="2"/>
        <v>11376</v>
      </c>
      <c r="D15" s="6" t="str">
        <f t="shared" si="2"/>
        <v>СОШ</v>
      </c>
      <c r="E15" s="8" t="str">
        <f t="shared" si="2"/>
        <v>2А</v>
      </c>
      <c r="F15" s="8">
        <f t="shared" si="2"/>
        <v>156</v>
      </c>
      <c r="G15" s="8">
        <f t="shared" si="2"/>
        <v>138</v>
      </c>
      <c r="H15" s="9"/>
      <c r="I15" s="9">
        <v>2</v>
      </c>
      <c r="J15" s="10"/>
      <c r="K15" s="10">
        <v>1</v>
      </c>
      <c r="L15" s="9"/>
      <c r="M15" s="9">
        <v>1</v>
      </c>
      <c r="N15" s="10">
        <v>1</v>
      </c>
      <c r="O15" s="10"/>
      <c r="P15" s="9">
        <v>2</v>
      </c>
      <c r="Q15" s="9"/>
      <c r="R15" s="10">
        <v>1</v>
      </c>
      <c r="S15" s="10"/>
      <c r="T15" s="9">
        <v>1</v>
      </c>
      <c r="U15" s="9"/>
      <c r="V15" s="11">
        <f t="shared" si="0"/>
        <v>9</v>
      </c>
      <c r="X15" s="118">
        <v>11</v>
      </c>
      <c r="Y15" s="50">
        <f>COUNTIF(V$4:V153,X15)</f>
        <v>14</v>
      </c>
    </row>
    <row r="16" spans="1:25" x14ac:dyDescent="0.25">
      <c r="A16" s="4" t="str">
        <f t="shared" si="1"/>
        <v>Московский</v>
      </c>
      <c r="B16" s="12" t="str">
        <f t="shared" si="2"/>
        <v>ГБОУ СОШ №376</v>
      </c>
      <c r="C16" s="6">
        <f t="shared" si="2"/>
        <v>11376</v>
      </c>
      <c r="D16" s="6" t="str">
        <f t="shared" si="2"/>
        <v>СОШ</v>
      </c>
      <c r="E16" s="8" t="str">
        <f t="shared" si="2"/>
        <v>2А</v>
      </c>
      <c r="F16" s="8">
        <f t="shared" si="2"/>
        <v>156</v>
      </c>
      <c r="G16" s="8">
        <f t="shared" si="2"/>
        <v>138</v>
      </c>
      <c r="H16" s="9"/>
      <c r="I16" s="9">
        <v>2</v>
      </c>
      <c r="J16" s="10"/>
      <c r="K16" s="10">
        <v>1</v>
      </c>
      <c r="L16" s="9">
        <v>2</v>
      </c>
      <c r="M16" s="9"/>
      <c r="N16" s="10">
        <v>1</v>
      </c>
      <c r="O16" s="10"/>
      <c r="P16" s="9">
        <v>1</v>
      </c>
      <c r="Q16" s="9"/>
      <c r="R16" s="10">
        <v>1</v>
      </c>
      <c r="S16" s="10"/>
      <c r="T16" s="9">
        <v>0</v>
      </c>
      <c r="U16" s="9"/>
      <c r="V16" s="11">
        <f t="shared" si="0"/>
        <v>8</v>
      </c>
      <c r="Y16">
        <f>SUM(Y4:Y15)</f>
        <v>138</v>
      </c>
    </row>
    <row r="17" spans="1:22" x14ac:dyDescent="0.25">
      <c r="A17" s="4" t="str">
        <f t="shared" si="1"/>
        <v>Московский</v>
      </c>
      <c r="B17" s="12" t="str">
        <f t="shared" si="2"/>
        <v>ГБОУ СОШ №376</v>
      </c>
      <c r="C17" s="6">
        <f t="shared" si="2"/>
        <v>11376</v>
      </c>
      <c r="D17" s="6" t="str">
        <f t="shared" si="2"/>
        <v>СОШ</v>
      </c>
      <c r="E17" s="8" t="str">
        <f t="shared" si="2"/>
        <v>2А</v>
      </c>
      <c r="F17" s="8">
        <f t="shared" si="2"/>
        <v>156</v>
      </c>
      <c r="G17" s="8">
        <f t="shared" si="2"/>
        <v>138</v>
      </c>
      <c r="H17" s="9">
        <v>2</v>
      </c>
      <c r="I17" s="9"/>
      <c r="J17" s="10">
        <v>1</v>
      </c>
      <c r="K17" s="10"/>
      <c r="L17" s="9">
        <v>2</v>
      </c>
      <c r="M17" s="9"/>
      <c r="N17" s="10">
        <v>1</v>
      </c>
      <c r="O17" s="10"/>
      <c r="P17" s="9">
        <v>2</v>
      </c>
      <c r="Q17" s="9"/>
      <c r="R17" s="10">
        <v>1</v>
      </c>
      <c r="S17" s="10"/>
      <c r="T17" s="9">
        <v>2</v>
      </c>
      <c r="U17" s="9"/>
      <c r="V17" s="11">
        <f t="shared" si="0"/>
        <v>11</v>
      </c>
    </row>
    <row r="18" spans="1:22" x14ac:dyDescent="0.25">
      <c r="A18" s="4" t="str">
        <f t="shared" si="1"/>
        <v>Московский</v>
      </c>
      <c r="B18" s="12" t="str">
        <f t="shared" si="2"/>
        <v>ГБОУ СОШ №376</v>
      </c>
      <c r="C18" s="6">
        <f t="shared" si="2"/>
        <v>11376</v>
      </c>
      <c r="D18" s="6" t="str">
        <f t="shared" si="2"/>
        <v>СОШ</v>
      </c>
      <c r="E18" s="8" t="str">
        <f t="shared" si="2"/>
        <v>2А</v>
      </c>
      <c r="F18" s="8">
        <f t="shared" si="2"/>
        <v>156</v>
      </c>
      <c r="G18" s="8">
        <f t="shared" si="2"/>
        <v>138</v>
      </c>
      <c r="H18" s="9"/>
      <c r="I18" s="9">
        <v>2</v>
      </c>
      <c r="J18" s="10"/>
      <c r="K18" s="10">
        <v>1</v>
      </c>
      <c r="L18" s="9">
        <v>2</v>
      </c>
      <c r="M18" s="9"/>
      <c r="N18" s="10">
        <v>1</v>
      </c>
      <c r="O18" s="10"/>
      <c r="P18" s="9">
        <v>0</v>
      </c>
      <c r="Q18" s="9"/>
      <c r="R18" s="10">
        <v>0</v>
      </c>
      <c r="S18" s="10"/>
      <c r="T18" s="9">
        <v>0</v>
      </c>
      <c r="U18" s="9"/>
      <c r="V18" s="11">
        <f t="shared" si="0"/>
        <v>6</v>
      </c>
    </row>
    <row r="19" spans="1:22" x14ac:dyDescent="0.25">
      <c r="A19" s="4" t="str">
        <f t="shared" si="1"/>
        <v>Московский</v>
      </c>
      <c r="B19" s="12" t="str">
        <f t="shared" si="2"/>
        <v>ГБОУ СОШ №376</v>
      </c>
      <c r="C19" s="6">
        <f t="shared" si="2"/>
        <v>11376</v>
      </c>
      <c r="D19" s="6" t="str">
        <f t="shared" si="2"/>
        <v>СОШ</v>
      </c>
      <c r="E19" s="8" t="str">
        <f t="shared" si="2"/>
        <v>2А</v>
      </c>
      <c r="F19" s="8">
        <f t="shared" si="2"/>
        <v>156</v>
      </c>
      <c r="G19" s="8">
        <f t="shared" si="2"/>
        <v>138</v>
      </c>
      <c r="H19" s="9">
        <v>0</v>
      </c>
      <c r="I19" s="9"/>
      <c r="J19" s="10"/>
      <c r="K19" s="10">
        <v>1</v>
      </c>
      <c r="L19" s="9"/>
      <c r="M19" s="9">
        <v>1</v>
      </c>
      <c r="N19" s="10">
        <v>0</v>
      </c>
      <c r="O19" s="10"/>
      <c r="P19" s="9">
        <v>2</v>
      </c>
      <c r="Q19" s="9"/>
      <c r="R19" s="10"/>
      <c r="S19" s="10">
        <v>0</v>
      </c>
      <c r="T19" s="9">
        <v>1</v>
      </c>
      <c r="U19" s="9"/>
      <c r="V19" s="11">
        <f t="shared" si="0"/>
        <v>5</v>
      </c>
    </row>
    <row r="20" spans="1:22" x14ac:dyDescent="0.25">
      <c r="A20" s="4" t="str">
        <f t="shared" si="1"/>
        <v>Московский</v>
      </c>
      <c r="B20" s="12" t="str">
        <f t="shared" si="2"/>
        <v>ГБОУ СОШ №376</v>
      </c>
      <c r="C20" s="6">
        <f t="shared" si="2"/>
        <v>11376</v>
      </c>
      <c r="D20" s="6" t="str">
        <f t="shared" si="2"/>
        <v>СОШ</v>
      </c>
      <c r="E20" s="8" t="str">
        <f t="shared" si="2"/>
        <v>2А</v>
      </c>
      <c r="F20" s="8">
        <f t="shared" si="2"/>
        <v>156</v>
      </c>
      <c r="G20" s="8">
        <f t="shared" si="2"/>
        <v>138</v>
      </c>
      <c r="H20" s="9"/>
      <c r="I20" s="9">
        <v>2</v>
      </c>
      <c r="J20" s="10">
        <v>1</v>
      </c>
      <c r="K20" s="10"/>
      <c r="L20" s="9"/>
      <c r="M20" s="9">
        <v>1</v>
      </c>
      <c r="N20" s="10">
        <v>1</v>
      </c>
      <c r="O20" s="10"/>
      <c r="P20" s="9"/>
      <c r="Q20" s="9">
        <v>2</v>
      </c>
      <c r="R20" s="10">
        <v>1</v>
      </c>
      <c r="S20" s="10"/>
      <c r="T20" s="9">
        <v>2</v>
      </c>
      <c r="U20" s="9"/>
      <c r="V20" s="11">
        <f t="shared" si="0"/>
        <v>10</v>
      </c>
    </row>
    <row r="21" spans="1:22" x14ac:dyDescent="0.25">
      <c r="A21" s="4" t="str">
        <f t="shared" si="1"/>
        <v>Московский</v>
      </c>
      <c r="B21" s="12" t="str">
        <f t="shared" ref="B21:G21" si="3">B20</f>
        <v>ГБОУ СОШ №376</v>
      </c>
      <c r="C21" s="6">
        <f t="shared" si="3"/>
        <v>11376</v>
      </c>
      <c r="D21" s="6" t="str">
        <f t="shared" si="3"/>
        <v>СОШ</v>
      </c>
      <c r="E21" s="8" t="str">
        <f t="shared" si="3"/>
        <v>2А</v>
      </c>
      <c r="F21" s="8">
        <f t="shared" si="3"/>
        <v>156</v>
      </c>
      <c r="G21" s="8">
        <f t="shared" si="3"/>
        <v>138</v>
      </c>
      <c r="H21" s="9"/>
      <c r="I21" s="9">
        <v>2</v>
      </c>
      <c r="J21" s="10">
        <v>1</v>
      </c>
      <c r="K21" s="10"/>
      <c r="L21" s="9">
        <v>1</v>
      </c>
      <c r="M21" s="9"/>
      <c r="N21" s="10">
        <v>1</v>
      </c>
      <c r="O21" s="10"/>
      <c r="P21" s="9"/>
      <c r="Q21" s="9">
        <v>2</v>
      </c>
      <c r="R21" s="10">
        <v>1</v>
      </c>
      <c r="S21" s="10"/>
      <c r="T21" s="9"/>
      <c r="U21" s="9">
        <v>2</v>
      </c>
      <c r="V21" s="11">
        <f t="shared" si="0"/>
        <v>10</v>
      </c>
    </row>
    <row r="22" spans="1:22" x14ac:dyDescent="0.25">
      <c r="A22" s="4" t="str">
        <f t="shared" ref="A22:G37" si="4">A21</f>
        <v>Московский</v>
      </c>
      <c r="B22" s="12" t="str">
        <f t="shared" si="4"/>
        <v>ГБОУ СОШ №376</v>
      </c>
      <c r="C22" s="6">
        <f t="shared" si="4"/>
        <v>11376</v>
      </c>
      <c r="D22" s="6" t="str">
        <f t="shared" si="4"/>
        <v>СОШ</v>
      </c>
      <c r="E22" s="8" t="str">
        <f t="shared" si="4"/>
        <v>2А</v>
      </c>
      <c r="F22" s="8">
        <f t="shared" si="4"/>
        <v>156</v>
      </c>
      <c r="G22" s="8">
        <f t="shared" si="4"/>
        <v>138</v>
      </c>
      <c r="H22" s="9"/>
      <c r="I22" s="9">
        <v>2</v>
      </c>
      <c r="J22" s="10"/>
      <c r="K22" s="10">
        <v>1</v>
      </c>
      <c r="L22" s="9">
        <v>2</v>
      </c>
      <c r="M22" s="9"/>
      <c r="N22" s="10">
        <v>0</v>
      </c>
      <c r="O22" s="10"/>
      <c r="P22" s="9">
        <v>0</v>
      </c>
      <c r="Q22" s="9"/>
      <c r="R22" s="10"/>
      <c r="S22" s="10">
        <v>1</v>
      </c>
      <c r="T22" s="9"/>
      <c r="U22" s="9">
        <v>1</v>
      </c>
      <c r="V22" s="11">
        <f t="shared" si="0"/>
        <v>7</v>
      </c>
    </row>
    <row r="23" spans="1:22" x14ac:dyDescent="0.25">
      <c r="A23" s="4" t="str">
        <f t="shared" si="4"/>
        <v>Московский</v>
      </c>
      <c r="B23" s="12" t="str">
        <f t="shared" si="4"/>
        <v>ГБОУ СОШ №376</v>
      </c>
      <c r="C23" s="6">
        <f t="shared" si="4"/>
        <v>11376</v>
      </c>
      <c r="D23" s="6" t="str">
        <f t="shared" si="4"/>
        <v>СОШ</v>
      </c>
      <c r="E23" s="8" t="str">
        <f t="shared" si="4"/>
        <v>2А</v>
      </c>
      <c r="F23" s="8">
        <f t="shared" si="4"/>
        <v>156</v>
      </c>
      <c r="G23" s="8">
        <f t="shared" si="4"/>
        <v>138</v>
      </c>
      <c r="H23" s="9"/>
      <c r="I23" s="9">
        <v>1</v>
      </c>
      <c r="J23" s="10">
        <v>1</v>
      </c>
      <c r="K23" s="10"/>
      <c r="L23" s="9">
        <v>0</v>
      </c>
      <c r="M23" s="9"/>
      <c r="N23" s="10">
        <v>1</v>
      </c>
      <c r="O23" s="10"/>
      <c r="P23" s="9">
        <v>0</v>
      </c>
      <c r="Q23" s="9"/>
      <c r="R23" s="10">
        <v>1</v>
      </c>
      <c r="S23" s="10"/>
      <c r="T23" s="9">
        <v>1</v>
      </c>
      <c r="U23" s="9"/>
      <c r="V23" s="11">
        <f t="shared" si="0"/>
        <v>5</v>
      </c>
    </row>
    <row r="24" spans="1:22" x14ac:dyDescent="0.25">
      <c r="A24" s="4" t="str">
        <f t="shared" si="4"/>
        <v>Московский</v>
      </c>
      <c r="B24" s="12" t="str">
        <f t="shared" si="4"/>
        <v>ГБОУ СОШ №376</v>
      </c>
      <c r="C24" s="6">
        <f t="shared" si="4"/>
        <v>11376</v>
      </c>
      <c r="D24" s="6" t="str">
        <f t="shared" si="4"/>
        <v>СОШ</v>
      </c>
      <c r="E24" s="8" t="str">
        <f t="shared" si="4"/>
        <v>2А</v>
      </c>
      <c r="F24" s="8">
        <f t="shared" si="4"/>
        <v>156</v>
      </c>
      <c r="G24" s="8">
        <f t="shared" si="4"/>
        <v>138</v>
      </c>
      <c r="H24" s="9">
        <v>2</v>
      </c>
      <c r="I24" s="9"/>
      <c r="J24" s="10">
        <v>1</v>
      </c>
      <c r="K24" s="10"/>
      <c r="L24" s="9">
        <v>2</v>
      </c>
      <c r="M24" s="9"/>
      <c r="N24" s="10">
        <v>1</v>
      </c>
      <c r="O24" s="10"/>
      <c r="P24" s="9">
        <v>0</v>
      </c>
      <c r="Q24" s="9"/>
      <c r="R24" s="10">
        <v>1</v>
      </c>
      <c r="S24" s="10"/>
      <c r="T24" s="9">
        <v>2</v>
      </c>
      <c r="U24" s="9"/>
      <c r="V24" s="11">
        <f t="shared" si="0"/>
        <v>9</v>
      </c>
    </row>
    <row r="25" spans="1:22" x14ac:dyDescent="0.25">
      <c r="A25" s="4" t="str">
        <f t="shared" si="4"/>
        <v>Московский</v>
      </c>
      <c r="B25" s="12" t="str">
        <f t="shared" si="4"/>
        <v>ГБОУ СОШ №376</v>
      </c>
      <c r="C25" s="6">
        <f t="shared" si="4"/>
        <v>11376</v>
      </c>
      <c r="D25" s="6" t="str">
        <f t="shared" si="4"/>
        <v>СОШ</v>
      </c>
      <c r="E25" s="8" t="str">
        <f t="shared" si="4"/>
        <v>2А</v>
      </c>
      <c r="F25" s="8">
        <f t="shared" si="4"/>
        <v>156</v>
      </c>
      <c r="G25" s="8">
        <f t="shared" si="4"/>
        <v>138</v>
      </c>
      <c r="H25" s="9">
        <v>2</v>
      </c>
      <c r="I25" s="9"/>
      <c r="J25" s="10">
        <v>1</v>
      </c>
      <c r="K25" s="10"/>
      <c r="L25" s="9"/>
      <c r="M25" s="9">
        <v>1</v>
      </c>
      <c r="N25" s="10">
        <v>1</v>
      </c>
      <c r="O25" s="10"/>
      <c r="P25" s="9">
        <v>0</v>
      </c>
      <c r="Q25" s="9"/>
      <c r="R25" s="10">
        <v>1</v>
      </c>
      <c r="S25" s="10"/>
      <c r="T25" s="9">
        <v>2</v>
      </c>
      <c r="U25" s="9"/>
      <c r="V25" s="11">
        <f t="shared" si="0"/>
        <v>8</v>
      </c>
    </row>
    <row r="26" spans="1:22" x14ac:dyDescent="0.25">
      <c r="A26" s="4" t="str">
        <f t="shared" si="4"/>
        <v>Московский</v>
      </c>
      <c r="B26" s="12" t="str">
        <f t="shared" si="4"/>
        <v>ГБОУ СОШ №376</v>
      </c>
      <c r="C26" s="6">
        <f t="shared" si="4"/>
        <v>11376</v>
      </c>
      <c r="D26" s="6" t="str">
        <f t="shared" si="4"/>
        <v>СОШ</v>
      </c>
      <c r="E26" s="8" t="str">
        <f t="shared" si="4"/>
        <v>2А</v>
      </c>
      <c r="F26" s="8">
        <f t="shared" si="4"/>
        <v>156</v>
      </c>
      <c r="G26" s="8">
        <f t="shared" si="4"/>
        <v>138</v>
      </c>
      <c r="H26" s="9">
        <v>1</v>
      </c>
      <c r="I26" s="9"/>
      <c r="J26" s="10"/>
      <c r="K26" s="10">
        <v>1</v>
      </c>
      <c r="L26" s="9"/>
      <c r="M26" s="9">
        <v>1</v>
      </c>
      <c r="N26" s="10"/>
      <c r="O26" s="10">
        <v>0</v>
      </c>
      <c r="P26" s="9"/>
      <c r="Q26" s="9">
        <v>1</v>
      </c>
      <c r="R26" s="10"/>
      <c r="S26" s="10">
        <v>0</v>
      </c>
      <c r="T26" s="9">
        <v>1</v>
      </c>
      <c r="U26" s="9"/>
      <c r="V26" s="11">
        <f t="shared" si="0"/>
        <v>5</v>
      </c>
    </row>
    <row r="27" spans="1:22" x14ac:dyDescent="0.25">
      <c r="A27" s="4" t="str">
        <f t="shared" si="4"/>
        <v>Московский</v>
      </c>
      <c r="B27" s="12" t="str">
        <f t="shared" si="4"/>
        <v>ГБОУ СОШ №376</v>
      </c>
      <c r="C27" s="6">
        <f t="shared" si="4"/>
        <v>11376</v>
      </c>
      <c r="D27" s="6" t="str">
        <f t="shared" si="4"/>
        <v>СОШ</v>
      </c>
      <c r="E27" s="8" t="str">
        <f t="shared" si="4"/>
        <v>2А</v>
      </c>
      <c r="F27" s="8">
        <f t="shared" si="4"/>
        <v>156</v>
      </c>
      <c r="G27" s="8">
        <f t="shared" si="4"/>
        <v>138</v>
      </c>
      <c r="H27" s="9">
        <v>2</v>
      </c>
      <c r="I27" s="9"/>
      <c r="J27" s="10">
        <v>1</v>
      </c>
      <c r="K27" s="10"/>
      <c r="L27" s="9">
        <v>2</v>
      </c>
      <c r="M27" s="9"/>
      <c r="N27" s="10">
        <v>1</v>
      </c>
      <c r="O27" s="10"/>
      <c r="P27" s="9"/>
      <c r="Q27" s="9">
        <v>2</v>
      </c>
      <c r="R27" s="10">
        <v>1</v>
      </c>
      <c r="S27" s="10"/>
      <c r="T27" s="9">
        <v>0</v>
      </c>
      <c r="U27" s="9"/>
      <c r="V27" s="11">
        <f t="shared" si="0"/>
        <v>9</v>
      </c>
    </row>
    <row r="28" spans="1:22" x14ac:dyDescent="0.25">
      <c r="A28" s="4" t="str">
        <f t="shared" si="4"/>
        <v>Московский</v>
      </c>
      <c r="B28" s="12" t="str">
        <f t="shared" si="4"/>
        <v>ГБОУ СОШ №376</v>
      </c>
      <c r="C28" s="6">
        <f t="shared" si="4"/>
        <v>11376</v>
      </c>
      <c r="D28" s="6" t="str">
        <f t="shared" si="4"/>
        <v>СОШ</v>
      </c>
      <c r="E28" s="8" t="str">
        <f t="shared" si="4"/>
        <v>2А</v>
      </c>
      <c r="F28" s="8">
        <f t="shared" si="4"/>
        <v>156</v>
      </c>
      <c r="G28" s="8">
        <f t="shared" si="4"/>
        <v>138</v>
      </c>
      <c r="H28" s="9">
        <v>2</v>
      </c>
      <c r="I28" s="9"/>
      <c r="J28" s="10"/>
      <c r="K28" s="10">
        <v>1</v>
      </c>
      <c r="L28" s="9">
        <v>2</v>
      </c>
      <c r="M28" s="9"/>
      <c r="N28" s="10">
        <v>1</v>
      </c>
      <c r="O28" s="10"/>
      <c r="P28" s="9">
        <v>2</v>
      </c>
      <c r="Q28" s="9"/>
      <c r="R28" s="10">
        <v>1</v>
      </c>
      <c r="S28" s="10"/>
      <c r="T28" s="9">
        <v>1</v>
      </c>
      <c r="U28" s="9"/>
      <c r="V28" s="11">
        <f t="shared" si="0"/>
        <v>10</v>
      </c>
    </row>
    <row r="29" spans="1:22" x14ac:dyDescent="0.25">
      <c r="A29" s="4" t="str">
        <f t="shared" si="4"/>
        <v>Московский</v>
      </c>
      <c r="B29" s="12" t="str">
        <f t="shared" si="4"/>
        <v>ГБОУ СОШ №376</v>
      </c>
      <c r="C29" s="6">
        <f t="shared" si="4"/>
        <v>11376</v>
      </c>
      <c r="D29" s="6" t="str">
        <f t="shared" si="4"/>
        <v>СОШ</v>
      </c>
      <c r="E29" s="8" t="str">
        <f t="shared" si="4"/>
        <v>2А</v>
      </c>
      <c r="F29" s="8">
        <f t="shared" si="4"/>
        <v>156</v>
      </c>
      <c r="G29" s="8">
        <f t="shared" si="4"/>
        <v>138</v>
      </c>
      <c r="H29" s="9">
        <v>2</v>
      </c>
      <c r="I29" s="9"/>
      <c r="J29" s="10"/>
      <c r="K29" s="10">
        <v>0</v>
      </c>
      <c r="L29" s="9"/>
      <c r="M29" s="9">
        <v>1</v>
      </c>
      <c r="N29" s="10">
        <v>1</v>
      </c>
      <c r="O29" s="10"/>
      <c r="P29" s="9">
        <v>2</v>
      </c>
      <c r="Q29" s="9"/>
      <c r="R29" s="10"/>
      <c r="S29" s="10">
        <v>1</v>
      </c>
      <c r="T29" s="9">
        <v>1</v>
      </c>
      <c r="U29" s="9"/>
      <c r="V29" s="11">
        <f t="shared" si="0"/>
        <v>8</v>
      </c>
    </row>
    <row r="30" spans="1:22" x14ac:dyDescent="0.25">
      <c r="A30" s="4" t="str">
        <f t="shared" si="4"/>
        <v>Московский</v>
      </c>
      <c r="B30" s="12" t="str">
        <f t="shared" si="4"/>
        <v>ГБОУ СОШ №376</v>
      </c>
      <c r="C30" s="6">
        <f t="shared" si="4"/>
        <v>11376</v>
      </c>
      <c r="D30" s="6" t="str">
        <f t="shared" si="4"/>
        <v>СОШ</v>
      </c>
      <c r="E30" s="8" t="str">
        <f t="shared" si="4"/>
        <v>2А</v>
      </c>
      <c r="F30" s="8">
        <f t="shared" si="4"/>
        <v>156</v>
      </c>
      <c r="G30" s="8">
        <f t="shared" si="4"/>
        <v>138</v>
      </c>
      <c r="H30" s="9">
        <v>2</v>
      </c>
      <c r="I30" s="9"/>
      <c r="J30" s="10"/>
      <c r="K30" s="10">
        <v>1</v>
      </c>
      <c r="L30" s="9"/>
      <c r="M30" s="9">
        <v>1</v>
      </c>
      <c r="N30" s="10">
        <v>1</v>
      </c>
      <c r="O30" s="10"/>
      <c r="P30" s="9"/>
      <c r="Q30" s="9">
        <v>2</v>
      </c>
      <c r="R30" s="10">
        <v>1</v>
      </c>
      <c r="S30" s="10"/>
      <c r="T30" s="9">
        <v>2</v>
      </c>
      <c r="U30" s="9"/>
      <c r="V30" s="11">
        <f t="shared" si="0"/>
        <v>10</v>
      </c>
    </row>
    <row r="31" spans="1:22" x14ac:dyDescent="0.25">
      <c r="A31" s="4" t="str">
        <f t="shared" si="4"/>
        <v>Московский</v>
      </c>
      <c r="B31" s="12" t="str">
        <f t="shared" si="4"/>
        <v>ГБОУ СОШ №376</v>
      </c>
      <c r="C31" s="6">
        <f t="shared" si="4"/>
        <v>11376</v>
      </c>
      <c r="D31" s="6" t="str">
        <f t="shared" si="4"/>
        <v>СОШ</v>
      </c>
      <c r="E31" s="8" t="str">
        <f t="shared" si="4"/>
        <v>2А</v>
      </c>
      <c r="F31" s="8">
        <f t="shared" si="4"/>
        <v>156</v>
      </c>
      <c r="G31" s="8">
        <f t="shared" si="4"/>
        <v>138</v>
      </c>
      <c r="H31" s="9"/>
      <c r="I31" s="9">
        <v>2</v>
      </c>
      <c r="J31" s="10"/>
      <c r="K31" s="10">
        <v>1</v>
      </c>
      <c r="L31" s="9">
        <v>1</v>
      </c>
      <c r="M31" s="9"/>
      <c r="N31" s="10">
        <v>1</v>
      </c>
      <c r="O31" s="10"/>
      <c r="P31" s="9">
        <v>2</v>
      </c>
      <c r="Q31" s="9"/>
      <c r="R31" s="10">
        <v>1</v>
      </c>
      <c r="S31" s="10"/>
      <c r="T31" s="9">
        <v>1</v>
      </c>
      <c r="U31" s="9"/>
      <c r="V31" s="11">
        <f t="shared" si="0"/>
        <v>9</v>
      </c>
    </row>
    <row r="32" spans="1:22" x14ac:dyDescent="0.25">
      <c r="A32" s="4" t="str">
        <f t="shared" si="4"/>
        <v>Московский</v>
      </c>
      <c r="B32" s="12" t="str">
        <f t="shared" si="4"/>
        <v>ГБОУ СОШ №376</v>
      </c>
      <c r="C32" s="6">
        <f t="shared" si="4"/>
        <v>11376</v>
      </c>
      <c r="D32" s="6" t="str">
        <f t="shared" si="4"/>
        <v>СОШ</v>
      </c>
      <c r="E32" s="8" t="str">
        <f t="shared" si="4"/>
        <v>2А</v>
      </c>
      <c r="F32" s="8">
        <f t="shared" si="4"/>
        <v>156</v>
      </c>
      <c r="G32" s="8">
        <f t="shared" si="4"/>
        <v>138</v>
      </c>
      <c r="H32" s="9"/>
      <c r="I32" s="9">
        <v>1</v>
      </c>
      <c r="J32" s="10"/>
      <c r="K32" s="10">
        <v>1</v>
      </c>
      <c r="L32" s="9"/>
      <c r="M32" s="9">
        <v>1</v>
      </c>
      <c r="N32" s="10">
        <v>1</v>
      </c>
      <c r="O32" s="10"/>
      <c r="P32" s="9">
        <v>2</v>
      </c>
      <c r="Q32" s="9"/>
      <c r="R32" s="10">
        <v>1</v>
      </c>
      <c r="S32" s="10"/>
      <c r="T32" s="9"/>
      <c r="U32" s="9">
        <v>1</v>
      </c>
      <c r="V32" s="11">
        <f t="shared" si="0"/>
        <v>8</v>
      </c>
    </row>
    <row r="33" spans="1:22" x14ac:dyDescent="0.25">
      <c r="A33" s="4" t="str">
        <f t="shared" si="4"/>
        <v>Московский</v>
      </c>
      <c r="B33" s="12" t="str">
        <f t="shared" si="4"/>
        <v>ГБОУ СОШ №376</v>
      </c>
      <c r="C33" s="6">
        <f t="shared" si="4"/>
        <v>11376</v>
      </c>
      <c r="D33" s="6" t="str">
        <f t="shared" si="4"/>
        <v>СОШ</v>
      </c>
      <c r="E33" s="8" t="str">
        <f t="shared" si="4"/>
        <v>2А</v>
      </c>
      <c r="F33" s="8">
        <f t="shared" si="4"/>
        <v>156</v>
      </c>
      <c r="G33" s="8">
        <f t="shared" si="4"/>
        <v>138</v>
      </c>
      <c r="H33" s="9"/>
      <c r="I33" s="9">
        <v>2</v>
      </c>
      <c r="J33" s="10">
        <v>1</v>
      </c>
      <c r="K33" s="10"/>
      <c r="L33" s="9">
        <v>2</v>
      </c>
      <c r="M33" s="9"/>
      <c r="N33" s="10">
        <v>1</v>
      </c>
      <c r="O33" s="10"/>
      <c r="P33" s="9">
        <v>2</v>
      </c>
      <c r="Q33" s="9"/>
      <c r="R33" s="10">
        <v>1</v>
      </c>
      <c r="S33" s="10"/>
      <c r="T33" s="9">
        <v>2</v>
      </c>
      <c r="U33" s="9"/>
      <c r="V33" s="11">
        <f t="shared" si="0"/>
        <v>11</v>
      </c>
    </row>
    <row r="34" spans="1:22" x14ac:dyDescent="0.25">
      <c r="A34" s="4" t="str">
        <f t="shared" si="4"/>
        <v>Московский</v>
      </c>
      <c r="B34" s="12" t="str">
        <f t="shared" si="4"/>
        <v>ГБОУ СОШ №376</v>
      </c>
      <c r="C34" s="6">
        <f t="shared" si="4"/>
        <v>11376</v>
      </c>
      <c r="D34" s="6" t="str">
        <f t="shared" si="4"/>
        <v>СОШ</v>
      </c>
      <c r="E34" s="13" t="s">
        <v>19</v>
      </c>
      <c r="F34" s="8">
        <f t="shared" si="4"/>
        <v>156</v>
      </c>
      <c r="G34" s="8">
        <f t="shared" si="4"/>
        <v>138</v>
      </c>
      <c r="H34" s="9">
        <v>1</v>
      </c>
      <c r="I34" s="9"/>
      <c r="J34" s="10">
        <v>0</v>
      </c>
      <c r="K34" s="10"/>
      <c r="L34" s="9"/>
      <c r="M34" s="9">
        <v>0</v>
      </c>
      <c r="N34" s="10">
        <v>1</v>
      </c>
      <c r="O34" s="10"/>
      <c r="P34" s="9">
        <v>2</v>
      </c>
      <c r="Q34" s="9"/>
      <c r="R34" s="10"/>
      <c r="S34" s="10">
        <v>1</v>
      </c>
      <c r="T34" s="9">
        <v>1</v>
      </c>
      <c r="U34" s="9"/>
      <c r="V34" s="11">
        <f t="shared" si="0"/>
        <v>6</v>
      </c>
    </row>
    <row r="35" spans="1:22" x14ac:dyDescent="0.25">
      <c r="A35" s="4" t="str">
        <f t="shared" si="4"/>
        <v>Московский</v>
      </c>
      <c r="B35" s="12" t="str">
        <f t="shared" si="4"/>
        <v>ГБОУ СОШ №376</v>
      </c>
      <c r="C35" s="6">
        <f t="shared" si="4"/>
        <v>11376</v>
      </c>
      <c r="D35" s="6" t="str">
        <f t="shared" si="4"/>
        <v>СОШ</v>
      </c>
      <c r="E35" s="8" t="str">
        <f t="shared" si="4"/>
        <v>2Б</v>
      </c>
      <c r="F35" s="8">
        <f t="shared" si="4"/>
        <v>156</v>
      </c>
      <c r="G35" s="8">
        <f t="shared" si="4"/>
        <v>138</v>
      </c>
      <c r="H35" s="9">
        <v>0</v>
      </c>
      <c r="I35" s="9"/>
      <c r="J35" s="10">
        <v>1</v>
      </c>
      <c r="K35" s="10"/>
      <c r="L35" s="9"/>
      <c r="M35" s="9">
        <v>1</v>
      </c>
      <c r="N35" s="10"/>
      <c r="O35" s="10">
        <v>1</v>
      </c>
      <c r="P35" s="9"/>
      <c r="Q35" s="9">
        <v>1</v>
      </c>
      <c r="R35" s="10">
        <v>1</v>
      </c>
      <c r="S35" s="10"/>
      <c r="T35" s="9">
        <v>1</v>
      </c>
      <c r="U35" s="9"/>
      <c r="V35" s="11">
        <f t="shared" si="0"/>
        <v>6</v>
      </c>
    </row>
    <row r="36" spans="1:22" x14ac:dyDescent="0.25">
      <c r="A36" s="4" t="str">
        <f t="shared" si="4"/>
        <v>Московский</v>
      </c>
      <c r="B36" s="12" t="str">
        <f t="shared" si="4"/>
        <v>ГБОУ СОШ №376</v>
      </c>
      <c r="C36" s="6">
        <f t="shared" si="4"/>
        <v>11376</v>
      </c>
      <c r="D36" s="6" t="str">
        <f t="shared" si="4"/>
        <v>СОШ</v>
      </c>
      <c r="E36" s="8" t="str">
        <f t="shared" si="4"/>
        <v>2Б</v>
      </c>
      <c r="F36" s="8">
        <f t="shared" si="4"/>
        <v>156</v>
      </c>
      <c r="G36" s="8">
        <f t="shared" si="4"/>
        <v>138</v>
      </c>
      <c r="H36" s="9"/>
      <c r="I36" s="9">
        <v>1</v>
      </c>
      <c r="J36" s="10">
        <v>1</v>
      </c>
      <c r="K36" s="10"/>
      <c r="L36" s="9"/>
      <c r="M36" s="9">
        <v>1</v>
      </c>
      <c r="N36" s="10">
        <v>1</v>
      </c>
      <c r="O36" s="10"/>
      <c r="P36" s="9"/>
      <c r="Q36" s="9">
        <v>1</v>
      </c>
      <c r="R36" s="10">
        <v>1</v>
      </c>
      <c r="S36" s="10"/>
      <c r="T36" s="9">
        <v>0</v>
      </c>
      <c r="U36" s="9"/>
      <c r="V36" s="11">
        <f t="shared" si="0"/>
        <v>6</v>
      </c>
    </row>
    <row r="37" spans="1:22" x14ac:dyDescent="0.25">
      <c r="A37" s="4" t="str">
        <f t="shared" si="4"/>
        <v>Московский</v>
      </c>
      <c r="B37" s="12" t="str">
        <f t="shared" si="4"/>
        <v>ГБОУ СОШ №376</v>
      </c>
      <c r="C37" s="6">
        <f t="shared" si="4"/>
        <v>11376</v>
      </c>
      <c r="D37" s="6" t="str">
        <f t="shared" si="4"/>
        <v>СОШ</v>
      </c>
      <c r="E37" s="8" t="str">
        <f t="shared" si="4"/>
        <v>2Б</v>
      </c>
      <c r="F37" s="8">
        <f t="shared" si="4"/>
        <v>156</v>
      </c>
      <c r="G37" s="8">
        <f t="shared" si="4"/>
        <v>138</v>
      </c>
      <c r="H37" s="9">
        <v>2</v>
      </c>
      <c r="I37" s="9"/>
      <c r="J37" s="10">
        <v>1</v>
      </c>
      <c r="K37" s="10"/>
      <c r="L37" s="9"/>
      <c r="M37" s="9">
        <v>1</v>
      </c>
      <c r="N37" s="10">
        <v>1</v>
      </c>
      <c r="O37" s="10"/>
      <c r="P37" s="9"/>
      <c r="Q37" s="9">
        <v>2</v>
      </c>
      <c r="R37" s="10">
        <v>1</v>
      </c>
      <c r="S37" s="10"/>
      <c r="T37" s="9"/>
      <c r="U37" s="9">
        <v>2</v>
      </c>
      <c r="V37" s="11">
        <f t="shared" si="0"/>
        <v>10</v>
      </c>
    </row>
    <row r="38" spans="1:22" x14ac:dyDescent="0.25">
      <c r="A38" s="4" t="str">
        <f t="shared" ref="A38:G53" si="5">A37</f>
        <v>Московский</v>
      </c>
      <c r="B38" s="12" t="str">
        <f t="shared" si="5"/>
        <v>ГБОУ СОШ №376</v>
      </c>
      <c r="C38" s="6">
        <f t="shared" si="5"/>
        <v>11376</v>
      </c>
      <c r="D38" s="6" t="str">
        <f t="shared" si="5"/>
        <v>СОШ</v>
      </c>
      <c r="E38" s="8" t="str">
        <f t="shared" si="5"/>
        <v>2Б</v>
      </c>
      <c r="F38" s="8">
        <f t="shared" si="5"/>
        <v>156</v>
      </c>
      <c r="G38" s="8">
        <f t="shared" si="5"/>
        <v>138</v>
      </c>
      <c r="H38" s="9">
        <v>2</v>
      </c>
      <c r="I38" s="9"/>
      <c r="J38" s="10">
        <v>1</v>
      </c>
      <c r="K38" s="10"/>
      <c r="L38" s="9">
        <v>1</v>
      </c>
      <c r="M38" s="9"/>
      <c r="N38" s="10"/>
      <c r="O38" s="10">
        <v>0</v>
      </c>
      <c r="P38" s="9"/>
      <c r="Q38" s="9">
        <v>1</v>
      </c>
      <c r="R38" s="10">
        <v>1</v>
      </c>
      <c r="S38" s="10"/>
      <c r="T38" s="9"/>
      <c r="U38" s="9">
        <v>0</v>
      </c>
      <c r="V38" s="11">
        <f t="shared" si="0"/>
        <v>6</v>
      </c>
    </row>
    <row r="39" spans="1:22" x14ac:dyDescent="0.25">
      <c r="A39" s="4" t="str">
        <f t="shared" si="5"/>
        <v>Московский</v>
      </c>
      <c r="B39" s="12" t="str">
        <f t="shared" si="5"/>
        <v>ГБОУ СОШ №376</v>
      </c>
      <c r="C39" s="6">
        <f t="shared" si="5"/>
        <v>11376</v>
      </c>
      <c r="D39" s="6" t="str">
        <f t="shared" si="5"/>
        <v>СОШ</v>
      </c>
      <c r="E39" s="8" t="str">
        <f t="shared" si="5"/>
        <v>2Б</v>
      </c>
      <c r="F39" s="8">
        <f t="shared" si="5"/>
        <v>156</v>
      </c>
      <c r="G39" s="8">
        <f t="shared" si="5"/>
        <v>138</v>
      </c>
      <c r="H39" s="9"/>
      <c r="I39" s="9">
        <v>2</v>
      </c>
      <c r="J39" s="10"/>
      <c r="K39" s="10">
        <v>1</v>
      </c>
      <c r="L39" s="9"/>
      <c r="M39" s="9">
        <v>0</v>
      </c>
      <c r="N39" s="10">
        <v>1</v>
      </c>
      <c r="O39" s="10"/>
      <c r="P39" s="9"/>
      <c r="Q39" s="9">
        <v>1</v>
      </c>
      <c r="R39" s="10">
        <v>0</v>
      </c>
      <c r="S39" s="10"/>
      <c r="T39" s="9">
        <v>1</v>
      </c>
      <c r="U39" s="9"/>
      <c r="V39" s="11">
        <f t="shared" si="0"/>
        <v>6</v>
      </c>
    </row>
    <row r="40" spans="1:22" x14ac:dyDescent="0.25">
      <c r="A40" s="4" t="str">
        <f t="shared" si="5"/>
        <v>Московский</v>
      </c>
      <c r="B40" s="12" t="str">
        <f t="shared" si="5"/>
        <v>ГБОУ СОШ №376</v>
      </c>
      <c r="C40" s="6">
        <f t="shared" si="5"/>
        <v>11376</v>
      </c>
      <c r="D40" s="6" t="str">
        <f t="shared" si="5"/>
        <v>СОШ</v>
      </c>
      <c r="E40" s="8" t="str">
        <f t="shared" si="5"/>
        <v>2Б</v>
      </c>
      <c r="F40" s="8">
        <f t="shared" si="5"/>
        <v>156</v>
      </c>
      <c r="G40" s="8">
        <f t="shared" si="5"/>
        <v>138</v>
      </c>
      <c r="H40" s="9">
        <v>1</v>
      </c>
      <c r="I40" s="9"/>
      <c r="J40" s="10"/>
      <c r="K40" s="10">
        <v>1</v>
      </c>
      <c r="L40" s="9"/>
      <c r="M40" s="9">
        <v>1</v>
      </c>
      <c r="N40" s="10"/>
      <c r="O40" s="10">
        <v>0</v>
      </c>
      <c r="P40" s="9">
        <v>0</v>
      </c>
      <c r="Q40" s="9"/>
      <c r="R40" s="10">
        <v>1</v>
      </c>
      <c r="S40" s="10"/>
      <c r="T40" s="9">
        <v>1</v>
      </c>
      <c r="U40" s="9"/>
      <c r="V40" s="11">
        <f t="shared" si="0"/>
        <v>5</v>
      </c>
    </row>
    <row r="41" spans="1:22" x14ac:dyDescent="0.25">
      <c r="A41" s="4" t="str">
        <f t="shared" si="5"/>
        <v>Московский</v>
      </c>
      <c r="B41" s="12" t="str">
        <f t="shared" si="5"/>
        <v>ГБОУ СОШ №376</v>
      </c>
      <c r="C41" s="6">
        <f t="shared" si="5"/>
        <v>11376</v>
      </c>
      <c r="D41" s="6" t="str">
        <f t="shared" si="5"/>
        <v>СОШ</v>
      </c>
      <c r="E41" s="8" t="str">
        <f t="shared" si="5"/>
        <v>2Б</v>
      </c>
      <c r="F41" s="8">
        <f t="shared" si="5"/>
        <v>156</v>
      </c>
      <c r="G41" s="8">
        <f t="shared" si="5"/>
        <v>138</v>
      </c>
      <c r="H41" s="9"/>
      <c r="I41" s="9">
        <v>2</v>
      </c>
      <c r="J41" s="10">
        <v>1</v>
      </c>
      <c r="K41" s="10"/>
      <c r="L41" s="9"/>
      <c r="M41" s="9">
        <v>1</v>
      </c>
      <c r="N41" s="10">
        <v>1</v>
      </c>
      <c r="O41" s="10"/>
      <c r="P41" s="9">
        <v>0</v>
      </c>
      <c r="Q41" s="9"/>
      <c r="R41" s="10">
        <v>1</v>
      </c>
      <c r="S41" s="10"/>
      <c r="T41" s="9">
        <v>1</v>
      </c>
      <c r="U41" s="9"/>
      <c r="V41" s="11">
        <f t="shared" si="0"/>
        <v>7</v>
      </c>
    </row>
    <row r="42" spans="1:22" x14ac:dyDescent="0.25">
      <c r="A42" s="4" t="str">
        <f t="shared" si="5"/>
        <v>Московский</v>
      </c>
      <c r="B42" s="12" t="str">
        <f t="shared" si="5"/>
        <v>ГБОУ СОШ №376</v>
      </c>
      <c r="C42" s="6">
        <f t="shared" si="5"/>
        <v>11376</v>
      </c>
      <c r="D42" s="6" t="str">
        <f t="shared" si="5"/>
        <v>СОШ</v>
      </c>
      <c r="E42" s="8" t="str">
        <f t="shared" si="5"/>
        <v>2Б</v>
      </c>
      <c r="F42" s="8">
        <f t="shared" si="5"/>
        <v>156</v>
      </c>
      <c r="G42" s="8">
        <f t="shared" si="5"/>
        <v>138</v>
      </c>
      <c r="H42" s="9"/>
      <c r="I42" s="9">
        <v>2</v>
      </c>
      <c r="J42" s="10">
        <v>1</v>
      </c>
      <c r="K42" s="10"/>
      <c r="L42" s="9"/>
      <c r="M42" s="9">
        <v>1</v>
      </c>
      <c r="N42" s="10"/>
      <c r="O42" s="10">
        <v>1</v>
      </c>
      <c r="P42" s="9"/>
      <c r="Q42" s="9">
        <v>2</v>
      </c>
      <c r="R42" s="10">
        <v>1</v>
      </c>
      <c r="S42" s="10"/>
      <c r="T42" s="9">
        <v>2</v>
      </c>
      <c r="U42" s="9"/>
      <c r="V42" s="11">
        <f t="shared" si="0"/>
        <v>10</v>
      </c>
    </row>
    <row r="43" spans="1:22" x14ac:dyDescent="0.25">
      <c r="A43" s="4" t="str">
        <f t="shared" si="5"/>
        <v>Московский</v>
      </c>
      <c r="B43" s="12" t="str">
        <f t="shared" si="5"/>
        <v>ГБОУ СОШ №376</v>
      </c>
      <c r="C43" s="6">
        <f t="shared" si="5"/>
        <v>11376</v>
      </c>
      <c r="D43" s="6" t="str">
        <f t="shared" si="5"/>
        <v>СОШ</v>
      </c>
      <c r="E43" s="8" t="str">
        <f t="shared" si="5"/>
        <v>2Б</v>
      </c>
      <c r="F43" s="8">
        <f t="shared" si="5"/>
        <v>156</v>
      </c>
      <c r="G43" s="8">
        <f t="shared" si="5"/>
        <v>138</v>
      </c>
      <c r="H43" s="9"/>
      <c r="I43" s="9">
        <v>1</v>
      </c>
      <c r="J43" s="10">
        <v>1</v>
      </c>
      <c r="K43" s="10"/>
      <c r="L43" s="9"/>
      <c r="M43" s="9">
        <v>0</v>
      </c>
      <c r="N43" s="10"/>
      <c r="O43" s="10">
        <v>1</v>
      </c>
      <c r="P43" s="9">
        <v>2</v>
      </c>
      <c r="Q43" s="9"/>
      <c r="R43" s="10"/>
      <c r="S43" s="10">
        <v>1</v>
      </c>
      <c r="T43" s="9">
        <v>0</v>
      </c>
      <c r="U43" s="9"/>
      <c r="V43" s="11">
        <f t="shared" si="0"/>
        <v>6</v>
      </c>
    </row>
    <row r="44" spans="1:22" x14ac:dyDescent="0.25">
      <c r="A44" s="4" t="str">
        <f t="shared" si="5"/>
        <v>Московский</v>
      </c>
      <c r="B44" s="12" t="str">
        <f t="shared" si="5"/>
        <v>ГБОУ СОШ №376</v>
      </c>
      <c r="C44" s="6">
        <f t="shared" si="5"/>
        <v>11376</v>
      </c>
      <c r="D44" s="6" t="str">
        <f t="shared" si="5"/>
        <v>СОШ</v>
      </c>
      <c r="E44" s="8" t="str">
        <f t="shared" si="5"/>
        <v>2Б</v>
      </c>
      <c r="F44" s="8">
        <f t="shared" si="5"/>
        <v>156</v>
      </c>
      <c r="G44" s="8">
        <f t="shared" si="5"/>
        <v>138</v>
      </c>
      <c r="H44" s="9"/>
      <c r="I44" s="9">
        <v>1</v>
      </c>
      <c r="J44" s="10">
        <v>1</v>
      </c>
      <c r="K44" s="10"/>
      <c r="L44" s="9"/>
      <c r="M44" s="9">
        <v>0</v>
      </c>
      <c r="N44" s="10">
        <v>1</v>
      </c>
      <c r="O44" s="10"/>
      <c r="P44" s="9">
        <v>1</v>
      </c>
      <c r="Q44" s="9"/>
      <c r="R44" s="10"/>
      <c r="S44" s="10">
        <v>1</v>
      </c>
      <c r="T44" s="9">
        <v>1</v>
      </c>
      <c r="U44" s="9"/>
      <c r="V44" s="11">
        <f t="shared" si="0"/>
        <v>6</v>
      </c>
    </row>
    <row r="45" spans="1:22" x14ac:dyDescent="0.25">
      <c r="A45" s="4" t="str">
        <f t="shared" si="5"/>
        <v>Московский</v>
      </c>
      <c r="B45" s="12" t="str">
        <f t="shared" si="5"/>
        <v>ГБОУ СОШ №376</v>
      </c>
      <c r="C45" s="6">
        <f t="shared" si="5"/>
        <v>11376</v>
      </c>
      <c r="D45" s="6" t="str">
        <f t="shared" si="5"/>
        <v>СОШ</v>
      </c>
      <c r="E45" s="8" t="str">
        <f t="shared" si="5"/>
        <v>2Б</v>
      </c>
      <c r="F45" s="8">
        <f t="shared" si="5"/>
        <v>156</v>
      </c>
      <c r="G45" s="8">
        <f t="shared" si="5"/>
        <v>138</v>
      </c>
      <c r="H45" s="9">
        <v>1</v>
      </c>
      <c r="I45" s="9"/>
      <c r="J45" s="10"/>
      <c r="K45" s="10">
        <v>1</v>
      </c>
      <c r="L45" s="9">
        <v>2</v>
      </c>
      <c r="M45" s="9"/>
      <c r="N45" s="10">
        <v>1</v>
      </c>
      <c r="O45" s="10"/>
      <c r="P45" s="9">
        <v>0</v>
      </c>
      <c r="Q45" s="9"/>
      <c r="R45" s="10">
        <v>1</v>
      </c>
      <c r="S45" s="10"/>
      <c r="T45" s="9"/>
      <c r="U45" s="9">
        <v>1</v>
      </c>
      <c r="V45" s="11">
        <f t="shared" si="0"/>
        <v>7</v>
      </c>
    </row>
    <row r="46" spans="1:22" x14ac:dyDescent="0.25">
      <c r="A46" s="4" t="str">
        <f t="shared" si="5"/>
        <v>Московский</v>
      </c>
      <c r="B46" s="12" t="str">
        <f t="shared" si="5"/>
        <v>ГБОУ СОШ №376</v>
      </c>
      <c r="C46" s="6">
        <f t="shared" si="5"/>
        <v>11376</v>
      </c>
      <c r="D46" s="6" t="str">
        <f t="shared" si="5"/>
        <v>СОШ</v>
      </c>
      <c r="E46" s="8" t="str">
        <f t="shared" si="5"/>
        <v>2Б</v>
      </c>
      <c r="F46" s="8">
        <f t="shared" si="5"/>
        <v>156</v>
      </c>
      <c r="G46" s="8">
        <f t="shared" si="5"/>
        <v>138</v>
      </c>
      <c r="H46" s="9"/>
      <c r="I46" s="9">
        <v>2</v>
      </c>
      <c r="J46" s="10">
        <v>1</v>
      </c>
      <c r="K46" s="10"/>
      <c r="L46" s="9">
        <v>1</v>
      </c>
      <c r="M46" s="9"/>
      <c r="N46" s="10">
        <v>1</v>
      </c>
      <c r="O46" s="10"/>
      <c r="P46" s="9">
        <v>0</v>
      </c>
      <c r="Q46" s="9"/>
      <c r="R46" s="10">
        <v>1</v>
      </c>
      <c r="S46" s="10"/>
      <c r="T46" s="9">
        <v>0</v>
      </c>
      <c r="U46" s="9"/>
      <c r="V46" s="11">
        <f t="shared" si="0"/>
        <v>6</v>
      </c>
    </row>
    <row r="47" spans="1:22" x14ac:dyDescent="0.25">
      <c r="A47" s="4" t="str">
        <f t="shared" si="5"/>
        <v>Московский</v>
      </c>
      <c r="B47" s="12" t="str">
        <f t="shared" si="5"/>
        <v>ГБОУ СОШ №376</v>
      </c>
      <c r="C47" s="6">
        <f t="shared" si="5"/>
        <v>11376</v>
      </c>
      <c r="D47" s="6" t="str">
        <f t="shared" si="5"/>
        <v>СОШ</v>
      </c>
      <c r="E47" s="8" t="str">
        <f t="shared" si="5"/>
        <v>2Б</v>
      </c>
      <c r="F47" s="8">
        <f t="shared" si="5"/>
        <v>156</v>
      </c>
      <c r="G47" s="8">
        <f t="shared" si="5"/>
        <v>138</v>
      </c>
      <c r="H47" s="9"/>
      <c r="I47" s="9">
        <v>2</v>
      </c>
      <c r="J47" s="10">
        <v>1</v>
      </c>
      <c r="K47" s="10"/>
      <c r="L47" s="9">
        <v>0</v>
      </c>
      <c r="M47" s="9"/>
      <c r="N47" s="10">
        <v>0</v>
      </c>
      <c r="O47" s="10"/>
      <c r="P47" s="9"/>
      <c r="Q47" s="9">
        <v>2</v>
      </c>
      <c r="R47" s="10"/>
      <c r="S47" s="10">
        <v>1</v>
      </c>
      <c r="T47" s="9"/>
      <c r="U47" s="9">
        <v>0</v>
      </c>
      <c r="V47" s="11">
        <f t="shared" si="0"/>
        <v>6</v>
      </c>
    </row>
    <row r="48" spans="1:22" x14ac:dyDescent="0.25">
      <c r="A48" s="4" t="str">
        <f t="shared" si="5"/>
        <v>Московский</v>
      </c>
      <c r="B48" s="12" t="str">
        <f t="shared" si="5"/>
        <v>ГБОУ СОШ №376</v>
      </c>
      <c r="C48" s="6">
        <f t="shared" si="5"/>
        <v>11376</v>
      </c>
      <c r="D48" s="6" t="str">
        <f t="shared" si="5"/>
        <v>СОШ</v>
      </c>
      <c r="E48" s="8" t="str">
        <f t="shared" si="5"/>
        <v>2Б</v>
      </c>
      <c r="F48" s="8">
        <f t="shared" si="5"/>
        <v>156</v>
      </c>
      <c r="G48" s="8">
        <f t="shared" si="5"/>
        <v>138</v>
      </c>
      <c r="H48" s="9">
        <v>2</v>
      </c>
      <c r="I48" s="9"/>
      <c r="J48" s="10"/>
      <c r="K48" s="10">
        <v>0</v>
      </c>
      <c r="L48" s="9">
        <v>2</v>
      </c>
      <c r="M48" s="9"/>
      <c r="N48" s="10">
        <v>1</v>
      </c>
      <c r="O48" s="10"/>
      <c r="P48" s="9">
        <v>0</v>
      </c>
      <c r="Q48" s="9"/>
      <c r="R48" s="10">
        <v>1</v>
      </c>
      <c r="S48" s="10"/>
      <c r="T48" s="9">
        <v>0</v>
      </c>
      <c r="U48" s="9"/>
      <c r="V48" s="11">
        <f t="shared" si="0"/>
        <v>6</v>
      </c>
    </row>
    <row r="49" spans="1:22" x14ac:dyDescent="0.25">
      <c r="A49" s="4" t="str">
        <f t="shared" si="5"/>
        <v>Московский</v>
      </c>
      <c r="B49" s="12" t="str">
        <f t="shared" si="5"/>
        <v>ГБОУ СОШ №376</v>
      </c>
      <c r="C49" s="6">
        <f t="shared" si="5"/>
        <v>11376</v>
      </c>
      <c r="D49" s="6" t="str">
        <f t="shared" si="5"/>
        <v>СОШ</v>
      </c>
      <c r="E49" s="8" t="str">
        <f t="shared" si="5"/>
        <v>2Б</v>
      </c>
      <c r="F49" s="8">
        <f t="shared" si="5"/>
        <v>156</v>
      </c>
      <c r="G49" s="8">
        <f t="shared" si="5"/>
        <v>138</v>
      </c>
      <c r="H49" s="9"/>
      <c r="I49" s="9">
        <v>1</v>
      </c>
      <c r="J49" s="10">
        <v>1</v>
      </c>
      <c r="K49" s="10"/>
      <c r="L49" s="9"/>
      <c r="M49" s="9">
        <v>1</v>
      </c>
      <c r="N49" s="10">
        <v>1</v>
      </c>
      <c r="O49" s="10"/>
      <c r="P49" s="9"/>
      <c r="Q49" s="9">
        <v>1</v>
      </c>
      <c r="R49" s="10">
        <v>1</v>
      </c>
      <c r="S49" s="10"/>
      <c r="T49" s="9">
        <v>0</v>
      </c>
      <c r="U49" s="9"/>
      <c r="V49" s="11">
        <f t="shared" si="0"/>
        <v>6</v>
      </c>
    </row>
    <row r="50" spans="1:22" x14ac:dyDescent="0.25">
      <c r="A50" s="4" t="str">
        <f t="shared" si="5"/>
        <v>Московский</v>
      </c>
      <c r="B50" s="12" t="str">
        <f t="shared" si="5"/>
        <v>ГБОУ СОШ №376</v>
      </c>
      <c r="C50" s="6">
        <f t="shared" si="5"/>
        <v>11376</v>
      </c>
      <c r="D50" s="6" t="str">
        <f t="shared" si="5"/>
        <v>СОШ</v>
      </c>
      <c r="E50" s="8" t="str">
        <f t="shared" si="5"/>
        <v>2Б</v>
      </c>
      <c r="F50" s="8">
        <f t="shared" si="5"/>
        <v>156</v>
      </c>
      <c r="G50" s="8">
        <f t="shared" si="5"/>
        <v>138</v>
      </c>
      <c r="H50" s="9"/>
      <c r="I50" s="9">
        <v>1</v>
      </c>
      <c r="J50" s="10">
        <v>1</v>
      </c>
      <c r="K50" s="10"/>
      <c r="L50" s="9"/>
      <c r="M50" s="9">
        <v>0</v>
      </c>
      <c r="N50" s="10">
        <v>1</v>
      </c>
      <c r="O50" s="10"/>
      <c r="P50" s="9"/>
      <c r="Q50" s="9">
        <v>2</v>
      </c>
      <c r="R50" s="10">
        <v>1</v>
      </c>
      <c r="S50" s="10"/>
      <c r="T50" s="9">
        <v>0</v>
      </c>
      <c r="U50" s="9"/>
      <c r="V50" s="11">
        <f t="shared" si="0"/>
        <v>6</v>
      </c>
    </row>
    <row r="51" spans="1:22" x14ac:dyDescent="0.25">
      <c r="A51" s="4" t="str">
        <f t="shared" si="5"/>
        <v>Московский</v>
      </c>
      <c r="B51" s="12" t="str">
        <f t="shared" si="5"/>
        <v>ГБОУ СОШ №376</v>
      </c>
      <c r="C51" s="6">
        <f t="shared" si="5"/>
        <v>11376</v>
      </c>
      <c r="D51" s="6" t="str">
        <f t="shared" si="5"/>
        <v>СОШ</v>
      </c>
      <c r="E51" s="8" t="str">
        <f t="shared" si="5"/>
        <v>2Б</v>
      </c>
      <c r="F51" s="8">
        <f t="shared" si="5"/>
        <v>156</v>
      </c>
      <c r="G51" s="8">
        <f t="shared" si="5"/>
        <v>138</v>
      </c>
      <c r="H51" s="9">
        <v>2</v>
      </c>
      <c r="I51" s="9"/>
      <c r="J51" s="10">
        <v>1</v>
      </c>
      <c r="K51" s="10"/>
      <c r="L51" s="9"/>
      <c r="M51" s="9">
        <v>0</v>
      </c>
      <c r="N51" s="10">
        <v>1</v>
      </c>
      <c r="O51" s="10"/>
      <c r="P51" s="9">
        <v>0</v>
      </c>
      <c r="Q51" s="9"/>
      <c r="R51" s="10">
        <v>1</v>
      </c>
      <c r="S51" s="10"/>
      <c r="T51" s="9">
        <v>1</v>
      </c>
      <c r="U51" s="9"/>
      <c r="V51" s="11">
        <f t="shared" si="0"/>
        <v>6</v>
      </c>
    </row>
    <row r="52" spans="1:22" x14ac:dyDescent="0.25">
      <c r="A52" s="4" t="str">
        <f t="shared" si="5"/>
        <v>Московский</v>
      </c>
      <c r="B52" s="12" t="str">
        <f t="shared" si="5"/>
        <v>ГБОУ СОШ №376</v>
      </c>
      <c r="C52" s="6">
        <f t="shared" si="5"/>
        <v>11376</v>
      </c>
      <c r="D52" s="6" t="str">
        <f t="shared" si="5"/>
        <v>СОШ</v>
      </c>
      <c r="E52" s="8" t="str">
        <f t="shared" si="5"/>
        <v>2Б</v>
      </c>
      <c r="F52" s="8">
        <f t="shared" si="5"/>
        <v>156</v>
      </c>
      <c r="G52" s="8">
        <f t="shared" si="5"/>
        <v>138</v>
      </c>
      <c r="H52" s="9">
        <v>1</v>
      </c>
      <c r="I52" s="9"/>
      <c r="J52" s="10">
        <v>0</v>
      </c>
      <c r="K52" s="10"/>
      <c r="L52" s="9"/>
      <c r="M52" s="9">
        <v>1</v>
      </c>
      <c r="N52" s="10">
        <v>1</v>
      </c>
      <c r="O52" s="10"/>
      <c r="P52" s="9">
        <v>1</v>
      </c>
      <c r="Q52" s="9"/>
      <c r="R52" s="10">
        <v>0</v>
      </c>
      <c r="S52" s="10"/>
      <c r="T52" s="9">
        <v>1</v>
      </c>
      <c r="U52" s="9"/>
      <c r="V52" s="11">
        <f t="shared" si="0"/>
        <v>5</v>
      </c>
    </row>
    <row r="53" spans="1:22" x14ac:dyDescent="0.25">
      <c r="A53" s="4" t="str">
        <f t="shared" si="5"/>
        <v>Московский</v>
      </c>
      <c r="B53" s="12" t="str">
        <f t="shared" si="5"/>
        <v>ГБОУ СОШ №376</v>
      </c>
      <c r="C53" s="6">
        <f t="shared" si="5"/>
        <v>11376</v>
      </c>
      <c r="D53" s="6" t="str">
        <f t="shared" si="5"/>
        <v>СОШ</v>
      </c>
      <c r="E53" s="8" t="str">
        <f t="shared" si="5"/>
        <v>2Б</v>
      </c>
      <c r="F53" s="8">
        <f t="shared" si="5"/>
        <v>156</v>
      </c>
      <c r="G53" s="8">
        <f t="shared" si="5"/>
        <v>138</v>
      </c>
      <c r="H53" s="9"/>
      <c r="I53" s="9">
        <v>2</v>
      </c>
      <c r="J53" s="10">
        <v>0</v>
      </c>
      <c r="K53" s="10"/>
      <c r="L53" s="9">
        <v>2</v>
      </c>
      <c r="M53" s="9"/>
      <c r="N53" s="10">
        <v>1</v>
      </c>
      <c r="O53" s="10"/>
      <c r="P53" s="9">
        <v>0</v>
      </c>
      <c r="Q53" s="9"/>
      <c r="R53" s="10">
        <v>1</v>
      </c>
      <c r="S53" s="10"/>
      <c r="T53" s="9">
        <v>0</v>
      </c>
      <c r="U53" s="9"/>
      <c r="V53" s="11">
        <f t="shared" si="0"/>
        <v>6</v>
      </c>
    </row>
    <row r="54" spans="1:22" x14ac:dyDescent="0.25">
      <c r="A54" s="4" t="str">
        <f t="shared" ref="A54:D69" si="6">A53</f>
        <v>Московский</v>
      </c>
      <c r="B54" s="12" t="str">
        <f t="shared" si="6"/>
        <v>ГБОУ СОШ №376</v>
      </c>
      <c r="C54" s="6">
        <f t="shared" si="6"/>
        <v>11376</v>
      </c>
      <c r="D54" s="6" t="str">
        <f t="shared" si="6"/>
        <v>СОШ</v>
      </c>
      <c r="E54" s="13" t="s">
        <v>20</v>
      </c>
      <c r="F54" s="8">
        <f t="shared" ref="E54:G69" si="7">F53</f>
        <v>156</v>
      </c>
      <c r="G54" s="8">
        <f t="shared" si="7"/>
        <v>138</v>
      </c>
      <c r="H54" s="9">
        <v>2</v>
      </c>
      <c r="I54" s="9"/>
      <c r="J54" s="10"/>
      <c r="K54" s="10">
        <v>1</v>
      </c>
      <c r="L54" s="9"/>
      <c r="M54" s="9">
        <v>2</v>
      </c>
      <c r="N54" s="10">
        <v>1</v>
      </c>
      <c r="O54" s="10"/>
      <c r="P54" s="9">
        <v>2</v>
      </c>
      <c r="Q54" s="9"/>
      <c r="R54" s="10">
        <v>1</v>
      </c>
      <c r="S54" s="10"/>
      <c r="T54" s="9">
        <v>2</v>
      </c>
      <c r="U54" s="9"/>
      <c r="V54" s="11">
        <f t="shared" si="0"/>
        <v>11</v>
      </c>
    </row>
    <row r="55" spans="1:22" x14ac:dyDescent="0.25">
      <c r="A55" s="4" t="str">
        <f t="shared" si="6"/>
        <v>Московский</v>
      </c>
      <c r="B55" s="12" t="str">
        <f t="shared" si="6"/>
        <v>ГБОУ СОШ №376</v>
      </c>
      <c r="C55" s="6">
        <f t="shared" si="6"/>
        <v>11376</v>
      </c>
      <c r="D55" s="6" t="str">
        <f t="shared" si="6"/>
        <v>СОШ</v>
      </c>
      <c r="E55" s="8" t="str">
        <f t="shared" si="7"/>
        <v>2В</v>
      </c>
      <c r="F55" s="8">
        <f t="shared" si="7"/>
        <v>156</v>
      </c>
      <c r="G55" s="8">
        <f t="shared" si="7"/>
        <v>138</v>
      </c>
      <c r="H55" s="9"/>
      <c r="I55" s="9">
        <v>1</v>
      </c>
      <c r="J55" s="10">
        <v>1</v>
      </c>
      <c r="K55" s="10"/>
      <c r="L55" s="9"/>
      <c r="M55" s="9">
        <v>2</v>
      </c>
      <c r="N55" s="10">
        <v>1</v>
      </c>
      <c r="O55" s="10"/>
      <c r="P55" s="9"/>
      <c r="Q55" s="9">
        <v>2</v>
      </c>
      <c r="R55" s="10">
        <v>1</v>
      </c>
      <c r="S55" s="10"/>
      <c r="T55" s="9">
        <v>2</v>
      </c>
      <c r="U55" s="9"/>
      <c r="V55" s="11">
        <f t="shared" si="0"/>
        <v>10</v>
      </c>
    </row>
    <row r="56" spans="1:22" x14ac:dyDescent="0.25">
      <c r="A56" s="4" t="str">
        <f t="shared" si="6"/>
        <v>Московский</v>
      </c>
      <c r="B56" s="12" t="str">
        <f t="shared" si="6"/>
        <v>ГБОУ СОШ №376</v>
      </c>
      <c r="C56" s="6">
        <f t="shared" si="6"/>
        <v>11376</v>
      </c>
      <c r="D56" s="6" t="str">
        <f t="shared" si="6"/>
        <v>СОШ</v>
      </c>
      <c r="E56" s="8" t="str">
        <f t="shared" si="7"/>
        <v>2В</v>
      </c>
      <c r="F56" s="8">
        <f t="shared" si="7"/>
        <v>156</v>
      </c>
      <c r="G56" s="8">
        <f t="shared" si="7"/>
        <v>138</v>
      </c>
      <c r="H56" s="9">
        <v>2</v>
      </c>
      <c r="I56" s="9"/>
      <c r="J56" s="10">
        <v>1</v>
      </c>
      <c r="K56" s="10"/>
      <c r="L56" s="9"/>
      <c r="M56" s="9">
        <v>2</v>
      </c>
      <c r="N56" s="10">
        <v>1</v>
      </c>
      <c r="O56" s="10"/>
      <c r="P56" s="9"/>
      <c r="Q56" s="9">
        <v>2</v>
      </c>
      <c r="R56" s="10">
        <v>1</v>
      </c>
      <c r="S56" s="10"/>
      <c r="T56" s="9">
        <v>2</v>
      </c>
      <c r="U56" s="9"/>
      <c r="V56" s="11">
        <f t="shared" si="0"/>
        <v>11</v>
      </c>
    </row>
    <row r="57" spans="1:22" x14ac:dyDescent="0.25">
      <c r="A57" s="4" t="str">
        <f t="shared" si="6"/>
        <v>Московский</v>
      </c>
      <c r="B57" s="12" t="str">
        <f t="shared" si="6"/>
        <v>ГБОУ СОШ №376</v>
      </c>
      <c r="C57" s="6">
        <f t="shared" si="6"/>
        <v>11376</v>
      </c>
      <c r="D57" s="6" t="str">
        <f t="shared" si="6"/>
        <v>СОШ</v>
      </c>
      <c r="E57" s="8" t="str">
        <f t="shared" si="7"/>
        <v>2В</v>
      </c>
      <c r="F57" s="8">
        <f t="shared" si="7"/>
        <v>156</v>
      </c>
      <c r="G57" s="8">
        <f t="shared" si="7"/>
        <v>138</v>
      </c>
      <c r="H57" s="9">
        <v>2</v>
      </c>
      <c r="I57" s="9"/>
      <c r="J57" s="10"/>
      <c r="K57" s="10">
        <v>1</v>
      </c>
      <c r="L57" s="9"/>
      <c r="M57" s="9">
        <v>2</v>
      </c>
      <c r="N57" s="10">
        <v>1</v>
      </c>
      <c r="O57" s="10"/>
      <c r="P57" s="9">
        <v>2</v>
      </c>
      <c r="Q57" s="9"/>
      <c r="R57" s="10">
        <v>0</v>
      </c>
      <c r="S57" s="10"/>
      <c r="T57" s="9">
        <v>2</v>
      </c>
      <c r="U57" s="9"/>
      <c r="V57" s="11">
        <f t="shared" si="0"/>
        <v>10</v>
      </c>
    </row>
    <row r="58" spans="1:22" x14ac:dyDescent="0.25">
      <c r="A58" s="4" t="str">
        <f t="shared" si="6"/>
        <v>Московский</v>
      </c>
      <c r="B58" s="12" t="str">
        <f t="shared" si="6"/>
        <v>ГБОУ СОШ №376</v>
      </c>
      <c r="C58" s="6">
        <f t="shared" si="6"/>
        <v>11376</v>
      </c>
      <c r="D58" s="6" t="str">
        <f t="shared" si="6"/>
        <v>СОШ</v>
      </c>
      <c r="E58" s="8" t="str">
        <f t="shared" si="7"/>
        <v>2В</v>
      </c>
      <c r="F58" s="8">
        <f t="shared" si="7"/>
        <v>156</v>
      </c>
      <c r="G58" s="8">
        <f t="shared" si="7"/>
        <v>138</v>
      </c>
      <c r="H58" s="9"/>
      <c r="I58" s="9">
        <v>0</v>
      </c>
      <c r="J58" s="10">
        <v>1</v>
      </c>
      <c r="K58" s="10"/>
      <c r="L58" s="9"/>
      <c r="M58" s="9">
        <v>2</v>
      </c>
      <c r="N58" s="10"/>
      <c r="O58" s="10">
        <v>0</v>
      </c>
      <c r="P58" s="9"/>
      <c r="Q58" s="9">
        <v>2</v>
      </c>
      <c r="R58" s="10">
        <v>1</v>
      </c>
      <c r="S58" s="10"/>
      <c r="T58" s="9">
        <v>1</v>
      </c>
      <c r="U58" s="9"/>
      <c r="V58" s="11">
        <f t="shared" si="0"/>
        <v>7</v>
      </c>
    </row>
    <row r="59" spans="1:22" x14ac:dyDescent="0.25">
      <c r="A59" s="4" t="str">
        <f t="shared" si="6"/>
        <v>Московский</v>
      </c>
      <c r="B59" s="12" t="str">
        <f t="shared" si="6"/>
        <v>ГБОУ СОШ №376</v>
      </c>
      <c r="C59" s="6">
        <f t="shared" si="6"/>
        <v>11376</v>
      </c>
      <c r="D59" s="6" t="str">
        <f t="shared" si="6"/>
        <v>СОШ</v>
      </c>
      <c r="E59" s="8" t="str">
        <f t="shared" si="7"/>
        <v>2В</v>
      </c>
      <c r="F59" s="8">
        <f t="shared" si="7"/>
        <v>156</v>
      </c>
      <c r="G59" s="8">
        <f t="shared" si="7"/>
        <v>138</v>
      </c>
      <c r="H59" s="9"/>
      <c r="I59" s="9">
        <v>2</v>
      </c>
      <c r="J59" s="10">
        <v>1</v>
      </c>
      <c r="K59" s="10"/>
      <c r="L59" s="9">
        <v>2</v>
      </c>
      <c r="M59" s="9"/>
      <c r="N59" s="10">
        <v>1</v>
      </c>
      <c r="O59" s="10"/>
      <c r="P59" s="9">
        <v>0</v>
      </c>
      <c r="Q59" s="9"/>
      <c r="R59" s="10"/>
      <c r="S59" s="10">
        <v>0</v>
      </c>
      <c r="T59" s="9">
        <v>1</v>
      </c>
      <c r="U59" s="9"/>
      <c r="V59" s="11">
        <f t="shared" si="0"/>
        <v>7</v>
      </c>
    </row>
    <row r="60" spans="1:22" x14ac:dyDescent="0.25">
      <c r="A60" s="4" t="str">
        <f t="shared" si="6"/>
        <v>Московский</v>
      </c>
      <c r="B60" s="12" t="str">
        <f t="shared" si="6"/>
        <v>ГБОУ СОШ №376</v>
      </c>
      <c r="C60" s="6">
        <f t="shared" si="6"/>
        <v>11376</v>
      </c>
      <c r="D60" s="6" t="str">
        <f t="shared" si="6"/>
        <v>СОШ</v>
      </c>
      <c r="E60" s="8" t="str">
        <f t="shared" si="7"/>
        <v>2В</v>
      </c>
      <c r="F60" s="8">
        <f t="shared" si="7"/>
        <v>156</v>
      </c>
      <c r="G60" s="8">
        <f t="shared" si="7"/>
        <v>138</v>
      </c>
      <c r="H60" s="9">
        <v>2</v>
      </c>
      <c r="I60" s="9"/>
      <c r="J60" s="10">
        <v>1</v>
      </c>
      <c r="K60" s="10"/>
      <c r="L60" s="9"/>
      <c r="M60" s="9">
        <v>2</v>
      </c>
      <c r="N60" s="10">
        <v>1</v>
      </c>
      <c r="O60" s="10"/>
      <c r="P60" s="9">
        <v>2</v>
      </c>
      <c r="Q60" s="9"/>
      <c r="R60" s="10">
        <v>1</v>
      </c>
      <c r="S60" s="10"/>
      <c r="T60" s="9">
        <v>2</v>
      </c>
      <c r="U60" s="9"/>
      <c r="V60" s="11">
        <f t="shared" si="0"/>
        <v>11</v>
      </c>
    </row>
    <row r="61" spans="1:22" x14ac:dyDescent="0.25">
      <c r="A61" s="4" t="str">
        <f t="shared" si="6"/>
        <v>Московский</v>
      </c>
      <c r="B61" s="12" t="str">
        <f t="shared" si="6"/>
        <v>ГБОУ СОШ №376</v>
      </c>
      <c r="C61" s="6">
        <f t="shared" si="6"/>
        <v>11376</v>
      </c>
      <c r="D61" s="6" t="str">
        <f t="shared" si="6"/>
        <v>СОШ</v>
      </c>
      <c r="E61" s="8" t="str">
        <f t="shared" si="7"/>
        <v>2В</v>
      </c>
      <c r="F61" s="8">
        <f t="shared" si="7"/>
        <v>156</v>
      </c>
      <c r="G61" s="8">
        <f t="shared" si="7"/>
        <v>138</v>
      </c>
      <c r="H61" s="9"/>
      <c r="I61" s="9">
        <v>1</v>
      </c>
      <c r="J61" s="10"/>
      <c r="K61" s="10">
        <v>1</v>
      </c>
      <c r="L61" s="9"/>
      <c r="M61" s="9">
        <v>2</v>
      </c>
      <c r="N61" s="10">
        <v>1</v>
      </c>
      <c r="O61" s="10"/>
      <c r="P61" s="9">
        <v>2</v>
      </c>
      <c r="Q61" s="9"/>
      <c r="R61" s="10">
        <v>0</v>
      </c>
      <c r="S61" s="10"/>
      <c r="T61" s="9">
        <v>0</v>
      </c>
      <c r="U61" s="9"/>
      <c r="V61" s="11">
        <f t="shared" si="0"/>
        <v>7</v>
      </c>
    </row>
    <row r="62" spans="1:22" x14ac:dyDescent="0.25">
      <c r="A62" s="4" t="str">
        <f t="shared" si="6"/>
        <v>Московский</v>
      </c>
      <c r="B62" s="12" t="str">
        <f t="shared" si="6"/>
        <v>ГБОУ СОШ №376</v>
      </c>
      <c r="C62" s="6">
        <f t="shared" si="6"/>
        <v>11376</v>
      </c>
      <c r="D62" s="6" t="str">
        <f t="shared" si="6"/>
        <v>СОШ</v>
      </c>
      <c r="E62" s="8" t="str">
        <f t="shared" si="7"/>
        <v>2В</v>
      </c>
      <c r="F62" s="8">
        <f t="shared" si="7"/>
        <v>156</v>
      </c>
      <c r="G62" s="8">
        <f t="shared" si="7"/>
        <v>138</v>
      </c>
      <c r="H62" s="9">
        <v>2</v>
      </c>
      <c r="I62" s="9"/>
      <c r="J62" s="10"/>
      <c r="K62" s="10">
        <v>1</v>
      </c>
      <c r="L62" s="9"/>
      <c r="M62" s="9">
        <v>2</v>
      </c>
      <c r="N62" s="10"/>
      <c r="O62" s="10">
        <v>0</v>
      </c>
      <c r="P62" s="9"/>
      <c r="Q62" s="9">
        <v>0</v>
      </c>
      <c r="R62" s="10"/>
      <c r="S62" s="10">
        <v>0</v>
      </c>
      <c r="T62" s="9">
        <v>1</v>
      </c>
      <c r="U62" s="9"/>
      <c r="V62" s="11">
        <f t="shared" si="0"/>
        <v>6</v>
      </c>
    </row>
    <row r="63" spans="1:22" x14ac:dyDescent="0.25">
      <c r="A63" s="4" t="str">
        <f t="shared" si="6"/>
        <v>Московский</v>
      </c>
      <c r="B63" s="12" t="str">
        <f t="shared" si="6"/>
        <v>ГБОУ СОШ №376</v>
      </c>
      <c r="C63" s="6">
        <f t="shared" si="6"/>
        <v>11376</v>
      </c>
      <c r="D63" s="6" t="str">
        <f t="shared" si="6"/>
        <v>СОШ</v>
      </c>
      <c r="E63" s="8" t="str">
        <f t="shared" si="7"/>
        <v>2В</v>
      </c>
      <c r="F63" s="8">
        <f t="shared" si="7"/>
        <v>156</v>
      </c>
      <c r="G63" s="8">
        <f t="shared" si="7"/>
        <v>138</v>
      </c>
      <c r="H63" s="9">
        <v>0</v>
      </c>
      <c r="I63" s="9"/>
      <c r="J63" s="10">
        <v>0</v>
      </c>
      <c r="K63" s="10"/>
      <c r="L63" s="9">
        <v>2</v>
      </c>
      <c r="M63" s="9"/>
      <c r="N63" s="10"/>
      <c r="O63" s="10">
        <v>1</v>
      </c>
      <c r="P63" s="9">
        <v>1</v>
      </c>
      <c r="Q63" s="9"/>
      <c r="R63" s="10"/>
      <c r="S63" s="10">
        <v>0</v>
      </c>
      <c r="T63" s="9">
        <v>2</v>
      </c>
      <c r="U63" s="9"/>
      <c r="V63" s="11">
        <f t="shared" si="0"/>
        <v>6</v>
      </c>
    </row>
    <row r="64" spans="1:22" x14ac:dyDescent="0.25">
      <c r="A64" s="4" t="str">
        <f t="shared" si="6"/>
        <v>Московский</v>
      </c>
      <c r="B64" s="12" t="str">
        <f t="shared" si="6"/>
        <v>ГБОУ СОШ №376</v>
      </c>
      <c r="C64" s="6">
        <f t="shared" si="6"/>
        <v>11376</v>
      </c>
      <c r="D64" s="6" t="str">
        <f t="shared" si="6"/>
        <v>СОШ</v>
      </c>
      <c r="E64" s="8" t="str">
        <f t="shared" si="7"/>
        <v>2В</v>
      </c>
      <c r="F64" s="8">
        <f t="shared" si="7"/>
        <v>156</v>
      </c>
      <c r="G64" s="8">
        <f t="shared" si="7"/>
        <v>138</v>
      </c>
      <c r="H64" s="9">
        <v>0</v>
      </c>
      <c r="I64" s="9"/>
      <c r="J64" s="10"/>
      <c r="K64" s="10">
        <v>1</v>
      </c>
      <c r="L64" s="9"/>
      <c r="M64" s="9">
        <v>2</v>
      </c>
      <c r="N64" s="10">
        <v>1</v>
      </c>
      <c r="O64" s="10"/>
      <c r="P64" s="9"/>
      <c r="Q64" s="9">
        <v>1</v>
      </c>
      <c r="R64" s="10"/>
      <c r="S64" s="10">
        <v>1</v>
      </c>
      <c r="T64" s="9">
        <v>2</v>
      </c>
      <c r="U64" s="9"/>
      <c r="V64" s="11">
        <f t="shared" si="0"/>
        <v>8</v>
      </c>
    </row>
    <row r="65" spans="1:22" x14ac:dyDescent="0.25">
      <c r="A65" s="4" t="str">
        <f t="shared" si="6"/>
        <v>Московский</v>
      </c>
      <c r="B65" s="12" t="str">
        <f t="shared" si="6"/>
        <v>ГБОУ СОШ №376</v>
      </c>
      <c r="C65" s="6">
        <f t="shared" si="6"/>
        <v>11376</v>
      </c>
      <c r="D65" s="6" t="str">
        <f t="shared" si="6"/>
        <v>СОШ</v>
      </c>
      <c r="E65" s="8" t="str">
        <f t="shared" si="7"/>
        <v>2В</v>
      </c>
      <c r="F65" s="8">
        <f t="shared" si="7"/>
        <v>156</v>
      </c>
      <c r="G65" s="8">
        <f t="shared" si="7"/>
        <v>138</v>
      </c>
      <c r="H65" s="9"/>
      <c r="I65" s="9">
        <v>0</v>
      </c>
      <c r="J65" s="10"/>
      <c r="K65" s="10">
        <v>1</v>
      </c>
      <c r="L65" s="9"/>
      <c r="M65" s="9">
        <v>0</v>
      </c>
      <c r="N65" s="10"/>
      <c r="O65" s="10">
        <v>0</v>
      </c>
      <c r="P65" s="9">
        <v>2</v>
      </c>
      <c r="Q65" s="9">
        <v>1</v>
      </c>
      <c r="R65" s="10"/>
      <c r="S65" s="10"/>
      <c r="T65" s="9"/>
      <c r="U65" s="9">
        <v>2</v>
      </c>
      <c r="V65" s="11">
        <f t="shared" si="0"/>
        <v>6</v>
      </c>
    </row>
    <row r="66" spans="1:22" x14ac:dyDescent="0.25">
      <c r="A66" s="4" t="str">
        <f t="shared" si="6"/>
        <v>Московский</v>
      </c>
      <c r="B66" s="12" t="str">
        <f t="shared" si="6"/>
        <v>ГБОУ СОШ №376</v>
      </c>
      <c r="C66" s="6">
        <f t="shared" si="6"/>
        <v>11376</v>
      </c>
      <c r="D66" s="6" t="str">
        <f t="shared" si="6"/>
        <v>СОШ</v>
      </c>
      <c r="E66" s="8" t="str">
        <f t="shared" si="7"/>
        <v>2В</v>
      </c>
      <c r="F66" s="8">
        <f t="shared" si="7"/>
        <v>156</v>
      </c>
      <c r="G66" s="8">
        <f t="shared" si="7"/>
        <v>138</v>
      </c>
      <c r="H66" s="9">
        <v>1</v>
      </c>
      <c r="I66" s="9"/>
      <c r="J66" s="10"/>
      <c r="K66" s="10">
        <v>1</v>
      </c>
      <c r="L66" s="9">
        <v>2</v>
      </c>
      <c r="M66" s="9"/>
      <c r="N66" s="10">
        <v>1</v>
      </c>
      <c r="O66" s="10"/>
      <c r="P66" s="9">
        <v>0</v>
      </c>
      <c r="Q66" s="9"/>
      <c r="R66" s="10">
        <v>1</v>
      </c>
      <c r="S66" s="10"/>
      <c r="T66" s="9">
        <v>2</v>
      </c>
      <c r="U66" s="9"/>
      <c r="V66" s="11">
        <f t="shared" si="0"/>
        <v>8</v>
      </c>
    </row>
    <row r="67" spans="1:22" x14ac:dyDescent="0.25">
      <c r="A67" s="4" t="str">
        <f t="shared" si="6"/>
        <v>Московский</v>
      </c>
      <c r="B67" s="12" t="str">
        <f t="shared" si="6"/>
        <v>ГБОУ СОШ №376</v>
      </c>
      <c r="C67" s="6">
        <f t="shared" si="6"/>
        <v>11376</v>
      </c>
      <c r="D67" s="6" t="str">
        <f t="shared" si="6"/>
        <v>СОШ</v>
      </c>
      <c r="E67" s="8" t="str">
        <f t="shared" si="7"/>
        <v>2В</v>
      </c>
      <c r="F67" s="8">
        <f t="shared" si="7"/>
        <v>156</v>
      </c>
      <c r="G67" s="8">
        <f t="shared" si="7"/>
        <v>138</v>
      </c>
      <c r="H67" s="9">
        <v>0</v>
      </c>
      <c r="I67" s="9"/>
      <c r="J67" s="10">
        <v>1</v>
      </c>
      <c r="K67" s="10"/>
      <c r="L67" s="9"/>
      <c r="M67" s="9">
        <v>2</v>
      </c>
      <c r="N67" s="10"/>
      <c r="O67" s="10">
        <v>0</v>
      </c>
      <c r="P67" s="9">
        <v>0</v>
      </c>
      <c r="Q67" s="9"/>
      <c r="R67" s="10">
        <v>1</v>
      </c>
      <c r="S67" s="10"/>
      <c r="T67" s="9">
        <v>2</v>
      </c>
      <c r="U67" s="9"/>
      <c r="V67" s="11">
        <f t="shared" si="0"/>
        <v>6</v>
      </c>
    </row>
    <row r="68" spans="1:22" x14ac:dyDescent="0.25">
      <c r="A68" s="4" t="str">
        <f t="shared" si="6"/>
        <v>Московский</v>
      </c>
      <c r="B68" s="12" t="str">
        <f t="shared" si="6"/>
        <v>ГБОУ СОШ №376</v>
      </c>
      <c r="C68" s="6">
        <f t="shared" si="6"/>
        <v>11376</v>
      </c>
      <c r="D68" s="6" t="str">
        <f t="shared" si="6"/>
        <v>СОШ</v>
      </c>
      <c r="E68" s="8" t="str">
        <f t="shared" si="7"/>
        <v>2В</v>
      </c>
      <c r="F68" s="8">
        <f t="shared" si="7"/>
        <v>156</v>
      </c>
      <c r="G68" s="8">
        <f t="shared" si="7"/>
        <v>138</v>
      </c>
      <c r="H68" s="9"/>
      <c r="I68" s="9">
        <v>2</v>
      </c>
      <c r="J68" s="10"/>
      <c r="K68" s="10">
        <v>1</v>
      </c>
      <c r="L68" s="9"/>
      <c r="M68" s="9">
        <v>2</v>
      </c>
      <c r="N68" s="10">
        <v>1</v>
      </c>
      <c r="O68" s="10"/>
      <c r="P68" s="9">
        <v>0</v>
      </c>
      <c r="Q68" s="9"/>
      <c r="R68" s="10">
        <v>0</v>
      </c>
      <c r="S68" s="10"/>
      <c r="T68" s="9">
        <v>2</v>
      </c>
      <c r="U68" s="9"/>
      <c r="V68" s="11">
        <f t="shared" ref="V68:V114" si="8">IF(COUNTBLANK(H68:U68)&lt;=7,SUM(H68:U68),"Не писал")</f>
        <v>8</v>
      </c>
    </row>
    <row r="69" spans="1:22" x14ac:dyDescent="0.25">
      <c r="A69" s="4" t="str">
        <f t="shared" si="6"/>
        <v>Московский</v>
      </c>
      <c r="B69" s="12" t="str">
        <f t="shared" si="6"/>
        <v>ГБОУ СОШ №376</v>
      </c>
      <c r="C69" s="6">
        <f t="shared" si="6"/>
        <v>11376</v>
      </c>
      <c r="D69" s="6" t="str">
        <f t="shared" si="6"/>
        <v>СОШ</v>
      </c>
      <c r="E69" s="8" t="str">
        <f t="shared" si="7"/>
        <v>2В</v>
      </c>
      <c r="F69" s="8">
        <f t="shared" si="7"/>
        <v>156</v>
      </c>
      <c r="G69" s="8">
        <f t="shared" si="7"/>
        <v>138</v>
      </c>
      <c r="H69" s="9">
        <v>2</v>
      </c>
      <c r="I69" s="9"/>
      <c r="J69" s="10">
        <v>1</v>
      </c>
      <c r="K69" s="10"/>
      <c r="L69" s="9"/>
      <c r="M69" s="9">
        <v>2</v>
      </c>
      <c r="N69" s="10"/>
      <c r="O69" s="10">
        <v>0</v>
      </c>
      <c r="P69" s="9"/>
      <c r="Q69" s="9">
        <v>2</v>
      </c>
      <c r="R69" s="10">
        <v>0</v>
      </c>
      <c r="S69" s="10"/>
      <c r="T69" s="9">
        <v>2</v>
      </c>
      <c r="U69" s="9"/>
      <c r="V69" s="11">
        <f t="shared" si="8"/>
        <v>9</v>
      </c>
    </row>
    <row r="70" spans="1:22" x14ac:dyDescent="0.25">
      <c r="A70" s="4" t="str">
        <f t="shared" ref="A70:G85" si="9">A69</f>
        <v>Московский</v>
      </c>
      <c r="B70" s="12" t="str">
        <f t="shared" si="9"/>
        <v>ГБОУ СОШ №376</v>
      </c>
      <c r="C70" s="6">
        <f t="shared" si="9"/>
        <v>11376</v>
      </c>
      <c r="D70" s="6" t="str">
        <f t="shared" si="9"/>
        <v>СОШ</v>
      </c>
      <c r="E70" s="8" t="str">
        <f t="shared" si="9"/>
        <v>2В</v>
      </c>
      <c r="F70" s="8">
        <f t="shared" si="9"/>
        <v>156</v>
      </c>
      <c r="G70" s="8">
        <f t="shared" si="9"/>
        <v>138</v>
      </c>
      <c r="H70" s="9"/>
      <c r="I70" s="9">
        <v>1</v>
      </c>
      <c r="J70" s="10">
        <v>1</v>
      </c>
      <c r="K70" s="10"/>
      <c r="L70" s="9"/>
      <c r="M70" s="9">
        <v>2</v>
      </c>
      <c r="N70" s="10"/>
      <c r="O70" s="10">
        <v>0</v>
      </c>
      <c r="P70" s="9">
        <v>0</v>
      </c>
      <c r="Q70" s="9"/>
      <c r="R70" s="10">
        <v>1</v>
      </c>
      <c r="S70" s="10"/>
      <c r="T70" s="9">
        <v>2</v>
      </c>
      <c r="U70" s="9"/>
      <c r="V70" s="11">
        <f t="shared" si="8"/>
        <v>7</v>
      </c>
    </row>
    <row r="71" spans="1:22" x14ac:dyDescent="0.25">
      <c r="A71" s="4" t="str">
        <f t="shared" si="9"/>
        <v>Московский</v>
      </c>
      <c r="B71" s="12" t="str">
        <f t="shared" si="9"/>
        <v>ГБОУ СОШ №376</v>
      </c>
      <c r="C71" s="6">
        <f t="shared" si="9"/>
        <v>11376</v>
      </c>
      <c r="D71" s="6" t="str">
        <f t="shared" si="9"/>
        <v>СОШ</v>
      </c>
      <c r="E71" s="8" t="str">
        <f t="shared" si="9"/>
        <v>2В</v>
      </c>
      <c r="F71" s="8">
        <f t="shared" si="9"/>
        <v>156</v>
      </c>
      <c r="G71" s="8">
        <f t="shared" si="9"/>
        <v>138</v>
      </c>
      <c r="H71" s="9">
        <v>1</v>
      </c>
      <c r="I71" s="9"/>
      <c r="J71" s="10"/>
      <c r="K71" s="10">
        <v>1</v>
      </c>
      <c r="L71" s="9"/>
      <c r="M71" s="9">
        <v>0</v>
      </c>
      <c r="N71" s="10"/>
      <c r="O71" s="10">
        <v>0</v>
      </c>
      <c r="P71" s="9">
        <v>0</v>
      </c>
      <c r="Q71" s="9"/>
      <c r="R71" s="10"/>
      <c r="S71" s="10">
        <v>0</v>
      </c>
      <c r="T71" s="9">
        <v>2</v>
      </c>
      <c r="U71" s="9"/>
      <c r="V71" s="11">
        <f t="shared" si="8"/>
        <v>4</v>
      </c>
    </row>
    <row r="72" spans="1:22" x14ac:dyDescent="0.25">
      <c r="A72" s="4" t="str">
        <f t="shared" si="9"/>
        <v>Московский</v>
      </c>
      <c r="B72" s="12" t="str">
        <f t="shared" si="9"/>
        <v>ГБОУ СОШ №376</v>
      </c>
      <c r="C72" s="6">
        <f t="shared" si="9"/>
        <v>11376</v>
      </c>
      <c r="D72" s="6" t="str">
        <f t="shared" si="9"/>
        <v>СОШ</v>
      </c>
      <c r="E72" s="8" t="str">
        <f t="shared" si="9"/>
        <v>2В</v>
      </c>
      <c r="F72" s="8">
        <f t="shared" si="9"/>
        <v>156</v>
      </c>
      <c r="G72" s="8">
        <f t="shared" si="9"/>
        <v>138</v>
      </c>
      <c r="H72" s="9">
        <v>2</v>
      </c>
      <c r="I72" s="9"/>
      <c r="J72" s="10"/>
      <c r="K72" s="10">
        <v>1</v>
      </c>
      <c r="L72" s="9"/>
      <c r="M72" s="9">
        <v>2</v>
      </c>
      <c r="N72" s="10">
        <v>1</v>
      </c>
      <c r="O72" s="10"/>
      <c r="P72" s="9">
        <v>2</v>
      </c>
      <c r="Q72" s="9"/>
      <c r="R72" s="10">
        <v>1</v>
      </c>
      <c r="S72" s="10"/>
      <c r="T72" s="9">
        <v>2</v>
      </c>
      <c r="U72" s="9"/>
      <c r="V72" s="11">
        <f t="shared" si="8"/>
        <v>11</v>
      </c>
    </row>
    <row r="73" spans="1:22" x14ac:dyDescent="0.25">
      <c r="A73" s="4" t="str">
        <f t="shared" si="9"/>
        <v>Московский</v>
      </c>
      <c r="B73" s="12" t="str">
        <f t="shared" si="9"/>
        <v>ГБОУ СОШ №376</v>
      </c>
      <c r="C73" s="6">
        <f t="shared" si="9"/>
        <v>11376</v>
      </c>
      <c r="D73" s="6" t="str">
        <f t="shared" si="9"/>
        <v>СОШ</v>
      </c>
      <c r="E73" s="8" t="str">
        <f t="shared" si="9"/>
        <v>2В</v>
      </c>
      <c r="F73" s="8">
        <f t="shared" si="9"/>
        <v>156</v>
      </c>
      <c r="G73" s="8">
        <f t="shared" si="9"/>
        <v>138</v>
      </c>
      <c r="H73" s="9">
        <v>2</v>
      </c>
      <c r="I73" s="9"/>
      <c r="J73" s="10">
        <v>1</v>
      </c>
      <c r="K73" s="10"/>
      <c r="L73" s="9"/>
      <c r="M73" s="9">
        <v>2</v>
      </c>
      <c r="N73" s="10">
        <v>1</v>
      </c>
      <c r="O73" s="10"/>
      <c r="P73" s="9">
        <v>0</v>
      </c>
      <c r="Q73" s="9"/>
      <c r="R73" s="10">
        <v>1</v>
      </c>
      <c r="S73" s="10"/>
      <c r="T73" s="9">
        <v>2</v>
      </c>
      <c r="U73" s="9"/>
      <c r="V73" s="11">
        <f t="shared" si="8"/>
        <v>9</v>
      </c>
    </row>
    <row r="74" spans="1:22" x14ac:dyDescent="0.25">
      <c r="A74" s="4" t="str">
        <f t="shared" si="9"/>
        <v>Московский</v>
      </c>
      <c r="B74" s="12" t="str">
        <f t="shared" si="9"/>
        <v>ГБОУ СОШ №376</v>
      </c>
      <c r="C74" s="6">
        <f t="shared" si="9"/>
        <v>11376</v>
      </c>
      <c r="D74" s="6" t="str">
        <f t="shared" si="9"/>
        <v>СОШ</v>
      </c>
      <c r="E74" s="8" t="str">
        <f t="shared" si="9"/>
        <v>2В</v>
      </c>
      <c r="F74" s="8">
        <f t="shared" si="9"/>
        <v>156</v>
      </c>
      <c r="G74" s="8">
        <f t="shared" si="9"/>
        <v>138</v>
      </c>
      <c r="H74" s="9">
        <v>2</v>
      </c>
      <c r="I74" s="9"/>
      <c r="J74" s="10"/>
      <c r="K74" s="10">
        <v>1</v>
      </c>
      <c r="L74" s="9"/>
      <c r="M74" s="9">
        <v>2</v>
      </c>
      <c r="N74" s="10">
        <v>1</v>
      </c>
      <c r="O74" s="10"/>
      <c r="P74" s="9">
        <v>2</v>
      </c>
      <c r="Q74" s="9"/>
      <c r="R74" s="10">
        <v>1</v>
      </c>
      <c r="S74" s="10"/>
      <c r="T74" s="9">
        <v>1</v>
      </c>
      <c r="U74" s="9"/>
      <c r="V74" s="11">
        <f t="shared" si="8"/>
        <v>10</v>
      </c>
    </row>
    <row r="75" spans="1:22" x14ac:dyDescent="0.25">
      <c r="A75" s="4" t="str">
        <f t="shared" si="9"/>
        <v>Московский</v>
      </c>
      <c r="B75" s="12" t="str">
        <f t="shared" si="9"/>
        <v>ГБОУ СОШ №376</v>
      </c>
      <c r="C75" s="6">
        <f t="shared" si="9"/>
        <v>11376</v>
      </c>
      <c r="D75" s="6" t="str">
        <f t="shared" si="9"/>
        <v>СОШ</v>
      </c>
      <c r="E75" s="8" t="str">
        <f t="shared" si="9"/>
        <v>2В</v>
      </c>
      <c r="F75" s="8">
        <f t="shared" si="9"/>
        <v>156</v>
      </c>
      <c r="G75" s="8">
        <f t="shared" si="9"/>
        <v>138</v>
      </c>
      <c r="H75" s="9"/>
      <c r="I75" s="9">
        <v>2</v>
      </c>
      <c r="J75" s="10">
        <v>0</v>
      </c>
      <c r="K75" s="10"/>
      <c r="L75" s="9"/>
      <c r="M75" s="9">
        <v>2</v>
      </c>
      <c r="N75" s="10">
        <v>1</v>
      </c>
      <c r="O75" s="10"/>
      <c r="P75" s="9">
        <v>2</v>
      </c>
      <c r="Q75" s="9"/>
      <c r="R75" s="10"/>
      <c r="S75" s="10">
        <v>0</v>
      </c>
      <c r="T75" s="9"/>
      <c r="U75" s="9">
        <v>0</v>
      </c>
      <c r="V75" s="11">
        <f t="shared" si="8"/>
        <v>7</v>
      </c>
    </row>
    <row r="76" spans="1:22" x14ac:dyDescent="0.25">
      <c r="A76" s="4" t="str">
        <f t="shared" si="9"/>
        <v>Московский</v>
      </c>
      <c r="B76" s="12" t="str">
        <f t="shared" si="9"/>
        <v>ГБОУ СОШ №376</v>
      </c>
      <c r="C76" s="6">
        <f t="shared" si="9"/>
        <v>11376</v>
      </c>
      <c r="D76" s="6" t="str">
        <f t="shared" si="9"/>
        <v>СОШ</v>
      </c>
      <c r="E76" s="8" t="str">
        <f t="shared" si="9"/>
        <v>2В</v>
      </c>
      <c r="F76" s="8">
        <f t="shared" si="9"/>
        <v>156</v>
      </c>
      <c r="G76" s="8">
        <f t="shared" si="9"/>
        <v>138</v>
      </c>
      <c r="H76" s="9"/>
      <c r="I76" s="9">
        <v>2</v>
      </c>
      <c r="J76" s="10">
        <v>1</v>
      </c>
      <c r="K76" s="10"/>
      <c r="L76" s="9"/>
      <c r="M76" s="9">
        <v>2</v>
      </c>
      <c r="N76" s="10">
        <v>1</v>
      </c>
      <c r="O76" s="10"/>
      <c r="P76" s="9">
        <v>0</v>
      </c>
      <c r="Q76" s="9"/>
      <c r="R76" s="10"/>
      <c r="S76" s="10">
        <v>0</v>
      </c>
      <c r="T76" s="9"/>
      <c r="U76" s="9">
        <v>1</v>
      </c>
      <c r="V76" s="11">
        <f t="shared" si="8"/>
        <v>7</v>
      </c>
    </row>
    <row r="77" spans="1:22" x14ac:dyDescent="0.25">
      <c r="A77" s="4" t="str">
        <f t="shared" si="9"/>
        <v>Московский</v>
      </c>
      <c r="B77" s="12" t="str">
        <f t="shared" si="9"/>
        <v>ГБОУ СОШ №376</v>
      </c>
      <c r="C77" s="6">
        <f t="shared" si="9"/>
        <v>11376</v>
      </c>
      <c r="D77" s="6" t="str">
        <f t="shared" si="9"/>
        <v>СОШ</v>
      </c>
      <c r="E77" s="8" t="str">
        <f t="shared" si="9"/>
        <v>2В</v>
      </c>
      <c r="F77" s="8">
        <f t="shared" si="9"/>
        <v>156</v>
      </c>
      <c r="G77" s="8">
        <f t="shared" si="9"/>
        <v>138</v>
      </c>
      <c r="H77" s="9"/>
      <c r="I77" s="9">
        <v>2</v>
      </c>
      <c r="J77" s="10"/>
      <c r="K77" s="10">
        <v>1</v>
      </c>
      <c r="L77" s="9"/>
      <c r="M77" s="9">
        <v>2</v>
      </c>
      <c r="N77" s="10"/>
      <c r="O77" s="10">
        <v>0</v>
      </c>
      <c r="P77" s="9">
        <v>0</v>
      </c>
      <c r="Q77" s="9"/>
      <c r="R77" s="10">
        <v>1</v>
      </c>
      <c r="S77" s="10"/>
      <c r="T77" s="9">
        <v>0</v>
      </c>
      <c r="U77" s="9"/>
      <c r="V77" s="11">
        <f t="shared" si="8"/>
        <v>6</v>
      </c>
    </row>
    <row r="78" spans="1:22" x14ac:dyDescent="0.25">
      <c r="A78" s="4" t="str">
        <f t="shared" si="9"/>
        <v>Московский</v>
      </c>
      <c r="B78" s="12" t="str">
        <f t="shared" si="9"/>
        <v>ГБОУ СОШ №376</v>
      </c>
      <c r="C78" s="6">
        <f t="shared" si="9"/>
        <v>11376</v>
      </c>
      <c r="D78" s="6" t="str">
        <f t="shared" si="9"/>
        <v>СОШ</v>
      </c>
      <c r="E78" s="8" t="str">
        <f t="shared" si="9"/>
        <v>2В</v>
      </c>
      <c r="F78" s="8">
        <f t="shared" si="9"/>
        <v>156</v>
      </c>
      <c r="G78" s="8">
        <f t="shared" si="9"/>
        <v>138</v>
      </c>
      <c r="H78" s="9"/>
      <c r="I78" s="9">
        <v>2</v>
      </c>
      <c r="J78" s="10">
        <v>1</v>
      </c>
      <c r="K78" s="10"/>
      <c r="L78" s="9">
        <v>1</v>
      </c>
      <c r="M78" s="9"/>
      <c r="N78" s="10">
        <v>1</v>
      </c>
      <c r="O78" s="10"/>
      <c r="P78" s="9"/>
      <c r="Q78" s="9">
        <v>2</v>
      </c>
      <c r="R78" s="10"/>
      <c r="S78" s="10">
        <v>0</v>
      </c>
      <c r="T78" s="9">
        <v>2</v>
      </c>
      <c r="U78" s="9"/>
      <c r="V78" s="11">
        <f t="shared" si="8"/>
        <v>9</v>
      </c>
    </row>
    <row r="79" spans="1:22" x14ac:dyDescent="0.25">
      <c r="A79" s="4" t="str">
        <f t="shared" si="9"/>
        <v>Московский</v>
      </c>
      <c r="B79" s="12" t="str">
        <f t="shared" si="9"/>
        <v>ГБОУ СОШ №376</v>
      </c>
      <c r="C79" s="6">
        <f t="shared" si="9"/>
        <v>11376</v>
      </c>
      <c r="D79" s="6" t="str">
        <f t="shared" si="9"/>
        <v>СОШ</v>
      </c>
      <c r="E79" s="8" t="str">
        <f t="shared" si="9"/>
        <v>2В</v>
      </c>
      <c r="F79" s="8">
        <f t="shared" si="9"/>
        <v>156</v>
      </c>
      <c r="G79" s="8">
        <f t="shared" si="9"/>
        <v>138</v>
      </c>
      <c r="H79" s="9">
        <v>1</v>
      </c>
      <c r="I79" s="9"/>
      <c r="J79" s="10"/>
      <c r="K79" s="10">
        <v>1</v>
      </c>
      <c r="L79" s="9"/>
      <c r="M79" s="9">
        <v>2</v>
      </c>
      <c r="N79" s="10">
        <v>1</v>
      </c>
      <c r="O79" s="10"/>
      <c r="P79" s="9"/>
      <c r="Q79" s="9">
        <v>2</v>
      </c>
      <c r="R79" s="10">
        <v>1</v>
      </c>
      <c r="S79" s="10"/>
      <c r="T79" s="9">
        <v>0</v>
      </c>
      <c r="U79" s="9"/>
      <c r="V79" s="11">
        <f t="shared" si="8"/>
        <v>8</v>
      </c>
    </row>
    <row r="80" spans="1:22" x14ac:dyDescent="0.25">
      <c r="A80" s="4" t="str">
        <f t="shared" si="9"/>
        <v>Московский</v>
      </c>
      <c r="B80" s="12" t="str">
        <f t="shared" si="9"/>
        <v>ГБОУ СОШ №376</v>
      </c>
      <c r="C80" s="6">
        <f t="shared" si="9"/>
        <v>11376</v>
      </c>
      <c r="D80" s="6" t="str">
        <f t="shared" si="9"/>
        <v>СОШ</v>
      </c>
      <c r="E80" s="8" t="str">
        <f t="shared" si="9"/>
        <v>2В</v>
      </c>
      <c r="F80" s="8">
        <f t="shared" si="9"/>
        <v>156</v>
      </c>
      <c r="G80" s="8">
        <f t="shared" si="9"/>
        <v>138</v>
      </c>
      <c r="H80" s="9"/>
      <c r="I80" s="9">
        <v>1</v>
      </c>
      <c r="J80" s="10">
        <v>1</v>
      </c>
      <c r="K80" s="10"/>
      <c r="L80" s="9"/>
      <c r="M80" s="9">
        <v>2</v>
      </c>
      <c r="N80" s="10"/>
      <c r="O80" s="10">
        <v>1</v>
      </c>
      <c r="P80" s="9">
        <v>0</v>
      </c>
      <c r="Q80" s="9"/>
      <c r="R80" s="10">
        <v>1</v>
      </c>
      <c r="S80" s="10"/>
      <c r="T80" s="9">
        <v>0</v>
      </c>
      <c r="U80" s="9"/>
      <c r="V80" s="11">
        <f t="shared" si="8"/>
        <v>6</v>
      </c>
    </row>
    <row r="81" spans="1:22" x14ac:dyDescent="0.25">
      <c r="A81" s="4" t="str">
        <f t="shared" si="9"/>
        <v>Московский</v>
      </c>
      <c r="B81" s="12" t="str">
        <f t="shared" si="9"/>
        <v>ГБОУ СОШ №376</v>
      </c>
      <c r="C81" s="6">
        <f t="shared" si="9"/>
        <v>11376</v>
      </c>
      <c r="D81" s="6" t="str">
        <f t="shared" si="9"/>
        <v>СОШ</v>
      </c>
      <c r="E81" s="8" t="str">
        <f t="shared" si="9"/>
        <v>2В</v>
      </c>
      <c r="F81" s="8">
        <f t="shared" si="9"/>
        <v>156</v>
      </c>
      <c r="G81" s="8">
        <f t="shared" si="9"/>
        <v>138</v>
      </c>
      <c r="H81" s="9"/>
      <c r="I81" s="9">
        <v>2</v>
      </c>
      <c r="J81" s="10">
        <v>1</v>
      </c>
      <c r="K81" s="10"/>
      <c r="L81" s="9"/>
      <c r="M81" s="9">
        <v>2</v>
      </c>
      <c r="N81" s="10">
        <v>1</v>
      </c>
      <c r="O81" s="10"/>
      <c r="P81" s="9">
        <v>0</v>
      </c>
      <c r="Q81" s="9"/>
      <c r="R81" s="10">
        <v>1</v>
      </c>
      <c r="S81" s="10"/>
      <c r="T81" s="9">
        <v>0</v>
      </c>
      <c r="U81" s="9"/>
      <c r="V81" s="11">
        <f t="shared" si="8"/>
        <v>7</v>
      </c>
    </row>
    <row r="82" spans="1:22" x14ac:dyDescent="0.25">
      <c r="A82" s="4" t="str">
        <f t="shared" si="9"/>
        <v>Московский</v>
      </c>
      <c r="B82" s="12" t="str">
        <f t="shared" si="9"/>
        <v>ГБОУ СОШ №376</v>
      </c>
      <c r="C82" s="6">
        <f t="shared" si="9"/>
        <v>11376</v>
      </c>
      <c r="D82" s="6" t="str">
        <f t="shared" si="9"/>
        <v>СОШ</v>
      </c>
      <c r="E82" s="8" t="str">
        <f t="shared" si="9"/>
        <v>2В</v>
      </c>
      <c r="F82" s="8">
        <f t="shared" si="9"/>
        <v>156</v>
      </c>
      <c r="G82" s="8">
        <f t="shared" si="9"/>
        <v>138</v>
      </c>
      <c r="H82" s="9">
        <v>1</v>
      </c>
      <c r="I82" s="9"/>
      <c r="J82" s="10">
        <v>1</v>
      </c>
      <c r="K82" s="10"/>
      <c r="L82" s="9">
        <v>2</v>
      </c>
      <c r="M82" s="9"/>
      <c r="N82" s="10">
        <v>0</v>
      </c>
      <c r="O82" s="10"/>
      <c r="P82" s="9">
        <v>2</v>
      </c>
      <c r="Q82" s="9"/>
      <c r="R82" s="10"/>
      <c r="S82" s="10">
        <v>0</v>
      </c>
      <c r="T82" s="9">
        <v>0</v>
      </c>
      <c r="U82" s="9"/>
      <c r="V82" s="11">
        <f t="shared" si="8"/>
        <v>6</v>
      </c>
    </row>
    <row r="83" spans="1:22" x14ac:dyDescent="0.25">
      <c r="A83" s="4" t="str">
        <f t="shared" si="9"/>
        <v>Московский</v>
      </c>
      <c r="B83" s="12" t="str">
        <f t="shared" si="9"/>
        <v>ГБОУ СОШ №376</v>
      </c>
      <c r="C83" s="6">
        <f t="shared" si="9"/>
        <v>11376</v>
      </c>
      <c r="D83" s="6" t="str">
        <f t="shared" si="9"/>
        <v>СОШ</v>
      </c>
      <c r="E83" s="8" t="str">
        <f t="shared" si="9"/>
        <v>2В</v>
      </c>
      <c r="F83" s="8">
        <f t="shared" si="9"/>
        <v>156</v>
      </c>
      <c r="G83" s="8">
        <f t="shared" si="9"/>
        <v>138</v>
      </c>
      <c r="H83" s="9">
        <v>1</v>
      </c>
      <c r="I83" s="9"/>
      <c r="J83" s="10"/>
      <c r="K83" s="10">
        <v>1</v>
      </c>
      <c r="L83" s="9"/>
      <c r="M83" s="9">
        <v>2</v>
      </c>
      <c r="N83" s="10"/>
      <c r="O83" s="10">
        <v>0</v>
      </c>
      <c r="P83" s="9"/>
      <c r="Q83" s="9">
        <v>0</v>
      </c>
      <c r="R83" s="10"/>
      <c r="S83" s="10">
        <v>1</v>
      </c>
      <c r="T83" s="9">
        <v>0</v>
      </c>
      <c r="U83" s="9"/>
      <c r="V83" s="11">
        <f t="shared" si="8"/>
        <v>5</v>
      </c>
    </row>
    <row r="84" spans="1:22" x14ac:dyDescent="0.25">
      <c r="A84" s="4" t="str">
        <f t="shared" si="9"/>
        <v>Московский</v>
      </c>
      <c r="B84" s="12" t="str">
        <f t="shared" si="9"/>
        <v>ГБОУ СОШ №376</v>
      </c>
      <c r="C84" s="6">
        <f t="shared" si="9"/>
        <v>11376</v>
      </c>
      <c r="D84" s="6" t="str">
        <f t="shared" si="9"/>
        <v>СОШ</v>
      </c>
      <c r="E84" s="8" t="str">
        <f t="shared" si="9"/>
        <v>2В</v>
      </c>
      <c r="F84" s="8">
        <f t="shared" si="9"/>
        <v>156</v>
      </c>
      <c r="G84" s="8">
        <f t="shared" si="9"/>
        <v>138</v>
      </c>
      <c r="H84" s="9">
        <v>2</v>
      </c>
      <c r="I84" s="9"/>
      <c r="J84" s="10"/>
      <c r="K84" s="10">
        <v>1</v>
      </c>
      <c r="L84" s="9"/>
      <c r="M84" s="9">
        <v>1</v>
      </c>
      <c r="N84" s="10">
        <v>1</v>
      </c>
      <c r="O84" s="10"/>
      <c r="P84" s="9">
        <v>0</v>
      </c>
      <c r="Q84" s="9"/>
      <c r="R84" s="10">
        <v>1</v>
      </c>
      <c r="S84" s="10"/>
      <c r="T84" s="9">
        <v>0</v>
      </c>
      <c r="U84" s="9"/>
      <c r="V84" s="11">
        <f t="shared" si="8"/>
        <v>6</v>
      </c>
    </row>
    <row r="85" spans="1:22" x14ac:dyDescent="0.25">
      <c r="A85" s="4" t="str">
        <f t="shared" si="9"/>
        <v>Московский</v>
      </c>
      <c r="B85" s="12" t="str">
        <f t="shared" si="9"/>
        <v>ГБОУ СОШ №376</v>
      </c>
      <c r="C85" s="6">
        <f t="shared" si="9"/>
        <v>11376</v>
      </c>
      <c r="D85" s="6" t="str">
        <f t="shared" si="9"/>
        <v>СОШ</v>
      </c>
      <c r="E85" s="13" t="s">
        <v>37</v>
      </c>
      <c r="F85" s="8">
        <f t="shared" si="9"/>
        <v>156</v>
      </c>
      <c r="G85" s="8">
        <f t="shared" si="9"/>
        <v>138</v>
      </c>
      <c r="H85" s="9"/>
      <c r="I85" s="9">
        <v>2</v>
      </c>
      <c r="J85" s="10">
        <v>0</v>
      </c>
      <c r="K85" s="10"/>
      <c r="L85" s="9"/>
      <c r="M85" s="9">
        <v>2</v>
      </c>
      <c r="N85" s="10"/>
      <c r="O85" s="10">
        <v>0</v>
      </c>
      <c r="P85" s="9">
        <v>2</v>
      </c>
      <c r="Q85" s="9"/>
      <c r="R85" s="10">
        <v>1</v>
      </c>
      <c r="S85" s="10"/>
      <c r="T85" s="9">
        <v>1</v>
      </c>
      <c r="U85" s="9"/>
      <c r="V85" s="11">
        <f t="shared" si="8"/>
        <v>8</v>
      </c>
    </row>
    <row r="86" spans="1:22" x14ac:dyDescent="0.25">
      <c r="A86" s="4" t="str">
        <f t="shared" ref="A86:G101" si="10">A85</f>
        <v>Московский</v>
      </c>
      <c r="B86" s="12" t="str">
        <f t="shared" si="10"/>
        <v>ГБОУ СОШ №376</v>
      </c>
      <c r="C86" s="6">
        <f t="shared" si="10"/>
        <v>11376</v>
      </c>
      <c r="D86" s="6" t="str">
        <f t="shared" si="10"/>
        <v>СОШ</v>
      </c>
      <c r="E86" s="8" t="str">
        <f t="shared" si="10"/>
        <v>2Г</v>
      </c>
      <c r="F86" s="8">
        <f t="shared" si="10"/>
        <v>156</v>
      </c>
      <c r="G86" s="8">
        <f t="shared" si="10"/>
        <v>138</v>
      </c>
      <c r="H86" s="9">
        <v>0</v>
      </c>
      <c r="I86" s="9"/>
      <c r="J86" s="10">
        <v>1</v>
      </c>
      <c r="K86" s="10"/>
      <c r="L86" s="9"/>
      <c r="M86" s="9">
        <v>2</v>
      </c>
      <c r="N86" s="10">
        <v>1</v>
      </c>
      <c r="O86" s="10"/>
      <c r="P86" s="9">
        <v>2</v>
      </c>
      <c r="Q86" s="9"/>
      <c r="R86" s="10">
        <v>1</v>
      </c>
      <c r="S86" s="10"/>
      <c r="T86" s="9">
        <v>1</v>
      </c>
      <c r="U86" s="9"/>
      <c r="V86" s="11">
        <f t="shared" si="8"/>
        <v>8</v>
      </c>
    </row>
    <row r="87" spans="1:22" x14ac:dyDescent="0.25">
      <c r="A87" s="4" t="str">
        <f t="shared" si="10"/>
        <v>Московский</v>
      </c>
      <c r="B87" s="12" t="str">
        <f t="shared" si="10"/>
        <v>ГБОУ СОШ №376</v>
      </c>
      <c r="C87" s="6">
        <f t="shared" si="10"/>
        <v>11376</v>
      </c>
      <c r="D87" s="6" t="str">
        <f t="shared" si="10"/>
        <v>СОШ</v>
      </c>
      <c r="E87" s="8" t="str">
        <f t="shared" si="10"/>
        <v>2Г</v>
      </c>
      <c r="F87" s="8">
        <f t="shared" si="10"/>
        <v>156</v>
      </c>
      <c r="G87" s="8">
        <f t="shared" si="10"/>
        <v>138</v>
      </c>
      <c r="H87" s="9"/>
      <c r="I87" s="9">
        <v>2</v>
      </c>
      <c r="J87" s="10"/>
      <c r="K87" s="10">
        <v>1</v>
      </c>
      <c r="L87" s="9"/>
      <c r="M87" s="9">
        <v>2</v>
      </c>
      <c r="N87" s="10">
        <v>1</v>
      </c>
      <c r="O87" s="10"/>
      <c r="P87" s="9">
        <v>0</v>
      </c>
      <c r="Q87" s="9"/>
      <c r="R87" s="10">
        <v>1</v>
      </c>
      <c r="S87" s="10"/>
      <c r="T87" s="9">
        <v>2</v>
      </c>
      <c r="U87" s="9"/>
      <c r="V87" s="11">
        <f t="shared" si="8"/>
        <v>9</v>
      </c>
    </row>
    <row r="88" spans="1:22" x14ac:dyDescent="0.25">
      <c r="A88" s="4" t="str">
        <f t="shared" si="10"/>
        <v>Московский</v>
      </c>
      <c r="B88" s="12" t="str">
        <f t="shared" si="10"/>
        <v>ГБОУ СОШ №376</v>
      </c>
      <c r="C88" s="6">
        <f t="shared" si="10"/>
        <v>11376</v>
      </c>
      <c r="D88" s="6" t="str">
        <f t="shared" si="10"/>
        <v>СОШ</v>
      </c>
      <c r="E88" s="8" t="str">
        <f t="shared" si="10"/>
        <v>2Г</v>
      </c>
      <c r="F88" s="8">
        <f t="shared" si="10"/>
        <v>156</v>
      </c>
      <c r="G88" s="8">
        <f t="shared" si="10"/>
        <v>138</v>
      </c>
      <c r="H88" s="9">
        <v>2</v>
      </c>
      <c r="I88" s="9"/>
      <c r="J88" s="10">
        <v>1</v>
      </c>
      <c r="K88" s="10"/>
      <c r="L88" s="9"/>
      <c r="M88" s="9">
        <v>2</v>
      </c>
      <c r="N88" s="10">
        <v>1</v>
      </c>
      <c r="O88" s="10"/>
      <c r="P88" s="9">
        <v>2</v>
      </c>
      <c r="Q88" s="9"/>
      <c r="R88" s="10"/>
      <c r="S88" s="10">
        <v>1</v>
      </c>
      <c r="T88" s="9">
        <v>2</v>
      </c>
      <c r="U88" s="9"/>
      <c r="V88" s="11">
        <f t="shared" si="8"/>
        <v>11</v>
      </c>
    </row>
    <row r="89" spans="1:22" x14ac:dyDescent="0.25">
      <c r="A89" s="4" t="str">
        <f t="shared" si="10"/>
        <v>Московский</v>
      </c>
      <c r="B89" s="12" t="str">
        <f t="shared" si="10"/>
        <v>ГБОУ СОШ №376</v>
      </c>
      <c r="C89" s="6">
        <f t="shared" si="10"/>
        <v>11376</v>
      </c>
      <c r="D89" s="6" t="str">
        <f t="shared" si="10"/>
        <v>СОШ</v>
      </c>
      <c r="E89" s="8" t="str">
        <f t="shared" si="10"/>
        <v>2Г</v>
      </c>
      <c r="F89" s="8">
        <f t="shared" si="10"/>
        <v>156</v>
      </c>
      <c r="G89" s="8">
        <f t="shared" si="10"/>
        <v>138</v>
      </c>
      <c r="H89" s="9">
        <v>2</v>
      </c>
      <c r="I89" s="9"/>
      <c r="J89" s="10"/>
      <c r="K89" s="10">
        <v>1</v>
      </c>
      <c r="L89" s="9"/>
      <c r="M89" s="9">
        <v>2</v>
      </c>
      <c r="N89" s="10">
        <v>1</v>
      </c>
      <c r="O89" s="10"/>
      <c r="P89" s="9">
        <v>2</v>
      </c>
      <c r="Q89" s="9"/>
      <c r="R89" s="10"/>
      <c r="S89" s="10">
        <v>0</v>
      </c>
      <c r="T89" s="9">
        <v>2</v>
      </c>
      <c r="U89" s="9"/>
      <c r="V89" s="11">
        <f t="shared" si="8"/>
        <v>10</v>
      </c>
    </row>
    <row r="90" spans="1:22" x14ac:dyDescent="0.25">
      <c r="A90" s="4" t="str">
        <f t="shared" si="10"/>
        <v>Московский</v>
      </c>
      <c r="B90" s="12" t="str">
        <f t="shared" si="10"/>
        <v>ГБОУ СОШ №376</v>
      </c>
      <c r="C90" s="6">
        <f t="shared" si="10"/>
        <v>11376</v>
      </c>
      <c r="D90" s="6" t="str">
        <f t="shared" si="10"/>
        <v>СОШ</v>
      </c>
      <c r="E90" s="8" t="str">
        <f t="shared" si="10"/>
        <v>2Г</v>
      </c>
      <c r="F90" s="8">
        <f t="shared" si="10"/>
        <v>156</v>
      </c>
      <c r="G90" s="8">
        <f t="shared" si="10"/>
        <v>138</v>
      </c>
      <c r="H90" s="9"/>
      <c r="I90" s="9">
        <v>2</v>
      </c>
      <c r="J90" s="10">
        <v>1</v>
      </c>
      <c r="K90" s="10"/>
      <c r="L90" s="9"/>
      <c r="M90" s="9">
        <v>2</v>
      </c>
      <c r="N90" s="10">
        <v>1</v>
      </c>
      <c r="O90" s="10"/>
      <c r="P90" s="9">
        <v>2</v>
      </c>
      <c r="Q90" s="9"/>
      <c r="R90" s="10">
        <v>1</v>
      </c>
      <c r="S90" s="10"/>
      <c r="T90" s="9"/>
      <c r="U90" s="9">
        <v>1</v>
      </c>
      <c r="V90" s="11">
        <f t="shared" si="8"/>
        <v>10</v>
      </c>
    </row>
    <row r="91" spans="1:22" x14ac:dyDescent="0.25">
      <c r="A91" s="4" t="str">
        <f t="shared" si="10"/>
        <v>Московский</v>
      </c>
      <c r="B91" s="12" t="str">
        <f t="shared" si="10"/>
        <v>ГБОУ СОШ №376</v>
      </c>
      <c r="C91" s="6">
        <f t="shared" si="10"/>
        <v>11376</v>
      </c>
      <c r="D91" s="6" t="str">
        <f t="shared" si="10"/>
        <v>СОШ</v>
      </c>
      <c r="E91" s="8" t="str">
        <f t="shared" si="10"/>
        <v>2Г</v>
      </c>
      <c r="F91" s="8">
        <f t="shared" si="10"/>
        <v>156</v>
      </c>
      <c r="G91" s="8">
        <f t="shared" si="10"/>
        <v>138</v>
      </c>
      <c r="H91" s="9"/>
      <c r="I91" s="9">
        <v>1</v>
      </c>
      <c r="J91" s="10">
        <v>1</v>
      </c>
      <c r="K91" s="10"/>
      <c r="L91" s="9"/>
      <c r="M91" s="9">
        <v>2</v>
      </c>
      <c r="N91" s="10">
        <v>1</v>
      </c>
      <c r="O91" s="10"/>
      <c r="P91" s="9">
        <v>2</v>
      </c>
      <c r="Q91" s="9"/>
      <c r="R91" s="10"/>
      <c r="S91" s="10">
        <v>1</v>
      </c>
      <c r="T91" s="9"/>
      <c r="U91" s="9">
        <v>1</v>
      </c>
      <c r="V91" s="11">
        <f t="shared" si="8"/>
        <v>9</v>
      </c>
    </row>
    <row r="92" spans="1:22" x14ac:dyDescent="0.25">
      <c r="A92" s="4" t="str">
        <f t="shared" si="10"/>
        <v>Московский</v>
      </c>
      <c r="B92" s="12" t="str">
        <f t="shared" si="10"/>
        <v>ГБОУ СОШ №376</v>
      </c>
      <c r="C92" s="6">
        <f t="shared" si="10"/>
        <v>11376</v>
      </c>
      <c r="D92" s="6" t="str">
        <f t="shared" si="10"/>
        <v>СОШ</v>
      </c>
      <c r="E92" s="8" t="str">
        <f t="shared" si="10"/>
        <v>2Г</v>
      </c>
      <c r="F92" s="8">
        <f t="shared" si="10"/>
        <v>156</v>
      </c>
      <c r="G92" s="8">
        <f t="shared" si="10"/>
        <v>138</v>
      </c>
      <c r="H92" s="9">
        <v>2</v>
      </c>
      <c r="I92" s="9"/>
      <c r="J92" s="10">
        <v>1</v>
      </c>
      <c r="K92" s="10"/>
      <c r="L92" s="9"/>
      <c r="M92" s="9">
        <v>2</v>
      </c>
      <c r="N92" s="10">
        <v>1</v>
      </c>
      <c r="O92" s="10"/>
      <c r="P92" s="9">
        <v>2</v>
      </c>
      <c r="Q92" s="9"/>
      <c r="R92" s="10"/>
      <c r="S92" s="10">
        <v>1</v>
      </c>
      <c r="T92" s="9">
        <v>1</v>
      </c>
      <c r="U92" s="9"/>
      <c r="V92" s="11">
        <f t="shared" si="8"/>
        <v>10</v>
      </c>
    </row>
    <row r="93" spans="1:22" x14ac:dyDescent="0.25">
      <c r="A93" s="4" t="str">
        <f t="shared" si="10"/>
        <v>Московский</v>
      </c>
      <c r="B93" s="12" t="str">
        <f t="shared" si="10"/>
        <v>ГБОУ СОШ №376</v>
      </c>
      <c r="C93" s="6">
        <f t="shared" si="10"/>
        <v>11376</v>
      </c>
      <c r="D93" s="6" t="str">
        <f t="shared" si="10"/>
        <v>СОШ</v>
      </c>
      <c r="E93" s="8" t="str">
        <f t="shared" si="10"/>
        <v>2Г</v>
      </c>
      <c r="F93" s="8">
        <f t="shared" si="10"/>
        <v>156</v>
      </c>
      <c r="G93" s="8">
        <f t="shared" si="10"/>
        <v>138</v>
      </c>
      <c r="H93" s="9"/>
      <c r="I93" s="9">
        <v>0</v>
      </c>
      <c r="J93" s="10"/>
      <c r="K93" s="10">
        <v>1</v>
      </c>
      <c r="L93" s="9"/>
      <c r="M93" s="9">
        <v>1</v>
      </c>
      <c r="N93" s="10"/>
      <c r="O93" s="10">
        <v>0</v>
      </c>
      <c r="P93" s="9"/>
      <c r="Q93" s="9">
        <v>1</v>
      </c>
      <c r="R93" s="10"/>
      <c r="S93" s="10">
        <v>1</v>
      </c>
      <c r="T93" s="9"/>
      <c r="U93" s="9">
        <v>1</v>
      </c>
      <c r="V93" s="11">
        <f t="shared" si="8"/>
        <v>5</v>
      </c>
    </row>
    <row r="94" spans="1:22" x14ac:dyDescent="0.25">
      <c r="A94" s="4" t="str">
        <f t="shared" si="10"/>
        <v>Московский</v>
      </c>
      <c r="B94" s="12" t="str">
        <f t="shared" si="10"/>
        <v>ГБОУ СОШ №376</v>
      </c>
      <c r="C94" s="6">
        <f t="shared" si="10"/>
        <v>11376</v>
      </c>
      <c r="D94" s="6" t="str">
        <f t="shared" si="10"/>
        <v>СОШ</v>
      </c>
      <c r="E94" s="8" t="str">
        <f t="shared" si="10"/>
        <v>2Г</v>
      </c>
      <c r="F94" s="8">
        <f t="shared" si="10"/>
        <v>156</v>
      </c>
      <c r="G94" s="8">
        <f t="shared" si="10"/>
        <v>138</v>
      </c>
      <c r="H94" s="9">
        <v>2</v>
      </c>
      <c r="I94" s="9"/>
      <c r="J94" s="10">
        <v>1</v>
      </c>
      <c r="K94" s="10"/>
      <c r="L94" s="9"/>
      <c r="M94" s="9">
        <v>2</v>
      </c>
      <c r="N94" s="10">
        <v>1</v>
      </c>
      <c r="O94" s="10"/>
      <c r="P94" s="9"/>
      <c r="Q94" s="9">
        <v>1</v>
      </c>
      <c r="R94" s="10"/>
      <c r="S94" s="10">
        <v>0</v>
      </c>
      <c r="T94" s="9">
        <v>2</v>
      </c>
      <c r="U94" s="9"/>
      <c r="V94" s="11">
        <f t="shared" si="8"/>
        <v>9</v>
      </c>
    </row>
    <row r="95" spans="1:22" x14ac:dyDescent="0.25">
      <c r="A95" s="4" t="str">
        <f t="shared" si="10"/>
        <v>Московский</v>
      </c>
      <c r="B95" s="12" t="str">
        <f t="shared" si="10"/>
        <v>ГБОУ СОШ №376</v>
      </c>
      <c r="C95" s="6">
        <f t="shared" si="10"/>
        <v>11376</v>
      </c>
      <c r="D95" s="6" t="str">
        <f t="shared" si="10"/>
        <v>СОШ</v>
      </c>
      <c r="E95" s="8" t="str">
        <f t="shared" si="10"/>
        <v>2Г</v>
      </c>
      <c r="F95" s="8">
        <f t="shared" si="10"/>
        <v>156</v>
      </c>
      <c r="G95" s="8">
        <f t="shared" si="10"/>
        <v>138</v>
      </c>
      <c r="H95" s="9">
        <v>1</v>
      </c>
      <c r="I95" s="9"/>
      <c r="J95" s="10">
        <v>1</v>
      </c>
      <c r="K95" s="10"/>
      <c r="L95" s="9"/>
      <c r="M95" s="9">
        <v>2</v>
      </c>
      <c r="N95" s="10">
        <v>1</v>
      </c>
      <c r="O95" s="10"/>
      <c r="P95" s="9">
        <v>2</v>
      </c>
      <c r="Q95" s="9"/>
      <c r="R95" s="10"/>
      <c r="S95" s="10">
        <v>1</v>
      </c>
      <c r="T95" s="9">
        <v>2</v>
      </c>
      <c r="U95" s="9"/>
      <c r="V95" s="11">
        <f t="shared" si="8"/>
        <v>10</v>
      </c>
    </row>
    <row r="96" spans="1:22" x14ac:dyDescent="0.25">
      <c r="A96" s="4" t="str">
        <f t="shared" si="10"/>
        <v>Московский</v>
      </c>
      <c r="B96" s="12" t="str">
        <f t="shared" si="10"/>
        <v>ГБОУ СОШ №376</v>
      </c>
      <c r="C96" s="6">
        <f t="shared" si="10"/>
        <v>11376</v>
      </c>
      <c r="D96" s="6" t="str">
        <f t="shared" si="10"/>
        <v>СОШ</v>
      </c>
      <c r="E96" s="8" t="str">
        <f t="shared" si="10"/>
        <v>2Г</v>
      </c>
      <c r="F96" s="8">
        <f t="shared" si="10"/>
        <v>156</v>
      </c>
      <c r="G96" s="8">
        <f t="shared" si="10"/>
        <v>138</v>
      </c>
      <c r="H96" s="9"/>
      <c r="I96" s="9">
        <v>1</v>
      </c>
      <c r="J96" s="10"/>
      <c r="K96" s="10">
        <v>1</v>
      </c>
      <c r="L96" s="9"/>
      <c r="M96" s="9">
        <v>2</v>
      </c>
      <c r="N96" s="10">
        <v>1</v>
      </c>
      <c r="O96" s="10"/>
      <c r="P96" s="9">
        <v>2</v>
      </c>
      <c r="Q96" s="9"/>
      <c r="R96" s="10">
        <v>1</v>
      </c>
      <c r="S96" s="10"/>
      <c r="T96" s="9">
        <v>2</v>
      </c>
      <c r="U96" s="9"/>
      <c r="V96" s="11">
        <f t="shared" si="8"/>
        <v>10</v>
      </c>
    </row>
    <row r="97" spans="1:22" x14ac:dyDescent="0.25">
      <c r="A97" s="4" t="str">
        <f t="shared" si="10"/>
        <v>Московский</v>
      </c>
      <c r="B97" s="12" t="str">
        <f t="shared" si="10"/>
        <v>ГБОУ СОШ №376</v>
      </c>
      <c r="C97" s="6">
        <f t="shared" si="10"/>
        <v>11376</v>
      </c>
      <c r="D97" s="6" t="str">
        <f t="shared" si="10"/>
        <v>СОШ</v>
      </c>
      <c r="E97" s="8" t="str">
        <f t="shared" si="10"/>
        <v>2Г</v>
      </c>
      <c r="F97" s="8">
        <f t="shared" si="10"/>
        <v>156</v>
      </c>
      <c r="G97" s="8">
        <f t="shared" si="10"/>
        <v>138</v>
      </c>
      <c r="H97" s="9"/>
      <c r="I97" s="9">
        <v>2</v>
      </c>
      <c r="J97" s="10">
        <v>1</v>
      </c>
      <c r="K97" s="10"/>
      <c r="L97" s="9"/>
      <c r="M97" s="9">
        <v>2</v>
      </c>
      <c r="N97" s="10">
        <v>1</v>
      </c>
      <c r="O97" s="10"/>
      <c r="P97" s="9"/>
      <c r="Q97" s="9">
        <v>2</v>
      </c>
      <c r="R97" s="10"/>
      <c r="S97" s="10">
        <v>1</v>
      </c>
      <c r="T97" s="9"/>
      <c r="U97" s="9">
        <v>1</v>
      </c>
      <c r="V97" s="11">
        <f t="shared" si="8"/>
        <v>10</v>
      </c>
    </row>
    <row r="98" spans="1:22" x14ac:dyDescent="0.25">
      <c r="A98" s="4" t="str">
        <f t="shared" si="10"/>
        <v>Московский</v>
      </c>
      <c r="B98" s="12" t="str">
        <f t="shared" si="10"/>
        <v>ГБОУ СОШ №376</v>
      </c>
      <c r="C98" s="6">
        <f t="shared" si="10"/>
        <v>11376</v>
      </c>
      <c r="D98" s="6" t="str">
        <f t="shared" si="10"/>
        <v>СОШ</v>
      </c>
      <c r="E98" s="8" t="str">
        <f t="shared" si="10"/>
        <v>2Г</v>
      </c>
      <c r="F98" s="8">
        <f t="shared" si="10"/>
        <v>156</v>
      </c>
      <c r="G98" s="8">
        <f t="shared" si="10"/>
        <v>138</v>
      </c>
      <c r="H98" s="9">
        <v>2</v>
      </c>
      <c r="I98" s="9"/>
      <c r="J98" s="10">
        <v>0</v>
      </c>
      <c r="K98" s="10"/>
      <c r="L98" s="9"/>
      <c r="M98" s="9">
        <v>2</v>
      </c>
      <c r="N98" s="10">
        <v>1</v>
      </c>
      <c r="O98" s="10"/>
      <c r="P98" s="9">
        <v>0</v>
      </c>
      <c r="Q98" s="9"/>
      <c r="R98" s="10">
        <v>1</v>
      </c>
      <c r="S98" s="10"/>
      <c r="T98" s="9">
        <v>2</v>
      </c>
      <c r="U98" s="9"/>
      <c r="V98" s="11">
        <f t="shared" si="8"/>
        <v>8</v>
      </c>
    </row>
    <row r="99" spans="1:22" x14ac:dyDescent="0.25">
      <c r="A99" s="4" t="str">
        <f t="shared" si="10"/>
        <v>Московский</v>
      </c>
      <c r="B99" s="12" t="str">
        <f t="shared" si="10"/>
        <v>ГБОУ СОШ №376</v>
      </c>
      <c r="C99" s="6">
        <f t="shared" si="10"/>
        <v>11376</v>
      </c>
      <c r="D99" s="6" t="str">
        <f t="shared" si="10"/>
        <v>СОШ</v>
      </c>
      <c r="E99" s="8" t="str">
        <f t="shared" si="10"/>
        <v>2Г</v>
      </c>
      <c r="F99" s="8">
        <f t="shared" si="10"/>
        <v>156</v>
      </c>
      <c r="G99" s="8">
        <f t="shared" si="10"/>
        <v>138</v>
      </c>
      <c r="H99" s="9">
        <v>2</v>
      </c>
      <c r="I99" s="9"/>
      <c r="J99" s="10"/>
      <c r="K99" s="10">
        <v>1</v>
      </c>
      <c r="L99" s="9"/>
      <c r="M99" s="9">
        <v>2</v>
      </c>
      <c r="N99" s="10">
        <v>1</v>
      </c>
      <c r="O99" s="10"/>
      <c r="P99" s="9">
        <v>2</v>
      </c>
      <c r="Q99" s="9"/>
      <c r="R99" s="10">
        <v>1</v>
      </c>
      <c r="S99" s="10"/>
      <c r="T99" s="9"/>
      <c r="U99" s="9">
        <v>2</v>
      </c>
      <c r="V99" s="11">
        <f t="shared" si="8"/>
        <v>11</v>
      </c>
    </row>
    <row r="100" spans="1:22" x14ac:dyDescent="0.25">
      <c r="A100" s="4" t="str">
        <f t="shared" si="10"/>
        <v>Московский</v>
      </c>
      <c r="B100" s="12" t="str">
        <f t="shared" si="10"/>
        <v>ГБОУ СОШ №376</v>
      </c>
      <c r="C100" s="6">
        <f t="shared" si="10"/>
        <v>11376</v>
      </c>
      <c r="D100" s="6" t="str">
        <f t="shared" si="10"/>
        <v>СОШ</v>
      </c>
      <c r="E100" s="8" t="str">
        <f t="shared" si="10"/>
        <v>2Г</v>
      </c>
      <c r="F100" s="8">
        <f t="shared" si="10"/>
        <v>156</v>
      </c>
      <c r="G100" s="8">
        <f t="shared" si="10"/>
        <v>138</v>
      </c>
      <c r="H100" s="9"/>
      <c r="I100" s="9">
        <v>2</v>
      </c>
      <c r="J100" s="10"/>
      <c r="K100" s="10">
        <v>1</v>
      </c>
      <c r="L100" s="9"/>
      <c r="M100" s="9">
        <v>2</v>
      </c>
      <c r="N100" s="10">
        <v>1</v>
      </c>
      <c r="O100" s="10"/>
      <c r="P100" s="9">
        <v>2</v>
      </c>
      <c r="Q100" s="9"/>
      <c r="R100" s="10">
        <v>1</v>
      </c>
      <c r="S100" s="10"/>
      <c r="T100" s="9">
        <v>2</v>
      </c>
      <c r="U100" s="9"/>
      <c r="V100" s="11">
        <f t="shared" si="8"/>
        <v>11</v>
      </c>
    </row>
    <row r="101" spans="1:22" x14ac:dyDescent="0.25">
      <c r="A101" s="4" t="str">
        <f t="shared" si="10"/>
        <v>Московский</v>
      </c>
      <c r="B101" s="12" t="str">
        <f t="shared" si="10"/>
        <v>ГБОУ СОШ №376</v>
      </c>
      <c r="C101" s="6">
        <f t="shared" si="10"/>
        <v>11376</v>
      </c>
      <c r="D101" s="6" t="str">
        <f t="shared" si="10"/>
        <v>СОШ</v>
      </c>
      <c r="E101" s="8" t="str">
        <f t="shared" si="10"/>
        <v>2Г</v>
      </c>
      <c r="F101" s="8">
        <f t="shared" si="10"/>
        <v>156</v>
      </c>
      <c r="G101" s="8">
        <f t="shared" si="10"/>
        <v>138</v>
      </c>
      <c r="H101" s="9"/>
      <c r="I101" s="9">
        <v>1</v>
      </c>
      <c r="J101" s="10">
        <v>1</v>
      </c>
      <c r="K101" s="10"/>
      <c r="L101" s="9">
        <v>1</v>
      </c>
      <c r="M101" s="9"/>
      <c r="N101" s="10"/>
      <c r="O101" s="10">
        <v>0</v>
      </c>
      <c r="P101" s="9"/>
      <c r="Q101" s="9">
        <v>1</v>
      </c>
      <c r="R101" s="10"/>
      <c r="S101" s="10">
        <v>1</v>
      </c>
      <c r="T101" s="9">
        <v>1</v>
      </c>
      <c r="U101" s="9"/>
      <c r="V101" s="11">
        <f t="shared" si="8"/>
        <v>6</v>
      </c>
    </row>
    <row r="102" spans="1:22" x14ac:dyDescent="0.25">
      <c r="A102" s="4" t="str">
        <f t="shared" ref="A102:G117" si="11">A101</f>
        <v>Московский</v>
      </c>
      <c r="B102" s="12" t="str">
        <f t="shared" si="11"/>
        <v>ГБОУ СОШ №376</v>
      </c>
      <c r="C102" s="6">
        <f t="shared" si="11"/>
        <v>11376</v>
      </c>
      <c r="D102" s="6" t="str">
        <f t="shared" si="11"/>
        <v>СОШ</v>
      </c>
      <c r="E102" s="8" t="str">
        <f t="shared" si="11"/>
        <v>2Г</v>
      </c>
      <c r="F102" s="8">
        <f t="shared" si="11"/>
        <v>156</v>
      </c>
      <c r="G102" s="8">
        <f t="shared" si="11"/>
        <v>138</v>
      </c>
      <c r="H102" s="9">
        <v>1</v>
      </c>
      <c r="I102" s="9"/>
      <c r="J102" s="10">
        <v>1</v>
      </c>
      <c r="K102" s="10"/>
      <c r="L102" s="9"/>
      <c r="M102" s="9">
        <v>2</v>
      </c>
      <c r="N102" s="10">
        <v>1</v>
      </c>
      <c r="O102" s="10"/>
      <c r="P102" s="9"/>
      <c r="Q102" s="9">
        <v>2</v>
      </c>
      <c r="R102" s="10">
        <v>1</v>
      </c>
      <c r="S102" s="10"/>
      <c r="T102" s="9">
        <v>2</v>
      </c>
      <c r="U102" s="9"/>
      <c r="V102" s="11">
        <f t="shared" si="8"/>
        <v>10</v>
      </c>
    </row>
    <row r="103" spans="1:22" x14ac:dyDescent="0.25">
      <c r="A103" s="4" t="str">
        <f t="shared" si="11"/>
        <v>Московский</v>
      </c>
      <c r="B103" s="12" t="str">
        <f t="shared" si="11"/>
        <v>ГБОУ СОШ №376</v>
      </c>
      <c r="C103" s="6">
        <f t="shared" si="11"/>
        <v>11376</v>
      </c>
      <c r="D103" s="6" t="str">
        <f t="shared" si="11"/>
        <v>СОШ</v>
      </c>
      <c r="E103" s="8" t="str">
        <f t="shared" si="11"/>
        <v>2Г</v>
      </c>
      <c r="F103" s="8">
        <f t="shared" si="11"/>
        <v>156</v>
      </c>
      <c r="G103" s="8">
        <f t="shared" si="11"/>
        <v>138</v>
      </c>
      <c r="H103" s="9">
        <v>1</v>
      </c>
      <c r="I103" s="9"/>
      <c r="J103" s="10">
        <v>1</v>
      </c>
      <c r="K103" s="10"/>
      <c r="L103" s="9"/>
      <c r="M103" s="9">
        <v>2</v>
      </c>
      <c r="N103" s="10">
        <v>0</v>
      </c>
      <c r="O103" s="10"/>
      <c r="P103" s="9">
        <v>0</v>
      </c>
      <c r="Q103" s="9"/>
      <c r="R103" s="10">
        <v>1</v>
      </c>
      <c r="S103" s="10"/>
      <c r="T103" s="9">
        <v>1</v>
      </c>
      <c r="U103" s="9"/>
      <c r="V103" s="11">
        <f t="shared" si="8"/>
        <v>6</v>
      </c>
    </row>
    <row r="104" spans="1:22" x14ac:dyDescent="0.25">
      <c r="A104" s="4" t="str">
        <f t="shared" si="11"/>
        <v>Московский</v>
      </c>
      <c r="B104" s="12" t="str">
        <f t="shared" si="11"/>
        <v>ГБОУ СОШ №376</v>
      </c>
      <c r="C104" s="6">
        <f t="shared" si="11"/>
        <v>11376</v>
      </c>
      <c r="D104" s="6" t="str">
        <f t="shared" si="11"/>
        <v>СОШ</v>
      </c>
      <c r="E104" s="8" t="str">
        <f t="shared" si="11"/>
        <v>2Г</v>
      </c>
      <c r="F104" s="8">
        <f t="shared" si="11"/>
        <v>156</v>
      </c>
      <c r="G104" s="8">
        <f t="shared" si="11"/>
        <v>138</v>
      </c>
      <c r="H104" s="9">
        <v>2</v>
      </c>
      <c r="I104" s="9"/>
      <c r="J104" s="10"/>
      <c r="K104" s="10">
        <v>1</v>
      </c>
      <c r="L104" s="9"/>
      <c r="M104" s="9">
        <v>2</v>
      </c>
      <c r="N104" s="10"/>
      <c r="O104" s="10">
        <v>1</v>
      </c>
      <c r="P104" s="9"/>
      <c r="Q104" s="9">
        <v>2</v>
      </c>
      <c r="R104" s="10"/>
      <c r="S104" s="10">
        <v>1</v>
      </c>
      <c r="T104" s="9"/>
      <c r="U104" s="9">
        <v>1</v>
      </c>
      <c r="V104" s="11">
        <f t="shared" si="8"/>
        <v>10</v>
      </c>
    </row>
    <row r="105" spans="1:22" x14ac:dyDescent="0.25">
      <c r="A105" s="4" t="str">
        <f t="shared" si="11"/>
        <v>Московский</v>
      </c>
      <c r="B105" s="12" t="str">
        <f t="shared" si="11"/>
        <v>ГБОУ СОШ №376</v>
      </c>
      <c r="C105" s="6">
        <f t="shared" si="11"/>
        <v>11376</v>
      </c>
      <c r="D105" s="6" t="str">
        <f t="shared" si="11"/>
        <v>СОШ</v>
      </c>
      <c r="E105" s="8" t="str">
        <f t="shared" si="11"/>
        <v>2Г</v>
      </c>
      <c r="F105" s="8">
        <f t="shared" si="11"/>
        <v>156</v>
      </c>
      <c r="G105" s="8">
        <f t="shared" si="11"/>
        <v>138</v>
      </c>
      <c r="H105" s="9">
        <v>2</v>
      </c>
      <c r="I105" s="9"/>
      <c r="J105" s="10"/>
      <c r="K105" s="10">
        <v>1</v>
      </c>
      <c r="L105" s="9"/>
      <c r="M105" s="9">
        <v>2</v>
      </c>
      <c r="N105" s="10">
        <v>1</v>
      </c>
      <c r="O105" s="10"/>
      <c r="P105" s="9">
        <v>0</v>
      </c>
      <c r="Q105" s="9"/>
      <c r="R105" s="10"/>
      <c r="S105" s="10">
        <v>1</v>
      </c>
      <c r="T105" s="9">
        <v>2</v>
      </c>
      <c r="U105" s="9"/>
      <c r="V105" s="11">
        <f t="shared" si="8"/>
        <v>9</v>
      </c>
    </row>
    <row r="106" spans="1:22" x14ac:dyDescent="0.25">
      <c r="A106" s="4" t="str">
        <f t="shared" si="11"/>
        <v>Московский</v>
      </c>
      <c r="B106" s="12" t="str">
        <f t="shared" si="11"/>
        <v>ГБОУ СОШ №376</v>
      </c>
      <c r="C106" s="6">
        <f t="shared" si="11"/>
        <v>11376</v>
      </c>
      <c r="D106" s="6" t="str">
        <f t="shared" si="11"/>
        <v>СОШ</v>
      </c>
      <c r="E106" s="8" t="str">
        <f t="shared" si="11"/>
        <v>2Г</v>
      </c>
      <c r="F106" s="8">
        <f t="shared" si="11"/>
        <v>156</v>
      </c>
      <c r="G106" s="8">
        <f t="shared" si="11"/>
        <v>138</v>
      </c>
      <c r="H106" s="9">
        <v>1</v>
      </c>
      <c r="I106" s="9"/>
      <c r="J106" s="10"/>
      <c r="K106" s="10">
        <v>1</v>
      </c>
      <c r="L106" s="9"/>
      <c r="M106" s="9">
        <v>2</v>
      </c>
      <c r="N106" s="10"/>
      <c r="O106" s="10">
        <v>1</v>
      </c>
      <c r="P106" s="9">
        <v>2</v>
      </c>
      <c r="Q106" s="9"/>
      <c r="R106" s="10"/>
      <c r="S106" s="10">
        <v>0</v>
      </c>
      <c r="T106" s="9"/>
      <c r="U106" s="9">
        <v>1</v>
      </c>
      <c r="V106" s="11">
        <f t="shared" si="8"/>
        <v>8</v>
      </c>
    </row>
    <row r="107" spans="1:22" x14ac:dyDescent="0.25">
      <c r="A107" s="4" t="str">
        <f t="shared" si="11"/>
        <v>Московский</v>
      </c>
      <c r="B107" s="12" t="str">
        <f t="shared" si="11"/>
        <v>ГБОУ СОШ №376</v>
      </c>
      <c r="C107" s="6">
        <f t="shared" si="11"/>
        <v>11376</v>
      </c>
      <c r="D107" s="6" t="str">
        <f t="shared" si="11"/>
        <v>СОШ</v>
      </c>
      <c r="E107" s="8" t="str">
        <f t="shared" si="11"/>
        <v>2Г</v>
      </c>
      <c r="F107" s="8">
        <f t="shared" si="11"/>
        <v>156</v>
      </c>
      <c r="G107" s="8">
        <f t="shared" si="11"/>
        <v>138</v>
      </c>
      <c r="H107" s="9"/>
      <c r="I107" s="9">
        <v>0</v>
      </c>
      <c r="J107" s="10"/>
      <c r="K107" s="10">
        <v>1</v>
      </c>
      <c r="L107" s="9"/>
      <c r="M107" s="9">
        <v>2</v>
      </c>
      <c r="N107" s="10">
        <v>1</v>
      </c>
      <c r="O107" s="10"/>
      <c r="P107" s="9"/>
      <c r="Q107" s="9">
        <v>2</v>
      </c>
      <c r="R107" s="10">
        <v>0</v>
      </c>
      <c r="S107" s="10"/>
      <c r="T107" s="9">
        <v>1</v>
      </c>
      <c r="U107" s="9"/>
      <c r="V107" s="11">
        <f t="shared" si="8"/>
        <v>7</v>
      </c>
    </row>
    <row r="108" spans="1:22" x14ac:dyDescent="0.25">
      <c r="A108" s="4" t="str">
        <f t="shared" si="11"/>
        <v>Московский</v>
      </c>
      <c r="B108" s="12" t="str">
        <f t="shared" si="11"/>
        <v>ГБОУ СОШ №376</v>
      </c>
      <c r="C108" s="6">
        <f t="shared" si="11"/>
        <v>11376</v>
      </c>
      <c r="D108" s="6" t="str">
        <f t="shared" si="11"/>
        <v>СОШ</v>
      </c>
      <c r="E108" s="8" t="str">
        <f t="shared" si="11"/>
        <v>2Г</v>
      </c>
      <c r="F108" s="8">
        <f t="shared" si="11"/>
        <v>156</v>
      </c>
      <c r="G108" s="8">
        <f t="shared" si="11"/>
        <v>138</v>
      </c>
      <c r="H108" s="9">
        <v>2</v>
      </c>
      <c r="I108" s="9"/>
      <c r="J108" s="10"/>
      <c r="K108" s="10">
        <v>1</v>
      </c>
      <c r="L108" s="9"/>
      <c r="M108" s="9">
        <v>2</v>
      </c>
      <c r="N108" s="10"/>
      <c r="O108" s="10">
        <v>0</v>
      </c>
      <c r="P108" s="9"/>
      <c r="Q108" s="9">
        <v>2</v>
      </c>
      <c r="R108" s="10"/>
      <c r="S108" s="10">
        <v>1</v>
      </c>
      <c r="T108" s="9"/>
      <c r="U108" s="9">
        <v>2</v>
      </c>
      <c r="V108" s="11">
        <f t="shared" si="8"/>
        <v>10</v>
      </c>
    </row>
    <row r="109" spans="1:22" x14ac:dyDescent="0.25">
      <c r="A109" s="4" t="str">
        <f t="shared" si="11"/>
        <v>Московский</v>
      </c>
      <c r="B109" s="12" t="str">
        <f t="shared" si="11"/>
        <v>ГБОУ СОШ №376</v>
      </c>
      <c r="C109" s="6">
        <f t="shared" si="11"/>
        <v>11376</v>
      </c>
      <c r="D109" s="6" t="str">
        <f t="shared" si="11"/>
        <v>СОШ</v>
      </c>
      <c r="E109" s="8" t="str">
        <f t="shared" si="11"/>
        <v>2Г</v>
      </c>
      <c r="F109" s="8">
        <f t="shared" si="11"/>
        <v>156</v>
      </c>
      <c r="G109" s="8">
        <f t="shared" si="11"/>
        <v>138</v>
      </c>
      <c r="H109" s="9">
        <v>2</v>
      </c>
      <c r="I109" s="9"/>
      <c r="J109" s="10"/>
      <c r="K109" s="10">
        <v>0</v>
      </c>
      <c r="L109" s="9">
        <v>2</v>
      </c>
      <c r="M109" s="9"/>
      <c r="N109" s="10">
        <v>1</v>
      </c>
      <c r="O109" s="10"/>
      <c r="P109" s="9">
        <v>2</v>
      </c>
      <c r="Q109" s="9"/>
      <c r="R109" s="10">
        <v>1</v>
      </c>
      <c r="S109" s="10"/>
      <c r="T109" s="9">
        <v>1</v>
      </c>
      <c r="U109" s="9"/>
      <c r="V109" s="11">
        <f t="shared" si="8"/>
        <v>9</v>
      </c>
    </row>
    <row r="110" spans="1:22" x14ac:dyDescent="0.25">
      <c r="A110" s="4" t="str">
        <f t="shared" si="11"/>
        <v>Московский</v>
      </c>
      <c r="B110" s="12" t="str">
        <f t="shared" si="11"/>
        <v>ГБОУ СОШ №376</v>
      </c>
      <c r="C110" s="6">
        <f t="shared" si="11"/>
        <v>11376</v>
      </c>
      <c r="D110" s="6" t="str">
        <f t="shared" si="11"/>
        <v>СОШ</v>
      </c>
      <c r="E110" s="8" t="str">
        <f t="shared" si="11"/>
        <v>2Г</v>
      </c>
      <c r="F110" s="8">
        <f t="shared" si="11"/>
        <v>156</v>
      </c>
      <c r="G110" s="8">
        <f t="shared" si="11"/>
        <v>138</v>
      </c>
      <c r="H110" s="9">
        <v>0</v>
      </c>
      <c r="I110" s="9"/>
      <c r="J110" s="10"/>
      <c r="K110" s="10">
        <v>1</v>
      </c>
      <c r="L110" s="9"/>
      <c r="M110" s="9">
        <v>2</v>
      </c>
      <c r="N110" s="10"/>
      <c r="O110" s="10">
        <v>1</v>
      </c>
      <c r="P110" s="9"/>
      <c r="Q110" s="9">
        <v>0</v>
      </c>
      <c r="R110" s="10">
        <v>1</v>
      </c>
      <c r="S110" s="10"/>
      <c r="T110" s="9">
        <v>1</v>
      </c>
      <c r="U110" s="9"/>
      <c r="V110" s="11">
        <f t="shared" si="8"/>
        <v>6</v>
      </c>
    </row>
    <row r="111" spans="1:22" x14ac:dyDescent="0.25">
      <c r="A111" s="4" t="str">
        <f t="shared" si="11"/>
        <v>Московский</v>
      </c>
      <c r="B111" s="12" t="str">
        <f t="shared" si="11"/>
        <v>ГБОУ СОШ №376</v>
      </c>
      <c r="C111" s="6">
        <f t="shared" si="11"/>
        <v>11376</v>
      </c>
      <c r="D111" s="6" t="str">
        <f t="shared" si="11"/>
        <v>СОШ</v>
      </c>
      <c r="E111" s="8" t="str">
        <f t="shared" si="11"/>
        <v>2Г</v>
      </c>
      <c r="F111" s="8">
        <f t="shared" si="11"/>
        <v>156</v>
      </c>
      <c r="G111" s="8">
        <f t="shared" si="11"/>
        <v>138</v>
      </c>
      <c r="H111" s="9"/>
      <c r="I111" s="9">
        <v>2</v>
      </c>
      <c r="J111" s="10">
        <v>0</v>
      </c>
      <c r="K111" s="10"/>
      <c r="L111" s="9"/>
      <c r="M111" s="9">
        <v>2</v>
      </c>
      <c r="N111" s="10">
        <v>1</v>
      </c>
      <c r="O111" s="10"/>
      <c r="P111" s="9">
        <v>2</v>
      </c>
      <c r="Q111" s="9"/>
      <c r="R111" s="10">
        <v>1</v>
      </c>
      <c r="S111" s="10"/>
      <c r="T111" s="9">
        <v>1</v>
      </c>
      <c r="U111" s="9"/>
      <c r="V111" s="11">
        <f t="shared" si="8"/>
        <v>9</v>
      </c>
    </row>
    <row r="112" spans="1:22" x14ac:dyDescent="0.25">
      <c r="A112" s="4" t="str">
        <f t="shared" si="11"/>
        <v>Московский</v>
      </c>
      <c r="B112" s="12" t="str">
        <f t="shared" si="11"/>
        <v>ГБОУ СОШ №376</v>
      </c>
      <c r="C112" s="6">
        <f t="shared" si="11"/>
        <v>11376</v>
      </c>
      <c r="D112" s="6" t="str">
        <f t="shared" si="11"/>
        <v>СОШ</v>
      </c>
      <c r="E112" s="8" t="str">
        <f t="shared" si="11"/>
        <v>2Г</v>
      </c>
      <c r="F112" s="8">
        <f t="shared" si="11"/>
        <v>156</v>
      </c>
      <c r="G112" s="8">
        <f t="shared" si="11"/>
        <v>138</v>
      </c>
      <c r="H112" s="9"/>
      <c r="I112" s="9">
        <v>2</v>
      </c>
      <c r="J112" s="10">
        <v>1</v>
      </c>
      <c r="K112" s="10"/>
      <c r="L112" s="9"/>
      <c r="M112" s="9">
        <v>2</v>
      </c>
      <c r="N112" s="10">
        <v>1</v>
      </c>
      <c r="O112" s="10"/>
      <c r="P112" s="9"/>
      <c r="Q112" s="9">
        <v>2</v>
      </c>
      <c r="R112" s="10"/>
      <c r="S112" s="10">
        <v>1</v>
      </c>
      <c r="T112" s="9">
        <v>2</v>
      </c>
      <c r="U112" s="9"/>
      <c r="V112" s="11">
        <f t="shared" si="8"/>
        <v>11</v>
      </c>
    </row>
    <row r="113" spans="1:22" x14ac:dyDescent="0.25">
      <c r="A113" s="4" t="str">
        <f t="shared" si="11"/>
        <v>Московский</v>
      </c>
      <c r="B113" s="12" t="str">
        <f t="shared" si="11"/>
        <v>ГБОУ СОШ №376</v>
      </c>
      <c r="C113" s="6">
        <f t="shared" si="11"/>
        <v>11376</v>
      </c>
      <c r="D113" s="6" t="str">
        <f t="shared" si="11"/>
        <v>СОШ</v>
      </c>
      <c r="E113" s="8" t="str">
        <f t="shared" si="11"/>
        <v>2Г</v>
      </c>
      <c r="F113" s="8">
        <f t="shared" si="11"/>
        <v>156</v>
      </c>
      <c r="G113" s="8">
        <f t="shared" si="11"/>
        <v>138</v>
      </c>
      <c r="H113" s="9">
        <v>2</v>
      </c>
      <c r="I113" s="9"/>
      <c r="J113" s="10">
        <v>1</v>
      </c>
      <c r="K113" s="10"/>
      <c r="L113" s="9"/>
      <c r="M113" s="9">
        <v>2</v>
      </c>
      <c r="N113" s="10"/>
      <c r="O113" s="10">
        <v>0</v>
      </c>
      <c r="P113" s="9">
        <v>2</v>
      </c>
      <c r="Q113" s="9"/>
      <c r="R113" s="10"/>
      <c r="S113" s="10">
        <v>1</v>
      </c>
      <c r="T113" s="9">
        <v>1</v>
      </c>
      <c r="U113" s="9"/>
      <c r="V113" s="11">
        <f t="shared" si="8"/>
        <v>9</v>
      </c>
    </row>
    <row r="114" spans="1:22" x14ac:dyDescent="0.25">
      <c r="A114" s="4" t="str">
        <f t="shared" si="11"/>
        <v>Московский</v>
      </c>
      <c r="B114" s="12" t="str">
        <f t="shared" si="11"/>
        <v>ГБОУ СОШ №376</v>
      </c>
      <c r="C114" s="6">
        <f t="shared" si="11"/>
        <v>11376</v>
      </c>
      <c r="D114" s="6" t="str">
        <f t="shared" si="11"/>
        <v>СОШ</v>
      </c>
      <c r="E114" s="8" t="str">
        <f t="shared" si="11"/>
        <v>2Г</v>
      </c>
      <c r="F114" s="8">
        <f t="shared" si="11"/>
        <v>156</v>
      </c>
      <c r="G114" s="8">
        <f t="shared" si="11"/>
        <v>138</v>
      </c>
      <c r="H114" s="9">
        <v>1</v>
      </c>
      <c r="I114" s="9"/>
      <c r="J114" s="10">
        <v>1</v>
      </c>
      <c r="K114" s="10"/>
      <c r="L114" s="9"/>
      <c r="M114" s="9">
        <v>2</v>
      </c>
      <c r="N114" s="10">
        <v>1</v>
      </c>
      <c r="O114" s="10"/>
      <c r="P114" s="9">
        <v>2</v>
      </c>
      <c r="Q114" s="9"/>
      <c r="R114" s="10">
        <v>0</v>
      </c>
      <c r="S114" s="10"/>
      <c r="T114" s="9">
        <v>1</v>
      </c>
      <c r="U114" s="9"/>
      <c r="V114" s="11">
        <f t="shared" si="8"/>
        <v>8</v>
      </c>
    </row>
    <row r="115" spans="1:22" x14ac:dyDescent="0.25">
      <c r="A115" s="4" t="str">
        <f t="shared" si="11"/>
        <v>Московский</v>
      </c>
      <c r="B115" s="12" t="str">
        <f t="shared" si="11"/>
        <v>ГБОУ СОШ №376</v>
      </c>
      <c r="C115" s="6">
        <f t="shared" si="11"/>
        <v>11376</v>
      </c>
      <c r="D115" s="6" t="str">
        <f t="shared" si="11"/>
        <v>СОШ</v>
      </c>
      <c r="E115" s="13" t="s">
        <v>38</v>
      </c>
      <c r="F115" s="8">
        <f t="shared" si="11"/>
        <v>156</v>
      </c>
      <c r="G115" s="8">
        <f t="shared" si="11"/>
        <v>138</v>
      </c>
      <c r="H115" s="9">
        <v>1</v>
      </c>
      <c r="I115" s="9"/>
      <c r="J115" s="10"/>
      <c r="K115" s="10">
        <v>1</v>
      </c>
      <c r="L115" s="9"/>
      <c r="M115" s="9">
        <v>1</v>
      </c>
      <c r="N115" s="10">
        <v>1</v>
      </c>
      <c r="O115" s="10"/>
      <c r="P115" s="9">
        <v>2</v>
      </c>
      <c r="Q115" s="9"/>
      <c r="R115" s="10">
        <v>1</v>
      </c>
      <c r="S115" s="10"/>
      <c r="T115" s="9">
        <v>1</v>
      </c>
      <c r="U115" s="9"/>
      <c r="V115" s="11">
        <f>IF(COUNTBLANK(H115:U115)&lt;=7,SUM(H115:U115),"Не писал")</f>
        <v>8</v>
      </c>
    </row>
    <row r="116" spans="1:22" x14ac:dyDescent="0.25">
      <c r="A116" s="4" t="str">
        <f t="shared" si="11"/>
        <v>Московский</v>
      </c>
      <c r="B116" s="12" t="str">
        <f t="shared" si="11"/>
        <v>ГБОУ СОШ №376</v>
      </c>
      <c r="C116" s="6">
        <f t="shared" si="11"/>
        <v>11376</v>
      </c>
      <c r="D116" s="6" t="str">
        <f t="shared" si="11"/>
        <v>СОШ</v>
      </c>
      <c r="E116" s="8" t="str">
        <f t="shared" si="11"/>
        <v>2Д</v>
      </c>
      <c r="F116" s="8">
        <f t="shared" si="11"/>
        <v>156</v>
      </c>
      <c r="G116" s="8">
        <f t="shared" si="11"/>
        <v>138</v>
      </c>
      <c r="H116" s="9">
        <v>2</v>
      </c>
      <c r="I116" s="9"/>
      <c r="J116" s="10"/>
      <c r="K116" s="10">
        <v>1</v>
      </c>
      <c r="L116" s="9"/>
      <c r="M116" s="9">
        <v>0</v>
      </c>
      <c r="N116" s="10">
        <v>0</v>
      </c>
      <c r="O116" s="10"/>
      <c r="P116" s="9">
        <v>0</v>
      </c>
      <c r="Q116" s="9"/>
      <c r="R116" s="10"/>
      <c r="S116" s="10">
        <v>0</v>
      </c>
      <c r="T116" s="9">
        <v>1</v>
      </c>
      <c r="U116" s="9"/>
      <c r="V116" s="11">
        <f t="shared" ref="V116:V141" si="12">IF(COUNTBLANK(H116:U116)&lt;=7,SUM(H116:U116),"Не писал")</f>
        <v>4</v>
      </c>
    </row>
    <row r="117" spans="1:22" x14ac:dyDescent="0.25">
      <c r="A117" s="4" t="str">
        <f t="shared" si="11"/>
        <v>Московский</v>
      </c>
      <c r="B117" s="12" t="str">
        <f t="shared" si="11"/>
        <v>ГБОУ СОШ №376</v>
      </c>
      <c r="C117" s="6">
        <f t="shared" si="11"/>
        <v>11376</v>
      </c>
      <c r="D117" s="6" t="str">
        <f t="shared" si="11"/>
        <v>СОШ</v>
      </c>
      <c r="E117" s="8" t="str">
        <f t="shared" si="11"/>
        <v>2Д</v>
      </c>
      <c r="F117" s="8">
        <f t="shared" si="11"/>
        <v>156</v>
      </c>
      <c r="G117" s="8">
        <f t="shared" si="11"/>
        <v>138</v>
      </c>
      <c r="H117" s="9">
        <v>2</v>
      </c>
      <c r="I117" s="9"/>
      <c r="J117" s="10">
        <v>1</v>
      </c>
      <c r="K117" s="10"/>
      <c r="L117" s="9">
        <v>1</v>
      </c>
      <c r="M117" s="9"/>
      <c r="N117" s="10">
        <v>1</v>
      </c>
      <c r="O117" s="10"/>
      <c r="P117" s="9">
        <v>2</v>
      </c>
      <c r="Q117" s="9"/>
      <c r="R117" s="10">
        <v>1</v>
      </c>
      <c r="S117" s="10"/>
      <c r="T117" s="9">
        <v>1</v>
      </c>
      <c r="U117" s="9"/>
      <c r="V117" s="11">
        <f t="shared" si="12"/>
        <v>9</v>
      </c>
    </row>
    <row r="118" spans="1:22" x14ac:dyDescent="0.25">
      <c r="A118" s="4" t="str">
        <f t="shared" ref="A118:G133" si="13">A117</f>
        <v>Московский</v>
      </c>
      <c r="B118" s="12" t="str">
        <f t="shared" si="13"/>
        <v>ГБОУ СОШ №376</v>
      </c>
      <c r="C118" s="6">
        <f t="shared" si="13"/>
        <v>11376</v>
      </c>
      <c r="D118" s="6" t="str">
        <f t="shared" si="13"/>
        <v>СОШ</v>
      </c>
      <c r="E118" s="8" t="str">
        <f t="shared" si="13"/>
        <v>2Д</v>
      </c>
      <c r="F118" s="8">
        <f t="shared" si="13"/>
        <v>156</v>
      </c>
      <c r="G118" s="8">
        <f t="shared" si="13"/>
        <v>138</v>
      </c>
      <c r="H118" s="9">
        <v>2</v>
      </c>
      <c r="I118" s="9"/>
      <c r="J118" s="10">
        <v>1</v>
      </c>
      <c r="K118" s="10"/>
      <c r="L118" s="9"/>
      <c r="M118" s="9">
        <v>2</v>
      </c>
      <c r="N118" s="10">
        <v>1</v>
      </c>
      <c r="O118" s="10"/>
      <c r="P118" s="9"/>
      <c r="Q118" s="9">
        <v>1</v>
      </c>
      <c r="R118" s="10">
        <v>1</v>
      </c>
      <c r="S118" s="10"/>
      <c r="T118" s="9">
        <v>0</v>
      </c>
      <c r="U118" s="9"/>
      <c r="V118" s="11">
        <f t="shared" si="12"/>
        <v>8</v>
      </c>
    </row>
    <row r="119" spans="1:22" x14ac:dyDescent="0.25">
      <c r="A119" s="4" t="str">
        <f t="shared" si="13"/>
        <v>Московский</v>
      </c>
      <c r="B119" s="12" t="str">
        <f t="shared" si="13"/>
        <v>ГБОУ СОШ №376</v>
      </c>
      <c r="C119" s="6">
        <f t="shared" si="13"/>
        <v>11376</v>
      </c>
      <c r="D119" s="6" t="str">
        <f t="shared" si="13"/>
        <v>СОШ</v>
      </c>
      <c r="E119" s="8" t="str">
        <f t="shared" si="13"/>
        <v>2Д</v>
      </c>
      <c r="F119" s="8">
        <f t="shared" si="13"/>
        <v>156</v>
      </c>
      <c r="G119" s="8">
        <f t="shared" si="13"/>
        <v>138</v>
      </c>
      <c r="H119" s="9">
        <v>2</v>
      </c>
      <c r="I119" s="9"/>
      <c r="J119" s="10"/>
      <c r="K119" s="10">
        <v>1</v>
      </c>
      <c r="L119" s="9"/>
      <c r="M119" s="9">
        <v>0</v>
      </c>
      <c r="N119" s="10"/>
      <c r="O119" s="10">
        <v>1</v>
      </c>
      <c r="P119" s="9">
        <v>2</v>
      </c>
      <c r="Q119" s="9"/>
      <c r="R119" s="10">
        <v>1</v>
      </c>
      <c r="S119" s="10"/>
      <c r="T119" s="9">
        <v>1</v>
      </c>
      <c r="U119" s="9"/>
      <c r="V119" s="11">
        <f t="shared" si="12"/>
        <v>8</v>
      </c>
    </row>
    <row r="120" spans="1:22" x14ac:dyDescent="0.25">
      <c r="A120" s="4" t="str">
        <f t="shared" si="13"/>
        <v>Московский</v>
      </c>
      <c r="B120" s="12" t="str">
        <f t="shared" si="13"/>
        <v>ГБОУ СОШ №376</v>
      </c>
      <c r="C120" s="6">
        <f t="shared" si="13"/>
        <v>11376</v>
      </c>
      <c r="D120" s="6" t="str">
        <f t="shared" si="13"/>
        <v>СОШ</v>
      </c>
      <c r="E120" s="8" t="str">
        <f t="shared" si="13"/>
        <v>2Д</v>
      </c>
      <c r="F120" s="8">
        <f t="shared" si="13"/>
        <v>156</v>
      </c>
      <c r="G120" s="8">
        <f t="shared" si="13"/>
        <v>138</v>
      </c>
      <c r="H120" s="9"/>
      <c r="I120" s="9">
        <v>1</v>
      </c>
      <c r="J120" s="10">
        <v>1</v>
      </c>
      <c r="K120" s="10"/>
      <c r="L120" s="9"/>
      <c r="M120" s="9">
        <v>1</v>
      </c>
      <c r="N120" s="10"/>
      <c r="O120" s="10">
        <v>1</v>
      </c>
      <c r="P120" s="9">
        <v>2</v>
      </c>
      <c r="Q120" s="9"/>
      <c r="R120" s="10">
        <v>1</v>
      </c>
      <c r="S120" s="10"/>
      <c r="T120" s="9">
        <v>1</v>
      </c>
      <c r="U120" s="9"/>
      <c r="V120" s="11">
        <f t="shared" si="12"/>
        <v>8</v>
      </c>
    </row>
    <row r="121" spans="1:22" x14ac:dyDescent="0.25">
      <c r="A121" s="4" t="str">
        <f t="shared" si="13"/>
        <v>Московский</v>
      </c>
      <c r="B121" s="12" t="str">
        <f t="shared" si="13"/>
        <v>ГБОУ СОШ №376</v>
      </c>
      <c r="C121" s="6">
        <f t="shared" si="13"/>
        <v>11376</v>
      </c>
      <c r="D121" s="6" t="str">
        <f t="shared" si="13"/>
        <v>СОШ</v>
      </c>
      <c r="E121" s="8" t="str">
        <f t="shared" si="13"/>
        <v>2Д</v>
      </c>
      <c r="F121" s="8">
        <f t="shared" si="13"/>
        <v>156</v>
      </c>
      <c r="G121" s="8">
        <f t="shared" si="13"/>
        <v>138</v>
      </c>
      <c r="H121" s="9">
        <v>1</v>
      </c>
      <c r="I121" s="9"/>
      <c r="J121" s="10"/>
      <c r="K121" s="10">
        <v>1</v>
      </c>
      <c r="L121" s="9"/>
      <c r="M121" s="9">
        <v>2</v>
      </c>
      <c r="N121" s="10">
        <v>1</v>
      </c>
      <c r="O121" s="10"/>
      <c r="P121" s="9">
        <v>0</v>
      </c>
      <c r="Q121" s="9"/>
      <c r="R121" s="10"/>
      <c r="S121" s="10">
        <v>0</v>
      </c>
      <c r="T121" s="9"/>
      <c r="U121" s="9"/>
      <c r="V121" s="11">
        <v>5</v>
      </c>
    </row>
    <row r="122" spans="1:22" x14ac:dyDescent="0.25">
      <c r="A122" s="4" t="str">
        <f t="shared" si="13"/>
        <v>Московский</v>
      </c>
      <c r="B122" s="12" t="str">
        <f t="shared" si="13"/>
        <v>ГБОУ СОШ №376</v>
      </c>
      <c r="C122" s="6">
        <f t="shared" si="13"/>
        <v>11376</v>
      </c>
      <c r="D122" s="6" t="str">
        <f t="shared" si="13"/>
        <v>СОШ</v>
      </c>
      <c r="E122" s="8" t="str">
        <f t="shared" si="13"/>
        <v>2Д</v>
      </c>
      <c r="F122" s="8">
        <f t="shared" si="13"/>
        <v>156</v>
      </c>
      <c r="G122" s="8">
        <f t="shared" si="13"/>
        <v>138</v>
      </c>
      <c r="H122" s="9"/>
      <c r="I122" s="9">
        <v>2</v>
      </c>
      <c r="J122" s="10">
        <v>1</v>
      </c>
      <c r="K122" s="10"/>
      <c r="L122" s="9"/>
      <c r="M122" s="9">
        <v>2</v>
      </c>
      <c r="N122" s="10"/>
      <c r="O122" s="10">
        <v>1</v>
      </c>
      <c r="P122" s="9">
        <v>2</v>
      </c>
      <c r="Q122" s="9"/>
      <c r="R122" s="10">
        <v>1</v>
      </c>
      <c r="S122" s="10"/>
      <c r="T122" s="9"/>
      <c r="U122" s="9">
        <v>2</v>
      </c>
      <c r="V122" s="11">
        <f t="shared" si="12"/>
        <v>11</v>
      </c>
    </row>
    <row r="123" spans="1:22" x14ac:dyDescent="0.25">
      <c r="A123" s="4" t="str">
        <f t="shared" si="13"/>
        <v>Московский</v>
      </c>
      <c r="B123" s="12" t="str">
        <f t="shared" si="13"/>
        <v>ГБОУ СОШ №376</v>
      </c>
      <c r="C123" s="6">
        <f t="shared" si="13"/>
        <v>11376</v>
      </c>
      <c r="D123" s="6" t="str">
        <f t="shared" si="13"/>
        <v>СОШ</v>
      </c>
      <c r="E123" s="8" t="str">
        <f t="shared" si="13"/>
        <v>2Д</v>
      </c>
      <c r="F123" s="8">
        <f t="shared" si="13"/>
        <v>156</v>
      </c>
      <c r="G123" s="8">
        <f t="shared" si="13"/>
        <v>138</v>
      </c>
      <c r="H123" s="9">
        <v>2</v>
      </c>
      <c r="I123" s="9"/>
      <c r="J123" s="10">
        <v>1</v>
      </c>
      <c r="K123" s="10"/>
      <c r="L123" s="9">
        <v>2</v>
      </c>
      <c r="M123" s="9"/>
      <c r="N123" s="10"/>
      <c r="O123" s="10">
        <v>0</v>
      </c>
      <c r="P123" s="9">
        <v>0</v>
      </c>
      <c r="Q123" s="9"/>
      <c r="R123" s="10"/>
      <c r="S123" s="10">
        <v>1</v>
      </c>
      <c r="T123" s="9">
        <v>0</v>
      </c>
      <c r="U123" s="9"/>
      <c r="V123" s="11">
        <f t="shared" si="12"/>
        <v>6</v>
      </c>
    </row>
    <row r="124" spans="1:22" x14ac:dyDescent="0.25">
      <c r="A124" s="4" t="str">
        <f t="shared" si="13"/>
        <v>Московский</v>
      </c>
      <c r="B124" s="12" t="str">
        <f t="shared" si="13"/>
        <v>ГБОУ СОШ №376</v>
      </c>
      <c r="C124" s="6">
        <f t="shared" si="13"/>
        <v>11376</v>
      </c>
      <c r="D124" s="6" t="str">
        <f t="shared" si="13"/>
        <v>СОШ</v>
      </c>
      <c r="E124" s="8" t="str">
        <f t="shared" si="13"/>
        <v>2Д</v>
      </c>
      <c r="F124" s="8">
        <f t="shared" si="13"/>
        <v>156</v>
      </c>
      <c r="G124" s="8">
        <f t="shared" si="13"/>
        <v>138</v>
      </c>
      <c r="H124" s="9">
        <v>2</v>
      </c>
      <c r="I124" s="9"/>
      <c r="J124" s="10">
        <v>1</v>
      </c>
      <c r="K124" s="10"/>
      <c r="L124" s="9"/>
      <c r="M124" s="9">
        <v>2</v>
      </c>
      <c r="N124" s="10">
        <v>1</v>
      </c>
      <c r="O124" s="10"/>
      <c r="P124" s="9">
        <v>2</v>
      </c>
      <c r="Q124" s="9"/>
      <c r="R124" s="10">
        <v>1</v>
      </c>
      <c r="S124" s="10"/>
      <c r="T124" s="9">
        <v>1</v>
      </c>
      <c r="U124" s="9"/>
      <c r="V124" s="11">
        <f t="shared" si="12"/>
        <v>10</v>
      </c>
    </row>
    <row r="125" spans="1:22" x14ac:dyDescent="0.25">
      <c r="A125" s="4" t="str">
        <f t="shared" si="13"/>
        <v>Московский</v>
      </c>
      <c r="B125" s="12" t="str">
        <f t="shared" si="13"/>
        <v>ГБОУ СОШ №376</v>
      </c>
      <c r="C125" s="6">
        <f t="shared" si="13"/>
        <v>11376</v>
      </c>
      <c r="D125" s="6" t="str">
        <f t="shared" si="13"/>
        <v>СОШ</v>
      </c>
      <c r="E125" s="8" t="str">
        <f t="shared" si="13"/>
        <v>2Д</v>
      </c>
      <c r="F125" s="8">
        <f t="shared" si="13"/>
        <v>156</v>
      </c>
      <c r="G125" s="8">
        <f t="shared" si="13"/>
        <v>138</v>
      </c>
      <c r="H125" s="9"/>
      <c r="I125" s="9">
        <v>0</v>
      </c>
      <c r="J125" s="10">
        <v>1</v>
      </c>
      <c r="K125" s="10"/>
      <c r="L125" s="9"/>
      <c r="M125" s="9">
        <v>0</v>
      </c>
      <c r="N125" s="10"/>
      <c r="O125" s="10">
        <v>1</v>
      </c>
      <c r="P125" s="9"/>
      <c r="Q125" s="9">
        <v>1</v>
      </c>
      <c r="R125" s="10">
        <v>1</v>
      </c>
      <c r="S125" s="10"/>
      <c r="T125" s="9"/>
      <c r="U125" s="9">
        <v>0</v>
      </c>
      <c r="V125" s="11">
        <f t="shared" si="12"/>
        <v>4</v>
      </c>
    </row>
    <row r="126" spans="1:22" x14ac:dyDescent="0.25">
      <c r="A126" s="4" t="str">
        <f t="shared" si="13"/>
        <v>Московский</v>
      </c>
      <c r="B126" s="12" t="str">
        <f t="shared" si="13"/>
        <v>ГБОУ СОШ №376</v>
      </c>
      <c r="C126" s="6">
        <f t="shared" si="13"/>
        <v>11376</v>
      </c>
      <c r="D126" s="6" t="str">
        <f t="shared" si="13"/>
        <v>СОШ</v>
      </c>
      <c r="E126" s="8" t="str">
        <f t="shared" si="13"/>
        <v>2Д</v>
      </c>
      <c r="F126" s="8">
        <f t="shared" si="13"/>
        <v>156</v>
      </c>
      <c r="G126" s="8">
        <f t="shared" si="13"/>
        <v>138</v>
      </c>
      <c r="H126" s="9"/>
      <c r="I126" s="9">
        <v>2</v>
      </c>
      <c r="J126" s="10">
        <v>1</v>
      </c>
      <c r="K126" s="10"/>
      <c r="L126" s="9"/>
      <c r="M126" s="9">
        <v>2</v>
      </c>
      <c r="N126" s="10"/>
      <c r="O126" s="10">
        <v>1</v>
      </c>
      <c r="P126" s="9">
        <v>2</v>
      </c>
      <c r="Q126" s="9"/>
      <c r="R126" s="10">
        <v>1</v>
      </c>
      <c r="S126" s="10"/>
      <c r="T126" s="9"/>
      <c r="U126" s="9">
        <v>2</v>
      </c>
      <c r="V126" s="11">
        <f t="shared" si="12"/>
        <v>11</v>
      </c>
    </row>
    <row r="127" spans="1:22" x14ac:dyDescent="0.25">
      <c r="A127" s="4" t="str">
        <f t="shared" si="13"/>
        <v>Московский</v>
      </c>
      <c r="B127" s="12" t="str">
        <f t="shared" si="13"/>
        <v>ГБОУ СОШ №376</v>
      </c>
      <c r="C127" s="6">
        <f t="shared" si="13"/>
        <v>11376</v>
      </c>
      <c r="D127" s="6" t="str">
        <f t="shared" si="13"/>
        <v>СОШ</v>
      </c>
      <c r="E127" s="8" t="str">
        <f t="shared" si="13"/>
        <v>2Д</v>
      </c>
      <c r="F127" s="8">
        <f t="shared" si="13"/>
        <v>156</v>
      </c>
      <c r="G127" s="8">
        <f t="shared" si="13"/>
        <v>138</v>
      </c>
      <c r="H127" s="9"/>
      <c r="I127" s="9">
        <v>2</v>
      </c>
      <c r="J127" s="10"/>
      <c r="K127" s="10">
        <v>1</v>
      </c>
      <c r="L127" s="9"/>
      <c r="M127" s="9">
        <v>2</v>
      </c>
      <c r="N127" s="10">
        <v>1</v>
      </c>
      <c r="O127" s="10"/>
      <c r="P127" s="9">
        <v>0</v>
      </c>
      <c r="Q127" s="9"/>
      <c r="R127" s="10">
        <v>1</v>
      </c>
      <c r="S127" s="10"/>
      <c r="T127" s="9"/>
      <c r="U127" s="9">
        <v>2</v>
      </c>
      <c r="V127" s="11">
        <f t="shared" si="12"/>
        <v>9</v>
      </c>
    </row>
    <row r="128" spans="1:22" x14ac:dyDescent="0.25">
      <c r="A128" s="4" t="str">
        <f t="shared" si="13"/>
        <v>Московский</v>
      </c>
      <c r="B128" s="12" t="str">
        <f t="shared" si="13"/>
        <v>ГБОУ СОШ №376</v>
      </c>
      <c r="C128" s="6">
        <f t="shared" si="13"/>
        <v>11376</v>
      </c>
      <c r="D128" s="6" t="str">
        <f t="shared" si="13"/>
        <v>СОШ</v>
      </c>
      <c r="E128" s="8" t="str">
        <f t="shared" si="13"/>
        <v>2Д</v>
      </c>
      <c r="F128" s="8">
        <f t="shared" si="13"/>
        <v>156</v>
      </c>
      <c r="G128" s="8">
        <f t="shared" si="13"/>
        <v>138</v>
      </c>
      <c r="H128" s="9"/>
      <c r="I128" s="9">
        <v>1</v>
      </c>
      <c r="J128" s="10">
        <v>1</v>
      </c>
      <c r="K128" s="10"/>
      <c r="L128" s="9"/>
      <c r="M128" s="9">
        <v>1</v>
      </c>
      <c r="N128" s="10">
        <v>1</v>
      </c>
      <c r="O128" s="10"/>
      <c r="P128" s="9">
        <v>2</v>
      </c>
      <c r="Q128" s="9"/>
      <c r="R128" s="10">
        <v>1</v>
      </c>
      <c r="S128" s="10"/>
      <c r="T128" s="9">
        <v>0</v>
      </c>
      <c r="U128" s="9"/>
      <c r="V128" s="11">
        <f t="shared" si="12"/>
        <v>7</v>
      </c>
    </row>
    <row r="129" spans="1:22" x14ac:dyDescent="0.25">
      <c r="A129" s="4" t="str">
        <f t="shared" si="13"/>
        <v>Московский</v>
      </c>
      <c r="B129" s="12" t="str">
        <f t="shared" si="13"/>
        <v>ГБОУ СОШ №376</v>
      </c>
      <c r="C129" s="6">
        <f t="shared" si="13"/>
        <v>11376</v>
      </c>
      <c r="D129" s="6" t="str">
        <f t="shared" si="13"/>
        <v>СОШ</v>
      </c>
      <c r="E129" s="8" t="str">
        <f t="shared" si="13"/>
        <v>2Д</v>
      </c>
      <c r="F129" s="8">
        <f t="shared" si="13"/>
        <v>156</v>
      </c>
      <c r="G129" s="8">
        <f t="shared" si="13"/>
        <v>138</v>
      </c>
      <c r="H129" s="9">
        <v>0</v>
      </c>
      <c r="I129" s="9"/>
      <c r="J129" s="10"/>
      <c r="K129" s="10">
        <v>1</v>
      </c>
      <c r="L129" s="9"/>
      <c r="M129" s="9">
        <v>0</v>
      </c>
      <c r="N129" s="10">
        <v>1</v>
      </c>
      <c r="O129" s="10"/>
      <c r="P129" s="9">
        <v>2</v>
      </c>
      <c r="Q129" s="9"/>
      <c r="R129" s="10"/>
      <c r="S129" s="10">
        <v>1</v>
      </c>
      <c r="T129" s="9">
        <v>0</v>
      </c>
      <c r="U129" s="9"/>
      <c r="V129" s="11">
        <f t="shared" si="12"/>
        <v>5</v>
      </c>
    </row>
    <row r="130" spans="1:22" x14ac:dyDescent="0.25">
      <c r="A130" s="4" t="str">
        <f t="shared" si="13"/>
        <v>Московский</v>
      </c>
      <c r="B130" s="12" t="str">
        <f t="shared" si="13"/>
        <v>ГБОУ СОШ №376</v>
      </c>
      <c r="C130" s="6">
        <f t="shared" si="13"/>
        <v>11376</v>
      </c>
      <c r="D130" s="6" t="str">
        <f t="shared" si="13"/>
        <v>СОШ</v>
      </c>
      <c r="E130" s="8" t="str">
        <f t="shared" si="13"/>
        <v>2Д</v>
      </c>
      <c r="F130" s="8">
        <f t="shared" si="13"/>
        <v>156</v>
      </c>
      <c r="G130" s="8">
        <f t="shared" si="13"/>
        <v>138</v>
      </c>
      <c r="H130" s="9">
        <v>2</v>
      </c>
      <c r="I130" s="9"/>
      <c r="J130" s="10">
        <v>1</v>
      </c>
      <c r="K130" s="10"/>
      <c r="L130" s="9"/>
      <c r="M130" s="9">
        <v>2</v>
      </c>
      <c r="N130" s="10">
        <v>1</v>
      </c>
      <c r="O130" s="10"/>
      <c r="P130" s="9">
        <v>2</v>
      </c>
      <c r="Q130" s="9"/>
      <c r="R130" s="10">
        <v>1</v>
      </c>
      <c r="S130" s="10"/>
      <c r="T130" s="9">
        <v>1</v>
      </c>
      <c r="U130" s="9"/>
      <c r="V130" s="11">
        <f t="shared" si="12"/>
        <v>10</v>
      </c>
    </row>
    <row r="131" spans="1:22" x14ac:dyDescent="0.25">
      <c r="A131" s="4" t="str">
        <f t="shared" si="13"/>
        <v>Московский</v>
      </c>
      <c r="B131" s="12" t="str">
        <f t="shared" si="13"/>
        <v>ГБОУ СОШ №376</v>
      </c>
      <c r="C131" s="6">
        <f t="shared" si="13"/>
        <v>11376</v>
      </c>
      <c r="D131" s="6" t="str">
        <f t="shared" si="13"/>
        <v>СОШ</v>
      </c>
      <c r="E131" s="8" t="str">
        <f t="shared" si="13"/>
        <v>2Д</v>
      </c>
      <c r="F131" s="8">
        <f t="shared" si="13"/>
        <v>156</v>
      </c>
      <c r="G131" s="8">
        <f t="shared" si="13"/>
        <v>138</v>
      </c>
      <c r="H131" s="9">
        <v>2</v>
      </c>
      <c r="I131" s="9"/>
      <c r="J131" s="10">
        <v>1</v>
      </c>
      <c r="K131" s="10"/>
      <c r="L131" s="9"/>
      <c r="M131" s="9">
        <v>2</v>
      </c>
      <c r="N131" s="10">
        <v>1</v>
      </c>
      <c r="O131" s="10"/>
      <c r="P131" s="9"/>
      <c r="Q131" s="9">
        <v>2</v>
      </c>
      <c r="R131" s="10">
        <v>1</v>
      </c>
      <c r="S131" s="10"/>
      <c r="T131" s="9">
        <v>1</v>
      </c>
      <c r="U131" s="9"/>
      <c r="V131" s="11">
        <f t="shared" si="12"/>
        <v>10</v>
      </c>
    </row>
    <row r="132" spans="1:22" x14ac:dyDescent="0.25">
      <c r="A132" s="4" t="str">
        <f t="shared" si="13"/>
        <v>Московский</v>
      </c>
      <c r="B132" s="12" t="str">
        <f t="shared" si="13"/>
        <v>ГБОУ СОШ №376</v>
      </c>
      <c r="C132" s="6">
        <f t="shared" si="13"/>
        <v>11376</v>
      </c>
      <c r="D132" s="6" t="str">
        <f t="shared" si="13"/>
        <v>СОШ</v>
      </c>
      <c r="E132" s="8" t="str">
        <f t="shared" si="13"/>
        <v>2Д</v>
      </c>
      <c r="F132" s="8">
        <f t="shared" si="13"/>
        <v>156</v>
      </c>
      <c r="G132" s="8">
        <f t="shared" si="13"/>
        <v>138</v>
      </c>
      <c r="H132" s="9"/>
      <c r="I132" s="9">
        <v>2</v>
      </c>
      <c r="J132" s="10">
        <v>1</v>
      </c>
      <c r="K132" s="10"/>
      <c r="L132" s="9">
        <v>2</v>
      </c>
      <c r="M132" s="9"/>
      <c r="N132" s="10">
        <v>1</v>
      </c>
      <c r="O132" s="10"/>
      <c r="P132" s="9"/>
      <c r="Q132" s="9">
        <v>2</v>
      </c>
      <c r="R132" s="10"/>
      <c r="S132" s="10">
        <v>1</v>
      </c>
      <c r="T132" s="9"/>
      <c r="U132" s="9">
        <v>2</v>
      </c>
      <c r="V132" s="11">
        <f t="shared" si="12"/>
        <v>11</v>
      </c>
    </row>
    <row r="133" spans="1:22" x14ac:dyDescent="0.25">
      <c r="A133" s="4" t="str">
        <f t="shared" si="13"/>
        <v>Московский</v>
      </c>
      <c r="B133" s="12" t="str">
        <f t="shared" si="13"/>
        <v>ГБОУ СОШ №376</v>
      </c>
      <c r="C133" s="6">
        <f t="shared" si="13"/>
        <v>11376</v>
      </c>
      <c r="D133" s="6" t="str">
        <f t="shared" si="13"/>
        <v>СОШ</v>
      </c>
      <c r="E133" s="8" t="str">
        <f t="shared" si="13"/>
        <v>2Д</v>
      </c>
      <c r="F133" s="8">
        <f t="shared" si="13"/>
        <v>156</v>
      </c>
      <c r="G133" s="8">
        <f t="shared" si="13"/>
        <v>138</v>
      </c>
      <c r="H133" s="9">
        <v>2</v>
      </c>
      <c r="I133" s="9"/>
      <c r="J133" s="10"/>
      <c r="K133" s="10">
        <v>1</v>
      </c>
      <c r="L133" s="9">
        <v>2</v>
      </c>
      <c r="M133" s="9"/>
      <c r="N133" s="10">
        <v>1</v>
      </c>
      <c r="O133" s="10"/>
      <c r="P133" s="9"/>
      <c r="Q133" s="9">
        <v>2</v>
      </c>
      <c r="R133" s="10">
        <v>1</v>
      </c>
      <c r="S133" s="10"/>
      <c r="T133" s="9">
        <v>2</v>
      </c>
      <c r="U133" s="9"/>
      <c r="V133" s="11">
        <f t="shared" si="12"/>
        <v>11</v>
      </c>
    </row>
    <row r="134" spans="1:22" x14ac:dyDescent="0.25">
      <c r="A134" s="4" t="str">
        <f t="shared" ref="A134:G142" si="14">A133</f>
        <v>Московский</v>
      </c>
      <c r="B134" s="12" t="str">
        <f t="shared" si="14"/>
        <v>ГБОУ СОШ №376</v>
      </c>
      <c r="C134" s="6">
        <f t="shared" si="14"/>
        <v>11376</v>
      </c>
      <c r="D134" s="6" t="str">
        <f t="shared" si="14"/>
        <v>СОШ</v>
      </c>
      <c r="E134" s="8" t="str">
        <f t="shared" si="14"/>
        <v>2Д</v>
      </c>
      <c r="F134" s="8">
        <f t="shared" si="14"/>
        <v>156</v>
      </c>
      <c r="G134" s="8">
        <f t="shared" si="14"/>
        <v>138</v>
      </c>
      <c r="H134" s="9">
        <v>2</v>
      </c>
      <c r="I134" s="9"/>
      <c r="J134" s="10"/>
      <c r="K134" s="10">
        <v>1</v>
      </c>
      <c r="L134" s="9">
        <v>0</v>
      </c>
      <c r="M134" s="9"/>
      <c r="N134" s="10">
        <v>1</v>
      </c>
      <c r="O134" s="10"/>
      <c r="P134" s="9">
        <v>0</v>
      </c>
      <c r="Q134" s="9"/>
      <c r="R134" s="10"/>
      <c r="S134" s="10">
        <v>1</v>
      </c>
      <c r="T134" s="9">
        <v>0</v>
      </c>
      <c r="U134" s="9"/>
      <c r="V134" s="11">
        <f t="shared" si="12"/>
        <v>5</v>
      </c>
    </row>
    <row r="135" spans="1:22" x14ac:dyDescent="0.25">
      <c r="A135" s="4" t="str">
        <f t="shared" si="14"/>
        <v>Московский</v>
      </c>
      <c r="B135" s="12" t="str">
        <f t="shared" si="14"/>
        <v>ГБОУ СОШ №376</v>
      </c>
      <c r="C135" s="6">
        <f t="shared" si="14"/>
        <v>11376</v>
      </c>
      <c r="D135" s="6" t="str">
        <f t="shared" si="14"/>
        <v>СОШ</v>
      </c>
      <c r="E135" s="8" t="str">
        <f t="shared" si="14"/>
        <v>2Д</v>
      </c>
      <c r="F135" s="8">
        <f t="shared" si="14"/>
        <v>156</v>
      </c>
      <c r="G135" s="8">
        <f t="shared" si="14"/>
        <v>138</v>
      </c>
      <c r="H135" s="9">
        <v>2</v>
      </c>
      <c r="I135" s="9"/>
      <c r="J135" s="10">
        <v>1</v>
      </c>
      <c r="K135" s="10"/>
      <c r="L135" s="9"/>
      <c r="M135" s="9">
        <v>1</v>
      </c>
      <c r="N135" s="10">
        <v>1</v>
      </c>
      <c r="O135" s="10"/>
      <c r="P135" s="9"/>
      <c r="Q135" s="9">
        <v>2</v>
      </c>
      <c r="R135" s="10">
        <v>1</v>
      </c>
      <c r="S135" s="10"/>
      <c r="T135" s="9">
        <v>1</v>
      </c>
      <c r="U135" s="9"/>
      <c r="V135" s="11">
        <f t="shared" si="12"/>
        <v>9</v>
      </c>
    </row>
    <row r="136" spans="1:22" x14ac:dyDescent="0.25">
      <c r="A136" s="4" t="str">
        <f t="shared" si="14"/>
        <v>Московский</v>
      </c>
      <c r="B136" s="12" t="str">
        <f t="shared" si="14"/>
        <v>ГБОУ СОШ №376</v>
      </c>
      <c r="C136" s="6">
        <f t="shared" si="14"/>
        <v>11376</v>
      </c>
      <c r="D136" s="6" t="str">
        <f t="shared" si="14"/>
        <v>СОШ</v>
      </c>
      <c r="E136" s="8" t="str">
        <f t="shared" si="14"/>
        <v>2Д</v>
      </c>
      <c r="F136" s="8">
        <f t="shared" si="14"/>
        <v>156</v>
      </c>
      <c r="G136" s="8">
        <f t="shared" si="14"/>
        <v>138</v>
      </c>
      <c r="H136" s="9"/>
      <c r="I136" s="9">
        <v>0</v>
      </c>
      <c r="J136" s="10">
        <v>1</v>
      </c>
      <c r="K136" s="10"/>
      <c r="L136" s="9"/>
      <c r="M136" s="9">
        <v>1</v>
      </c>
      <c r="N136" s="10">
        <v>1</v>
      </c>
      <c r="O136" s="10"/>
      <c r="P136" s="9">
        <v>2</v>
      </c>
      <c r="Q136" s="9"/>
      <c r="R136" s="10"/>
      <c r="S136" s="10">
        <v>1</v>
      </c>
      <c r="T136" s="9">
        <v>0</v>
      </c>
      <c r="U136" s="9"/>
      <c r="V136" s="11">
        <f t="shared" si="12"/>
        <v>6</v>
      </c>
    </row>
    <row r="137" spans="1:22" x14ac:dyDescent="0.25">
      <c r="A137" s="4" t="str">
        <f t="shared" si="14"/>
        <v>Московский</v>
      </c>
      <c r="B137" s="12" t="str">
        <f t="shared" si="14"/>
        <v>ГБОУ СОШ №376</v>
      </c>
      <c r="C137" s="6">
        <f t="shared" si="14"/>
        <v>11376</v>
      </c>
      <c r="D137" s="6" t="str">
        <f t="shared" si="14"/>
        <v>СОШ</v>
      </c>
      <c r="E137" s="8" t="str">
        <f t="shared" si="14"/>
        <v>2Д</v>
      </c>
      <c r="F137" s="8">
        <f t="shared" si="14"/>
        <v>156</v>
      </c>
      <c r="G137" s="8">
        <f t="shared" si="14"/>
        <v>138</v>
      </c>
      <c r="H137" s="9">
        <v>2</v>
      </c>
      <c r="I137" s="9"/>
      <c r="J137" s="10">
        <v>1</v>
      </c>
      <c r="K137" s="10"/>
      <c r="L137" s="9"/>
      <c r="M137" s="9">
        <v>2</v>
      </c>
      <c r="N137" s="10">
        <v>1</v>
      </c>
      <c r="O137" s="10"/>
      <c r="P137" s="9"/>
      <c r="Q137" s="9">
        <v>2</v>
      </c>
      <c r="R137" s="10"/>
      <c r="S137" s="10">
        <v>1</v>
      </c>
      <c r="T137" s="9">
        <v>1</v>
      </c>
      <c r="U137" s="9"/>
      <c r="V137" s="11">
        <f t="shared" si="12"/>
        <v>10</v>
      </c>
    </row>
    <row r="138" spans="1:22" x14ac:dyDescent="0.25">
      <c r="A138" s="4" t="str">
        <f t="shared" si="14"/>
        <v>Московский</v>
      </c>
      <c r="B138" s="12" t="str">
        <f t="shared" si="14"/>
        <v>ГБОУ СОШ №376</v>
      </c>
      <c r="C138" s="6">
        <f t="shared" si="14"/>
        <v>11376</v>
      </c>
      <c r="D138" s="6" t="str">
        <f t="shared" si="14"/>
        <v>СОШ</v>
      </c>
      <c r="E138" s="8" t="str">
        <f t="shared" si="14"/>
        <v>2Д</v>
      </c>
      <c r="F138" s="8">
        <f t="shared" si="14"/>
        <v>156</v>
      </c>
      <c r="G138" s="8">
        <f t="shared" si="14"/>
        <v>138</v>
      </c>
      <c r="H138" s="9">
        <v>2</v>
      </c>
      <c r="I138" s="9"/>
      <c r="J138" s="10"/>
      <c r="K138" s="10">
        <v>1</v>
      </c>
      <c r="L138" s="9"/>
      <c r="M138" s="9">
        <v>2</v>
      </c>
      <c r="N138" s="10"/>
      <c r="O138" s="10">
        <v>1</v>
      </c>
      <c r="P138" s="9">
        <v>0</v>
      </c>
      <c r="Q138" s="9"/>
      <c r="R138" s="10">
        <v>1</v>
      </c>
      <c r="S138" s="10"/>
      <c r="T138" s="9">
        <v>1</v>
      </c>
      <c r="U138" s="9"/>
      <c r="V138" s="11">
        <f t="shared" si="12"/>
        <v>8</v>
      </c>
    </row>
    <row r="139" spans="1:22" x14ac:dyDescent="0.25">
      <c r="A139" s="4" t="str">
        <f t="shared" si="14"/>
        <v>Московский</v>
      </c>
      <c r="B139" s="12" t="str">
        <f t="shared" si="14"/>
        <v>ГБОУ СОШ №376</v>
      </c>
      <c r="C139" s="6">
        <f t="shared" si="14"/>
        <v>11376</v>
      </c>
      <c r="D139" s="6" t="str">
        <f t="shared" si="14"/>
        <v>СОШ</v>
      </c>
      <c r="E139" s="8" t="str">
        <f t="shared" si="14"/>
        <v>2Д</v>
      </c>
      <c r="F139" s="8">
        <f t="shared" si="14"/>
        <v>156</v>
      </c>
      <c r="G139" s="8">
        <f t="shared" si="14"/>
        <v>138</v>
      </c>
      <c r="H139" s="9"/>
      <c r="I139" s="9">
        <v>1</v>
      </c>
      <c r="J139" s="10">
        <v>1</v>
      </c>
      <c r="K139" s="10"/>
      <c r="L139" s="9"/>
      <c r="M139" s="9">
        <v>2</v>
      </c>
      <c r="N139" s="10">
        <v>1</v>
      </c>
      <c r="O139" s="10"/>
      <c r="P139" s="9"/>
      <c r="Q139" s="9">
        <v>2</v>
      </c>
      <c r="R139" s="10">
        <v>1</v>
      </c>
      <c r="S139" s="10"/>
      <c r="T139" s="9"/>
      <c r="U139" s="9">
        <v>1</v>
      </c>
      <c r="V139" s="11">
        <f t="shared" si="12"/>
        <v>9</v>
      </c>
    </row>
    <row r="140" spans="1:22" x14ac:dyDescent="0.25">
      <c r="A140" s="4" t="str">
        <f t="shared" si="14"/>
        <v>Московский</v>
      </c>
      <c r="B140" s="12" t="str">
        <f t="shared" si="14"/>
        <v>ГБОУ СОШ №376</v>
      </c>
      <c r="C140" s="6">
        <f t="shared" si="14"/>
        <v>11376</v>
      </c>
      <c r="D140" s="6" t="str">
        <f t="shared" si="14"/>
        <v>СОШ</v>
      </c>
      <c r="E140" s="8" t="str">
        <f t="shared" si="14"/>
        <v>2Д</v>
      </c>
      <c r="F140" s="8">
        <f t="shared" si="14"/>
        <v>156</v>
      </c>
      <c r="G140" s="8">
        <f t="shared" si="14"/>
        <v>138</v>
      </c>
      <c r="H140" s="9">
        <v>2</v>
      </c>
      <c r="I140" s="9"/>
      <c r="J140" s="10">
        <v>1</v>
      </c>
      <c r="K140" s="10"/>
      <c r="L140" s="9"/>
      <c r="M140" s="9">
        <v>1</v>
      </c>
      <c r="N140" s="10"/>
      <c r="O140" s="10">
        <v>1</v>
      </c>
      <c r="P140" s="9">
        <v>2</v>
      </c>
      <c r="Q140" s="9"/>
      <c r="R140" s="10">
        <v>1</v>
      </c>
      <c r="S140" s="10"/>
      <c r="T140" s="9">
        <v>0</v>
      </c>
      <c r="U140" s="9"/>
      <c r="V140" s="11">
        <f t="shared" si="12"/>
        <v>8</v>
      </c>
    </row>
    <row r="141" spans="1:22" x14ac:dyDescent="0.25">
      <c r="A141" s="4" t="str">
        <f t="shared" si="14"/>
        <v>Московский</v>
      </c>
      <c r="B141" s="12" t="str">
        <f t="shared" si="14"/>
        <v>ГБОУ СОШ №376</v>
      </c>
      <c r="C141" s="6">
        <f t="shared" si="14"/>
        <v>11376</v>
      </c>
      <c r="D141" s="6" t="str">
        <f t="shared" si="14"/>
        <v>СОШ</v>
      </c>
      <c r="E141" s="8" t="str">
        <f t="shared" si="14"/>
        <v>2Д</v>
      </c>
      <c r="F141" s="8">
        <f t="shared" si="14"/>
        <v>156</v>
      </c>
      <c r="G141" s="8">
        <f t="shared" si="14"/>
        <v>138</v>
      </c>
      <c r="H141" s="9">
        <v>1</v>
      </c>
      <c r="I141" s="9"/>
      <c r="J141" s="10">
        <v>1</v>
      </c>
      <c r="K141" s="10"/>
      <c r="L141" s="9"/>
      <c r="M141" s="9">
        <v>2</v>
      </c>
      <c r="N141" s="10"/>
      <c r="O141" s="10">
        <v>1</v>
      </c>
      <c r="P141" s="9">
        <v>0</v>
      </c>
      <c r="Q141" s="9"/>
      <c r="R141" s="10"/>
      <c r="S141" s="10">
        <v>1</v>
      </c>
      <c r="T141" s="9">
        <v>1</v>
      </c>
      <c r="U141" s="9"/>
      <c r="V141" s="11">
        <f t="shared" si="12"/>
        <v>7</v>
      </c>
    </row>
    <row r="142" spans="1:22" x14ac:dyDescent="0.25">
      <c r="A142" s="4" t="str">
        <f t="shared" si="14"/>
        <v>Московский</v>
      </c>
      <c r="B142" s="12" t="str">
        <f t="shared" si="14"/>
        <v>ГБОУ СОШ №376</v>
      </c>
      <c r="C142" s="6">
        <f t="shared" si="14"/>
        <v>11376</v>
      </c>
      <c r="D142" s="6" t="str">
        <f t="shared" si="14"/>
        <v>СОШ</v>
      </c>
      <c r="E142" s="8" t="str">
        <f t="shared" si="14"/>
        <v>2Д</v>
      </c>
      <c r="F142" s="8">
        <f t="shared" si="14"/>
        <v>156</v>
      </c>
      <c r="G142" s="8">
        <f t="shared" si="14"/>
        <v>138</v>
      </c>
      <c r="H142" s="49">
        <f>SUM(H4:I141)/(138*2)</f>
        <v>0.76086956521739135</v>
      </c>
      <c r="I142" s="49"/>
      <c r="J142" s="49">
        <f>SUM(J4:K141)/(138*1)</f>
        <v>0.89855072463768115</v>
      </c>
      <c r="K142" s="49"/>
      <c r="L142" s="49">
        <f>SUM(L4:M141)/(138*2)</f>
        <v>0.76449275362318836</v>
      </c>
      <c r="M142" s="49"/>
      <c r="N142" s="49">
        <f>SUM(N4:O141)/(138*1)</f>
        <v>0.8188405797101449</v>
      </c>
      <c r="O142" s="49"/>
      <c r="P142" s="49">
        <f>SUM(P4:Q141)/(138*2)</f>
        <v>0.64492753623188404</v>
      </c>
      <c r="Q142" s="49"/>
      <c r="R142" s="49">
        <f>SUM(R4:S141)/(138*1)</f>
        <v>0.78985507246376807</v>
      </c>
      <c r="S142" s="49"/>
      <c r="T142" s="49">
        <f>SUM(T4:U141)/(138*2)</f>
        <v>0.55797101449275366</v>
      </c>
      <c r="U142" s="49"/>
      <c r="V142" s="49">
        <f>SUM(V4:W141)/(138*11)</f>
        <v>0.72397891963109351</v>
      </c>
    </row>
    <row r="143" spans="1:22" x14ac:dyDescent="0.25">
      <c r="H143" s="15">
        <f>COUNTA(H4:H141)</f>
        <v>77</v>
      </c>
      <c r="I143" s="15">
        <f t="shared" ref="I143:V143" si="15">COUNTA(I4:I141)</f>
        <v>61</v>
      </c>
      <c r="J143" s="15">
        <f t="shared" si="15"/>
        <v>78</v>
      </c>
      <c r="K143" s="15">
        <f t="shared" si="15"/>
        <v>60</v>
      </c>
      <c r="L143" s="15">
        <f t="shared" si="15"/>
        <v>37</v>
      </c>
      <c r="M143" s="15">
        <f t="shared" si="15"/>
        <v>101</v>
      </c>
      <c r="N143" s="15">
        <f t="shared" si="15"/>
        <v>103</v>
      </c>
      <c r="O143" s="15">
        <f t="shared" si="15"/>
        <v>35</v>
      </c>
      <c r="P143" s="15">
        <f t="shared" si="15"/>
        <v>95</v>
      </c>
      <c r="Q143" s="15">
        <f t="shared" si="15"/>
        <v>44</v>
      </c>
      <c r="R143" s="15">
        <f t="shared" si="15"/>
        <v>93</v>
      </c>
      <c r="S143" s="15">
        <f t="shared" si="15"/>
        <v>44</v>
      </c>
      <c r="T143" s="15">
        <f t="shared" si="15"/>
        <v>108</v>
      </c>
      <c r="U143" s="15">
        <f t="shared" si="15"/>
        <v>29</v>
      </c>
      <c r="V143" s="15">
        <f t="shared" si="15"/>
        <v>138</v>
      </c>
    </row>
    <row r="144" spans="1:22" x14ac:dyDescent="0.25">
      <c r="H144" s="49">
        <f>SUM(H4:H141)/(H143*2)</f>
        <v>0.76623376623376627</v>
      </c>
      <c r="I144" s="49">
        <f t="shared" ref="I144:U144" si="16">SUM(I4:I141)/(I143*2)</f>
        <v>0.75409836065573765</v>
      </c>
      <c r="J144" s="49">
        <f>SUM(J4:J141)/(J143*1)</f>
        <v>0.87179487179487181</v>
      </c>
      <c r="K144" s="49">
        <f>SUM(K4:K141)/(K143*1)</f>
        <v>0.93333333333333335</v>
      </c>
      <c r="L144" s="49">
        <f t="shared" si="16"/>
        <v>0.81081081081081086</v>
      </c>
      <c r="M144" s="49">
        <f t="shared" si="16"/>
        <v>0.74752475247524752</v>
      </c>
      <c r="N144" s="49">
        <f>SUM(N4:N141)/(N143*1)</f>
        <v>0.93203883495145634</v>
      </c>
      <c r="O144" s="49">
        <f>SUM(O4:O141)/(O143*1)</f>
        <v>0.48571428571428571</v>
      </c>
      <c r="P144" s="49">
        <f t="shared" si="16"/>
        <v>0.5736842105263158</v>
      </c>
      <c r="Q144" s="49">
        <f t="shared" si="16"/>
        <v>0.78409090909090906</v>
      </c>
      <c r="R144" s="49">
        <f>SUM(R4:R141)/(R143*1)</f>
        <v>0.88172043010752688</v>
      </c>
      <c r="S144" s="49">
        <f>SUM(S4:S141)/(S143*1)</f>
        <v>0.61363636363636365</v>
      </c>
      <c r="T144" s="49">
        <f t="shared" si="16"/>
        <v>0.55092592592592593</v>
      </c>
      <c r="U144" s="49">
        <f t="shared" si="16"/>
        <v>0.60344827586206895</v>
      </c>
      <c r="V144" s="49">
        <f>SUM(V4:V141)/(V143*11)</f>
        <v>0.72397891963109351</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142"/>
    <dataValidation type="list" allowBlank="1" showInputMessage="1" showErrorMessage="1" sqref="P4:Q141 L4:M141 T4:U141 H4:I141">
      <formula1>балл2</formula1>
    </dataValidation>
    <dataValidation type="list" allowBlank="1" showInputMessage="1" showErrorMessage="1" sqref="N4:O141 R4:S141 J4:K141">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5"/>
  <dimension ref="A1:Y63"/>
  <sheetViews>
    <sheetView topLeftCell="B37" zoomScale="90" zoomScaleNormal="90" workbookViewId="0">
      <selection activeCell="H62" sqref="H62:U63"/>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5703125" style="15" customWidth="1"/>
    <col min="10" max="11" width="7.5703125" style="16" customWidth="1"/>
    <col min="12" max="13" width="7.5703125" style="15" customWidth="1"/>
    <col min="14" max="15" width="7.5703125" style="16" customWidth="1"/>
    <col min="16" max="17" width="7.5703125" style="15" customWidth="1"/>
    <col min="18" max="19" width="7.5703125" style="16" customWidth="1"/>
    <col min="20" max="21" width="7.5703125" style="15" customWidth="1"/>
  </cols>
  <sheetData>
    <row r="1" spans="1:25" ht="15" customHeight="1" x14ac:dyDescent="0.25">
      <c r="A1" s="196" t="s">
        <v>0</v>
      </c>
      <c r="B1" s="196" t="s">
        <v>1</v>
      </c>
      <c r="C1" s="196" t="s">
        <v>2</v>
      </c>
      <c r="D1" s="196" t="s">
        <v>3</v>
      </c>
      <c r="E1" s="196" t="s">
        <v>4</v>
      </c>
      <c r="F1" s="196" t="s">
        <v>5</v>
      </c>
      <c r="G1" s="196" t="s">
        <v>6</v>
      </c>
      <c r="H1" s="52">
        <v>1</v>
      </c>
      <c r="I1" s="53"/>
      <c r="J1" s="54">
        <v>2</v>
      </c>
      <c r="K1" s="55"/>
      <c r="L1" s="52">
        <v>3</v>
      </c>
      <c r="M1" s="53"/>
      <c r="N1" s="54">
        <v>4</v>
      </c>
      <c r="O1" s="55"/>
      <c r="P1" s="52">
        <v>5</v>
      </c>
      <c r="Q1" s="53"/>
      <c r="R1" s="54">
        <v>6</v>
      </c>
      <c r="S1" s="55"/>
      <c r="T1" s="52">
        <v>7</v>
      </c>
      <c r="U1" s="53"/>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39</v>
      </c>
      <c r="C4" s="6">
        <f>VLOOKUP(B4,[13]Списки!$C$1:$E$40,2,FALSE)</f>
        <v>11484</v>
      </c>
      <c r="D4" s="6" t="str">
        <f>VLOOKUP(B4,[13]Списки!$C$1:$E$40,3,FALSE)</f>
        <v>СОШ</v>
      </c>
      <c r="E4" s="7" t="s">
        <v>22</v>
      </c>
      <c r="F4" s="8">
        <v>60</v>
      </c>
      <c r="G4" s="8">
        <v>57</v>
      </c>
      <c r="H4" s="9">
        <v>1</v>
      </c>
      <c r="I4" s="9"/>
      <c r="J4" s="10">
        <v>0</v>
      </c>
      <c r="K4" s="10"/>
      <c r="L4" s="9">
        <v>0</v>
      </c>
      <c r="M4" s="9"/>
      <c r="N4" s="10">
        <v>0</v>
      </c>
      <c r="O4" s="10"/>
      <c r="P4" s="9"/>
      <c r="Q4" s="9">
        <v>0</v>
      </c>
      <c r="R4" s="10"/>
      <c r="S4" s="10">
        <v>0</v>
      </c>
      <c r="T4" s="9">
        <v>0</v>
      </c>
      <c r="U4" s="9"/>
      <c r="V4" s="11">
        <f>IF(COUNTBLANK(H4:U4)&lt;=7,SUM(H4:U4),"Не писал")</f>
        <v>1</v>
      </c>
      <c r="X4" s="118">
        <v>0</v>
      </c>
      <c r="Y4" s="50">
        <f>COUNTIF(V$4:V142,X4)</f>
        <v>3</v>
      </c>
    </row>
    <row r="5" spans="1:25" x14ac:dyDescent="0.25">
      <c r="A5" s="4" t="str">
        <f t="shared" ref="A5:A21" si="0">A4</f>
        <v>Московский</v>
      </c>
      <c r="B5" s="12" t="str">
        <f t="shared" ref="B5:G20" si="1">B4</f>
        <v>ГБОУ СОШ №484</v>
      </c>
      <c r="C5" s="6">
        <f t="shared" si="1"/>
        <v>11484</v>
      </c>
      <c r="D5" s="6" t="str">
        <f t="shared" si="1"/>
        <v>СОШ</v>
      </c>
      <c r="E5" s="8" t="str">
        <f t="shared" si="1"/>
        <v>2а</v>
      </c>
      <c r="F5" s="8">
        <f t="shared" si="1"/>
        <v>60</v>
      </c>
      <c r="G5" s="8">
        <f t="shared" si="1"/>
        <v>57</v>
      </c>
      <c r="H5" s="9">
        <v>2</v>
      </c>
      <c r="I5" s="9"/>
      <c r="J5" s="10">
        <v>0</v>
      </c>
      <c r="K5" s="10"/>
      <c r="L5" s="9"/>
      <c r="M5" s="9">
        <v>0</v>
      </c>
      <c r="N5" s="10"/>
      <c r="O5" s="10">
        <v>0</v>
      </c>
      <c r="P5" s="9"/>
      <c r="Q5" s="9">
        <v>0</v>
      </c>
      <c r="R5" s="10">
        <v>1</v>
      </c>
      <c r="S5" s="10"/>
      <c r="T5" s="9">
        <v>1</v>
      </c>
      <c r="U5" s="9"/>
      <c r="V5" s="11">
        <f t="shared" ref="V5:V60" si="2">IF(COUNTBLANK(H5:U5)&lt;=7,SUM(H5:U5),"Не писал")</f>
        <v>4</v>
      </c>
      <c r="X5" s="118">
        <v>1</v>
      </c>
      <c r="Y5" s="50">
        <f>COUNTIF(V$4:V143,X5)</f>
        <v>3</v>
      </c>
    </row>
    <row r="6" spans="1:25" x14ac:dyDescent="0.25">
      <c r="A6" s="4" t="str">
        <f t="shared" si="0"/>
        <v>Московский</v>
      </c>
      <c r="B6" s="12" t="str">
        <f t="shared" si="1"/>
        <v>ГБОУ СОШ №484</v>
      </c>
      <c r="C6" s="6">
        <f t="shared" si="1"/>
        <v>11484</v>
      </c>
      <c r="D6" s="6" t="str">
        <f t="shared" si="1"/>
        <v>СОШ</v>
      </c>
      <c r="E6" s="8" t="str">
        <f t="shared" si="1"/>
        <v>2а</v>
      </c>
      <c r="F6" s="8">
        <f t="shared" si="1"/>
        <v>60</v>
      </c>
      <c r="G6" s="8">
        <f t="shared" si="1"/>
        <v>57</v>
      </c>
      <c r="H6" s="9">
        <v>1</v>
      </c>
      <c r="I6" s="9"/>
      <c r="J6" s="10"/>
      <c r="K6" s="10">
        <v>1</v>
      </c>
      <c r="L6" s="9"/>
      <c r="M6" s="9">
        <v>0</v>
      </c>
      <c r="N6" s="10"/>
      <c r="O6" s="10">
        <v>0</v>
      </c>
      <c r="P6" s="9">
        <v>2</v>
      </c>
      <c r="Q6" s="9"/>
      <c r="R6" s="10">
        <v>0</v>
      </c>
      <c r="S6" s="10"/>
      <c r="T6" s="9">
        <v>0</v>
      </c>
      <c r="U6" s="9"/>
      <c r="V6" s="11">
        <f t="shared" si="2"/>
        <v>4</v>
      </c>
      <c r="X6" s="118">
        <v>2</v>
      </c>
      <c r="Y6" s="50">
        <f>COUNTIF(V$4:V144,X6)</f>
        <v>2</v>
      </c>
    </row>
    <row r="7" spans="1:25" x14ac:dyDescent="0.25">
      <c r="A7" s="4" t="str">
        <f t="shared" si="0"/>
        <v>Московский</v>
      </c>
      <c r="B7" s="12" t="str">
        <f t="shared" si="1"/>
        <v>ГБОУ СОШ №484</v>
      </c>
      <c r="C7" s="6">
        <f t="shared" si="1"/>
        <v>11484</v>
      </c>
      <c r="D7" s="6" t="str">
        <f t="shared" si="1"/>
        <v>СОШ</v>
      </c>
      <c r="E7" s="8" t="str">
        <f t="shared" si="1"/>
        <v>2а</v>
      </c>
      <c r="F7" s="8">
        <f t="shared" si="1"/>
        <v>60</v>
      </c>
      <c r="G7" s="8">
        <f t="shared" si="1"/>
        <v>57</v>
      </c>
      <c r="H7" s="9">
        <v>2</v>
      </c>
      <c r="I7" s="9"/>
      <c r="J7" s="10"/>
      <c r="K7" s="10">
        <v>1</v>
      </c>
      <c r="L7" s="9"/>
      <c r="M7" s="9">
        <v>0</v>
      </c>
      <c r="N7" s="10">
        <v>0</v>
      </c>
      <c r="O7" s="10"/>
      <c r="P7" s="9">
        <v>2</v>
      </c>
      <c r="Q7" s="9"/>
      <c r="R7" s="10">
        <v>1</v>
      </c>
      <c r="S7" s="10"/>
      <c r="T7" s="9">
        <v>1</v>
      </c>
      <c r="U7" s="9"/>
      <c r="V7" s="11">
        <f t="shared" si="2"/>
        <v>7</v>
      </c>
      <c r="X7" s="118">
        <v>3</v>
      </c>
      <c r="Y7" s="50">
        <f>COUNTIF(V$4:V145,X7)</f>
        <v>2</v>
      </c>
    </row>
    <row r="8" spans="1:25" x14ac:dyDescent="0.25">
      <c r="A8" s="4" t="str">
        <f t="shared" si="0"/>
        <v>Московский</v>
      </c>
      <c r="B8" s="12" t="str">
        <f t="shared" si="1"/>
        <v>ГБОУ СОШ №484</v>
      </c>
      <c r="C8" s="6">
        <f t="shared" si="1"/>
        <v>11484</v>
      </c>
      <c r="D8" s="6" t="str">
        <f t="shared" si="1"/>
        <v>СОШ</v>
      </c>
      <c r="E8" s="8" t="str">
        <f t="shared" si="1"/>
        <v>2а</v>
      </c>
      <c r="F8" s="8">
        <f t="shared" si="1"/>
        <v>60</v>
      </c>
      <c r="G8" s="8">
        <f t="shared" si="1"/>
        <v>57</v>
      </c>
      <c r="H8" s="9">
        <v>1</v>
      </c>
      <c r="I8" s="9"/>
      <c r="J8" s="10">
        <v>0</v>
      </c>
      <c r="K8" s="10"/>
      <c r="L8" s="9">
        <v>0</v>
      </c>
      <c r="M8" s="9"/>
      <c r="N8" s="10">
        <v>1</v>
      </c>
      <c r="O8" s="10"/>
      <c r="P8" s="9">
        <v>2</v>
      </c>
      <c r="Q8" s="9"/>
      <c r="R8" s="10"/>
      <c r="S8" s="10">
        <v>0</v>
      </c>
      <c r="T8" s="9">
        <v>0</v>
      </c>
      <c r="U8" s="9"/>
      <c r="V8" s="11">
        <f t="shared" si="2"/>
        <v>4</v>
      </c>
      <c r="X8" s="118">
        <v>4</v>
      </c>
      <c r="Y8" s="50">
        <f>COUNTIF(V$4:V146,X8)</f>
        <v>5</v>
      </c>
    </row>
    <row r="9" spans="1:25" x14ac:dyDescent="0.25">
      <c r="A9" s="4" t="str">
        <f t="shared" si="0"/>
        <v>Московский</v>
      </c>
      <c r="B9" s="12" t="str">
        <f t="shared" si="1"/>
        <v>ГБОУ СОШ №484</v>
      </c>
      <c r="C9" s="6">
        <f t="shared" si="1"/>
        <v>11484</v>
      </c>
      <c r="D9" s="6" t="str">
        <f t="shared" si="1"/>
        <v>СОШ</v>
      </c>
      <c r="E9" s="8" t="str">
        <f t="shared" si="1"/>
        <v>2а</v>
      </c>
      <c r="F9" s="8">
        <f t="shared" si="1"/>
        <v>60</v>
      </c>
      <c r="G9" s="8">
        <f t="shared" si="1"/>
        <v>57</v>
      </c>
      <c r="H9" s="9">
        <v>1</v>
      </c>
      <c r="I9" s="9"/>
      <c r="J9" s="10"/>
      <c r="K9" s="10">
        <v>1</v>
      </c>
      <c r="L9" s="9"/>
      <c r="M9" s="9">
        <v>0</v>
      </c>
      <c r="N9" s="10">
        <v>0</v>
      </c>
      <c r="O9" s="10"/>
      <c r="P9" s="9">
        <v>0</v>
      </c>
      <c r="Q9" s="9"/>
      <c r="R9" s="10">
        <v>1</v>
      </c>
      <c r="S9" s="10"/>
      <c r="T9" s="9">
        <v>1</v>
      </c>
      <c r="U9" s="9"/>
      <c r="V9" s="11">
        <f t="shared" si="2"/>
        <v>4</v>
      </c>
      <c r="X9" s="118">
        <v>5</v>
      </c>
      <c r="Y9" s="50">
        <f>COUNTIF(V$4:V147,X9)</f>
        <v>3</v>
      </c>
    </row>
    <row r="10" spans="1:25" x14ac:dyDescent="0.25">
      <c r="A10" s="4" t="str">
        <f t="shared" si="0"/>
        <v>Московский</v>
      </c>
      <c r="B10" s="12" t="str">
        <f t="shared" si="1"/>
        <v>ГБОУ СОШ №484</v>
      </c>
      <c r="C10" s="6">
        <f t="shared" si="1"/>
        <v>11484</v>
      </c>
      <c r="D10" s="6" t="str">
        <f t="shared" si="1"/>
        <v>СОШ</v>
      </c>
      <c r="E10" s="8" t="str">
        <f t="shared" si="1"/>
        <v>2а</v>
      </c>
      <c r="F10" s="8">
        <f t="shared" si="1"/>
        <v>60</v>
      </c>
      <c r="G10" s="8">
        <f t="shared" si="1"/>
        <v>57</v>
      </c>
      <c r="H10" s="9">
        <v>2</v>
      </c>
      <c r="I10" s="9"/>
      <c r="J10" s="10">
        <v>0</v>
      </c>
      <c r="K10" s="10"/>
      <c r="L10" s="9"/>
      <c r="M10" s="9">
        <v>1</v>
      </c>
      <c r="N10" s="10"/>
      <c r="O10" s="10">
        <v>1</v>
      </c>
      <c r="P10" s="9"/>
      <c r="Q10" s="9">
        <v>2</v>
      </c>
      <c r="R10" s="10">
        <v>1</v>
      </c>
      <c r="S10" s="10"/>
      <c r="T10" s="9">
        <v>1</v>
      </c>
      <c r="U10" s="9"/>
      <c r="V10" s="11">
        <f t="shared" si="2"/>
        <v>8</v>
      </c>
      <c r="X10" s="118">
        <v>6</v>
      </c>
      <c r="Y10" s="50">
        <f>COUNTIF(V$4:V148,X10)</f>
        <v>7</v>
      </c>
    </row>
    <row r="11" spans="1:25" x14ac:dyDescent="0.25">
      <c r="A11" s="4" t="str">
        <f t="shared" si="0"/>
        <v>Московский</v>
      </c>
      <c r="B11" s="12" t="str">
        <f t="shared" si="1"/>
        <v>ГБОУ СОШ №484</v>
      </c>
      <c r="C11" s="6">
        <f t="shared" si="1"/>
        <v>11484</v>
      </c>
      <c r="D11" s="6" t="str">
        <f t="shared" si="1"/>
        <v>СОШ</v>
      </c>
      <c r="E11" s="8" t="str">
        <f t="shared" si="1"/>
        <v>2а</v>
      </c>
      <c r="F11" s="8">
        <f t="shared" si="1"/>
        <v>60</v>
      </c>
      <c r="G11" s="8">
        <f t="shared" si="1"/>
        <v>57</v>
      </c>
      <c r="H11" s="9">
        <v>1</v>
      </c>
      <c r="I11" s="9"/>
      <c r="J11" s="10"/>
      <c r="K11" s="10">
        <v>1</v>
      </c>
      <c r="L11" s="9"/>
      <c r="M11" s="9">
        <v>1</v>
      </c>
      <c r="N11" s="10">
        <v>1</v>
      </c>
      <c r="O11" s="10"/>
      <c r="P11" s="9">
        <v>0</v>
      </c>
      <c r="Q11" s="9"/>
      <c r="R11" s="10">
        <v>1</v>
      </c>
      <c r="S11" s="10"/>
      <c r="T11" s="9"/>
      <c r="U11" s="9">
        <v>2</v>
      </c>
      <c r="V11" s="11">
        <f t="shared" si="2"/>
        <v>7</v>
      </c>
      <c r="X11" s="118">
        <v>7</v>
      </c>
      <c r="Y11" s="50">
        <f>COUNTIF(V$4:V149,X11)</f>
        <v>5</v>
      </c>
    </row>
    <row r="12" spans="1:25" x14ac:dyDescent="0.25">
      <c r="A12" s="4" t="str">
        <f t="shared" si="0"/>
        <v>Московский</v>
      </c>
      <c r="B12" s="12" t="str">
        <f t="shared" si="1"/>
        <v>ГБОУ СОШ №484</v>
      </c>
      <c r="C12" s="6">
        <f t="shared" si="1"/>
        <v>11484</v>
      </c>
      <c r="D12" s="6" t="str">
        <f t="shared" si="1"/>
        <v>СОШ</v>
      </c>
      <c r="E12" s="8" t="str">
        <f t="shared" si="1"/>
        <v>2а</v>
      </c>
      <c r="F12" s="8">
        <f t="shared" si="1"/>
        <v>60</v>
      </c>
      <c r="G12" s="8">
        <f t="shared" si="1"/>
        <v>57</v>
      </c>
      <c r="H12" s="9">
        <v>1</v>
      </c>
      <c r="I12" s="9"/>
      <c r="J12" s="10"/>
      <c r="K12" s="10">
        <v>1</v>
      </c>
      <c r="L12" s="9"/>
      <c r="M12" s="9">
        <v>0</v>
      </c>
      <c r="N12" s="10">
        <v>0</v>
      </c>
      <c r="O12" s="10"/>
      <c r="P12" s="9">
        <v>0</v>
      </c>
      <c r="Q12" s="9"/>
      <c r="R12" s="10">
        <v>0</v>
      </c>
      <c r="S12" s="10"/>
      <c r="T12" s="9">
        <v>1</v>
      </c>
      <c r="U12" s="9"/>
      <c r="V12" s="11">
        <f t="shared" si="2"/>
        <v>3</v>
      </c>
      <c r="X12" s="118">
        <v>8</v>
      </c>
      <c r="Y12" s="50">
        <f>COUNTIF(V$4:V150,X12)</f>
        <v>6</v>
      </c>
    </row>
    <row r="13" spans="1:25" x14ac:dyDescent="0.25">
      <c r="A13" s="4" t="str">
        <f t="shared" si="0"/>
        <v>Московский</v>
      </c>
      <c r="B13" s="12" t="str">
        <f t="shared" si="1"/>
        <v>ГБОУ СОШ №484</v>
      </c>
      <c r="C13" s="6">
        <f t="shared" si="1"/>
        <v>11484</v>
      </c>
      <c r="D13" s="6" t="str">
        <f t="shared" si="1"/>
        <v>СОШ</v>
      </c>
      <c r="E13" s="8" t="str">
        <f t="shared" si="1"/>
        <v>2а</v>
      </c>
      <c r="F13" s="8">
        <f t="shared" si="1"/>
        <v>60</v>
      </c>
      <c r="G13" s="8">
        <f t="shared" si="1"/>
        <v>57</v>
      </c>
      <c r="H13" s="9">
        <v>0</v>
      </c>
      <c r="I13" s="9"/>
      <c r="J13" s="10">
        <v>0</v>
      </c>
      <c r="K13" s="10"/>
      <c r="L13" s="9"/>
      <c r="M13" s="9">
        <v>0</v>
      </c>
      <c r="N13" s="10">
        <v>0</v>
      </c>
      <c r="O13" s="10"/>
      <c r="P13" s="9">
        <v>0</v>
      </c>
      <c r="Q13" s="9"/>
      <c r="R13" s="10">
        <v>0</v>
      </c>
      <c r="S13" s="10"/>
      <c r="T13" s="9">
        <v>0</v>
      </c>
      <c r="U13" s="9"/>
      <c r="V13" s="11">
        <f t="shared" si="2"/>
        <v>0</v>
      </c>
      <c r="X13" s="118">
        <v>9</v>
      </c>
      <c r="Y13" s="50">
        <f>COUNTIF(V$4:V151,X13)</f>
        <v>10</v>
      </c>
    </row>
    <row r="14" spans="1:25" x14ac:dyDescent="0.25">
      <c r="A14" s="4" t="str">
        <f t="shared" si="0"/>
        <v>Московский</v>
      </c>
      <c r="B14" s="12" t="str">
        <f t="shared" si="1"/>
        <v>ГБОУ СОШ №484</v>
      </c>
      <c r="C14" s="6">
        <f t="shared" si="1"/>
        <v>11484</v>
      </c>
      <c r="D14" s="6" t="str">
        <f t="shared" si="1"/>
        <v>СОШ</v>
      </c>
      <c r="E14" s="8" t="str">
        <f t="shared" si="1"/>
        <v>2а</v>
      </c>
      <c r="F14" s="8">
        <f t="shared" si="1"/>
        <v>60</v>
      </c>
      <c r="G14" s="8">
        <f t="shared" si="1"/>
        <v>57</v>
      </c>
      <c r="H14" s="9"/>
      <c r="I14" s="9">
        <v>2</v>
      </c>
      <c r="J14" s="10">
        <v>1</v>
      </c>
      <c r="K14" s="10"/>
      <c r="L14" s="9">
        <v>0</v>
      </c>
      <c r="M14" s="9"/>
      <c r="N14" s="10">
        <v>1</v>
      </c>
      <c r="O14" s="10"/>
      <c r="P14" s="9">
        <v>2</v>
      </c>
      <c r="Q14" s="9"/>
      <c r="R14" s="10">
        <v>1</v>
      </c>
      <c r="S14" s="10"/>
      <c r="T14" s="9">
        <v>1</v>
      </c>
      <c r="U14" s="9"/>
      <c r="V14" s="11">
        <f t="shared" si="2"/>
        <v>8</v>
      </c>
      <c r="X14" s="118">
        <v>10</v>
      </c>
      <c r="Y14" s="50">
        <f>COUNTIF(V$4:V152,X14)</f>
        <v>7</v>
      </c>
    </row>
    <row r="15" spans="1:25" x14ac:dyDescent="0.25">
      <c r="A15" s="4" t="str">
        <f t="shared" si="0"/>
        <v>Московский</v>
      </c>
      <c r="B15" s="12" t="str">
        <f t="shared" si="1"/>
        <v>ГБОУ СОШ №484</v>
      </c>
      <c r="C15" s="6">
        <f t="shared" si="1"/>
        <v>11484</v>
      </c>
      <c r="D15" s="6" t="str">
        <f t="shared" si="1"/>
        <v>СОШ</v>
      </c>
      <c r="E15" s="8" t="str">
        <f t="shared" si="1"/>
        <v>2а</v>
      </c>
      <c r="F15" s="8">
        <f t="shared" si="1"/>
        <v>60</v>
      </c>
      <c r="G15" s="8">
        <f t="shared" si="1"/>
        <v>57</v>
      </c>
      <c r="H15" s="9">
        <v>2</v>
      </c>
      <c r="I15" s="9"/>
      <c r="J15" s="10">
        <v>1</v>
      </c>
      <c r="K15" s="10"/>
      <c r="L15" s="9"/>
      <c r="M15" s="9">
        <v>1</v>
      </c>
      <c r="N15" s="10"/>
      <c r="O15" s="10">
        <v>1</v>
      </c>
      <c r="P15" s="9">
        <v>2</v>
      </c>
      <c r="Q15" s="9"/>
      <c r="R15" s="10">
        <v>1</v>
      </c>
      <c r="S15" s="10"/>
      <c r="T15" s="9"/>
      <c r="U15" s="9">
        <v>2</v>
      </c>
      <c r="V15" s="11">
        <f t="shared" si="2"/>
        <v>10</v>
      </c>
      <c r="X15" s="118">
        <v>11</v>
      </c>
      <c r="Y15" s="50">
        <f>COUNTIF(V$4:V153,X15)</f>
        <v>4</v>
      </c>
    </row>
    <row r="16" spans="1:25" x14ac:dyDescent="0.25">
      <c r="A16" s="4" t="str">
        <f t="shared" si="0"/>
        <v>Московский</v>
      </c>
      <c r="B16" s="12" t="str">
        <f t="shared" si="1"/>
        <v>ГБОУ СОШ №484</v>
      </c>
      <c r="C16" s="6">
        <f t="shared" si="1"/>
        <v>11484</v>
      </c>
      <c r="D16" s="6" t="str">
        <f t="shared" si="1"/>
        <v>СОШ</v>
      </c>
      <c r="E16" s="8" t="str">
        <f t="shared" si="1"/>
        <v>2а</v>
      </c>
      <c r="F16" s="8">
        <f t="shared" si="1"/>
        <v>60</v>
      </c>
      <c r="G16" s="8">
        <f t="shared" si="1"/>
        <v>57</v>
      </c>
      <c r="H16" s="9">
        <v>2</v>
      </c>
      <c r="I16" s="9"/>
      <c r="J16" s="10"/>
      <c r="K16" s="10">
        <v>1</v>
      </c>
      <c r="L16" s="9"/>
      <c r="M16" s="9">
        <v>1</v>
      </c>
      <c r="N16" s="10"/>
      <c r="O16" s="10">
        <v>1</v>
      </c>
      <c r="P16" s="9">
        <v>2</v>
      </c>
      <c r="Q16" s="9"/>
      <c r="R16" s="10"/>
      <c r="S16" s="10">
        <v>1</v>
      </c>
      <c r="T16" s="9">
        <v>1</v>
      </c>
      <c r="U16" s="9"/>
      <c r="V16" s="11">
        <f t="shared" si="2"/>
        <v>9</v>
      </c>
      <c r="Y16" s="156">
        <f>SUM(Y4:Y15)</f>
        <v>57</v>
      </c>
    </row>
    <row r="17" spans="1:22" x14ac:dyDescent="0.25">
      <c r="A17" s="4" t="str">
        <f t="shared" si="0"/>
        <v>Московский</v>
      </c>
      <c r="B17" s="12" t="str">
        <f t="shared" si="1"/>
        <v>ГБОУ СОШ №484</v>
      </c>
      <c r="C17" s="6">
        <f t="shared" si="1"/>
        <v>11484</v>
      </c>
      <c r="D17" s="6" t="str">
        <f t="shared" si="1"/>
        <v>СОШ</v>
      </c>
      <c r="E17" s="8" t="str">
        <f t="shared" si="1"/>
        <v>2а</v>
      </c>
      <c r="F17" s="8">
        <f t="shared" si="1"/>
        <v>60</v>
      </c>
      <c r="G17" s="8">
        <f t="shared" si="1"/>
        <v>57</v>
      </c>
      <c r="H17" s="9">
        <v>2</v>
      </c>
      <c r="I17" s="9"/>
      <c r="J17" s="10"/>
      <c r="K17" s="10">
        <v>1</v>
      </c>
      <c r="L17" s="9"/>
      <c r="M17" s="9">
        <v>0</v>
      </c>
      <c r="N17" s="10">
        <v>0</v>
      </c>
      <c r="O17" s="10"/>
      <c r="P17" s="9">
        <v>0</v>
      </c>
      <c r="Q17" s="9"/>
      <c r="R17" s="10">
        <v>0</v>
      </c>
      <c r="S17" s="10"/>
      <c r="T17" s="9">
        <v>0</v>
      </c>
      <c r="U17" s="9"/>
      <c r="V17" s="11">
        <f t="shared" si="2"/>
        <v>3</v>
      </c>
    </row>
    <row r="18" spans="1:22" x14ac:dyDescent="0.25">
      <c r="A18" s="4" t="str">
        <f t="shared" si="0"/>
        <v>Московский</v>
      </c>
      <c r="B18" s="12" t="str">
        <f t="shared" si="1"/>
        <v>ГБОУ СОШ №484</v>
      </c>
      <c r="C18" s="6">
        <f t="shared" si="1"/>
        <v>11484</v>
      </c>
      <c r="D18" s="6" t="str">
        <f t="shared" si="1"/>
        <v>СОШ</v>
      </c>
      <c r="E18" s="8" t="str">
        <f t="shared" si="1"/>
        <v>2а</v>
      </c>
      <c r="F18" s="8">
        <f t="shared" si="1"/>
        <v>60</v>
      </c>
      <c r="G18" s="8">
        <f t="shared" si="1"/>
        <v>57</v>
      </c>
      <c r="H18" s="9"/>
      <c r="I18" s="9">
        <v>2</v>
      </c>
      <c r="J18" s="10"/>
      <c r="K18" s="10">
        <v>1</v>
      </c>
      <c r="L18" s="9"/>
      <c r="M18" s="9">
        <v>1</v>
      </c>
      <c r="N18" s="10">
        <v>1</v>
      </c>
      <c r="O18" s="10"/>
      <c r="P18" s="9">
        <v>2</v>
      </c>
      <c r="Q18" s="9"/>
      <c r="R18" s="10">
        <v>1</v>
      </c>
      <c r="S18" s="10"/>
      <c r="T18" s="9">
        <v>1</v>
      </c>
      <c r="U18" s="9"/>
      <c r="V18" s="11">
        <f t="shared" si="2"/>
        <v>9</v>
      </c>
    </row>
    <row r="19" spans="1:22" x14ac:dyDescent="0.25">
      <c r="A19" s="4" t="str">
        <f t="shared" si="0"/>
        <v>Московский</v>
      </c>
      <c r="B19" s="12" t="str">
        <f t="shared" si="1"/>
        <v>ГБОУ СОШ №484</v>
      </c>
      <c r="C19" s="6">
        <f t="shared" si="1"/>
        <v>11484</v>
      </c>
      <c r="D19" s="6" t="str">
        <f t="shared" si="1"/>
        <v>СОШ</v>
      </c>
      <c r="E19" s="8" t="str">
        <f t="shared" si="1"/>
        <v>2а</v>
      </c>
      <c r="F19" s="8">
        <f t="shared" si="1"/>
        <v>60</v>
      </c>
      <c r="G19" s="8">
        <f t="shared" si="1"/>
        <v>57</v>
      </c>
      <c r="H19" s="9">
        <v>2</v>
      </c>
      <c r="I19" s="9"/>
      <c r="J19" s="10">
        <v>1</v>
      </c>
      <c r="K19" s="10"/>
      <c r="L19" s="9"/>
      <c r="M19" s="9">
        <v>1</v>
      </c>
      <c r="N19" s="10">
        <v>1</v>
      </c>
      <c r="O19" s="10"/>
      <c r="P19" s="9">
        <v>0</v>
      </c>
      <c r="Q19" s="9"/>
      <c r="R19" s="10"/>
      <c r="S19" s="10">
        <v>0</v>
      </c>
      <c r="T19" s="9">
        <v>1</v>
      </c>
      <c r="U19" s="9"/>
      <c r="V19" s="11">
        <f t="shared" si="2"/>
        <v>6</v>
      </c>
    </row>
    <row r="20" spans="1:22" x14ac:dyDescent="0.25">
      <c r="A20" s="4" t="str">
        <f t="shared" si="0"/>
        <v>Московский</v>
      </c>
      <c r="B20" s="12" t="str">
        <f t="shared" si="1"/>
        <v>ГБОУ СОШ №484</v>
      </c>
      <c r="C20" s="6">
        <f t="shared" si="1"/>
        <v>11484</v>
      </c>
      <c r="D20" s="6" t="str">
        <f t="shared" si="1"/>
        <v>СОШ</v>
      </c>
      <c r="E20" s="8" t="str">
        <f t="shared" si="1"/>
        <v>2а</v>
      </c>
      <c r="F20" s="8">
        <f t="shared" si="1"/>
        <v>60</v>
      </c>
      <c r="G20" s="8">
        <f t="shared" si="1"/>
        <v>57</v>
      </c>
      <c r="H20" s="9">
        <v>1</v>
      </c>
      <c r="I20" s="9"/>
      <c r="J20" s="10"/>
      <c r="K20" s="10">
        <v>1</v>
      </c>
      <c r="L20" s="9"/>
      <c r="M20" s="9">
        <v>0</v>
      </c>
      <c r="N20" s="10"/>
      <c r="O20" s="10">
        <v>0</v>
      </c>
      <c r="P20" s="9">
        <v>2</v>
      </c>
      <c r="Q20" s="9"/>
      <c r="R20" s="10">
        <v>1</v>
      </c>
      <c r="S20" s="10"/>
      <c r="T20" s="9">
        <v>1</v>
      </c>
      <c r="U20" s="9"/>
      <c r="V20" s="11">
        <f t="shared" si="2"/>
        <v>6</v>
      </c>
    </row>
    <row r="21" spans="1:22" x14ac:dyDescent="0.25">
      <c r="A21" s="4" t="str">
        <f t="shared" si="0"/>
        <v>Московский</v>
      </c>
      <c r="B21" s="12" t="str">
        <f t="shared" ref="B21:G21" si="3">B20</f>
        <v>ГБОУ СОШ №484</v>
      </c>
      <c r="C21" s="6">
        <f t="shared" si="3"/>
        <v>11484</v>
      </c>
      <c r="D21" s="6" t="str">
        <f t="shared" si="3"/>
        <v>СОШ</v>
      </c>
      <c r="E21" s="8" t="str">
        <f t="shared" si="3"/>
        <v>2а</v>
      </c>
      <c r="F21" s="8">
        <f t="shared" si="3"/>
        <v>60</v>
      </c>
      <c r="G21" s="8">
        <f t="shared" si="3"/>
        <v>57</v>
      </c>
      <c r="H21" s="9">
        <v>0</v>
      </c>
      <c r="I21" s="9"/>
      <c r="J21" s="10">
        <v>0</v>
      </c>
      <c r="K21" s="10"/>
      <c r="L21" s="9">
        <v>0</v>
      </c>
      <c r="M21" s="9"/>
      <c r="N21" s="10">
        <v>0</v>
      </c>
      <c r="O21" s="10"/>
      <c r="P21" s="9">
        <v>0</v>
      </c>
      <c r="Q21" s="9"/>
      <c r="R21" s="10">
        <v>0</v>
      </c>
      <c r="S21" s="10"/>
      <c r="T21" s="9">
        <v>0</v>
      </c>
      <c r="U21" s="9"/>
      <c r="V21" s="11">
        <f t="shared" si="2"/>
        <v>0</v>
      </c>
    </row>
    <row r="22" spans="1:22" x14ac:dyDescent="0.25">
      <c r="A22" s="4" t="str">
        <f t="shared" ref="A22:G37" si="4">A21</f>
        <v>Московский</v>
      </c>
      <c r="B22" s="12" t="str">
        <f t="shared" si="4"/>
        <v>ГБОУ СОШ №484</v>
      </c>
      <c r="C22" s="6">
        <f t="shared" si="4"/>
        <v>11484</v>
      </c>
      <c r="D22" s="6" t="str">
        <f t="shared" si="4"/>
        <v>СОШ</v>
      </c>
      <c r="E22" s="8" t="str">
        <f t="shared" si="4"/>
        <v>2а</v>
      </c>
      <c r="F22" s="8">
        <f t="shared" si="4"/>
        <v>60</v>
      </c>
      <c r="G22" s="8">
        <f t="shared" si="4"/>
        <v>57</v>
      </c>
      <c r="H22" s="9">
        <v>1</v>
      </c>
      <c r="I22" s="9"/>
      <c r="J22" s="10"/>
      <c r="K22" s="10">
        <v>1</v>
      </c>
      <c r="L22" s="9"/>
      <c r="M22" s="9">
        <v>0</v>
      </c>
      <c r="N22" s="10"/>
      <c r="O22" s="10">
        <v>0</v>
      </c>
      <c r="P22" s="9">
        <v>2</v>
      </c>
      <c r="Q22" s="9"/>
      <c r="R22" s="10">
        <v>1</v>
      </c>
      <c r="S22" s="10"/>
      <c r="T22" s="9">
        <v>0</v>
      </c>
      <c r="U22" s="9"/>
      <c r="V22" s="11">
        <f t="shared" si="2"/>
        <v>5</v>
      </c>
    </row>
    <row r="23" spans="1:22" x14ac:dyDescent="0.25">
      <c r="A23" s="4" t="str">
        <f t="shared" si="4"/>
        <v>Московский</v>
      </c>
      <c r="B23" s="12" t="str">
        <f t="shared" si="4"/>
        <v>ГБОУ СОШ №484</v>
      </c>
      <c r="C23" s="6">
        <f t="shared" si="4"/>
        <v>11484</v>
      </c>
      <c r="D23" s="6" t="str">
        <f t="shared" si="4"/>
        <v>СОШ</v>
      </c>
      <c r="E23" s="8" t="str">
        <f t="shared" si="4"/>
        <v>2а</v>
      </c>
      <c r="F23" s="8">
        <f t="shared" si="4"/>
        <v>60</v>
      </c>
      <c r="G23" s="8">
        <f t="shared" si="4"/>
        <v>57</v>
      </c>
      <c r="H23" s="9">
        <v>2</v>
      </c>
      <c r="I23" s="9"/>
      <c r="J23" s="10"/>
      <c r="K23" s="10">
        <v>1</v>
      </c>
      <c r="L23" s="9"/>
      <c r="M23" s="9">
        <v>2</v>
      </c>
      <c r="N23" s="10"/>
      <c r="O23" s="10">
        <v>0</v>
      </c>
      <c r="P23" s="9">
        <v>2</v>
      </c>
      <c r="Q23" s="9"/>
      <c r="R23" s="10"/>
      <c r="S23" s="10">
        <v>1</v>
      </c>
      <c r="T23" s="9">
        <v>2</v>
      </c>
      <c r="U23" s="9"/>
      <c r="V23" s="11">
        <f t="shared" si="2"/>
        <v>10</v>
      </c>
    </row>
    <row r="24" spans="1:22" x14ac:dyDescent="0.25">
      <c r="A24" s="4" t="str">
        <f t="shared" si="4"/>
        <v>Московский</v>
      </c>
      <c r="B24" s="12" t="str">
        <f t="shared" si="4"/>
        <v>ГБОУ СОШ №484</v>
      </c>
      <c r="C24" s="6">
        <f t="shared" si="4"/>
        <v>11484</v>
      </c>
      <c r="D24" s="6" t="str">
        <f t="shared" si="4"/>
        <v>СОШ</v>
      </c>
      <c r="E24" s="8" t="str">
        <f t="shared" si="4"/>
        <v>2а</v>
      </c>
      <c r="F24" s="8">
        <f t="shared" si="4"/>
        <v>60</v>
      </c>
      <c r="G24" s="8">
        <f t="shared" si="4"/>
        <v>57</v>
      </c>
      <c r="H24" s="9"/>
      <c r="I24" s="9">
        <v>2</v>
      </c>
      <c r="J24" s="10">
        <v>1</v>
      </c>
      <c r="K24" s="10"/>
      <c r="L24" s="9"/>
      <c r="M24" s="9">
        <v>1</v>
      </c>
      <c r="N24" s="10"/>
      <c r="O24" s="10">
        <v>1</v>
      </c>
      <c r="P24" s="9">
        <v>2</v>
      </c>
      <c r="Q24" s="9"/>
      <c r="R24" s="10">
        <v>1</v>
      </c>
      <c r="S24" s="10"/>
      <c r="T24" s="9">
        <v>1</v>
      </c>
      <c r="U24" s="9"/>
      <c r="V24" s="11">
        <f t="shared" si="2"/>
        <v>9</v>
      </c>
    </row>
    <row r="25" spans="1:22" x14ac:dyDescent="0.25">
      <c r="A25" s="4" t="str">
        <f t="shared" si="4"/>
        <v>Московский</v>
      </c>
      <c r="B25" s="12" t="str">
        <f t="shared" si="4"/>
        <v>ГБОУ СОШ №484</v>
      </c>
      <c r="C25" s="6">
        <f t="shared" si="4"/>
        <v>11484</v>
      </c>
      <c r="D25" s="6" t="str">
        <f t="shared" si="4"/>
        <v>СОШ</v>
      </c>
      <c r="E25" s="8" t="str">
        <f t="shared" si="4"/>
        <v>2а</v>
      </c>
      <c r="F25" s="8">
        <f t="shared" si="4"/>
        <v>60</v>
      </c>
      <c r="G25" s="8">
        <f t="shared" si="4"/>
        <v>57</v>
      </c>
      <c r="H25" s="9">
        <v>1</v>
      </c>
      <c r="I25" s="9"/>
      <c r="J25" s="10">
        <v>0</v>
      </c>
      <c r="K25" s="10"/>
      <c r="L25" s="9">
        <v>0</v>
      </c>
      <c r="M25" s="9"/>
      <c r="N25" s="10">
        <v>1</v>
      </c>
      <c r="O25" s="10"/>
      <c r="P25" s="9">
        <v>0</v>
      </c>
      <c r="Q25" s="9"/>
      <c r="R25" s="10"/>
      <c r="S25" s="10">
        <v>0</v>
      </c>
      <c r="T25" s="9"/>
      <c r="U25" s="9">
        <v>0</v>
      </c>
      <c r="V25" s="11">
        <f t="shared" si="2"/>
        <v>2</v>
      </c>
    </row>
    <row r="26" spans="1:22" x14ac:dyDescent="0.25">
      <c r="A26" s="4" t="str">
        <f t="shared" si="4"/>
        <v>Московский</v>
      </c>
      <c r="B26" s="12" t="str">
        <f t="shared" si="4"/>
        <v>ГБОУ СОШ №484</v>
      </c>
      <c r="C26" s="6">
        <f t="shared" si="4"/>
        <v>11484</v>
      </c>
      <c r="D26" s="6" t="str">
        <f t="shared" si="4"/>
        <v>СОШ</v>
      </c>
      <c r="E26" s="8" t="str">
        <f t="shared" si="4"/>
        <v>2а</v>
      </c>
      <c r="F26" s="8">
        <f t="shared" si="4"/>
        <v>60</v>
      </c>
      <c r="G26" s="8">
        <f t="shared" si="4"/>
        <v>57</v>
      </c>
      <c r="H26" s="9">
        <v>1</v>
      </c>
      <c r="I26" s="9"/>
      <c r="J26" s="10"/>
      <c r="K26" s="10">
        <v>0</v>
      </c>
      <c r="L26" s="9"/>
      <c r="M26" s="9">
        <v>0</v>
      </c>
      <c r="N26" s="10"/>
      <c r="O26" s="10">
        <v>0</v>
      </c>
      <c r="P26" s="9">
        <v>2</v>
      </c>
      <c r="Q26" s="9"/>
      <c r="R26" s="10">
        <v>0</v>
      </c>
      <c r="S26" s="10"/>
      <c r="T26" s="9">
        <v>1</v>
      </c>
      <c r="U26" s="9"/>
      <c r="V26" s="11">
        <f t="shared" si="2"/>
        <v>4</v>
      </c>
    </row>
    <row r="27" spans="1:22" x14ac:dyDescent="0.25">
      <c r="A27" s="4" t="str">
        <f t="shared" si="4"/>
        <v>Московский</v>
      </c>
      <c r="B27" s="12" t="str">
        <f t="shared" si="4"/>
        <v>ГБОУ СОШ №484</v>
      </c>
      <c r="C27" s="6">
        <f t="shared" si="4"/>
        <v>11484</v>
      </c>
      <c r="D27" s="6" t="str">
        <f t="shared" si="4"/>
        <v>СОШ</v>
      </c>
      <c r="E27" s="8" t="str">
        <f t="shared" si="4"/>
        <v>2а</v>
      </c>
      <c r="F27" s="8">
        <f t="shared" si="4"/>
        <v>60</v>
      </c>
      <c r="G27" s="8">
        <f t="shared" si="4"/>
        <v>57</v>
      </c>
      <c r="H27" s="9"/>
      <c r="I27" s="9">
        <v>2</v>
      </c>
      <c r="J27" s="10">
        <v>1</v>
      </c>
      <c r="K27" s="10"/>
      <c r="L27" s="9"/>
      <c r="M27" s="9">
        <v>1</v>
      </c>
      <c r="N27" s="10">
        <v>1</v>
      </c>
      <c r="O27" s="10"/>
      <c r="P27" s="9"/>
      <c r="Q27" s="9">
        <v>0</v>
      </c>
      <c r="R27" s="10">
        <v>1</v>
      </c>
      <c r="S27" s="10"/>
      <c r="T27" s="9">
        <v>1</v>
      </c>
      <c r="U27" s="9"/>
      <c r="V27" s="11">
        <f t="shared" si="2"/>
        <v>7</v>
      </c>
    </row>
    <row r="28" spans="1:22" x14ac:dyDescent="0.25">
      <c r="A28" s="4" t="str">
        <f t="shared" si="4"/>
        <v>Московский</v>
      </c>
      <c r="B28" s="12" t="str">
        <f t="shared" si="4"/>
        <v>ГБОУ СОШ №484</v>
      </c>
      <c r="C28" s="6">
        <f t="shared" si="4"/>
        <v>11484</v>
      </c>
      <c r="D28" s="6" t="str">
        <f t="shared" si="4"/>
        <v>СОШ</v>
      </c>
      <c r="E28" s="8" t="str">
        <f t="shared" si="4"/>
        <v>2а</v>
      </c>
      <c r="F28" s="8">
        <f t="shared" si="4"/>
        <v>60</v>
      </c>
      <c r="G28" s="8">
        <f t="shared" si="4"/>
        <v>57</v>
      </c>
      <c r="H28" s="9"/>
      <c r="I28" s="9">
        <v>0</v>
      </c>
      <c r="J28" s="10">
        <v>0</v>
      </c>
      <c r="K28" s="10"/>
      <c r="L28" s="9"/>
      <c r="M28" s="9">
        <v>0</v>
      </c>
      <c r="N28" s="10"/>
      <c r="O28" s="10">
        <v>1</v>
      </c>
      <c r="P28" s="9"/>
      <c r="Q28" s="9">
        <v>1</v>
      </c>
      <c r="R28" s="10"/>
      <c r="S28" s="10">
        <v>0</v>
      </c>
      <c r="T28" s="9"/>
      <c r="U28" s="9">
        <v>0</v>
      </c>
      <c r="V28" s="11">
        <f t="shared" si="2"/>
        <v>2</v>
      </c>
    </row>
    <row r="29" spans="1:22" x14ac:dyDescent="0.25">
      <c r="A29" s="4" t="str">
        <f t="shared" si="4"/>
        <v>Московский</v>
      </c>
      <c r="B29" s="12" t="str">
        <f t="shared" si="4"/>
        <v>ГБОУ СОШ №484</v>
      </c>
      <c r="C29" s="6">
        <f t="shared" si="4"/>
        <v>11484</v>
      </c>
      <c r="D29" s="6" t="str">
        <f t="shared" si="4"/>
        <v>СОШ</v>
      </c>
      <c r="E29" s="8" t="str">
        <f t="shared" si="4"/>
        <v>2а</v>
      </c>
      <c r="F29" s="8">
        <f t="shared" si="4"/>
        <v>60</v>
      </c>
      <c r="G29" s="8">
        <f t="shared" si="4"/>
        <v>57</v>
      </c>
      <c r="H29" s="9">
        <v>2</v>
      </c>
      <c r="I29" s="9"/>
      <c r="J29" s="10"/>
      <c r="K29" s="10">
        <v>1</v>
      </c>
      <c r="L29" s="9"/>
      <c r="M29" s="9">
        <v>1</v>
      </c>
      <c r="N29" s="10">
        <v>1</v>
      </c>
      <c r="O29" s="10"/>
      <c r="P29" s="9">
        <v>2</v>
      </c>
      <c r="Q29" s="9"/>
      <c r="R29" s="10">
        <v>1</v>
      </c>
      <c r="S29" s="10"/>
      <c r="T29" s="9">
        <v>0</v>
      </c>
      <c r="U29" s="9"/>
      <c r="V29" s="11">
        <f t="shared" si="2"/>
        <v>8</v>
      </c>
    </row>
    <row r="30" spans="1:22" x14ac:dyDescent="0.25">
      <c r="A30" s="4" t="str">
        <f t="shared" si="4"/>
        <v>Московский</v>
      </c>
      <c r="B30" s="12" t="str">
        <f t="shared" si="4"/>
        <v>ГБОУ СОШ №484</v>
      </c>
      <c r="C30" s="6">
        <f t="shared" si="4"/>
        <v>11484</v>
      </c>
      <c r="D30" s="6" t="str">
        <f t="shared" si="4"/>
        <v>СОШ</v>
      </c>
      <c r="E30" s="8" t="str">
        <f t="shared" si="4"/>
        <v>2а</v>
      </c>
      <c r="F30" s="8">
        <f t="shared" si="4"/>
        <v>60</v>
      </c>
      <c r="G30" s="8">
        <f t="shared" si="4"/>
        <v>57</v>
      </c>
      <c r="H30" s="9">
        <v>2</v>
      </c>
      <c r="I30" s="9"/>
      <c r="J30" s="10"/>
      <c r="K30" s="10">
        <v>1</v>
      </c>
      <c r="L30" s="9"/>
      <c r="M30" s="9">
        <v>2</v>
      </c>
      <c r="N30" s="10">
        <v>1</v>
      </c>
      <c r="O30" s="10"/>
      <c r="P30" s="9">
        <v>0</v>
      </c>
      <c r="Q30" s="9"/>
      <c r="R30" s="10">
        <v>0</v>
      </c>
      <c r="S30" s="10"/>
      <c r="T30" s="9">
        <v>0</v>
      </c>
      <c r="U30" s="9"/>
      <c r="V30" s="11">
        <f t="shared" si="2"/>
        <v>6</v>
      </c>
    </row>
    <row r="31" spans="1:22" x14ac:dyDescent="0.25">
      <c r="A31" s="4" t="str">
        <f t="shared" si="4"/>
        <v>Московский</v>
      </c>
      <c r="B31" s="12" t="str">
        <f t="shared" si="4"/>
        <v>ГБОУ СОШ №484</v>
      </c>
      <c r="C31" s="6">
        <f t="shared" si="4"/>
        <v>11484</v>
      </c>
      <c r="D31" s="6" t="str">
        <f t="shared" si="4"/>
        <v>СОШ</v>
      </c>
      <c r="E31" s="8" t="str">
        <f t="shared" si="4"/>
        <v>2а</v>
      </c>
      <c r="F31" s="8">
        <f t="shared" si="4"/>
        <v>60</v>
      </c>
      <c r="G31" s="8">
        <f t="shared" si="4"/>
        <v>57</v>
      </c>
      <c r="H31" s="9">
        <v>2</v>
      </c>
      <c r="I31" s="9"/>
      <c r="J31" s="10">
        <v>0</v>
      </c>
      <c r="K31" s="10"/>
      <c r="L31" s="9">
        <v>2</v>
      </c>
      <c r="M31" s="9"/>
      <c r="N31" s="10"/>
      <c r="O31" s="10">
        <v>1</v>
      </c>
      <c r="P31" s="9"/>
      <c r="Q31" s="9">
        <v>2</v>
      </c>
      <c r="R31" s="10">
        <v>1</v>
      </c>
      <c r="S31" s="10"/>
      <c r="T31" s="9">
        <v>0</v>
      </c>
      <c r="U31" s="9"/>
      <c r="V31" s="11">
        <f t="shared" si="2"/>
        <v>8</v>
      </c>
    </row>
    <row r="32" spans="1:22" x14ac:dyDescent="0.25">
      <c r="A32" s="4" t="str">
        <f t="shared" si="4"/>
        <v>Московский</v>
      </c>
      <c r="B32" s="12" t="str">
        <f t="shared" si="4"/>
        <v>ГБОУ СОШ №484</v>
      </c>
      <c r="C32" s="6">
        <f t="shared" si="4"/>
        <v>11484</v>
      </c>
      <c r="D32" s="6" t="str">
        <f t="shared" si="4"/>
        <v>СОШ</v>
      </c>
      <c r="E32" s="13" t="s">
        <v>40</v>
      </c>
      <c r="F32" s="8">
        <f t="shared" si="4"/>
        <v>60</v>
      </c>
      <c r="G32" s="8">
        <f t="shared" si="4"/>
        <v>57</v>
      </c>
      <c r="H32" s="9"/>
      <c r="I32" s="9">
        <v>1</v>
      </c>
      <c r="J32" s="10">
        <v>1</v>
      </c>
      <c r="K32" s="10"/>
      <c r="L32" s="9"/>
      <c r="M32" s="9">
        <v>1</v>
      </c>
      <c r="N32" s="10"/>
      <c r="O32" s="10">
        <v>1</v>
      </c>
      <c r="P32" s="9"/>
      <c r="Q32" s="9">
        <v>1</v>
      </c>
      <c r="R32" s="10"/>
      <c r="S32" s="10">
        <v>1</v>
      </c>
      <c r="T32" s="9">
        <v>2</v>
      </c>
      <c r="U32" s="9"/>
      <c r="V32" s="11">
        <f t="shared" si="2"/>
        <v>8</v>
      </c>
    </row>
    <row r="33" spans="1:22" x14ac:dyDescent="0.25">
      <c r="A33" s="4" t="str">
        <f t="shared" si="4"/>
        <v>Московский</v>
      </c>
      <c r="B33" s="12" t="str">
        <f t="shared" si="4"/>
        <v>ГБОУ СОШ №484</v>
      </c>
      <c r="C33" s="6">
        <f t="shared" si="4"/>
        <v>11484</v>
      </c>
      <c r="D33" s="6" t="str">
        <f t="shared" si="4"/>
        <v>СОШ</v>
      </c>
      <c r="E33" s="8" t="str">
        <f t="shared" si="4"/>
        <v>2 б</v>
      </c>
      <c r="F33" s="8">
        <f t="shared" si="4"/>
        <v>60</v>
      </c>
      <c r="G33" s="8">
        <f t="shared" si="4"/>
        <v>57</v>
      </c>
      <c r="H33" s="9">
        <v>1</v>
      </c>
      <c r="I33" s="9"/>
      <c r="J33" s="10"/>
      <c r="K33" s="10">
        <v>1</v>
      </c>
      <c r="L33" s="9">
        <v>0</v>
      </c>
      <c r="M33" s="9"/>
      <c r="N33" s="10"/>
      <c r="O33" s="10">
        <v>0</v>
      </c>
      <c r="P33" s="9">
        <v>2</v>
      </c>
      <c r="Q33" s="9"/>
      <c r="R33" s="10">
        <v>1</v>
      </c>
      <c r="S33" s="10"/>
      <c r="T33" s="9">
        <v>0</v>
      </c>
      <c r="U33" s="9"/>
      <c r="V33" s="11">
        <f t="shared" si="2"/>
        <v>5</v>
      </c>
    </row>
    <row r="34" spans="1:22" x14ac:dyDescent="0.25">
      <c r="A34" s="4" t="str">
        <f t="shared" si="4"/>
        <v>Московский</v>
      </c>
      <c r="B34" s="12" t="str">
        <f t="shared" si="4"/>
        <v>ГБОУ СОШ №484</v>
      </c>
      <c r="C34" s="6">
        <f t="shared" si="4"/>
        <v>11484</v>
      </c>
      <c r="D34" s="6" t="str">
        <f t="shared" si="4"/>
        <v>СОШ</v>
      </c>
      <c r="E34" s="8" t="str">
        <f t="shared" si="4"/>
        <v>2 б</v>
      </c>
      <c r="F34" s="8">
        <f t="shared" si="4"/>
        <v>60</v>
      </c>
      <c r="G34" s="8">
        <f t="shared" si="4"/>
        <v>57</v>
      </c>
      <c r="H34" s="9">
        <v>2</v>
      </c>
      <c r="I34" s="9"/>
      <c r="J34" s="10">
        <v>1</v>
      </c>
      <c r="K34" s="10"/>
      <c r="L34" s="9">
        <v>2</v>
      </c>
      <c r="M34" s="9"/>
      <c r="N34" s="10">
        <v>1</v>
      </c>
      <c r="O34" s="10"/>
      <c r="P34" s="9"/>
      <c r="Q34" s="9">
        <v>1</v>
      </c>
      <c r="R34" s="10">
        <v>1</v>
      </c>
      <c r="S34" s="10"/>
      <c r="T34" s="9">
        <v>1</v>
      </c>
      <c r="U34" s="9"/>
      <c r="V34" s="11">
        <f t="shared" si="2"/>
        <v>9</v>
      </c>
    </row>
    <row r="35" spans="1:22" x14ac:dyDescent="0.25">
      <c r="A35" s="4" t="str">
        <f t="shared" si="4"/>
        <v>Московский</v>
      </c>
      <c r="B35" s="12" t="str">
        <f t="shared" si="4"/>
        <v>ГБОУ СОШ №484</v>
      </c>
      <c r="C35" s="6">
        <f t="shared" si="4"/>
        <v>11484</v>
      </c>
      <c r="D35" s="6" t="str">
        <f t="shared" si="4"/>
        <v>СОШ</v>
      </c>
      <c r="E35" s="8" t="str">
        <f t="shared" si="4"/>
        <v>2 б</v>
      </c>
      <c r="F35" s="8">
        <f t="shared" si="4"/>
        <v>60</v>
      </c>
      <c r="G35" s="8">
        <f t="shared" si="4"/>
        <v>57</v>
      </c>
      <c r="H35" s="9"/>
      <c r="I35" s="9">
        <v>2</v>
      </c>
      <c r="J35" s="10"/>
      <c r="K35" s="10">
        <v>1</v>
      </c>
      <c r="L35" s="9">
        <v>2</v>
      </c>
      <c r="M35" s="9"/>
      <c r="N35" s="10"/>
      <c r="O35" s="10">
        <v>1</v>
      </c>
      <c r="P35" s="9">
        <v>2</v>
      </c>
      <c r="Q35" s="9"/>
      <c r="R35" s="10"/>
      <c r="S35" s="10">
        <v>1</v>
      </c>
      <c r="T35" s="9">
        <v>1</v>
      </c>
      <c r="U35" s="9"/>
      <c r="V35" s="11">
        <f t="shared" si="2"/>
        <v>10</v>
      </c>
    </row>
    <row r="36" spans="1:22" x14ac:dyDescent="0.25">
      <c r="A36" s="4" t="str">
        <f t="shared" si="4"/>
        <v>Московский</v>
      </c>
      <c r="B36" s="12" t="str">
        <f t="shared" si="4"/>
        <v>ГБОУ СОШ №484</v>
      </c>
      <c r="C36" s="6">
        <f t="shared" si="4"/>
        <v>11484</v>
      </c>
      <c r="D36" s="6" t="str">
        <f t="shared" si="4"/>
        <v>СОШ</v>
      </c>
      <c r="E36" s="8" t="str">
        <f t="shared" si="4"/>
        <v>2 б</v>
      </c>
      <c r="F36" s="8">
        <f t="shared" si="4"/>
        <v>60</v>
      </c>
      <c r="G36" s="8">
        <f t="shared" si="4"/>
        <v>57</v>
      </c>
      <c r="H36" s="9"/>
      <c r="I36" s="9">
        <v>2</v>
      </c>
      <c r="J36" s="10">
        <v>1</v>
      </c>
      <c r="K36" s="10"/>
      <c r="L36" s="9"/>
      <c r="M36" s="9">
        <v>2</v>
      </c>
      <c r="N36" s="10">
        <v>1</v>
      </c>
      <c r="O36" s="10"/>
      <c r="P36" s="9">
        <v>2</v>
      </c>
      <c r="Q36" s="9"/>
      <c r="R36" s="10">
        <v>1</v>
      </c>
      <c r="S36" s="10"/>
      <c r="T36" s="9">
        <v>1</v>
      </c>
      <c r="U36" s="9"/>
      <c r="V36" s="11">
        <f t="shared" si="2"/>
        <v>10</v>
      </c>
    </row>
    <row r="37" spans="1:22" x14ac:dyDescent="0.25">
      <c r="A37" s="4" t="str">
        <f t="shared" si="4"/>
        <v>Московский</v>
      </c>
      <c r="B37" s="12" t="str">
        <f t="shared" si="4"/>
        <v>ГБОУ СОШ №484</v>
      </c>
      <c r="C37" s="6">
        <f t="shared" si="4"/>
        <v>11484</v>
      </c>
      <c r="D37" s="6" t="str">
        <f t="shared" si="4"/>
        <v>СОШ</v>
      </c>
      <c r="E37" s="8" t="str">
        <f t="shared" si="4"/>
        <v>2 б</v>
      </c>
      <c r="F37" s="8">
        <f t="shared" si="4"/>
        <v>60</v>
      </c>
      <c r="G37" s="8">
        <f t="shared" si="4"/>
        <v>57</v>
      </c>
      <c r="H37" s="9"/>
      <c r="I37" s="9">
        <v>1</v>
      </c>
      <c r="J37" s="10"/>
      <c r="K37" s="10">
        <v>1</v>
      </c>
      <c r="L37" s="9">
        <v>2</v>
      </c>
      <c r="M37" s="9"/>
      <c r="N37" s="10">
        <v>1</v>
      </c>
      <c r="O37" s="10"/>
      <c r="P37" s="9"/>
      <c r="Q37" s="9">
        <v>2</v>
      </c>
      <c r="R37" s="10">
        <v>1</v>
      </c>
      <c r="S37" s="10"/>
      <c r="T37" s="9">
        <v>1</v>
      </c>
      <c r="U37" s="9"/>
      <c r="V37" s="11">
        <f t="shared" si="2"/>
        <v>9</v>
      </c>
    </row>
    <row r="38" spans="1:22" x14ac:dyDescent="0.25">
      <c r="A38" s="4" t="str">
        <f t="shared" ref="A38:G53" si="5">A37</f>
        <v>Московский</v>
      </c>
      <c r="B38" s="12" t="str">
        <f t="shared" si="5"/>
        <v>ГБОУ СОШ №484</v>
      </c>
      <c r="C38" s="6">
        <f t="shared" si="5"/>
        <v>11484</v>
      </c>
      <c r="D38" s="6" t="str">
        <f t="shared" si="5"/>
        <v>СОШ</v>
      </c>
      <c r="E38" s="8" t="str">
        <f t="shared" si="5"/>
        <v>2 б</v>
      </c>
      <c r="F38" s="8">
        <f t="shared" si="5"/>
        <v>60</v>
      </c>
      <c r="G38" s="8">
        <f t="shared" si="5"/>
        <v>57</v>
      </c>
      <c r="H38" s="9">
        <v>0</v>
      </c>
      <c r="I38" s="9"/>
      <c r="J38" s="10">
        <v>0</v>
      </c>
      <c r="K38" s="10"/>
      <c r="L38" s="9">
        <v>0</v>
      </c>
      <c r="M38" s="9"/>
      <c r="N38" s="10">
        <v>0</v>
      </c>
      <c r="O38" s="10"/>
      <c r="P38" s="9">
        <v>0</v>
      </c>
      <c r="Q38" s="9"/>
      <c r="R38" s="10">
        <v>0</v>
      </c>
      <c r="S38" s="10"/>
      <c r="T38" s="9">
        <v>1</v>
      </c>
      <c r="U38" s="9"/>
      <c r="V38" s="11">
        <f t="shared" si="2"/>
        <v>1</v>
      </c>
    </row>
    <row r="39" spans="1:22" x14ac:dyDescent="0.25">
      <c r="A39" s="4" t="str">
        <f t="shared" si="5"/>
        <v>Московский</v>
      </c>
      <c r="B39" s="12" t="str">
        <f t="shared" si="5"/>
        <v>ГБОУ СОШ №484</v>
      </c>
      <c r="C39" s="6">
        <f t="shared" si="5"/>
        <v>11484</v>
      </c>
      <c r="D39" s="6" t="str">
        <f t="shared" si="5"/>
        <v>СОШ</v>
      </c>
      <c r="E39" s="8" t="str">
        <f t="shared" si="5"/>
        <v>2 б</v>
      </c>
      <c r="F39" s="8">
        <f t="shared" si="5"/>
        <v>60</v>
      </c>
      <c r="G39" s="8">
        <f t="shared" si="5"/>
        <v>57</v>
      </c>
      <c r="H39" s="9">
        <v>2</v>
      </c>
      <c r="I39" s="9"/>
      <c r="J39" s="10">
        <v>1</v>
      </c>
      <c r="K39" s="10"/>
      <c r="L39" s="9">
        <v>2</v>
      </c>
      <c r="M39" s="9"/>
      <c r="N39" s="10"/>
      <c r="O39" s="10">
        <v>1</v>
      </c>
      <c r="P39" s="9"/>
      <c r="Q39" s="9">
        <v>2</v>
      </c>
      <c r="R39" s="10">
        <v>1</v>
      </c>
      <c r="S39" s="10"/>
      <c r="T39" s="9">
        <v>0</v>
      </c>
      <c r="U39" s="9"/>
      <c r="V39" s="11">
        <f t="shared" si="2"/>
        <v>9</v>
      </c>
    </row>
    <row r="40" spans="1:22" x14ac:dyDescent="0.25">
      <c r="A40" s="4" t="str">
        <f t="shared" si="5"/>
        <v>Московский</v>
      </c>
      <c r="B40" s="12" t="str">
        <f t="shared" si="5"/>
        <v>ГБОУ СОШ №484</v>
      </c>
      <c r="C40" s="6">
        <f t="shared" si="5"/>
        <v>11484</v>
      </c>
      <c r="D40" s="6" t="str">
        <f t="shared" si="5"/>
        <v>СОШ</v>
      </c>
      <c r="E40" s="8" t="str">
        <f t="shared" si="5"/>
        <v>2 б</v>
      </c>
      <c r="F40" s="8">
        <f t="shared" si="5"/>
        <v>60</v>
      </c>
      <c r="G40" s="8">
        <f t="shared" si="5"/>
        <v>57</v>
      </c>
      <c r="H40" s="9">
        <v>2</v>
      </c>
      <c r="I40" s="9"/>
      <c r="J40" s="10">
        <v>1</v>
      </c>
      <c r="K40" s="10"/>
      <c r="L40" s="9">
        <v>2</v>
      </c>
      <c r="M40" s="9"/>
      <c r="N40" s="10">
        <v>1</v>
      </c>
      <c r="O40" s="10"/>
      <c r="P40" s="9"/>
      <c r="Q40" s="9">
        <v>2</v>
      </c>
      <c r="R40" s="10">
        <v>1</v>
      </c>
      <c r="S40" s="10"/>
      <c r="T40" s="9">
        <v>2</v>
      </c>
      <c r="U40" s="9"/>
      <c r="V40" s="11">
        <f t="shared" si="2"/>
        <v>11</v>
      </c>
    </row>
    <row r="41" spans="1:22" x14ac:dyDescent="0.25">
      <c r="A41" s="4" t="str">
        <f t="shared" si="5"/>
        <v>Московский</v>
      </c>
      <c r="B41" s="12" t="str">
        <f t="shared" si="5"/>
        <v>ГБОУ СОШ №484</v>
      </c>
      <c r="C41" s="6">
        <f t="shared" si="5"/>
        <v>11484</v>
      </c>
      <c r="D41" s="6" t="str">
        <f t="shared" si="5"/>
        <v>СОШ</v>
      </c>
      <c r="E41" s="8" t="str">
        <f t="shared" si="5"/>
        <v>2 б</v>
      </c>
      <c r="F41" s="8">
        <f t="shared" si="5"/>
        <v>60</v>
      </c>
      <c r="G41" s="8">
        <f t="shared" si="5"/>
        <v>57</v>
      </c>
      <c r="H41" s="9">
        <v>0</v>
      </c>
      <c r="I41" s="9"/>
      <c r="J41" s="10">
        <v>1</v>
      </c>
      <c r="K41" s="10"/>
      <c r="L41" s="9">
        <v>2</v>
      </c>
      <c r="M41" s="9"/>
      <c r="N41" s="10">
        <v>1</v>
      </c>
      <c r="O41" s="10"/>
      <c r="P41" s="9"/>
      <c r="Q41" s="9">
        <v>2</v>
      </c>
      <c r="R41" s="10">
        <v>1</v>
      </c>
      <c r="S41" s="10"/>
      <c r="T41" s="9">
        <v>1</v>
      </c>
      <c r="U41" s="9"/>
      <c r="V41" s="11">
        <f t="shared" si="2"/>
        <v>8</v>
      </c>
    </row>
    <row r="42" spans="1:22" x14ac:dyDescent="0.25">
      <c r="A42" s="4" t="str">
        <f t="shared" si="5"/>
        <v>Московский</v>
      </c>
      <c r="B42" s="12" t="str">
        <f t="shared" si="5"/>
        <v>ГБОУ СОШ №484</v>
      </c>
      <c r="C42" s="6">
        <f t="shared" si="5"/>
        <v>11484</v>
      </c>
      <c r="D42" s="6" t="str">
        <f t="shared" si="5"/>
        <v>СОШ</v>
      </c>
      <c r="E42" s="8" t="str">
        <f t="shared" si="5"/>
        <v>2 б</v>
      </c>
      <c r="F42" s="8">
        <f t="shared" si="5"/>
        <v>60</v>
      </c>
      <c r="G42" s="8">
        <f t="shared" si="5"/>
        <v>57</v>
      </c>
      <c r="H42" s="9">
        <v>0</v>
      </c>
      <c r="I42" s="9"/>
      <c r="J42" s="10"/>
      <c r="K42" s="10">
        <v>1</v>
      </c>
      <c r="L42" s="9"/>
      <c r="M42" s="9">
        <v>0</v>
      </c>
      <c r="N42" s="10">
        <v>0</v>
      </c>
      <c r="O42" s="10"/>
      <c r="P42" s="9">
        <v>0</v>
      </c>
      <c r="Q42" s="9"/>
      <c r="R42" s="10">
        <v>0</v>
      </c>
      <c r="S42" s="10"/>
      <c r="T42" s="9">
        <v>0</v>
      </c>
      <c r="U42" s="9"/>
      <c r="V42" s="11">
        <f t="shared" si="2"/>
        <v>1</v>
      </c>
    </row>
    <row r="43" spans="1:22" x14ac:dyDescent="0.25">
      <c r="A43" s="4" t="str">
        <f t="shared" si="5"/>
        <v>Московский</v>
      </c>
      <c r="B43" s="12" t="str">
        <f t="shared" si="5"/>
        <v>ГБОУ СОШ №484</v>
      </c>
      <c r="C43" s="6">
        <f t="shared" si="5"/>
        <v>11484</v>
      </c>
      <c r="D43" s="6" t="str">
        <f t="shared" si="5"/>
        <v>СОШ</v>
      </c>
      <c r="E43" s="8" t="str">
        <f t="shared" si="5"/>
        <v>2 б</v>
      </c>
      <c r="F43" s="8">
        <f t="shared" si="5"/>
        <v>60</v>
      </c>
      <c r="G43" s="8">
        <f t="shared" si="5"/>
        <v>57</v>
      </c>
      <c r="H43" s="9">
        <v>2</v>
      </c>
      <c r="I43" s="9"/>
      <c r="J43" s="10">
        <v>1</v>
      </c>
      <c r="K43" s="10"/>
      <c r="L43" s="9"/>
      <c r="M43" s="9">
        <v>1</v>
      </c>
      <c r="N43" s="10">
        <v>1</v>
      </c>
      <c r="O43" s="10"/>
      <c r="P43" s="9">
        <v>2</v>
      </c>
      <c r="Q43" s="9"/>
      <c r="R43" s="10"/>
      <c r="S43" s="10">
        <v>0</v>
      </c>
      <c r="T43" s="9"/>
      <c r="U43" s="9">
        <v>0</v>
      </c>
      <c r="V43" s="11">
        <f t="shared" si="2"/>
        <v>7</v>
      </c>
    </row>
    <row r="44" spans="1:22" x14ac:dyDescent="0.25">
      <c r="A44" s="4" t="str">
        <f t="shared" si="5"/>
        <v>Московский</v>
      </c>
      <c r="B44" s="12" t="str">
        <f t="shared" si="5"/>
        <v>ГБОУ СОШ №484</v>
      </c>
      <c r="C44" s="6">
        <f t="shared" si="5"/>
        <v>11484</v>
      </c>
      <c r="D44" s="6" t="str">
        <f t="shared" si="5"/>
        <v>СОШ</v>
      </c>
      <c r="E44" s="8" t="str">
        <f t="shared" si="5"/>
        <v>2 б</v>
      </c>
      <c r="F44" s="8">
        <f t="shared" si="5"/>
        <v>60</v>
      </c>
      <c r="G44" s="8">
        <f t="shared" si="5"/>
        <v>57</v>
      </c>
      <c r="H44" s="9"/>
      <c r="I44" s="9">
        <v>2</v>
      </c>
      <c r="J44" s="10">
        <v>1</v>
      </c>
      <c r="K44" s="10"/>
      <c r="L44" s="9">
        <v>2</v>
      </c>
      <c r="M44" s="9"/>
      <c r="N44" s="10"/>
      <c r="O44" s="10">
        <v>1</v>
      </c>
      <c r="P44" s="9">
        <v>2</v>
      </c>
      <c r="Q44" s="9"/>
      <c r="R44" s="10">
        <v>1</v>
      </c>
      <c r="S44" s="10"/>
      <c r="T44" s="9">
        <v>1</v>
      </c>
      <c r="U44" s="9"/>
      <c r="V44" s="11">
        <f t="shared" si="2"/>
        <v>10</v>
      </c>
    </row>
    <row r="45" spans="1:22" x14ac:dyDescent="0.25">
      <c r="A45" s="4" t="str">
        <f t="shared" si="5"/>
        <v>Московский</v>
      </c>
      <c r="B45" s="12" t="str">
        <f t="shared" si="5"/>
        <v>ГБОУ СОШ №484</v>
      </c>
      <c r="C45" s="6">
        <f t="shared" si="5"/>
        <v>11484</v>
      </c>
      <c r="D45" s="6" t="str">
        <f t="shared" si="5"/>
        <v>СОШ</v>
      </c>
      <c r="E45" s="8" t="str">
        <f t="shared" si="5"/>
        <v>2 б</v>
      </c>
      <c r="F45" s="8">
        <f t="shared" si="5"/>
        <v>60</v>
      </c>
      <c r="G45" s="8">
        <f t="shared" si="5"/>
        <v>57</v>
      </c>
      <c r="H45" s="9"/>
      <c r="I45" s="9">
        <v>1</v>
      </c>
      <c r="J45" s="10">
        <v>1</v>
      </c>
      <c r="K45" s="10"/>
      <c r="L45" s="9"/>
      <c r="M45" s="9">
        <v>2</v>
      </c>
      <c r="N45" s="10"/>
      <c r="O45" s="10">
        <v>1</v>
      </c>
      <c r="P45" s="9"/>
      <c r="Q45" s="9">
        <v>2</v>
      </c>
      <c r="R45" s="10">
        <v>1</v>
      </c>
      <c r="S45" s="10"/>
      <c r="T45" s="9">
        <v>1</v>
      </c>
      <c r="U45" s="9"/>
      <c r="V45" s="11">
        <f t="shared" si="2"/>
        <v>9</v>
      </c>
    </row>
    <row r="46" spans="1:22" x14ac:dyDescent="0.25">
      <c r="A46" s="4" t="str">
        <f t="shared" si="5"/>
        <v>Московский</v>
      </c>
      <c r="B46" s="12" t="str">
        <f t="shared" si="5"/>
        <v>ГБОУ СОШ №484</v>
      </c>
      <c r="C46" s="6">
        <f t="shared" si="5"/>
        <v>11484</v>
      </c>
      <c r="D46" s="6" t="str">
        <f t="shared" si="5"/>
        <v>СОШ</v>
      </c>
      <c r="E46" s="8" t="str">
        <f t="shared" si="5"/>
        <v>2 б</v>
      </c>
      <c r="F46" s="8">
        <f t="shared" si="5"/>
        <v>60</v>
      </c>
      <c r="G46" s="8">
        <f t="shared" si="5"/>
        <v>57</v>
      </c>
      <c r="H46" s="9"/>
      <c r="I46" s="9">
        <v>0</v>
      </c>
      <c r="J46" s="10">
        <v>1</v>
      </c>
      <c r="K46" s="10"/>
      <c r="L46" s="9">
        <v>2</v>
      </c>
      <c r="M46" s="9"/>
      <c r="N46" s="10">
        <v>1</v>
      </c>
      <c r="O46" s="10"/>
      <c r="P46" s="9">
        <v>0</v>
      </c>
      <c r="Q46" s="9"/>
      <c r="R46" s="10">
        <v>1</v>
      </c>
      <c r="S46" s="10"/>
      <c r="T46" s="9">
        <v>1</v>
      </c>
      <c r="U46" s="9"/>
      <c r="V46" s="11">
        <f t="shared" si="2"/>
        <v>6</v>
      </c>
    </row>
    <row r="47" spans="1:22" x14ac:dyDescent="0.25">
      <c r="A47" s="4" t="str">
        <f t="shared" si="5"/>
        <v>Московский</v>
      </c>
      <c r="B47" s="12" t="str">
        <f t="shared" si="5"/>
        <v>ГБОУ СОШ №484</v>
      </c>
      <c r="C47" s="6">
        <f t="shared" si="5"/>
        <v>11484</v>
      </c>
      <c r="D47" s="6" t="str">
        <f t="shared" si="5"/>
        <v>СОШ</v>
      </c>
      <c r="E47" s="8" t="str">
        <f t="shared" si="5"/>
        <v>2 б</v>
      </c>
      <c r="F47" s="8">
        <f t="shared" si="5"/>
        <v>60</v>
      </c>
      <c r="G47" s="8">
        <f t="shared" si="5"/>
        <v>57</v>
      </c>
      <c r="H47" s="9">
        <v>0</v>
      </c>
      <c r="I47" s="9"/>
      <c r="J47" s="10">
        <v>1</v>
      </c>
      <c r="K47" s="10"/>
      <c r="L47" s="9">
        <v>2</v>
      </c>
      <c r="M47" s="9"/>
      <c r="N47" s="10">
        <v>0</v>
      </c>
      <c r="O47" s="10"/>
      <c r="P47" s="9">
        <v>2</v>
      </c>
      <c r="Q47" s="9"/>
      <c r="R47" s="10">
        <v>0</v>
      </c>
      <c r="S47" s="10"/>
      <c r="T47" s="9">
        <v>1</v>
      </c>
      <c r="U47" s="9"/>
      <c r="V47" s="11">
        <f t="shared" si="2"/>
        <v>6</v>
      </c>
    </row>
    <row r="48" spans="1:22" x14ac:dyDescent="0.25">
      <c r="A48" s="4" t="str">
        <f t="shared" si="5"/>
        <v>Московский</v>
      </c>
      <c r="B48" s="12" t="str">
        <f t="shared" si="5"/>
        <v>ГБОУ СОШ №484</v>
      </c>
      <c r="C48" s="6">
        <f t="shared" si="5"/>
        <v>11484</v>
      </c>
      <c r="D48" s="6" t="str">
        <f t="shared" si="5"/>
        <v>СОШ</v>
      </c>
      <c r="E48" s="8" t="str">
        <f t="shared" si="5"/>
        <v>2 б</v>
      </c>
      <c r="F48" s="8">
        <f t="shared" si="5"/>
        <v>60</v>
      </c>
      <c r="G48" s="8">
        <f t="shared" si="5"/>
        <v>57</v>
      </c>
      <c r="H48" s="9">
        <v>1</v>
      </c>
      <c r="I48" s="9"/>
      <c r="J48" s="10"/>
      <c r="K48" s="10">
        <v>1</v>
      </c>
      <c r="L48" s="9">
        <v>2</v>
      </c>
      <c r="M48" s="9"/>
      <c r="N48" s="10">
        <v>1</v>
      </c>
      <c r="O48" s="10"/>
      <c r="P48" s="9"/>
      <c r="Q48" s="9">
        <v>2</v>
      </c>
      <c r="R48" s="10">
        <v>1</v>
      </c>
      <c r="S48" s="10"/>
      <c r="T48" s="9">
        <v>1</v>
      </c>
      <c r="U48" s="9"/>
      <c r="V48" s="11">
        <f t="shared" si="2"/>
        <v>9</v>
      </c>
    </row>
    <row r="49" spans="1:22" x14ac:dyDescent="0.25">
      <c r="A49" s="4" t="str">
        <f t="shared" si="5"/>
        <v>Московский</v>
      </c>
      <c r="B49" s="12" t="str">
        <f t="shared" si="5"/>
        <v>ГБОУ СОШ №484</v>
      </c>
      <c r="C49" s="6">
        <f t="shared" si="5"/>
        <v>11484</v>
      </c>
      <c r="D49" s="6" t="str">
        <f t="shared" si="5"/>
        <v>СОШ</v>
      </c>
      <c r="E49" s="8" t="str">
        <f t="shared" si="5"/>
        <v>2 б</v>
      </c>
      <c r="F49" s="8">
        <f t="shared" si="5"/>
        <v>60</v>
      </c>
      <c r="G49" s="8">
        <f t="shared" si="5"/>
        <v>57</v>
      </c>
      <c r="H49" s="9">
        <v>2</v>
      </c>
      <c r="I49" s="9"/>
      <c r="J49" s="10">
        <v>1</v>
      </c>
      <c r="K49" s="10"/>
      <c r="L49" s="9">
        <v>0</v>
      </c>
      <c r="M49" s="9"/>
      <c r="N49" s="10"/>
      <c r="O49" s="10">
        <v>1</v>
      </c>
      <c r="P49" s="9"/>
      <c r="Q49" s="9">
        <v>0</v>
      </c>
      <c r="R49" s="10">
        <v>1</v>
      </c>
      <c r="S49" s="10"/>
      <c r="T49" s="9">
        <v>1</v>
      </c>
      <c r="U49" s="9"/>
      <c r="V49" s="11">
        <f t="shared" si="2"/>
        <v>6</v>
      </c>
    </row>
    <row r="50" spans="1:22" x14ac:dyDescent="0.25">
      <c r="A50" s="4" t="str">
        <f t="shared" si="5"/>
        <v>Московский</v>
      </c>
      <c r="B50" s="12" t="str">
        <f t="shared" si="5"/>
        <v>ГБОУ СОШ №484</v>
      </c>
      <c r="C50" s="6">
        <f t="shared" si="5"/>
        <v>11484</v>
      </c>
      <c r="D50" s="6" t="str">
        <f t="shared" si="5"/>
        <v>СОШ</v>
      </c>
      <c r="E50" s="8" t="str">
        <f t="shared" si="5"/>
        <v>2 б</v>
      </c>
      <c r="F50" s="8">
        <f t="shared" si="5"/>
        <v>60</v>
      </c>
      <c r="G50" s="8">
        <f t="shared" si="5"/>
        <v>57</v>
      </c>
      <c r="H50" s="9">
        <v>2</v>
      </c>
      <c r="I50" s="9"/>
      <c r="J50" s="10">
        <v>1</v>
      </c>
      <c r="K50" s="10"/>
      <c r="L50" s="9">
        <v>2</v>
      </c>
      <c r="M50" s="9"/>
      <c r="N50" s="10">
        <v>1</v>
      </c>
      <c r="O50" s="10"/>
      <c r="P50" s="9">
        <v>2</v>
      </c>
      <c r="Q50" s="9"/>
      <c r="R50" s="10">
        <v>1</v>
      </c>
      <c r="S50" s="10"/>
      <c r="T50" s="9">
        <v>1</v>
      </c>
      <c r="U50" s="9"/>
      <c r="V50" s="11">
        <f t="shared" si="2"/>
        <v>10</v>
      </c>
    </row>
    <row r="51" spans="1:22" x14ac:dyDescent="0.25">
      <c r="A51" s="4" t="str">
        <f t="shared" si="5"/>
        <v>Московский</v>
      </c>
      <c r="B51" s="12" t="str">
        <f t="shared" si="5"/>
        <v>ГБОУ СОШ №484</v>
      </c>
      <c r="C51" s="6">
        <f t="shared" si="5"/>
        <v>11484</v>
      </c>
      <c r="D51" s="6" t="str">
        <f t="shared" si="5"/>
        <v>СОШ</v>
      </c>
      <c r="E51" s="8" t="str">
        <f t="shared" si="5"/>
        <v>2 б</v>
      </c>
      <c r="F51" s="8">
        <f t="shared" si="5"/>
        <v>60</v>
      </c>
      <c r="G51" s="8">
        <f t="shared" si="5"/>
        <v>57</v>
      </c>
      <c r="H51" s="9">
        <v>1</v>
      </c>
      <c r="I51" s="9"/>
      <c r="J51" s="10"/>
      <c r="K51" s="10">
        <v>1</v>
      </c>
      <c r="L51" s="9">
        <v>2</v>
      </c>
      <c r="M51" s="9"/>
      <c r="N51" s="10">
        <v>1</v>
      </c>
      <c r="O51" s="10"/>
      <c r="P51" s="9"/>
      <c r="Q51" s="9">
        <v>2</v>
      </c>
      <c r="R51" s="10">
        <v>1</v>
      </c>
      <c r="S51" s="10"/>
      <c r="T51" s="9">
        <v>1</v>
      </c>
      <c r="U51" s="9"/>
      <c r="V51" s="11">
        <f t="shared" si="2"/>
        <v>9</v>
      </c>
    </row>
    <row r="52" spans="1:22" x14ac:dyDescent="0.25">
      <c r="A52" s="4" t="str">
        <f t="shared" si="5"/>
        <v>Московский</v>
      </c>
      <c r="B52" s="12" t="str">
        <f t="shared" si="5"/>
        <v>ГБОУ СОШ №484</v>
      </c>
      <c r="C52" s="6">
        <f t="shared" si="5"/>
        <v>11484</v>
      </c>
      <c r="D52" s="6" t="str">
        <f t="shared" si="5"/>
        <v>СОШ</v>
      </c>
      <c r="E52" s="8" t="str">
        <f t="shared" si="5"/>
        <v>2 б</v>
      </c>
      <c r="F52" s="8">
        <f t="shared" si="5"/>
        <v>60</v>
      </c>
      <c r="G52" s="8">
        <f t="shared" si="5"/>
        <v>57</v>
      </c>
      <c r="H52" s="9">
        <v>0</v>
      </c>
      <c r="I52" s="9"/>
      <c r="J52" s="10">
        <v>0</v>
      </c>
      <c r="K52" s="10"/>
      <c r="L52" s="9"/>
      <c r="M52" s="9">
        <v>1</v>
      </c>
      <c r="N52" s="10"/>
      <c r="O52" s="10">
        <v>0</v>
      </c>
      <c r="P52" s="9"/>
      <c r="Q52" s="9">
        <v>2</v>
      </c>
      <c r="R52" s="10"/>
      <c r="S52" s="10">
        <v>1</v>
      </c>
      <c r="T52" s="9">
        <v>1</v>
      </c>
      <c r="U52" s="9"/>
      <c r="V52" s="11">
        <f t="shared" si="2"/>
        <v>5</v>
      </c>
    </row>
    <row r="53" spans="1:22" x14ac:dyDescent="0.25">
      <c r="A53" s="4" t="str">
        <f t="shared" si="5"/>
        <v>Московский</v>
      </c>
      <c r="B53" s="12" t="str">
        <f t="shared" si="5"/>
        <v>ГБОУ СОШ №484</v>
      </c>
      <c r="C53" s="6">
        <f t="shared" si="5"/>
        <v>11484</v>
      </c>
      <c r="D53" s="6" t="str">
        <f t="shared" si="5"/>
        <v>СОШ</v>
      </c>
      <c r="E53" s="8" t="str">
        <f t="shared" si="5"/>
        <v>2 б</v>
      </c>
      <c r="F53" s="8">
        <f t="shared" si="5"/>
        <v>60</v>
      </c>
      <c r="G53" s="8">
        <f t="shared" si="5"/>
        <v>57</v>
      </c>
      <c r="H53" s="9">
        <v>2</v>
      </c>
      <c r="I53" s="9"/>
      <c r="J53" s="10">
        <v>1</v>
      </c>
      <c r="K53" s="10"/>
      <c r="L53" s="9"/>
      <c r="M53" s="9">
        <v>2</v>
      </c>
      <c r="N53" s="10">
        <v>1</v>
      </c>
      <c r="O53" s="10"/>
      <c r="P53" s="9"/>
      <c r="Q53" s="9">
        <v>0</v>
      </c>
      <c r="R53" s="10"/>
      <c r="S53" s="10">
        <v>0</v>
      </c>
      <c r="T53" s="9"/>
      <c r="U53" s="9">
        <v>0</v>
      </c>
      <c r="V53" s="11">
        <f t="shared" si="2"/>
        <v>6</v>
      </c>
    </row>
    <row r="54" spans="1:22" x14ac:dyDescent="0.25">
      <c r="A54" s="4" t="str">
        <f t="shared" ref="A54:G61" si="6">A53</f>
        <v>Московский</v>
      </c>
      <c r="B54" s="12" t="str">
        <f t="shared" si="6"/>
        <v>ГБОУ СОШ №484</v>
      </c>
      <c r="C54" s="6">
        <f t="shared" si="6"/>
        <v>11484</v>
      </c>
      <c r="D54" s="6" t="str">
        <f t="shared" si="6"/>
        <v>СОШ</v>
      </c>
      <c r="E54" s="8" t="str">
        <f t="shared" si="6"/>
        <v>2 б</v>
      </c>
      <c r="F54" s="8">
        <f t="shared" si="6"/>
        <v>60</v>
      </c>
      <c r="G54" s="8">
        <f t="shared" si="6"/>
        <v>57</v>
      </c>
      <c r="H54" s="9"/>
      <c r="I54" s="9">
        <v>2</v>
      </c>
      <c r="J54" s="10">
        <v>1</v>
      </c>
      <c r="K54" s="10"/>
      <c r="L54" s="9">
        <v>1</v>
      </c>
      <c r="M54" s="9"/>
      <c r="N54" s="10">
        <v>1</v>
      </c>
      <c r="O54" s="10"/>
      <c r="P54" s="9">
        <v>2</v>
      </c>
      <c r="Q54" s="9"/>
      <c r="R54" s="10">
        <v>1</v>
      </c>
      <c r="S54" s="10"/>
      <c r="T54" s="9">
        <v>1</v>
      </c>
      <c r="U54" s="9"/>
      <c r="V54" s="11">
        <f t="shared" si="2"/>
        <v>9</v>
      </c>
    </row>
    <row r="55" spans="1:22" x14ac:dyDescent="0.25">
      <c r="A55" s="4" t="str">
        <f t="shared" si="6"/>
        <v>Московский</v>
      </c>
      <c r="B55" s="12" t="str">
        <f t="shared" si="6"/>
        <v>ГБОУ СОШ №484</v>
      </c>
      <c r="C55" s="6">
        <f t="shared" si="6"/>
        <v>11484</v>
      </c>
      <c r="D55" s="6" t="str">
        <f t="shared" si="6"/>
        <v>СОШ</v>
      </c>
      <c r="E55" s="8" t="str">
        <f t="shared" si="6"/>
        <v>2 б</v>
      </c>
      <c r="F55" s="8">
        <f t="shared" si="6"/>
        <v>60</v>
      </c>
      <c r="G55" s="8">
        <f t="shared" si="6"/>
        <v>57</v>
      </c>
      <c r="H55" s="9"/>
      <c r="I55" s="9">
        <v>2</v>
      </c>
      <c r="J55" s="10">
        <v>1</v>
      </c>
      <c r="K55" s="10"/>
      <c r="L55" s="9">
        <v>2</v>
      </c>
      <c r="M55" s="9"/>
      <c r="N55" s="10">
        <v>1</v>
      </c>
      <c r="O55" s="10"/>
      <c r="P55" s="9">
        <v>2</v>
      </c>
      <c r="Q55" s="9"/>
      <c r="R55" s="10">
        <v>1</v>
      </c>
      <c r="S55" s="10"/>
      <c r="T55" s="9">
        <v>2</v>
      </c>
      <c r="U55" s="9"/>
      <c r="V55" s="11">
        <f t="shared" si="2"/>
        <v>11</v>
      </c>
    </row>
    <row r="56" spans="1:22" x14ac:dyDescent="0.25">
      <c r="A56" s="4" t="str">
        <f t="shared" si="6"/>
        <v>Московский</v>
      </c>
      <c r="B56" s="12" t="str">
        <f t="shared" si="6"/>
        <v>ГБОУ СОШ №484</v>
      </c>
      <c r="C56" s="6">
        <f t="shared" si="6"/>
        <v>11484</v>
      </c>
      <c r="D56" s="6" t="str">
        <f t="shared" si="6"/>
        <v>СОШ</v>
      </c>
      <c r="E56" s="8" t="str">
        <f t="shared" si="6"/>
        <v>2 б</v>
      </c>
      <c r="F56" s="8">
        <f t="shared" si="6"/>
        <v>60</v>
      </c>
      <c r="G56" s="8">
        <f t="shared" si="6"/>
        <v>57</v>
      </c>
      <c r="H56" s="9"/>
      <c r="I56" s="9">
        <v>2</v>
      </c>
      <c r="J56" s="10">
        <v>1</v>
      </c>
      <c r="K56" s="10"/>
      <c r="L56" s="9">
        <v>2</v>
      </c>
      <c r="M56" s="9"/>
      <c r="N56" s="10">
        <v>1</v>
      </c>
      <c r="O56" s="10"/>
      <c r="P56" s="9">
        <v>2</v>
      </c>
      <c r="Q56" s="9"/>
      <c r="R56" s="10">
        <v>1</v>
      </c>
      <c r="S56" s="10"/>
      <c r="T56" s="9">
        <v>2</v>
      </c>
      <c r="U56" s="9"/>
      <c r="V56" s="11">
        <f t="shared" si="2"/>
        <v>11</v>
      </c>
    </row>
    <row r="57" spans="1:22" x14ac:dyDescent="0.25">
      <c r="A57" s="4" t="str">
        <f t="shared" si="6"/>
        <v>Московский</v>
      </c>
      <c r="B57" s="12" t="str">
        <f t="shared" si="6"/>
        <v>ГБОУ СОШ №484</v>
      </c>
      <c r="C57" s="6">
        <f t="shared" si="6"/>
        <v>11484</v>
      </c>
      <c r="D57" s="6" t="str">
        <f t="shared" si="6"/>
        <v>СОШ</v>
      </c>
      <c r="E57" s="8" t="str">
        <f t="shared" si="6"/>
        <v>2 б</v>
      </c>
      <c r="F57" s="8">
        <f t="shared" si="6"/>
        <v>60</v>
      </c>
      <c r="G57" s="8">
        <f t="shared" si="6"/>
        <v>57</v>
      </c>
      <c r="H57" s="9">
        <v>2</v>
      </c>
      <c r="I57" s="9"/>
      <c r="J57" s="10">
        <v>1</v>
      </c>
      <c r="K57" s="10"/>
      <c r="L57" s="9">
        <v>2</v>
      </c>
      <c r="M57" s="9"/>
      <c r="N57" s="10">
        <v>1</v>
      </c>
      <c r="O57" s="10"/>
      <c r="P57" s="9">
        <v>2</v>
      </c>
      <c r="Q57" s="9"/>
      <c r="R57" s="10">
        <v>1</v>
      </c>
      <c r="S57" s="10"/>
      <c r="T57" s="9">
        <v>2</v>
      </c>
      <c r="U57" s="9"/>
      <c r="V57" s="11">
        <f t="shared" si="2"/>
        <v>11</v>
      </c>
    </row>
    <row r="58" spans="1:22" x14ac:dyDescent="0.25">
      <c r="A58" s="4" t="str">
        <f t="shared" si="6"/>
        <v>Московский</v>
      </c>
      <c r="B58" s="12" t="str">
        <f t="shared" si="6"/>
        <v>ГБОУ СОШ №484</v>
      </c>
      <c r="C58" s="6">
        <f t="shared" si="6"/>
        <v>11484</v>
      </c>
      <c r="D58" s="6" t="str">
        <f t="shared" si="6"/>
        <v>СОШ</v>
      </c>
      <c r="E58" s="8" t="str">
        <f t="shared" si="6"/>
        <v>2 б</v>
      </c>
      <c r="F58" s="8">
        <f t="shared" si="6"/>
        <v>60</v>
      </c>
      <c r="G58" s="8">
        <f t="shared" si="6"/>
        <v>57</v>
      </c>
      <c r="H58" s="9">
        <v>2</v>
      </c>
      <c r="I58" s="9"/>
      <c r="J58" s="10">
        <v>1</v>
      </c>
      <c r="K58" s="10"/>
      <c r="L58" s="9">
        <v>2</v>
      </c>
      <c r="M58" s="9"/>
      <c r="N58" s="10">
        <v>1</v>
      </c>
      <c r="O58" s="10"/>
      <c r="P58" s="9">
        <v>2</v>
      </c>
      <c r="Q58" s="9"/>
      <c r="R58" s="10">
        <v>1</v>
      </c>
      <c r="S58" s="10"/>
      <c r="T58" s="9">
        <v>1</v>
      </c>
      <c r="U58" s="9"/>
      <c r="V58" s="11">
        <f t="shared" si="2"/>
        <v>10</v>
      </c>
    </row>
    <row r="59" spans="1:22" x14ac:dyDescent="0.25">
      <c r="A59" s="4" t="str">
        <f t="shared" si="6"/>
        <v>Московский</v>
      </c>
      <c r="B59" s="12" t="str">
        <f t="shared" si="6"/>
        <v>ГБОУ СОШ №484</v>
      </c>
      <c r="C59" s="6">
        <f t="shared" si="6"/>
        <v>11484</v>
      </c>
      <c r="D59" s="6" t="str">
        <f t="shared" si="6"/>
        <v>СОШ</v>
      </c>
      <c r="E59" s="8" t="str">
        <f t="shared" si="6"/>
        <v>2 б</v>
      </c>
      <c r="F59" s="8">
        <f t="shared" si="6"/>
        <v>60</v>
      </c>
      <c r="G59" s="8">
        <f t="shared" si="6"/>
        <v>57</v>
      </c>
      <c r="H59" s="9">
        <v>0</v>
      </c>
      <c r="I59" s="9"/>
      <c r="J59" s="10">
        <v>0</v>
      </c>
      <c r="K59" s="10"/>
      <c r="L59" s="9"/>
      <c r="M59" s="9">
        <v>0</v>
      </c>
      <c r="N59" s="10"/>
      <c r="O59" s="10">
        <v>0</v>
      </c>
      <c r="P59" s="9"/>
      <c r="Q59" s="9">
        <v>0</v>
      </c>
      <c r="R59" s="10"/>
      <c r="S59" s="10">
        <v>0</v>
      </c>
      <c r="T59" s="9"/>
      <c r="U59" s="9">
        <v>0</v>
      </c>
      <c r="V59" s="11">
        <f t="shared" si="2"/>
        <v>0</v>
      </c>
    </row>
    <row r="60" spans="1:22" x14ac:dyDescent="0.25">
      <c r="A60" s="4" t="str">
        <f t="shared" si="6"/>
        <v>Московский</v>
      </c>
      <c r="B60" s="12" t="str">
        <f t="shared" si="6"/>
        <v>ГБОУ СОШ №484</v>
      </c>
      <c r="C60" s="6">
        <f t="shared" si="6"/>
        <v>11484</v>
      </c>
      <c r="D60" s="6" t="str">
        <f t="shared" si="6"/>
        <v>СОШ</v>
      </c>
      <c r="E60" s="8" t="str">
        <f t="shared" si="6"/>
        <v>2 б</v>
      </c>
      <c r="F60" s="8">
        <f t="shared" si="6"/>
        <v>60</v>
      </c>
      <c r="G60" s="8">
        <f t="shared" si="6"/>
        <v>57</v>
      </c>
      <c r="H60" s="9">
        <v>2</v>
      </c>
      <c r="I60" s="9"/>
      <c r="J60" s="10">
        <v>0</v>
      </c>
      <c r="K60" s="10"/>
      <c r="L60" s="9"/>
      <c r="M60" s="9">
        <v>2</v>
      </c>
      <c r="N60" s="10">
        <v>0</v>
      </c>
      <c r="O60" s="10"/>
      <c r="P60" s="9">
        <v>2</v>
      </c>
      <c r="Q60" s="9"/>
      <c r="R60" s="10">
        <v>0</v>
      </c>
      <c r="S60" s="10"/>
      <c r="T60" s="9">
        <v>1</v>
      </c>
      <c r="U60" s="9"/>
      <c r="V60" s="11">
        <f t="shared" si="2"/>
        <v>7</v>
      </c>
    </row>
    <row r="61" spans="1:22" x14ac:dyDescent="0.25">
      <c r="A61" s="4" t="str">
        <f t="shared" si="6"/>
        <v>Московский</v>
      </c>
      <c r="B61" s="12" t="str">
        <f t="shared" si="6"/>
        <v>ГБОУ СОШ №484</v>
      </c>
      <c r="C61" s="6">
        <f t="shared" si="6"/>
        <v>11484</v>
      </c>
      <c r="D61" s="6" t="str">
        <f t="shared" si="6"/>
        <v>СОШ</v>
      </c>
      <c r="E61" s="8" t="str">
        <f t="shared" si="6"/>
        <v>2 б</v>
      </c>
      <c r="F61" s="8">
        <f t="shared" si="6"/>
        <v>60</v>
      </c>
      <c r="G61" s="8">
        <f t="shared" si="6"/>
        <v>57</v>
      </c>
      <c r="H61" s="49">
        <f>SUM(H4:I60)/(57*2)</f>
        <v>0.68421052631578949</v>
      </c>
      <c r="I61" s="49"/>
      <c r="J61" s="49">
        <f>SUM(J4:K60)/(57*1)</f>
        <v>0.75438596491228072</v>
      </c>
      <c r="K61" s="49"/>
      <c r="L61" s="49">
        <f>SUM(L4:M60)/(57*2)</f>
        <v>0.51754385964912286</v>
      </c>
      <c r="M61" s="49"/>
      <c r="N61" s="49">
        <f>SUM(N4:O60)/(57*1)</f>
        <v>0.64912280701754388</v>
      </c>
      <c r="O61" s="49"/>
      <c r="P61" s="49">
        <f>SUM(P4:Q60)/(57*2)</f>
        <v>0.65789473684210531</v>
      </c>
      <c r="Q61" s="49"/>
      <c r="R61" s="49">
        <f>SUM(R4:S60)/(57*1)</f>
        <v>0.66666666666666663</v>
      </c>
      <c r="S61" s="49"/>
      <c r="T61" s="49">
        <f>SUM(T4:U60)/(57*2)</f>
        <v>0.41228070175438597</v>
      </c>
      <c r="U61" s="49"/>
      <c r="V61" s="49">
        <f>SUM(V4:W60)/(57*11)</f>
        <v>0.60127591706539074</v>
      </c>
    </row>
    <row r="62" spans="1:22" x14ac:dyDescent="0.25">
      <c r="A62" s="4" t="str">
        <f t="shared" ref="A62:G62" si="7">A61</f>
        <v>Московский</v>
      </c>
      <c r="B62" s="12" t="str">
        <f t="shared" si="7"/>
        <v>ГБОУ СОШ №484</v>
      </c>
      <c r="C62" s="6">
        <f t="shared" si="7"/>
        <v>11484</v>
      </c>
      <c r="D62" s="6" t="str">
        <f t="shared" si="7"/>
        <v>СОШ</v>
      </c>
      <c r="E62" s="8" t="str">
        <f t="shared" si="7"/>
        <v>2 б</v>
      </c>
      <c r="F62" s="8">
        <f t="shared" si="7"/>
        <v>60</v>
      </c>
      <c r="G62" s="8">
        <f t="shared" si="7"/>
        <v>57</v>
      </c>
      <c r="H62" s="15">
        <v>42</v>
      </c>
      <c r="I62" s="15">
        <v>15</v>
      </c>
      <c r="J62" s="16">
        <v>37</v>
      </c>
      <c r="K62" s="16">
        <v>20</v>
      </c>
      <c r="L62" s="15">
        <v>26</v>
      </c>
      <c r="M62" s="15">
        <v>31</v>
      </c>
      <c r="N62" s="16">
        <v>36</v>
      </c>
      <c r="O62" s="16">
        <v>21</v>
      </c>
      <c r="P62" s="15">
        <v>38</v>
      </c>
      <c r="Q62" s="15">
        <v>19</v>
      </c>
      <c r="R62" s="16">
        <v>44</v>
      </c>
      <c r="S62" s="16">
        <v>13</v>
      </c>
      <c r="T62" s="15">
        <v>50</v>
      </c>
      <c r="U62" s="15">
        <v>7</v>
      </c>
    </row>
    <row r="63" spans="1:22" x14ac:dyDescent="0.25">
      <c r="A63" s="4" t="str">
        <f t="shared" ref="A63:G63" si="8">A62</f>
        <v>Московский</v>
      </c>
      <c r="B63" s="12" t="str">
        <f t="shared" si="8"/>
        <v>ГБОУ СОШ №484</v>
      </c>
      <c r="C63" s="6">
        <f t="shared" si="8"/>
        <v>11484</v>
      </c>
      <c r="D63" s="6" t="str">
        <f t="shared" si="8"/>
        <v>СОШ</v>
      </c>
      <c r="E63" s="8" t="str">
        <f t="shared" si="8"/>
        <v>2 б</v>
      </c>
      <c r="F63" s="8">
        <f t="shared" si="8"/>
        <v>60</v>
      </c>
      <c r="G63" s="8">
        <f t="shared" si="8"/>
        <v>57</v>
      </c>
      <c r="H63" s="49">
        <f>SUM(H4:H60)/(H62*2)</f>
        <v>0.65476190476190477</v>
      </c>
      <c r="I63" s="49">
        <f t="shared" ref="I63:U63" si="9">SUM(I4:I60)/(I62*2)</f>
        <v>0.76666666666666672</v>
      </c>
      <c r="J63" s="49">
        <f>SUM(J4:J60)/(J62*1)</f>
        <v>0.64864864864864868</v>
      </c>
      <c r="K63" s="49">
        <f>SUM(K4:K60)/(K62*1)</f>
        <v>0.95</v>
      </c>
      <c r="L63" s="49">
        <f t="shared" si="9"/>
        <v>0.67307692307692313</v>
      </c>
      <c r="M63" s="49">
        <f t="shared" si="9"/>
        <v>0.38709677419354838</v>
      </c>
      <c r="N63" s="49">
        <f>SUM(N4:N60)/(N62*1)</f>
        <v>0.69444444444444442</v>
      </c>
      <c r="O63" s="49">
        <f>SUM(O4:O60)/(O62*1)</f>
        <v>0.5714285714285714</v>
      </c>
      <c r="P63" s="49">
        <f t="shared" si="9"/>
        <v>0.68421052631578949</v>
      </c>
      <c r="Q63" s="49">
        <f t="shared" si="9"/>
        <v>0.60526315789473684</v>
      </c>
      <c r="R63" s="49">
        <f>SUM(R4:R60)/(R62*1)</f>
        <v>0.75</v>
      </c>
      <c r="S63" s="49">
        <f>SUM(S4:S60)/(S62*1)</f>
        <v>0.38461538461538464</v>
      </c>
      <c r="T63" s="49">
        <f t="shared" si="9"/>
        <v>0.43</v>
      </c>
      <c r="U63" s="49">
        <f t="shared" si="9"/>
        <v>0.2857142857142857</v>
      </c>
    </row>
  </sheetData>
  <autoFilter ref="A1:V62"/>
  <mergeCells count="15">
    <mergeCell ref="F1:F3"/>
    <mergeCell ref="A1:A3"/>
    <mergeCell ref="B1:B3"/>
    <mergeCell ref="C1:C3"/>
    <mergeCell ref="D1:D3"/>
    <mergeCell ref="E1:E3"/>
    <mergeCell ref="G1:G3"/>
    <mergeCell ref="V1:V3"/>
    <mergeCell ref="H3:I3"/>
    <mergeCell ref="J3:K3"/>
    <mergeCell ref="L3:M3"/>
    <mergeCell ref="N3:O3"/>
    <mergeCell ref="P3:Q3"/>
    <mergeCell ref="R3:S3"/>
    <mergeCell ref="T3:U3"/>
  </mergeCells>
  <dataValidations count="4">
    <dataValidation allowBlank="1" showErrorMessage="1" sqref="E4:G63"/>
    <dataValidation type="list" allowBlank="1" showInputMessage="1" showErrorMessage="1" sqref="T4:U60 L4:M60 P4:Q60 H4:I60">
      <formula1>балл2</formula1>
    </dataValidation>
    <dataValidation type="list" allowBlank="1" showInputMessage="1" showErrorMessage="1" sqref="R4:S60 N4:O60 J4:K60">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2753"/>
  <sheetViews>
    <sheetView topLeftCell="A2717" workbookViewId="0">
      <selection activeCell="F2756" sqref="F2756"/>
    </sheetView>
  </sheetViews>
  <sheetFormatPr defaultRowHeight="12.75" x14ac:dyDescent="0.2"/>
  <cols>
    <col min="1" max="1" width="16.5703125" style="80" customWidth="1"/>
    <col min="2" max="2" width="23.7109375" style="80" customWidth="1"/>
    <col min="3" max="3" width="9.42578125" style="80" customWidth="1"/>
    <col min="4" max="4" width="14.85546875" style="80" customWidth="1"/>
    <col min="5" max="5" width="13.85546875" style="80" customWidth="1"/>
    <col min="6" max="6" width="12.42578125" style="80" customWidth="1"/>
    <col min="7" max="7" width="15" style="80" customWidth="1"/>
    <col min="8" max="8" width="12" style="80" customWidth="1"/>
    <col min="9" max="9" width="7.7109375" style="80" customWidth="1"/>
    <col min="10" max="11" width="9.5703125" style="80" customWidth="1"/>
    <col min="12" max="13" width="10.28515625" style="80" customWidth="1"/>
    <col min="14" max="15" width="9" style="80" customWidth="1"/>
    <col min="16" max="17" width="10" style="80" customWidth="1"/>
    <col min="18" max="19" width="9.85546875" style="80" customWidth="1"/>
    <col min="20" max="21" width="11.7109375" style="80" customWidth="1"/>
    <col min="22" max="22" width="8.85546875" style="112" customWidth="1"/>
    <col min="23" max="23" width="3.85546875" style="112" customWidth="1"/>
    <col min="24" max="16384" width="9.140625" style="80"/>
  </cols>
  <sheetData>
    <row r="1" spans="1:26" x14ac:dyDescent="0.2">
      <c r="A1" s="175" t="s">
        <v>0</v>
      </c>
      <c r="B1" s="175" t="s">
        <v>1</v>
      </c>
      <c r="C1" s="175" t="s">
        <v>2</v>
      </c>
      <c r="D1" s="175" t="s">
        <v>3</v>
      </c>
      <c r="E1" s="175" t="s">
        <v>4</v>
      </c>
      <c r="F1" s="175" t="s">
        <v>5</v>
      </c>
      <c r="G1" s="175" t="s">
        <v>6</v>
      </c>
      <c r="H1" s="176" t="s">
        <v>126</v>
      </c>
      <c r="I1" s="177"/>
      <c r="J1" s="177"/>
      <c r="K1" s="178"/>
      <c r="L1" s="179" t="s">
        <v>127</v>
      </c>
      <c r="M1" s="180"/>
      <c r="N1" s="180"/>
      <c r="O1" s="180"/>
      <c r="P1" s="180"/>
      <c r="Q1" s="180"/>
      <c r="R1" s="180"/>
      <c r="S1" s="181"/>
      <c r="T1" s="182" t="s">
        <v>128</v>
      </c>
      <c r="U1" s="183"/>
      <c r="V1" s="184" t="s">
        <v>7</v>
      </c>
      <c r="W1" s="120"/>
    </row>
    <row r="2" spans="1:26" ht="56.25" x14ac:dyDescent="0.2">
      <c r="A2" s="175"/>
      <c r="B2" s="175"/>
      <c r="C2" s="175"/>
      <c r="D2" s="175"/>
      <c r="E2" s="175"/>
      <c r="F2" s="175"/>
      <c r="G2" s="175"/>
      <c r="H2" s="81" t="s">
        <v>8</v>
      </c>
      <c r="I2" s="82" t="s">
        <v>9</v>
      </c>
      <c r="J2" s="82" t="s">
        <v>9</v>
      </c>
      <c r="K2" s="82" t="s">
        <v>10</v>
      </c>
      <c r="L2" s="83" t="s">
        <v>11</v>
      </c>
      <c r="M2" s="83" t="s">
        <v>12</v>
      </c>
      <c r="N2" s="83" t="s">
        <v>9</v>
      </c>
      <c r="O2" s="83" t="s">
        <v>13</v>
      </c>
      <c r="P2" s="83" t="s">
        <v>10</v>
      </c>
      <c r="Q2" s="83" t="s">
        <v>13</v>
      </c>
      <c r="R2" s="83" t="s">
        <v>12</v>
      </c>
      <c r="S2" s="83" t="s">
        <v>13</v>
      </c>
      <c r="T2" s="84" t="s">
        <v>8</v>
      </c>
      <c r="U2" s="85" t="s">
        <v>11</v>
      </c>
      <c r="V2" s="184"/>
      <c r="W2" s="120"/>
      <c r="X2" s="80" t="s">
        <v>131</v>
      </c>
    </row>
    <row r="3" spans="1:26" x14ac:dyDescent="0.2">
      <c r="A3" s="175"/>
      <c r="B3" s="175"/>
      <c r="C3" s="175"/>
      <c r="D3" s="175"/>
      <c r="E3" s="175"/>
      <c r="F3" s="175"/>
      <c r="G3" s="175"/>
      <c r="H3" s="185" t="s">
        <v>119</v>
      </c>
      <c r="I3" s="186"/>
      <c r="J3" s="185" t="s">
        <v>120</v>
      </c>
      <c r="K3" s="186"/>
      <c r="L3" s="187" t="s">
        <v>121</v>
      </c>
      <c r="M3" s="188"/>
      <c r="N3" s="187" t="s">
        <v>122</v>
      </c>
      <c r="O3" s="188"/>
      <c r="P3" s="187" t="s">
        <v>123</v>
      </c>
      <c r="Q3" s="188"/>
      <c r="R3" s="187" t="s">
        <v>124</v>
      </c>
      <c r="S3" s="188"/>
      <c r="T3" s="189" t="s">
        <v>125</v>
      </c>
      <c r="U3" s="190"/>
      <c r="V3" s="184"/>
      <c r="W3" s="120"/>
    </row>
    <row r="4" spans="1:26" x14ac:dyDescent="0.2">
      <c r="A4" s="86" t="s">
        <v>16</v>
      </c>
      <c r="B4" s="87" t="s">
        <v>17</v>
      </c>
      <c r="C4" s="88">
        <v>11001</v>
      </c>
      <c r="D4" s="88" t="s">
        <v>70</v>
      </c>
      <c r="E4" s="89" t="s">
        <v>18</v>
      </c>
      <c r="F4" s="90">
        <v>77</v>
      </c>
      <c r="G4" s="90">
        <v>67</v>
      </c>
      <c r="H4" s="91">
        <v>1</v>
      </c>
      <c r="I4" s="91"/>
      <c r="J4" s="91">
        <v>1</v>
      </c>
      <c r="K4" s="91"/>
      <c r="L4" s="92"/>
      <c r="M4" s="92">
        <v>1</v>
      </c>
      <c r="N4" s="92"/>
      <c r="O4" s="92">
        <v>1</v>
      </c>
      <c r="P4" s="92"/>
      <c r="Q4" s="92">
        <v>0</v>
      </c>
      <c r="R4" s="92"/>
      <c r="S4" s="92">
        <v>1</v>
      </c>
      <c r="T4" s="93">
        <v>2</v>
      </c>
      <c r="U4" s="93"/>
      <c r="V4" s="123">
        <v>7</v>
      </c>
      <c r="W4" s="121"/>
      <c r="X4" s="118" t="s">
        <v>92</v>
      </c>
      <c r="Y4" s="115">
        <f>COUNTIF(V3:V2749,0)</f>
        <v>8</v>
      </c>
      <c r="Z4" s="116">
        <f>Y4/2746</f>
        <v>2.9133284777858705E-3</v>
      </c>
    </row>
    <row r="5" spans="1:26" x14ac:dyDescent="0.2">
      <c r="A5" s="86" t="s">
        <v>16</v>
      </c>
      <c r="B5" s="86" t="s">
        <v>17</v>
      </c>
      <c r="C5" s="88">
        <v>11001</v>
      </c>
      <c r="D5" s="88" t="s">
        <v>70</v>
      </c>
      <c r="E5" s="90" t="s">
        <v>18</v>
      </c>
      <c r="F5" s="90">
        <v>77</v>
      </c>
      <c r="G5" s="90">
        <v>67</v>
      </c>
      <c r="H5" s="91"/>
      <c r="I5" s="91">
        <v>2</v>
      </c>
      <c r="J5" s="91">
        <v>1</v>
      </c>
      <c r="K5" s="91"/>
      <c r="L5" s="92"/>
      <c r="M5" s="92">
        <v>1</v>
      </c>
      <c r="N5" s="92">
        <v>1</v>
      </c>
      <c r="O5" s="92"/>
      <c r="P5" s="92"/>
      <c r="Q5" s="92">
        <v>0</v>
      </c>
      <c r="R5" s="92">
        <v>1</v>
      </c>
      <c r="S5" s="92"/>
      <c r="T5" s="93">
        <v>2</v>
      </c>
      <c r="U5" s="93"/>
      <c r="V5" s="123">
        <v>8</v>
      </c>
      <c r="W5" s="121"/>
      <c r="X5" s="118" t="s">
        <v>93</v>
      </c>
      <c r="Y5" s="115">
        <f>COUNTIF(V3:V2750,1)</f>
        <v>10</v>
      </c>
      <c r="Z5" s="116">
        <f t="shared" ref="Z5:Z15" si="0">Y5/2746</f>
        <v>3.6416605972323379E-3</v>
      </c>
    </row>
    <row r="6" spans="1:26" x14ac:dyDescent="0.2">
      <c r="A6" s="86" t="s">
        <v>16</v>
      </c>
      <c r="B6" s="86" t="s">
        <v>17</v>
      </c>
      <c r="C6" s="88">
        <v>11001</v>
      </c>
      <c r="D6" s="88" t="s">
        <v>70</v>
      </c>
      <c r="E6" s="90" t="s">
        <v>18</v>
      </c>
      <c r="F6" s="90">
        <v>77</v>
      </c>
      <c r="G6" s="90">
        <v>67</v>
      </c>
      <c r="H6" s="91">
        <v>1</v>
      </c>
      <c r="I6" s="91"/>
      <c r="J6" s="91">
        <v>1</v>
      </c>
      <c r="K6" s="91"/>
      <c r="L6" s="92"/>
      <c r="M6" s="92">
        <v>1</v>
      </c>
      <c r="N6" s="92"/>
      <c r="O6" s="92">
        <v>1</v>
      </c>
      <c r="P6" s="92">
        <v>1</v>
      </c>
      <c r="Q6" s="92"/>
      <c r="R6" s="92">
        <v>1</v>
      </c>
      <c r="S6" s="92"/>
      <c r="T6" s="93">
        <v>0</v>
      </c>
      <c r="U6" s="93"/>
      <c r="V6" s="123">
        <v>6</v>
      </c>
      <c r="W6" s="121"/>
      <c r="X6" s="118" t="s">
        <v>105</v>
      </c>
      <c r="Y6" s="115">
        <f>COUNTIF(V3:V2751,2)</f>
        <v>17</v>
      </c>
      <c r="Z6" s="116">
        <f t="shared" si="0"/>
        <v>6.1908230152949743E-3</v>
      </c>
    </row>
    <row r="7" spans="1:26" x14ac:dyDescent="0.2">
      <c r="A7" s="86" t="s">
        <v>16</v>
      </c>
      <c r="B7" s="86" t="s">
        <v>17</v>
      </c>
      <c r="C7" s="88">
        <v>11001</v>
      </c>
      <c r="D7" s="88" t="s">
        <v>70</v>
      </c>
      <c r="E7" s="90" t="s">
        <v>18</v>
      </c>
      <c r="F7" s="90">
        <v>77</v>
      </c>
      <c r="G7" s="90">
        <v>67</v>
      </c>
      <c r="H7" s="91"/>
      <c r="I7" s="91">
        <v>2</v>
      </c>
      <c r="J7" s="91">
        <v>1</v>
      </c>
      <c r="K7" s="91"/>
      <c r="L7" s="92"/>
      <c r="M7" s="92">
        <v>2</v>
      </c>
      <c r="N7" s="92">
        <v>1</v>
      </c>
      <c r="O7" s="92"/>
      <c r="P7" s="92">
        <v>2</v>
      </c>
      <c r="Q7" s="92"/>
      <c r="R7" s="92">
        <v>1</v>
      </c>
      <c r="S7" s="92"/>
      <c r="T7" s="93"/>
      <c r="U7" s="93">
        <v>2</v>
      </c>
      <c r="V7" s="123">
        <v>11</v>
      </c>
      <c r="W7" s="121"/>
      <c r="X7" s="118" t="s">
        <v>106</v>
      </c>
      <c r="Y7" s="115">
        <f>COUNTIF(V3:V2752,3)</f>
        <v>39</v>
      </c>
      <c r="Z7" s="116">
        <f t="shared" si="0"/>
        <v>1.4202476329206118E-2</v>
      </c>
    </row>
    <row r="8" spans="1:26" x14ac:dyDescent="0.2">
      <c r="A8" s="86" t="s">
        <v>16</v>
      </c>
      <c r="B8" s="86" t="s">
        <v>17</v>
      </c>
      <c r="C8" s="88">
        <v>11001</v>
      </c>
      <c r="D8" s="88" t="s">
        <v>70</v>
      </c>
      <c r="E8" s="90" t="s">
        <v>18</v>
      </c>
      <c r="F8" s="90">
        <v>77</v>
      </c>
      <c r="G8" s="90">
        <v>67</v>
      </c>
      <c r="H8" s="91">
        <v>0</v>
      </c>
      <c r="I8" s="91"/>
      <c r="J8" s="91"/>
      <c r="K8" s="91">
        <v>0</v>
      </c>
      <c r="L8" s="92"/>
      <c r="M8" s="92">
        <v>1</v>
      </c>
      <c r="N8" s="92"/>
      <c r="O8" s="92">
        <v>0</v>
      </c>
      <c r="P8" s="92">
        <v>1</v>
      </c>
      <c r="Q8" s="92"/>
      <c r="R8" s="92">
        <v>1</v>
      </c>
      <c r="S8" s="92"/>
      <c r="T8" s="93">
        <v>0</v>
      </c>
      <c r="U8" s="93"/>
      <c r="V8" s="123">
        <v>3</v>
      </c>
      <c r="W8" s="121"/>
      <c r="X8" s="118" t="s">
        <v>107</v>
      </c>
      <c r="Y8" s="115">
        <f>COUNTIF(V3:V2753,4)</f>
        <v>70</v>
      </c>
      <c r="Z8" s="116">
        <f t="shared" si="0"/>
        <v>2.5491624180626365E-2</v>
      </c>
    </row>
    <row r="9" spans="1:26" x14ac:dyDescent="0.2">
      <c r="A9" s="86" t="s">
        <v>16</v>
      </c>
      <c r="B9" s="86" t="s">
        <v>17</v>
      </c>
      <c r="C9" s="88">
        <v>11001</v>
      </c>
      <c r="D9" s="88" t="s">
        <v>70</v>
      </c>
      <c r="E9" s="90" t="s">
        <v>18</v>
      </c>
      <c r="F9" s="90">
        <v>77</v>
      </c>
      <c r="G9" s="90">
        <v>67</v>
      </c>
      <c r="H9" s="91"/>
      <c r="I9" s="91">
        <v>1</v>
      </c>
      <c r="J9" s="91">
        <v>1</v>
      </c>
      <c r="K9" s="91"/>
      <c r="L9" s="92">
        <v>1</v>
      </c>
      <c r="M9" s="92"/>
      <c r="N9" s="92">
        <v>1</v>
      </c>
      <c r="O9" s="92"/>
      <c r="P9" s="92">
        <v>2</v>
      </c>
      <c r="Q9" s="92"/>
      <c r="R9" s="92">
        <v>1</v>
      </c>
      <c r="S9" s="92"/>
      <c r="T9" s="93"/>
      <c r="U9" s="93">
        <v>1</v>
      </c>
      <c r="V9" s="123">
        <v>8</v>
      </c>
      <c r="W9" s="121"/>
      <c r="X9" s="118" t="s">
        <v>108</v>
      </c>
      <c r="Y9" s="115">
        <f>COUNTIF(V3:V2754,5)</f>
        <v>141</v>
      </c>
      <c r="Z9" s="116">
        <f t="shared" si="0"/>
        <v>5.1347414420975963E-2</v>
      </c>
    </row>
    <row r="10" spans="1:26" x14ac:dyDescent="0.2">
      <c r="A10" s="86" t="s">
        <v>16</v>
      </c>
      <c r="B10" s="86" t="s">
        <v>17</v>
      </c>
      <c r="C10" s="88">
        <v>11001</v>
      </c>
      <c r="D10" s="88" t="s">
        <v>70</v>
      </c>
      <c r="E10" s="90" t="s">
        <v>18</v>
      </c>
      <c r="F10" s="90">
        <v>77</v>
      </c>
      <c r="G10" s="90">
        <v>67</v>
      </c>
      <c r="H10" s="91">
        <v>1</v>
      </c>
      <c r="I10" s="91"/>
      <c r="J10" s="91">
        <v>1</v>
      </c>
      <c r="K10" s="91"/>
      <c r="L10" s="92">
        <v>0</v>
      </c>
      <c r="M10" s="92"/>
      <c r="N10" s="92">
        <v>1</v>
      </c>
      <c r="O10" s="92"/>
      <c r="P10" s="92">
        <v>2</v>
      </c>
      <c r="Q10" s="92"/>
      <c r="R10" s="92">
        <v>1</v>
      </c>
      <c r="S10" s="92"/>
      <c r="T10" s="93"/>
      <c r="U10" s="93">
        <v>0</v>
      </c>
      <c r="V10" s="123">
        <v>6</v>
      </c>
      <c r="W10" s="121"/>
      <c r="X10" s="118" t="s">
        <v>109</v>
      </c>
      <c r="Y10" s="115">
        <f>COUNTIF(V3:V2755,6)</f>
        <v>199</v>
      </c>
      <c r="Z10" s="116">
        <f t="shared" si="0"/>
        <v>7.2469045884923519E-2</v>
      </c>
    </row>
    <row r="11" spans="1:26" x14ac:dyDescent="0.2">
      <c r="A11" s="86" t="s">
        <v>16</v>
      </c>
      <c r="B11" s="86" t="s">
        <v>17</v>
      </c>
      <c r="C11" s="88">
        <v>11001</v>
      </c>
      <c r="D11" s="88" t="s">
        <v>70</v>
      </c>
      <c r="E11" s="90" t="s">
        <v>18</v>
      </c>
      <c r="F11" s="90">
        <v>77</v>
      </c>
      <c r="G11" s="90">
        <v>67</v>
      </c>
      <c r="H11" s="91">
        <v>2</v>
      </c>
      <c r="I11" s="91"/>
      <c r="J11" s="91">
        <v>1</v>
      </c>
      <c r="K11" s="91"/>
      <c r="L11" s="92"/>
      <c r="M11" s="92">
        <v>2</v>
      </c>
      <c r="N11" s="92">
        <v>0</v>
      </c>
      <c r="O11" s="92"/>
      <c r="P11" s="92">
        <v>2</v>
      </c>
      <c r="Q11" s="92"/>
      <c r="R11" s="92">
        <v>1</v>
      </c>
      <c r="S11" s="92"/>
      <c r="T11" s="93">
        <v>1</v>
      </c>
      <c r="U11" s="93"/>
      <c r="V11" s="123">
        <v>9</v>
      </c>
      <c r="W11" s="121"/>
      <c r="X11" s="118" t="s">
        <v>110</v>
      </c>
      <c r="Y11" s="115">
        <f>COUNTIF(V3:V2756,7)</f>
        <v>279</v>
      </c>
      <c r="Z11" s="116">
        <f t="shared" si="0"/>
        <v>0.10160233066278222</v>
      </c>
    </row>
    <row r="12" spans="1:26" x14ac:dyDescent="0.2">
      <c r="A12" s="86" t="s">
        <v>16</v>
      </c>
      <c r="B12" s="86" t="s">
        <v>17</v>
      </c>
      <c r="C12" s="88">
        <v>11001</v>
      </c>
      <c r="D12" s="88" t="s">
        <v>70</v>
      </c>
      <c r="E12" s="90" t="s">
        <v>18</v>
      </c>
      <c r="F12" s="90">
        <v>77</v>
      </c>
      <c r="G12" s="90">
        <v>67</v>
      </c>
      <c r="H12" s="91">
        <v>1</v>
      </c>
      <c r="I12" s="91"/>
      <c r="J12" s="91"/>
      <c r="K12" s="91">
        <v>1</v>
      </c>
      <c r="L12" s="92">
        <v>0</v>
      </c>
      <c r="M12" s="92"/>
      <c r="N12" s="92">
        <v>1</v>
      </c>
      <c r="O12" s="92"/>
      <c r="P12" s="92">
        <v>0</v>
      </c>
      <c r="Q12" s="92"/>
      <c r="R12" s="92">
        <v>1</v>
      </c>
      <c r="S12" s="92"/>
      <c r="T12" s="93"/>
      <c r="U12" s="93">
        <v>0</v>
      </c>
      <c r="V12" s="123">
        <v>4</v>
      </c>
      <c r="W12" s="121"/>
      <c r="X12" s="118" t="s">
        <v>111</v>
      </c>
      <c r="Y12" s="115">
        <f>COUNTIF(V3:V2757,8)</f>
        <v>411</v>
      </c>
      <c r="Z12" s="116">
        <f t="shared" si="0"/>
        <v>0.14967225054624908</v>
      </c>
    </row>
    <row r="13" spans="1:26" x14ac:dyDescent="0.2">
      <c r="A13" s="86" t="s">
        <v>16</v>
      </c>
      <c r="B13" s="86" t="s">
        <v>17</v>
      </c>
      <c r="C13" s="88">
        <v>11001</v>
      </c>
      <c r="D13" s="88" t="s">
        <v>70</v>
      </c>
      <c r="E13" s="90" t="s">
        <v>18</v>
      </c>
      <c r="F13" s="90">
        <v>77</v>
      </c>
      <c r="G13" s="90">
        <v>67</v>
      </c>
      <c r="H13" s="91">
        <v>2</v>
      </c>
      <c r="I13" s="91"/>
      <c r="J13" s="91"/>
      <c r="K13" s="91">
        <v>1</v>
      </c>
      <c r="L13" s="92"/>
      <c r="M13" s="92">
        <v>2</v>
      </c>
      <c r="N13" s="92">
        <v>1</v>
      </c>
      <c r="O13" s="92"/>
      <c r="P13" s="92"/>
      <c r="Q13" s="92">
        <v>2</v>
      </c>
      <c r="R13" s="92">
        <v>1</v>
      </c>
      <c r="S13" s="92"/>
      <c r="T13" s="93">
        <v>1</v>
      </c>
      <c r="U13" s="93"/>
      <c r="V13" s="123">
        <v>10</v>
      </c>
      <c r="W13" s="121"/>
      <c r="X13" s="118" t="s">
        <v>112</v>
      </c>
      <c r="Y13" s="115">
        <f>COUNTIF(V3:V2758,9)</f>
        <v>508</v>
      </c>
      <c r="Z13" s="116">
        <f t="shared" si="0"/>
        <v>0.18499635833940276</v>
      </c>
    </row>
    <row r="14" spans="1:26" x14ac:dyDescent="0.2">
      <c r="A14" s="86" t="s">
        <v>16</v>
      </c>
      <c r="B14" s="86" t="s">
        <v>17</v>
      </c>
      <c r="C14" s="88">
        <v>11001</v>
      </c>
      <c r="D14" s="88" t="s">
        <v>70</v>
      </c>
      <c r="E14" s="90" t="s">
        <v>18</v>
      </c>
      <c r="F14" s="90">
        <v>77</v>
      </c>
      <c r="G14" s="90">
        <v>67</v>
      </c>
      <c r="H14" s="91">
        <v>2</v>
      </c>
      <c r="I14" s="91"/>
      <c r="J14" s="91">
        <v>1</v>
      </c>
      <c r="K14" s="91"/>
      <c r="L14" s="92"/>
      <c r="M14" s="92">
        <v>1</v>
      </c>
      <c r="N14" s="92">
        <v>1</v>
      </c>
      <c r="O14" s="92"/>
      <c r="P14" s="92">
        <v>0</v>
      </c>
      <c r="Q14" s="92"/>
      <c r="R14" s="92">
        <v>1</v>
      </c>
      <c r="S14" s="92"/>
      <c r="T14" s="93">
        <v>2</v>
      </c>
      <c r="U14" s="93"/>
      <c r="V14" s="123">
        <v>8</v>
      </c>
      <c r="W14" s="121"/>
      <c r="X14" s="118" t="s">
        <v>113</v>
      </c>
      <c r="Y14" s="115">
        <f>COUNTIF(V3:V2759,10)</f>
        <v>591</v>
      </c>
      <c r="Z14" s="116">
        <f t="shared" si="0"/>
        <v>0.21522214129643116</v>
      </c>
    </row>
    <row r="15" spans="1:26" x14ac:dyDescent="0.2">
      <c r="A15" s="86" t="s">
        <v>16</v>
      </c>
      <c r="B15" s="86" t="s">
        <v>17</v>
      </c>
      <c r="C15" s="88">
        <v>11001</v>
      </c>
      <c r="D15" s="88" t="s">
        <v>70</v>
      </c>
      <c r="E15" s="90" t="s">
        <v>18</v>
      </c>
      <c r="F15" s="90">
        <v>77</v>
      </c>
      <c r="G15" s="90">
        <v>67</v>
      </c>
      <c r="H15" s="91">
        <v>2</v>
      </c>
      <c r="I15" s="91"/>
      <c r="J15" s="91">
        <v>1</v>
      </c>
      <c r="K15" s="91"/>
      <c r="L15" s="92"/>
      <c r="M15" s="92">
        <v>2</v>
      </c>
      <c r="N15" s="92">
        <v>1</v>
      </c>
      <c r="O15" s="92"/>
      <c r="P15" s="92"/>
      <c r="Q15" s="92">
        <v>1</v>
      </c>
      <c r="R15" s="92">
        <v>1</v>
      </c>
      <c r="S15" s="92"/>
      <c r="T15" s="93">
        <v>1</v>
      </c>
      <c r="U15" s="93"/>
      <c r="V15" s="123">
        <v>9</v>
      </c>
      <c r="W15" s="121"/>
      <c r="X15" s="118" t="s">
        <v>114</v>
      </c>
      <c r="Y15" s="115">
        <f>COUNTIF(V3:V2760,11)</f>
        <v>473</v>
      </c>
      <c r="Z15" s="116">
        <f t="shared" si="0"/>
        <v>0.17225054624908959</v>
      </c>
    </row>
    <row r="16" spans="1:26" x14ac:dyDescent="0.2">
      <c r="A16" s="86" t="s">
        <v>16</v>
      </c>
      <c r="B16" s="86" t="s">
        <v>17</v>
      </c>
      <c r="C16" s="88">
        <v>11001</v>
      </c>
      <c r="D16" s="88" t="s">
        <v>70</v>
      </c>
      <c r="E16" s="90" t="s">
        <v>18</v>
      </c>
      <c r="F16" s="90">
        <v>77</v>
      </c>
      <c r="G16" s="90">
        <v>67</v>
      </c>
      <c r="H16" s="91">
        <v>2</v>
      </c>
      <c r="I16" s="91"/>
      <c r="J16" s="91"/>
      <c r="K16" s="91">
        <v>0</v>
      </c>
      <c r="L16" s="92"/>
      <c r="M16" s="92">
        <v>1</v>
      </c>
      <c r="N16" s="92">
        <v>1</v>
      </c>
      <c r="O16" s="92"/>
      <c r="P16" s="92">
        <v>2</v>
      </c>
      <c r="Q16" s="92"/>
      <c r="R16" s="92"/>
      <c r="S16" s="92">
        <v>0</v>
      </c>
      <c r="T16" s="93">
        <v>0</v>
      </c>
      <c r="U16" s="93"/>
      <c r="V16" s="123">
        <v>6</v>
      </c>
      <c r="W16" s="121"/>
      <c r="X16" s="119" t="s">
        <v>132</v>
      </c>
      <c r="Y16" s="117">
        <v>1</v>
      </c>
      <c r="Z16" s="115"/>
    </row>
    <row r="17" spans="1:25" x14ac:dyDescent="0.2">
      <c r="A17" s="86" t="s">
        <v>16</v>
      </c>
      <c r="B17" s="86" t="s">
        <v>17</v>
      </c>
      <c r="C17" s="88">
        <v>11001</v>
      </c>
      <c r="D17" s="88" t="s">
        <v>70</v>
      </c>
      <c r="E17" s="90" t="s">
        <v>18</v>
      </c>
      <c r="F17" s="90">
        <v>77</v>
      </c>
      <c r="G17" s="90">
        <v>67</v>
      </c>
      <c r="H17" s="91">
        <v>2</v>
      </c>
      <c r="I17" s="91"/>
      <c r="J17" s="91"/>
      <c r="K17" s="91">
        <v>1</v>
      </c>
      <c r="L17" s="92">
        <v>2</v>
      </c>
      <c r="M17" s="92"/>
      <c r="N17" s="92">
        <v>1</v>
      </c>
      <c r="O17" s="92"/>
      <c r="P17" s="92"/>
      <c r="Q17" s="92">
        <v>2</v>
      </c>
      <c r="R17" s="92"/>
      <c r="S17" s="92">
        <v>1</v>
      </c>
      <c r="T17" s="93">
        <v>1</v>
      </c>
      <c r="U17" s="93"/>
      <c r="V17" s="94">
        <v>10</v>
      </c>
      <c r="W17" s="121"/>
      <c r="Y17" s="80">
        <f>SUM(Y4:Y15)</f>
        <v>2746</v>
      </c>
    </row>
    <row r="18" spans="1:25" x14ac:dyDescent="0.2">
      <c r="A18" s="86" t="s">
        <v>16</v>
      </c>
      <c r="B18" s="86" t="s">
        <v>17</v>
      </c>
      <c r="C18" s="88">
        <v>11001</v>
      </c>
      <c r="D18" s="88" t="s">
        <v>70</v>
      </c>
      <c r="E18" s="90" t="s">
        <v>18</v>
      </c>
      <c r="F18" s="90">
        <v>77</v>
      </c>
      <c r="G18" s="90">
        <v>67</v>
      </c>
      <c r="H18" s="91">
        <v>0</v>
      </c>
      <c r="I18" s="91"/>
      <c r="J18" s="91"/>
      <c r="K18" s="91">
        <v>1</v>
      </c>
      <c r="L18" s="92"/>
      <c r="M18" s="92">
        <v>0</v>
      </c>
      <c r="N18" s="92">
        <v>1</v>
      </c>
      <c r="O18" s="92"/>
      <c r="P18" s="92">
        <v>1</v>
      </c>
      <c r="Q18" s="92"/>
      <c r="R18" s="92">
        <v>1</v>
      </c>
      <c r="S18" s="92"/>
      <c r="T18" s="93"/>
      <c r="U18" s="93">
        <v>0</v>
      </c>
      <c r="V18" s="94">
        <v>4</v>
      </c>
      <c r="W18" s="121"/>
    </row>
    <row r="19" spans="1:25" x14ac:dyDescent="0.2">
      <c r="A19" s="86" t="s">
        <v>16</v>
      </c>
      <c r="B19" s="86" t="s">
        <v>17</v>
      </c>
      <c r="C19" s="88">
        <v>11001</v>
      </c>
      <c r="D19" s="88" t="s">
        <v>70</v>
      </c>
      <c r="E19" s="90" t="s">
        <v>18</v>
      </c>
      <c r="F19" s="90">
        <v>77</v>
      </c>
      <c r="G19" s="90">
        <v>67</v>
      </c>
      <c r="H19" s="91">
        <v>2</v>
      </c>
      <c r="I19" s="91"/>
      <c r="J19" s="91">
        <v>0</v>
      </c>
      <c r="K19" s="91"/>
      <c r="L19" s="92">
        <v>2</v>
      </c>
      <c r="M19" s="92"/>
      <c r="N19" s="92">
        <v>1</v>
      </c>
      <c r="O19" s="92"/>
      <c r="P19" s="92">
        <v>2</v>
      </c>
      <c r="Q19" s="92"/>
      <c r="R19" s="92"/>
      <c r="S19" s="92">
        <v>1</v>
      </c>
      <c r="T19" s="93"/>
      <c r="U19" s="93">
        <v>2</v>
      </c>
      <c r="V19" s="94">
        <v>10</v>
      </c>
      <c r="W19" s="121"/>
    </row>
    <row r="20" spans="1:25" x14ac:dyDescent="0.2">
      <c r="A20" s="86" t="s">
        <v>16</v>
      </c>
      <c r="B20" s="86" t="s">
        <v>17</v>
      </c>
      <c r="C20" s="88">
        <v>11001</v>
      </c>
      <c r="D20" s="88" t="s">
        <v>70</v>
      </c>
      <c r="E20" s="90" t="s">
        <v>18</v>
      </c>
      <c r="F20" s="90">
        <v>77</v>
      </c>
      <c r="G20" s="90">
        <v>67</v>
      </c>
      <c r="H20" s="91"/>
      <c r="I20" s="91">
        <v>2</v>
      </c>
      <c r="J20" s="91">
        <v>1</v>
      </c>
      <c r="K20" s="91"/>
      <c r="L20" s="92">
        <v>2</v>
      </c>
      <c r="M20" s="92"/>
      <c r="N20" s="92">
        <v>1</v>
      </c>
      <c r="O20" s="92"/>
      <c r="P20" s="92">
        <v>2</v>
      </c>
      <c r="Q20" s="92"/>
      <c r="R20" s="92">
        <v>1</v>
      </c>
      <c r="S20" s="92"/>
      <c r="T20" s="93"/>
      <c r="U20" s="93">
        <v>1</v>
      </c>
      <c r="V20" s="94">
        <v>10</v>
      </c>
      <c r="W20" s="121"/>
    </row>
    <row r="21" spans="1:25" x14ac:dyDescent="0.2">
      <c r="A21" s="86" t="s">
        <v>16</v>
      </c>
      <c r="B21" s="86" t="s">
        <v>17</v>
      </c>
      <c r="C21" s="88">
        <v>11001</v>
      </c>
      <c r="D21" s="88" t="s">
        <v>70</v>
      </c>
      <c r="E21" s="90" t="s">
        <v>18</v>
      </c>
      <c r="F21" s="90">
        <v>77</v>
      </c>
      <c r="G21" s="90">
        <v>67</v>
      </c>
      <c r="H21" s="91">
        <v>1</v>
      </c>
      <c r="I21" s="91"/>
      <c r="J21" s="91">
        <v>0</v>
      </c>
      <c r="K21" s="91"/>
      <c r="L21" s="92">
        <v>2</v>
      </c>
      <c r="M21" s="92"/>
      <c r="N21" s="92"/>
      <c r="O21" s="92">
        <v>1</v>
      </c>
      <c r="P21" s="92">
        <v>2</v>
      </c>
      <c r="Q21" s="92"/>
      <c r="R21" s="92"/>
      <c r="S21" s="92">
        <v>0</v>
      </c>
      <c r="T21" s="93"/>
      <c r="U21" s="93">
        <v>0</v>
      </c>
      <c r="V21" s="94">
        <v>6</v>
      </c>
      <c r="W21" s="121"/>
    </row>
    <row r="22" spans="1:25" x14ac:dyDescent="0.2">
      <c r="A22" s="86" t="s">
        <v>16</v>
      </c>
      <c r="B22" s="86" t="s">
        <v>17</v>
      </c>
      <c r="C22" s="88">
        <v>11001</v>
      </c>
      <c r="D22" s="88" t="s">
        <v>70</v>
      </c>
      <c r="E22" s="90" t="s">
        <v>18</v>
      </c>
      <c r="F22" s="90">
        <v>77</v>
      </c>
      <c r="G22" s="90">
        <v>67</v>
      </c>
      <c r="H22" s="91">
        <v>2</v>
      </c>
      <c r="I22" s="91"/>
      <c r="J22" s="91">
        <v>1</v>
      </c>
      <c r="K22" s="91"/>
      <c r="L22" s="92">
        <v>2</v>
      </c>
      <c r="M22" s="92"/>
      <c r="N22" s="92">
        <v>1</v>
      </c>
      <c r="O22" s="92"/>
      <c r="P22" s="92">
        <v>2</v>
      </c>
      <c r="Q22" s="92"/>
      <c r="R22" s="92">
        <v>1</v>
      </c>
      <c r="S22" s="92"/>
      <c r="T22" s="93"/>
      <c r="U22" s="93">
        <v>2</v>
      </c>
      <c r="V22" s="94">
        <v>11</v>
      </c>
      <c r="W22" s="121"/>
    </row>
    <row r="23" spans="1:25" x14ac:dyDescent="0.2">
      <c r="A23" s="86" t="s">
        <v>16</v>
      </c>
      <c r="B23" s="86" t="s">
        <v>17</v>
      </c>
      <c r="C23" s="88">
        <v>11001</v>
      </c>
      <c r="D23" s="88" t="s">
        <v>70</v>
      </c>
      <c r="E23" s="90" t="s">
        <v>18</v>
      </c>
      <c r="F23" s="90">
        <v>77</v>
      </c>
      <c r="G23" s="90">
        <v>67</v>
      </c>
      <c r="H23" s="91">
        <v>2</v>
      </c>
      <c r="I23" s="91"/>
      <c r="J23" s="91">
        <v>1</v>
      </c>
      <c r="K23" s="91"/>
      <c r="L23" s="92"/>
      <c r="M23" s="92">
        <v>1</v>
      </c>
      <c r="N23" s="92">
        <v>1</v>
      </c>
      <c r="O23" s="92"/>
      <c r="P23" s="92">
        <v>2</v>
      </c>
      <c r="Q23" s="92"/>
      <c r="R23" s="92">
        <v>0</v>
      </c>
      <c r="S23" s="92"/>
      <c r="T23" s="93">
        <v>2</v>
      </c>
      <c r="U23" s="93"/>
      <c r="V23" s="94">
        <v>9</v>
      </c>
      <c r="W23" s="121"/>
    </row>
    <row r="24" spans="1:25" x14ac:dyDescent="0.2">
      <c r="A24" s="86" t="s">
        <v>16</v>
      </c>
      <c r="B24" s="86" t="s">
        <v>17</v>
      </c>
      <c r="C24" s="88">
        <v>11001</v>
      </c>
      <c r="D24" s="88" t="s">
        <v>70</v>
      </c>
      <c r="E24" s="90" t="s">
        <v>18</v>
      </c>
      <c r="F24" s="90">
        <v>77</v>
      </c>
      <c r="G24" s="90">
        <v>67</v>
      </c>
      <c r="H24" s="91">
        <v>0</v>
      </c>
      <c r="I24" s="91"/>
      <c r="J24" s="91">
        <v>0</v>
      </c>
      <c r="K24" s="91"/>
      <c r="L24" s="92">
        <v>0</v>
      </c>
      <c r="M24" s="92"/>
      <c r="N24" s="92">
        <v>0</v>
      </c>
      <c r="O24" s="92"/>
      <c r="P24" s="92">
        <v>0</v>
      </c>
      <c r="Q24" s="92"/>
      <c r="R24" s="92">
        <v>0</v>
      </c>
      <c r="S24" s="92"/>
      <c r="T24" s="93"/>
      <c r="U24" s="93">
        <v>0</v>
      </c>
      <c r="V24" s="94">
        <v>0</v>
      </c>
      <c r="W24" s="121"/>
    </row>
    <row r="25" spans="1:25" x14ac:dyDescent="0.2">
      <c r="A25" s="86" t="s">
        <v>16</v>
      </c>
      <c r="B25" s="86" t="s">
        <v>17</v>
      </c>
      <c r="C25" s="88">
        <v>11001</v>
      </c>
      <c r="D25" s="88" t="s">
        <v>70</v>
      </c>
      <c r="E25" s="90" t="s">
        <v>18</v>
      </c>
      <c r="F25" s="90">
        <v>77</v>
      </c>
      <c r="G25" s="90">
        <v>67</v>
      </c>
      <c r="H25" s="91"/>
      <c r="I25" s="91">
        <v>2</v>
      </c>
      <c r="J25" s="91"/>
      <c r="K25" s="91">
        <v>1</v>
      </c>
      <c r="L25" s="92"/>
      <c r="M25" s="92">
        <v>0</v>
      </c>
      <c r="N25" s="92">
        <v>1</v>
      </c>
      <c r="O25" s="92"/>
      <c r="P25" s="92"/>
      <c r="Q25" s="92">
        <v>0</v>
      </c>
      <c r="R25" s="92">
        <v>1</v>
      </c>
      <c r="S25" s="92"/>
      <c r="T25" s="93">
        <v>2</v>
      </c>
      <c r="U25" s="93"/>
      <c r="V25" s="94">
        <v>7</v>
      </c>
      <c r="W25" s="121"/>
    </row>
    <row r="26" spans="1:25" x14ac:dyDescent="0.2">
      <c r="A26" s="86" t="s">
        <v>16</v>
      </c>
      <c r="B26" s="86" t="s">
        <v>17</v>
      </c>
      <c r="C26" s="88">
        <v>11001</v>
      </c>
      <c r="D26" s="88" t="s">
        <v>70</v>
      </c>
      <c r="E26" s="90" t="s">
        <v>19</v>
      </c>
      <c r="F26" s="90">
        <v>77</v>
      </c>
      <c r="G26" s="90">
        <v>67</v>
      </c>
      <c r="H26" s="91">
        <v>1</v>
      </c>
      <c r="I26" s="91"/>
      <c r="J26" s="91"/>
      <c r="K26" s="91">
        <v>0</v>
      </c>
      <c r="L26" s="92"/>
      <c r="M26" s="92">
        <v>1</v>
      </c>
      <c r="N26" s="92">
        <v>1</v>
      </c>
      <c r="O26" s="92"/>
      <c r="P26" s="92"/>
      <c r="Q26" s="92">
        <v>2</v>
      </c>
      <c r="R26" s="92">
        <v>1</v>
      </c>
      <c r="S26" s="92"/>
      <c r="T26" s="93">
        <v>1</v>
      </c>
      <c r="U26" s="93"/>
      <c r="V26" s="94">
        <v>7</v>
      </c>
      <c r="W26" s="121"/>
    </row>
    <row r="27" spans="1:25" x14ac:dyDescent="0.2">
      <c r="A27" s="86" t="s">
        <v>16</v>
      </c>
      <c r="B27" s="86" t="s">
        <v>17</v>
      </c>
      <c r="C27" s="88">
        <v>11001</v>
      </c>
      <c r="D27" s="88" t="s">
        <v>70</v>
      </c>
      <c r="E27" s="90" t="s">
        <v>19</v>
      </c>
      <c r="F27" s="90">
        <v>77</v>
      </c>
      <c r="G27" s="90">
        <v>67</v>
      </c>
      <c r="H27" s="91"/>
      <c r="I27" s="91">
        <v>2</v>
      </c>
      <c r="J27" s="91">
        <v>1</v>
      </c>
      <c r="K27" s="91"/>
      <c r="L27" s="92"/>
      <c r="M27" s="92">
        <v>1</v>
      </c>
      <c r="N27" s="92">
        <v>1</v>
      </c>
      <c r="O27" s="92"/>
      <c r="P27" s="92"/>
      <c r="Q27" s="92">
        <v>2</v>
      </c>
      <c r="R27" s="92">
        <v>1</v>
      </c>
      <c r="S27" s="92"/>
      <c r="T27" s="93">
        <v>2</v>
      </c>
      <c r="U27" s="93"/>
      <c r="V27" s="94">
        <v>10</v>
      </c>
      <c r="W27" s="121"/>
    </row>
    <row r="28" spans="1:25" x14ac:dyDescent="0.2">
      <c r="A28" s="86" t="s">
        <v>16</v>
      </c>
      <c r="B28" s="86" t="s">
        <v>17</v>
      </c>
      <c r="C28" s="88">
        <v>11001</v>
      </c>
      <c r="D28" s="88" t="s">
        <v>70</v>
      </c>
      <c r="E28" s="90" t="s">
        <v>19</v>
      </c>
      <c r="F28" s="90">
        <v>77</v>
      </c>
      <c r="G28" s="90">
        <v>67</v>
      </c>
      <c r="H28" s="91">
        <v>0</v>
      </c>
      <c r="I28" s="91"/>
      <c r="J28" s="91"/>
      <c r="K28" s="91">
        <v>1</v>
      </c>
      <c r="L28" s="92"/>
      <c r="M28" s="92">
        <v>2</v>
      </c>
      <c r="N28" s="92">
        <v>1</v>
      </c>
      <c r="O28" s="92"/>
      <c r="P28" s="92"/>
      <c r="Q28" s="92">
        <v>0</v>
      </c>
      <c r="R28" s="92"/>
      <c r="S28" s="92">
        <v>1</v>
      </c>
      <c r="T28" s="93"/>
      <c r="U28" s="93">
        <v>0</v>
      </c>
      <c r="V28" s="94">
        <v>5</v>
      </c>
      <c r="W28" s="121"/>
    </row>
    <row r="29" spans="1:25" x14ac:dyDescent="0.2">
      <c r="A29" s="86" t="s">
        <v>16</v>
      </c>
      <c r="B29" s="86" t="s">
        <v>17</v>
      </c>
      <c r="C29" s="88">
        <v>11001</v>
      </c>
      <c r="D29" s="88" t="s">
        <v>70</v>
      </c>
      <c r="E29" s="90" t="s">
        <v>19</v>
      </c>
      <c r="F29" s="90">
        <v>77</v>
      </c>
      <c r="G29" s="90">
        <v>67</v>
      </c>
      <c r="H29" s="91">
        <v>1</v>
      </c>
      <c r="I29" s="91"/>
      <c r="J29" s="91">
        <v>0</v>
      </c>
      <c r="K29" s="91"/>
      <c r="L29" s="92">
        <v>1</v>
      </c>
      <c r="M29" s="92"/>
      <c r="N29" s="92">
        <v>0</v>
      </c>
      <c r="O29" s="92"/>
      <c r="P29" s="92">
        <v>0</v>
      </c>
      <c r="Q29" s="92"/>
      <c r="R29" s="92">
        <v>1</v>
      </c>
      <c r="S29" s="92"/>
      <c r="T29" s="93">
        <v>1</v>
      </c>
      <c r="U29" s="93"/>
      <c r="V29" s="94">
        <v>4</v>
      </c>
      <c r="W29" s="121"/>
    </row>
    <row r="30" spans="1:25" x14ac:dyDescent="0.2">
      <c r="A30" s="86" t="s">
        <v>16</v>
      </c>
      <c r="B30" s="86" t="s">
        <v>17</v>
      </c>
      <c r="C30" s="88">
        <v>11001</v>
      </c>
      <c r="D30" s="88" t="s">
        <v>70</v>
      </c>
      <c r="E30" s="90" t="s">
        <v>19</v>
      </c>
      <c r="F30" s="90">
        <v>77</v>
      </c>
      <c r="G30" s="90">
        <v>67</v>
      </c>
      <c r="H30" s="91">
        <v>1</v>
      </c>
      <c r="I30" s="91"/>
      <c r="J30" s="91">
        <v>1</v>
      </c>
      <c r="K30" s="91"/>
      <c r="L30" s="92">
        <v>1</v>
      </c>
      <c r="M30" s="92"/>
      <c r="N30" s="92">
        <v>1</v>
      </c>
      <c r="O30" s="92"/>
      <c r="P30" s="92">
        <v>2</v>
      </c>
      <c r="Q30" s="92"/>
      <c r="R30" s="92">
        <v>1</v>
      </c>
      <c r="S30" s="92"/>
      <c r="T30" s="93"/>
      <c r="U30" s="93">
        <v>1</v>
      </c>
      <c r="V30" s="94">
        <v>8</v>
      </c>
      <c r="W30" s="121"/>
    </row>
    <row r="31" spans="1:25" x14ac:dyDescent="0.2">
      <c r="A31" s="86" t="s">
        <v>16</v>
      </c>
      <c r="B31" s="86" t="s">
        <v>17</v>
      </c>
      <c r="C31" s="88">
        <v>11001</v>
      </c>
      <c r="D31" s="88" t="s">
        <v>70</v>
      </c>
      <c r="E31" s="90" t="s">
        <v>19</v>
      </c>
      <c r="F31" s="90">
        <v>77</v>
      </c>
      <c r="G31" s="90">
        <v>67</v>
      </c>
      <c r="H31" s="91">
        <v>2</v>
      </c>
      <c r="I31" s="91"/>
      <c r="J31" s="91"/>
      <c r="K31" s="91">
        <v>1</v>
      </c>
      <c r="L31" s="92"/>
      <c r="M31" s="92">
        <v>2</v>
      </c>
      <c r="N31" s="92">
        <v>1</v>
      </c>
      <c r="O31" s="92"/>
      <c r="P31" s="92">
        <v>2</v>
      </c>
      <c r="Q31" s="92"/>
      <c r="R31" s="92">
        <v>1</v>
      </c>
      <c r="S31" s="92"/>
      <c r="T31" s="93">
        <v>2</v>
      </c>
      <c r="U31" s="93"/>
      <c r="V31" s="94">
        <v>11</v>
      </c>
      <c r="W31" s="121"/>
    </row>
    <row r="32" spans="1:25" x14ac:dyDescent="0.2">
      <c r="A32" s="86" t="s">
        <v>16</v>
      </c>
      <c r="B32" s="86" t="s">
        <v>17</v>
      </c>
      <c r="C32" s="88">
        <v>11001</v>
      </c>
      <c r="D32" s="88" t="s">
        <v>70</v>
      </c>
      <c r="E32" s="90" t="s">
        <v>19</v>
      </c>
      <c r="F32" s="90">
        <v>77</v>
      </c>
      <c r="G32" s="90">
        <v>67</v>
      </c>
      <c r="H32" s="91"/>
      <c r="I32" s="91">
        <v>0</v>
      </c>
      <c r="J32" s="91"/>
      <c r="K32" s="91">
        <v>0</v>
      </c>
      <c r="L32" s="92"/>
      <c r="M32" s="92">
        <v>2</v>
      </c>
      <c r="N32" s="92"/>
      <c r="O32" s="92">
        <v>0</v>
      </c>
      <c r="P32" s="92"/>
      <c r="Q32" s="92">
        <v>2</v>
      </c>
      <c r="R32" s="92"/>
      <c r="S32" s="92">
        <v>0</v>
      </c>
      <c r="T32" s="93"/>
      <c r="U32" s="93">
        <v>0</v>
      </c>
      <c r="V32" s="94">
        <v>4</v>
      </c>
      <c r="W32" s="121"/>
    </row>
    <row r="33" spans="1:23" x14ac:dyDescent="0.2">
      <c r="A33" s="86" t="s">
        <v>16</v>
      </c>
      <c r="B33" s="86" t="s">
        <v>17</v>
      </c>
      <c r="C33" s="88">
        <v>11001</v>
      </c>
      <c r="D33" s="88" t="s">
        <v>70</v>
      </c>
      <c r="E33" s="90" t="s">
        <v>19</v>
      </c>
      <c r="F33" s="90">
        <v>77</v>
      </c>
      <c r="G33" s="90">
        <v>67</v>
      </c>
      <c r="H33" s="91">
        <v>2</v>
      </c>
      <c r="I33" s="91"/>
      <c r="J33" s="91">
        <v>1</v>
      </c>
      <c r="K33" s="91"/>
      <c r="L33" s="92">
        <v>0</v>
      </c>
      <c r="M33" s="92"/>
      <c r="N33" s="92">
        <v>1</v>
      </c>
      <c r="O33" s="92"/>
      <c r="P33" s="92">
        <v>2</v>
      </c>
      <c r="Q33" s="92"/>
      <c r="R33" s="92">
        <v>1</v>
      </c>
      <c r="S33" s="92"/>
      <c r="T33" s="93">
        <v>2</v>
      </c>
      <c r="U33" s="93"/>
      <c r="V33" s="94">
        <v>9</v>
      </c>
      <c r="W33" s="121"/>
    </row>
    <row r="34" spans="1:23" x14ac:dyDescent="0.2">
      <c r="A34" s="86" t="s">
        <v>16</v>
      </c>
      <c r="B34" s="86" t="s">
        <v>17</v>
      </c>
      <c r="C34" s="88">
        <v>11001</v>
      </c>
      <c r="D34" s="88" t="s">
        <v>70</v>
      </c>
      <c r="E34" s="90" t="s">
        <v>19</v>
      </c>
      <c r="F34" s="90">
        <v>77</v>
      </c>
      <c r="G34" s="90">
        <v>67</v>
      </c>
      <c r="H34" s="91"/>
      <c r="I34" s="91">
        <v>0</v>
      </c>
      <c r="J34" s="91"/>
      <c r="K34" s="91">
        <v>1</v>
      </c>
      <c r="L34" s="92"/>
      <c r="M34" s="92">
        <v>2</v>
      </c>
      <c r="N34" s="92">
        <v>1</v>
      </c>
      <c r="O34" s="92"/>
      <c r="P34" s="92">
        <v>0</v>
      </c>
      <c r="Q34" s="92"/>
      <c r="R34" s="92">
        <v>0</v>
      </c>
      <c r="S34" s="92"/>
      <c r="T34" s="93">
        <v>1</v>
      </c>
      <c r="U34" s="93"/>
      <c r="V34" s="94">
        <v>5</v>
      </c>
      <c r="W34" s="121"/>
    </row>
    <row r="35" spans="1:23" x14ac:dyDescent="0.2">
      <c r="A35" s="86" t="s">
        <v>16</v>
      </c>
      <c r="B35" s="86" t="s">
        <v>17</v>
      </c>
      <c r="C35" s="88">
        <v>11001</v>
      </c>
      <c r="D35" s="88" t="s">
        <v>70</v>
      </c>
      <c r="E35" s="90" t="s">
        <v>19</v>
      </c>
      <c r="F35" s="90">
        <v>77</v>
      </c>
      <c r="G35" s="90">
        <v>67</v>
      </c>
      <c r="H35" s="91">
        <v>2</v>
      </c>
      <c r="I35" s="91"/>
      <c r="J35" s="91">
        <v>1</v>
      </c>
      <c r="K35" s="91"/>
      <c r="L35" s="92"/>
      <c r="M35" s="92">
        <v>2</v>
      </c>
      <c r="N35" s="92">
        <v>1</v>
      </c>
      <c r="O35" s="92"/>
      <c r="P35" s="92">
        <v>2</v>
      </c>
      <c r="Q35" s="92"/>
      <c r="R35" s="92">
        <v>1</v>
      </c>
      <c r="S35" s="92"/>
      <c r="T35" s="93">
        <v>2</v>
      </c>
      <c r="U35" s="93"/>
      <c r="V35" s="94">
        <v>11</v>
      </c>
      <c r="W35" s="121"/>
    </row>
    <row r="36" spans="1:23" x14ac:dyDescent="0.2">
      <c r="A36" s="86" t="s">
        <v>16</v>
      </c>
      <c r="B36" s="86" t="s">
        <v>17</v>
      </c>
      <c r="C36" s="88">
        <v>11001</v>
      </c>
      <c r="D36" s="88" t="s">
        <v>70</v>
      </c>
      <c r="E36" s="90" t="s">
        <v>19</v>
      </c>
      <c r="F36" s="90">
        <v>77</v>
      </c>
      <c r="G36" s="90">
        <v>67</v>
      </c>
      <c r="H36" s="91">
        <v>0</v>
      </c>
      <c r="I36" s="91"/>
      <c r="J36" s="91"/>
      <c r="K36" s="91">
        <v>1</v>
      </c>
      <c r="L36" s="92"/>
      <c r="M36" s="92">
        <v>0</v>
      </c>
      <c r="N36" s="92"/>
      <c r="O36" s="92">
        <v>0</v>
      </c>
      <c r="P36" s="92"/>
      <c r="Q36" s="92">
        <v>2</v>
      </c>
      <c r="R36" s="92">
        <v>1</v>
      </c>
      <c r="S36" s="92"/>
      <c r="T36" s="93">
        <v>0</v>
      </c>
      <c r="U36" s="93"/>
      <c r="V36" s="94">
        <v>4</v>
      </c>
      <c r="W36" s="121"/>
    </row>
    <row r="37" spans="1:23" x14ac:dyDescent="0.2">
      <c r="A37" s="86" t="s">
        <v>16</v>
      </c>
      <c r="B37" s="86" t="s">
        <v>17</v>
      </c>
      <c r="C37" s="88">
        <v>11001</v>
      </c>
      <c r="D37" s="88" t="s">
        <v>70</v>
      </c>
      <c r="E37" s="90" t="s">
        <v>19</v>
      </c>
      <c r="F37" s="90">
        <v>77</v>
      </c>
      <c r="G37" s="90">
        <v>67</v>
      </c>
      <c r="H37" s="91">
        <v>1</v>
      </c>
      <c r="I37" s="91"/>
      <c r="J37" s="91"/>
      <c r="K37" s="91">
        <v>0</v>
      </c>
      <c r="L37" s="92"/>
      <c r="M37" s="92">
        <v>1</v>
      </c>
      <c r="N37" s="92">
        <v>1</v>
      </c>
      <c r="O37" s="92"/>
      <c r="P37" s="92">
        <v>2</v>
      </c>
      <c r="Q37" s="92"/>
      <c r="R37" s="92"/>
      <c r="S37" s="92">
        <v>0</v>
      </c>
      <c r="T37" s="93"/>
      <c r="U37" s="93">
        <v>0</v>
      </c>
      <c r="V37" s="94">
        <v>5</v>
      </c>
      <c r="W37" s="121"/>
    </row>
    <row r="38" spans="1:23" x14ac:dyDescent="0.2">
      <c r="A38" s="86" t="s">
        <v>16</v>
      </c>
      <c r="B38" s="86" t="s">
        <v>17</v>
      </c>
      <c r="C38" s="88">
        <v>11001</v>
      </c>
      <c r="D38" s="88" t="s">
        <v>70</v>
      </c>
      <c r="E38" s="90" t="s">
        <v>19</v>
      </c>
      <c r="F38" s="90">
        <v>77</v>
      </c>
      <c r="G38" s="90">
        <v>67</v>
      </c>
      <c r="H38" s="91">
        <v>1</v>
      </c>
      <c r="I38" s="91"/>
      <c r="J38" s="91"/>
      <c r="K38" s="91">
        <v>1</v>
      </c>
      <c r="L38" s="92"/>
      <c r="M38" s="92">
        <v>1</v>
      </c>
      <c r="N38" s="92">
        <v>1</v>
      </c>
      <c r="O38" s="92"/>
      <c r="P38" s="92"/>
      <c r="Q38" s="92">
        <v>0</v>
      </c>
      <c r="R38" s="92"/>
      <c r="S38" s="92">
        <v>0</v>
      </c>
      <c r="T38" s="93"/>
      <c r="U38" s="93">
        <v>0</v>
      </c>
      <c r="V38" s="94">
        <v>4</v>
      </c>
      <c r="W38" s="121"/>
    </row>
    <row r="39" spans="1:23" x14ac:dyDescent="0.2">
      <c r="A39" s="86" t="s">
        <v>16</v>
      </c>
      <c r="B39" s="86" t="s">
        <v>17</v>
      </c>
      <c r="C39" s="88">
        <v>11001</v>
      </c>
      <c r="D39" s="88" t="s">
        <v>70</v>
      </c>
      <c r="E39" s="90" t="s">
        <v>19</v>
      </c>
      <c r="F39" s="90">
        <v>77</v>
      </c>
      <c r="G39" s="90">
        <v>67</v>
      </c>
      <c r="H39" s="91"/>
      <c r="I39" s="91">
        <v>1</v>
      </c>
      <c r="J39" s="91"/>
      <c r="K39" s="91">
        <v>1</v>
      </c>
      <c r="L39" s="92"/>
      <c r="M39" s="92">
        <v>1</v>
      </c>
      <c r="N39" s="92"/>
      <c r="O39" s="92">
        <v>0</v>
      </c>
      <c r="P39" s="92"/>
      <c r="Q39" s="92">
        <v>2</v>
      </c>
      <c r="R39" s="92"/>
      <c r="S39" s="92">
        <v>1</v>
      </c>
      <c r="T39" s="93"/>
      <c r="U39" s="93">
        <v>1</v>
      </c>
      <c r="V39" s="94">
        <v>7</v>
      </c>
      <c r="W39" s="121"/>
    </row>
    <row r="40" spans="1:23" x14ac:dyDescent="0.2">
      <c r="A40" s="86" t="s">
        <v>16</v>
      </c>
      <c r="B40" s="86" t="s">
        <v>17</v>
      </c>
      <c r="C40" s="88">
        <v>11001</v>
      </c>
      <c r="D40" s="88" t="s">
        <v>70</v>
      </c>
      <c r="E40" s="90" t="s">
        <v>19</v>
      </c>
      <c r="F40" s="90">
        <v>77</v>
      </c>
      <c r="G40" s="90">
        <v>67</v>
      </c>
      <c r="H40" s="91"/>
      <c r="I40" s="91">
        <v>2</v>
      </c>
      <c r="J40" s="91"/>
      <c r="K40" s="91">
        <v>0</v>
      </c>
      <c r="L40" s="92">
        <v>1</v>
      </c>
      <c r="M40" s="92"/>
      <c r="N40" s="92">
        <v>0</v>
      </c>
      <c r="O40" s="92"/>
      <c r="P40" s="92"/>
      <c r="Q40" s="92">
        <v>2</v>
      </c>
      <c r="R40" s="92">
        <v>1</v>
      </c>
      <c r="S40" s="92"/>
      <c r="T40" s="93">
        <v>0</v>
      </c>
      <c r="U40" s="93"/>
      <c r="V40" s="94">
        <v>6</v>
      </c>
      <c r="W40" s="121"/>
    </row>
    <row r="41" spans="1:23" x14ac:dyDescent="0.2">
      <c r="A41" s="86" t="s">
        <v>16</v>
      </c>
      <c r="B41" s="86" t="s">
        <v>17</v>
      </c>
      <c r="C41" s="88">
        <v>11001</v>
      </c>
      <c r="D41" s="88" t="s">
        <v>70</v>
      </c>
      <c r="E41" s="90" t="s">
        <v>19</v>
      </c>
      <c r="F41" s="90">
        <v>77</v>
      </c>
      <c r="G41" s="90">
        <v>67</v>
      </c>
      <c r="H41" s="91">
        <v>2</v>
      </c>
      <c r="I41" s="91"/>
      <c r="J41" s="91">
        <v>1</v>
      </c>
      <c r="K41" s="91"/>
      <c r="L41" s="92"/>
      <c r="M41" s="92">
        <v>2</v>
      </c>
      <c r="N41" s="92">
        <v>1</v>
      </c>
      <c r="O41" s="92"/>
      <c r="P41" s="92"/>
      <c r="Q41" s="92">
        <v>0</v>
      </c>
      <c r="R41" s="92">
        <v>1</v>
      </c>
      <c r="S41" s="92"/>
      <c r="T41" s="93">
        <v>2</v>
      </c>
      <c r="U41" s="93"/>
      <c r="V41" s="94">
        <v>9</v>
      </c>
      <c r="W41" s="121"/>
    </row>
    <row r="42" spans="1:23" x14ac:dyDescent="0.2">
      <c r="A42" s="86" t="s">
        <v>16</v>
      </c>
      <c r="B42" s="86" t="s">
        <v>17</v>
      </c>
      <c r="C42" s="88">
        <v>11001</v>
      </c>
      <c r="D42" s="88" t="s">
        <v>70</v>
      </c>
      <c r="E42" s="90" t="s">
        <v>19</v>
      </c>
      <c r="F42" s="90">
        <v>77</v>
      </c>
      <c r="G42" s="90">
        <v>67</v>
      </c>
      <c r="H42" s="91"/>
      <c r="I42" s="91">
        <v>2</v>
      </c>
      <c r="J42" s="91"/>
      <c r="K42" s="91">
        <v>1</v>
      </c>
      <c r="L42" s="92"/>
      <c r="M42" s="92">
        <v>0</v>
      </c>
      <c r="N42" s="92">
        <v>1</v>
      </c>
      <c r="O42" s="92"/>
      <c r="P42" s="92"/>
      <c r="Q42" s="92">
        <v>2</v>
      </c>
      <c r="R42" s="92"/>
      <c r="S42" s="92">
        <v>1</v>
      </c>
      <c r="T42" s="93"/>
      <c r="U42" s="93">
        <v>0</v>
      </c>
      <c r="V42" s="94">
        <v>7</v>
      </c>
      <c r="W42" s="121"/>
    </row>
    <row r="43" spans="1:23" x14ac:dyDescent="0.2">
      <c r="A43" s="86" t="s">
        <v>16</v>
      </c>
      <c r="B43" s="86" t="s">
        <v>17</v>
      </c>
      <c r="C43" s="88">
        <v>11001</v>
      </c>
      <c r="D43" s="88" t="s">
        <v>70</v>
      </c>
      <c r="E43" s="90" t="s">
        <v>19</v>
      </c>
      <c r="F43" s="90">
        <v>77</v>
      </c>
      <c r="G43" s="90">
        <v>67</v>
      </c>
      <c r="H43" s="91">
        <v>0</v>
      </c>
      <c r="I43" s="91"/>
      <c r="J43" s="91">
        <v>1</v>
      </c>
      <c r="K43" s="91"/>
      <c r="L43" s="92"/>
      <c r="M43" s="92">
        <v>2</v>
      </c>
      <c r="N43" s="92">
        <v>1</v>
      </c>
      <c r="O43" s="92"/>
      <c r="P43" s="92"/>
      <c r="Q43" s="92">
        <v>1</v>
      </c>
      <c r="R43" s="92">
        <v>1</v>
      </c>
      <c r="S43" s="92"/>
      <c r="T43" s="93">
        <v>1</v>
      </c>
      <c r="U43" s="93"/>
      <c r="V43" s="94">
        <v>7</v>
      </c>
      <c r="W43" s="121"/>
    </row>
    <row r="44" spans="1:23" x14ac:dyDescent="0.2">
      <c r="A44" s="86" t="s">
        <v>16</v>
      </c>
      <c r="B44" s="86" t="s">
        <v>17</v>
      </c>
      <c r="C44" s="88">
        <v>11001</v>
      </c>
      <c r="D44" s="88" t="s">
        <v>70</v>
      </c>
      <c r="E44" s="90" t="s">
        <v>19</v>
      </c>
      <c r="F44" s="90">
        <v>77</v>
      </c>
      <c r="G44" s="90">
        <v>67</v>
      </c>
      <c r="H44" s="91"/>
      <c r="I44" s="91">
        <v>2</v>
      </c>
      <c r="J44" s="91"/>
      <c r="K44" s="91">
        <v>1</v>
      </c>
      <c r="L44" s="92">
        <v>2</v>
      </c>
      <c r="M44" s="92"/>
      <c r="N44" s="92">
        <v>1</v>
      </c>
      <c r="O44" s="92"/>
      <c r="P44" s="92"/>
      <c r="Q44" s="92">
        <v>0</v>
      </c>
      <c r="R44" s="92">
        <v>1</v>
      </c>
      <c r="S44" s="92"/>
      <c r="T44" s="93"/>
      <c r="U44" s="93">
        <v>2</v>
      </c>
      <c r="V44" s="94">
        <v>9</v>
      </c>
      <c r="W44" s="121"/>
    </row>
    <row r="45" spans="1:23" x14ac:dyDescent="0.2">
      <c r="A45" s="86" t="s">
        <v>16</v>
      </c>
      <c r="B45" s="86" t="s">
        <v>17</v>
      </c>
      <c r="C45" s="88">
        <v>11001</v>
      </c>
      <c r="D45" s="88" t="s">
        <v>70</v>
      </c>
      <c r="E45" s="90" t="s">
        <v>19</v>
      </c>
      <c r="F45" s="90">
        <v>77</v>
      </c>
      <c r="G45" s="90">
        <v>67</v>
      </c>
      <c r="H45" s="91"/>
      <c r="I45" s="91">
        <v>2</v>
      </c>
      <c r="J45" s="91">
        <v>0</v>
      </c>
      <c r="K45" s="91"/>
      <c r="L45" s="92"/>
      <c r="M45" s="92">
        <v>2</v>
      </c>
      <c r="N45" s="92">
        <v>0</v>
      </c>
      <c r="O45" s="92"/>
      <c r="P45" s="92">
        <v>0</v>
      </c>
      <c r="Q45" s="92"/>
      <c r="R45" s="92">
        <v>1</v>
      </c>
      <c r="S45" s="92"/>
      <c r="T45" s="93"/>
      <c r="U45" s="93">
        <v>0</v>
      </c>
      <c r="V45" s="94">
        <v>5</v>
      </c>
      <c r="W45" s="121"/>
    </row>
    <row r="46" spans="1:23" x14ac:dyDescent="0.2">
      <c r="A46" s="86" t="s">
        <v>16</v>
      </c>
      <c r="B46" s="86" t="s">
        <v>17</v>
      </c>
      <c r="C46" s="88">
        <v>11001</v>
      </c>
      <c r="D46" s="88" t="s">
        <v>70</v>
      </c>
      <c r="E46" s="90" t="s">
        <v>20</v>
      </c>
      <c r="F46" s="90">
        <v>77</v>
      </c>
      <c r="G46" s="90">
        <v>67</v>
      </c>
      <c r="H46" s="91">
        <v>2</v>
      </c>
      <c r="I46" s="91"/>
      <c r="J46" s="91">
        <v>1</v>
      </c>
      <c r="K46" s="91"/>
      <c r="L46" s="92"/>
      <c r="M46" s="92">
        <v>2</v>
      </c>
      <c r="N46" s="92">
        <v>1</v>
      </c>
      <c r="O46" s="92"/>
      <c r="P46" s="92">
        <v>2</v>
      </c>
      <c r="Q46" s="92"/>
      <c r="R46" s="92">
        <v>1</v>
      </c>
      <c r="S46" s="92"/>
      <c r="T46" s="93">
        <v>0</v>
      </c>
      <c r="U46" s="93"/>
      <c r="V46" s="94">
        <v>9</v>
      </c>
      <c r="W46" s="121"/>
    </row>
    <row r="47" spans="1:23" x14ac:dyDescent="0.2">
      <c r="A47" s="86" t="s">
        <v>16</v>
      </c>
      <c r="B47" s="86" t="s">
        <v>17</v>
      </c>
      <c r="C47" s="88">
        <v>11001</v>
      </c>
      <c r="D47" s="88" t="s">
        <v>70</v>
      </c>
      <c r="E47" s="90" t="s">
        <v>20</v>
      </c>
      <c r="F47" s="90">
        <v>77</v>
      </c>
      <c r="G47" s="90">
        <v>67</v>
      </c>
      <c r="H47" s="91"/>
      <c r="I47" s="91">
        <v>1</v>
      </c>
      <c r="J47" s="91">
        <v>1</v>
      </c>
      <c r="K47" s="91"/>
      <c r="L47" s="92">
        <v>2</v>
      </c>
      <c r="M47" s="92"/>
      <c r="N47" s="92">
        <v>1</v>
      </c>
      <c r="O47" s="92"/>
      <c r="P47" s="92">
        <v>2</v>
      </c>
      <c r="Q47" s="92"/>
      <c r="R47" s="92">
        <v>1</v>
      </c>
      <c r="S47" s="92"/>
      <c r="T47" s="93">
        <v>1</v>
      </c>
      <c r="U47" s="93"/>
      <c r="V47" s="94">
        <v>9</v>
      </c>
      <c r="W47" s="121"/>
    </row>
    <row r="48" spans="1:23" x14ac:dyDescent="0.2">
      <c r="A48" s="86" t="s">
        <v>16</v>
      </c>
      <c r="B48" s="86" t="s">
        <v>17</v>
      </c>
      <c r="C48" s="88">
        <v>11001</v>
      </c>
      <c r="D48" s="88" t="s">
        <v>70</v>
      </c>
      <c r="E48" s="90" t="s">
        <v>20</v>
      </c>
      <c r="F48" s="90">
        <v>77</v>
      </c>
      <c r="G48" s="90">
        <v>67</v>
      </c>
      <c r="H48" s="91">
        <v>2</v>
      </c>
      <c r="I48" s="91"/>
      <c r="J48" s="91"/>
      <c r="K48" s="91">
        <v>0</v>
      </c>
      <c r="L48" s="92"/>
      <c r="M48" s="92">
        <v>2</v>
      </c>
      <c r="N48" s="92">
        <v>1</v>
      </c>
      <c r="O48" s="92"/>
      <c r="P48" s="92">
        <v>0</v>
      </c>
      <c r="Q48" s="92"/>
      <c r="R48" s="92">
        <v>1</v>
      </c>
      <c r="S48" s="92"/>
      <c r="T48" s="93">
        <v>2</v>
      </c>
      <c r="U48" s="93"/>
      <c r="V48" s="94">
        <v>8</v>
      </c>
      <c r="W48" s="121"/>
    </row>
    <row r="49" spans="1:23" x14ac:dyDescent="0.2">
      <c r="A49" s="86" t="s">
        <v>16</v>
      </c>
      <c r="B49" s="86" t="s">
        <v>17</v>
      </c>
      <c r="C49" s="88">
        <v>11001</v>
      </c>
      <c r="D49" s="88" t="s">
        <v>70</v>
      </c>
      <c r="E49" s="90" t="s">
        <v>20</v>
      </c>
      <c r="F49" s="90">
        <v>77</v>
      </c>
      <c r="G49" s="90">
        <v>67</v>
      </c>
      <c r="H49" s="91">
        <v>1</v>
      </c>
      <c r="I49" s="91"/>
      <c r="J49" s="91">
        <v>1</v>
      </c>
      <c r="K49" s="91"/>
      <c r="L49" s="92">
        <v>2</v>
      </c>
      <c r="M49" s="92"/>
      <c r="N49" s="92">
        <v>1</v>
      </c>
      <c r="O49" s="92"/>
      <c r="P49" s="92">
        <v>2</v>
      </c>
      <c r="Q49" s="92"/>
      <c r="R49" s="92">
        <v>1</v>
      </c>
      <c r="S49" s="92"/>
      <c r="T49" s="93"/>
      <c r="U49" s="93">
        <v>1</v>
      </c>
      <c r="V49" s="94">
        <v>9</v>
      </c>
      <c r="W49" s="121"/>
    </row>
    <row r="50" spans="1:23" x14ac:dyDescent="0.2">
      <c r="A50" s="86" t="s">
        <v>16</v>
      </c>
      <c r="B50" s="86" t="s">
        <v>17</v>
      </c>
      <c r="C50" s="88">
        <v>11001</v>
      </c>
      <c r="D50" s="88" t="s">
        <v>70</v>
      </c>
      <c r="E50" s="90" t="s">
        <v>20</v>
      </c>
      <c r="F50" s="90">
        <v>77</v>
      </c>
      <c r="G50" s="90">
        <v>67</v>
      </c>
      <c r="H50" s="91">
        <v>2</v>
      </c>
      <c r="I50" s="91"/>
      <c r="J50" s="91"/>
      <c r="K50" s="91">
        <v>1</v>
      </c>
      <c r="L50" s="92"/>
      <c r="M50" s="92">
        <v>2</v>
      </c>
      <c r="N50" s="92">
        <v>1</v>
      </c>
      <c r="O50" s="92"/>
      <c r="P50" s="92">
        <v>0</v>
      </c>
      <c r="Q50" s="92"/>
      <c r="R50" s="92">
        <v>1</v>
      </c>
      <c r="S50" s="92"/>
      <c r="T50" s="93">
        <v>0</v>
      </c>
      <c r="U50" s="93"/>
      <c r="V50" s="94">
        <v>7</v>
      </c>
      <c r="W50" s="121"/>
    </row>
    <row r="51" spans="1:23" x14ac:dyDescent="0.2">
      <c r="A51" s="86" t="s">
        <v>16</v>
      </c>
      <c r="B51" s="86" t="s">
        <v>17</v>
      </c>
      <c r="C51" s="88">
        <v>11001</v>
      </c>
      <c r="D51" s="88" t="s">
        <v>70</v>
      </c>
      <c r="E51" s="90" t="s">
        <v>20</v>
      </c>
      <c r="F51" s="90">
        <v>77</v>
      </c>
      <c r="G51" s="90">
        <v>67</v>
      </c>
      <c r="H51" s="91">
        <v>2</v>
      </c>
      <c r="I51" s="91"/>
      <c r="J51" s="91"/>
      <c r="K51" s="91">
        <v>1</v>
      </c>
      <c r="L51" s="92"/>
      <c r="M51" s="92">
        <v>2</v>
      </c>
      <c r="N51" s="92">
        <v>1</v>
      </c>
      <c r="O51" s="92"/>
      <c r="P51" s="92">
        <v>2</v>
      </c>
      <c r="Q51" s="92"/>
      <c r="R51" s="92">
        <v>1</v>
      </c>
      <c r="S51" s="92"/>
      <c r="T51" s="93">
        <v>0</v>
      </c>
      <c r="U51" s="93"/>
      <c r="V51" s="94">
        <v>9</v>
      </c>
      <c r="W51" s="121"/>
    </row>
    <row r="52" spans="1:23" x14ac:dyDescent="0.2">
      <c r="A52" s="86" t="s">
        <v>16</v>
      </c>
      <c r="B52" s="86" t="s">
        <v>17</v>
      </c>
      <c r="C52" s="88">
        <v>11001</v>
      </c>
      <c r="D52" s="88" t="s">
        <v>70</v>
      </c>
      <c r="E52" s="90" t="s">
        <v>20</v>
      </c>
      <c r="F52" s="90">
        <v>77</v>
      </c>
      <c r="G52" s="90">
        <v>67</v>
      </c>
      <c r="H52" s="91">
        <v>2</v>
      </c>
      <c r="I52" s="91"/>
      <c r="J52" s="91"/>
      <c r="K52" s="91">
        <v>1</v>
      </c>
      <c r="L52" s="92"/>
      <c r="M52" s="92">
        <v>2</v>
      </c>
      <c r="N52" s="92"/>
      <c r="O52" s="92">
        <v>0</v>
      </c>
      <c r="P52" s="92">
        <v>2</v>
      </c>
      <c r="Q52" s="92"/>
      <c r="R52" s="92">
        <v>1</v>
      </c>
      <c r="S52" s="92"/>
      <c r="T52" s="93">
        <v>2</v>
      </c>
      <c r="U52" s="93"/>
      <c r="V52" s="94">
        <v>10</v>
      </c>
      <c r="W52" s="121"/>
    </row>
    <row r="53" spans="1:23" x14ac:dyDescent="0.2">
      <c r="A53" s="86" t="s">
        <v>16</v>
      </c>
      <c r="B53" s="86" t="s">
        <v>17</v>
      </c>
      <c r="C53" s="88">
        <v>11001</v>
      </c>
      <c r="D53" s="88" t="s">
        <v>70</v>
      </c>
      <c r="E53" s="90" t="s">
        <v>20</v>
      </c>
      <c r="F53" s="90">
        <v>77</v>
      </c>
      <c r="G53" s="90">
        <v>67</v>
      </c>
      <c r="H53" s="91"/>
      <c r="I53" s="91">
        <v>2</v>
      </c>
      <c r="J53" s="91"/>
      <c r="K53" s="91">
        <v>1</v>
      </c>
      <c r="L53" s="92">
        <v>2</v>
      </c>
      <c r="M53" s="92"/>
      <c r="N53" s="92"/>
      <c r="O53" s="92">
        <v>0</v>
      </c>
      <c r="P53" s="92">
        <v>2</v>
      </c>
      <c r="Q53" s="92"/>
      <c r="R53" s="92">
        <v>0</v>
      </c>
      <c r="S53" s="92"/>
      <c r="T53" s="93"/>
      <c r="U53" s="93">
        <v>2</v>
      </c>
      <c r="V53" s="94">
        <v>9</v>
      </c>
      <c r="W53" s="121"/>
    </row>
    <row r="54" spans="1:23" x14ac:dyDescent="0.2">
      <c r="A54" s="86" t="s">
        <v>16</v>
      </c>
      <c r="B54" s="86" t="s">
        <v>17</v>
      </c>
      <c r="C54" s="88">
        <v>11001</v>
      </c>
      <c r="D54" s="88" t="s">
        <v>70</v>
      </c>
      <c r="E54" s="90" t="s">
        <v>20</v>
      </c>
      <c r="F54" s="90">
        <v>77</v>
      </c>
      <c r="G54" s="90">
        <v>67</v>
      </c>
      <c r="H54" s="91">
        <v>1</v>
      </c>
      <c r="I54" s="91"/>
      <c r="J54" s="91">
        <v>1</v>
      </c>
      <c r="K54" s="91"/>
      <c r="L54" s="92"/>
      <c r="M54" s="92">
        <v>0</v>
      </c>
      <c r="N54" s="92"/>
      <c r="O54" s="92">
        <v>0</v>
      </c>
      <c r="P54" s="92">
        <v>2</v>
      </c>
      <c r="Q54" s="92"/>
      <c r="R54" s="92">
        <v>1</v>
      </c>
      <c r="S54" s="92"/>
      <c r="T54" s="93"/>
      <c r="U54" s="93">
        <v>0</v>
      </c>
      <c r="V54" s="94">
        <v>5</v>
      </c>
      <c r="W54" s="121"/>
    </row>
    <row r="55" spans="1:23" x14ac:dyDescent="0.2">
      <c r="A55" s="86" t="s">
        <v>16</v>
      </c>
      <c r="B55" s="86" t="s">
        <v>17</v>
      </c>
      <c r="C55" s="88">
        <v>11001</v>
      </c>
      <c r="D55" s="88" t="s">
        <v>70</v>
      </c>
      <c r="E55" s="90" t="s">
        <v>20</v>
      </c>
      <c r="F55" s="90">
        <v>77</v>
      </c>
      <c r="G55" s="90">
        <v>67</v>
      </c>
      <c r="H55" s="91">
        <v>2</v>
      </c>
      <c r="I55" s="91"/>
      <c r="J55" s="91"/>
      <c r="K55" s="91">
        <v>1</v>
      </c>
      <c r="L55" s="92"/>
      <c r="M55" s="92">
        <v>1</v>
      </c>
      <c r="N55" s="92"/>
      <c r="O55" s="92">
        <v>1</v>
      </c>
      <c r="P55" s="92">
        <v>2</v>
      </c>
      <c r="Q55" s="92"/>
      <c r="R55" s="92">
        <v>1</v>
      </c>
      <c r="S55" s="92"/>
      <c r="T55" s="93">
        <v>2</v>
      </c>
      <c r="U55" s="93"/>
      <c r="V55" s="94">
        <v>10</v>
      </c>
      <c r="W55" s="121"/>
    </row>
    <row r="56" spans="1:23" x14ac:dyDescent="0.2">
      <c r="A56" s="86" t="s">
        <v>16</v>
      </c>
      <c r="B56" s="86" t="s">
        <v>17</v>
      </c>
      <c r="C56" s="88">
        <v>11001</v>
      </c>
      <c r="D56" s="88" t="s">
        <v>70</v>
      </c>
      <c r="E56" s="90" t="s">
        <v>20</v>
      </c>
      <c r="F56" s="90">
        <v>77</v>
      </c>
      <c r="G56" s="90">
        <v>67</v>
      </c>
      <c r="H56" s="91">
        <v>1</v>
      </c>
      <c r="I56" s="91"/>
      <c r="J56" s="91">
        <v>1</v>
      </c>
      <c r="K56" s="91"/>
      <c r="L56" s="92"/>
      <c r="M56" s="92">
        <v>2</v>
      </c>
      <c r="N56" s="92">
        <v>1</v>
      </c>
      <c r="O56" s="92"/>
      <c r="P56" s="92"/>
      <c r="Q56" s="92">
        <v>2</v>
      </c>
      <c r="R56" s="92">
        <v>1</v>
      </c>
      <c r="S56" s="92"/>
      <c r="T56" s="93"/>
      <c r="U56" s="93">
        <v>2</v>
      </c>
      <c r="V56" s="94">
        <v>10</v>
      </c>
      <c r="W56" s="121"/>
    </row>
    <row r="57" spans="1:23" x14ac:dyDescent="0.2">
      <c r="A57" s="86" t="s">
        <v>16</v>
      </c>
      <c r="B57" s="86" t="s">
        <v>17</v>
      </c>
      <c r="C57" s="88">
        <v>11001</v>
      </c>
      <c r="D57" s="88" t="s">
        <v>70</v>
      </c>
      <c r="E57" s="90" t="s">
        <v>20</v>
      </c>
      <c r="F57" s="90">
        <v>77</v>
      </c>
      <c r="G57" s="90">
        <v>67</v>
      </c>
      <c r="H57" s="91">
        <v>2</v>
      </c>
      <c r="I57" s="91"/>
      <c r="J57" s="91"/>
      <c r="K57" s="91">
        <v>1</v>
      </c>
      <c r="L57" s="92"/>
      <c r="M57" s="92">
        <v>0</v>
      </c>
      <c r="N57" s="92">
        <v>1</v>
      </c>
      <c r="O57" s="92"/>
      <c r="P57" s="92">
        <v>1</v>
      </c>
      <c r="Q57" s="92"/>
      <c r="R57" s="92">
        <v>1</v>
      </c>
      <c r="S57" s="92"/>
      <c r="T57" s="93">
        <v>1</v>
      </c>
      <c r="U57" s="93"/>
      <c r="V57" s="94">
        <v>7</v>
      </c>
      <c r="W57" s="121"/>
    </row>
    <row r="58" spans="1:23" x14ac:dyDescent="0.2">
      <c r="A58" s="86" t="s">
        <v>16</v>
      </c>
      <c r="B58" s="86" t="s">
        <v>17</v>
      </c>
      <c r="C58" s="88">
        <v>11001</v>
      </c>
      <c r="D58" s="88" t="s">
        <v>70</v>
      </c>
      <c r="E58" s="90" t="s">
        <v>20</v>
      </c>
      <c r="F58" s="90">
        <v>77</v>
      </c>
      <c r="G58" s="90">
        <v>67</v>
      </c>
      <c r="H58" s="91"/>
      <c r="I58" s="91">
        <v>2</v>
      </c>
      <c r="J58" s="91"/>
      <c r="K58" s="91">
        <v>0</v>
      </c>
      <c r="L58" s="92"/>
      <c r="M58" s="92">
        <v>2</v>
      </c>
      <c r="N58" s="92"/>
      <c r="O58" s="92">
        <v>0</v>
      </c>
      <c r="P58" s="92">
        <v>2</v>
      </c>
      <c r="Q58" s="92"/>
      <c r="R58" s="92">
        <v>1</v>
      </c>
      <c r="S58" s="92"/>
      <c r="T58" s="93">
        <v>1</v>
      </c>
      <c r="U58" s="93"/>
      <c r="V58" s="94">
        <v>8</v>
      </c>
      <c r="W58" s="121"/>
    </row>
    <row r="59" spans="1:23" x14ac:dyDescent="0.2">
      <c r="A59" s="86" t="s">
        <v>16</v>
      </c>
      <c r="B59" s="86" t="s">
        <v>17</v>
      </c>
      <c r="C59" s="88">
        <v>11001</v>
      </c>
      <c r="D59" s="88" t="s">
        <v>70</v>
      </c>
      <c r="E59" s="90" t="s">
        <v>20</v>
      </c>
      <c r="F59" s="90">
        <v>77</v>
      </c>
      <c r="G59" s="90">
        <v>67</v>
      </c>
      <c r="H59" s="91">
        <v>2</v>
      </c>
      <c r="I59" s="91"/>
      <c r="J59" s="91">
        <v>1</v>
      </c>
      <c r="K59" s="91"/>
      <c r="L59" s="92">
        <v>2</v>
      </c>
      <c r="M59" s="92"/>
      <c r="N59" s="92">
        <v>1</v>
      </c>
      <c r="O59" s="92"/>
      <c r="P59" s="92">
        <v>2</v>
      </c>
      <c r="Q59" s="92"/>
      <c r="R59" s="92"/>
      <c r="S59" s="92">
        <v>1</v>
      </c>
      <c r="T59" s="93">
        <v>2</v>
      </c>
      <c r="U59" s="93"/>
      <c r="V59" s="94">
        <v>11</v>
      </c>
      <c r="W59" s="121"/>
    </row>
    <row r="60" spans="1:23" x14ac:dyDescent="0.2">
      <c r="A60" s="86" t="s">
        <v>16</v>
      </c>
      <c r="B60" s="86" t="s">
        <v>17</v>
      </c>
      <c r="C60" s="88">
        <v>11001</v>
      </c>
      <c r="D60" s="88" t="s">
        <v>70</v>
      </c>
      <c r="E60" s="90" t="s">
        <v>20</v>
      </c>
      <c r="F60" s="90">
        <v>77</v>
      </c>
      <c r="G60" s="90">
        <v>67</v>
      </c>
      <c r="H60" s="91">
        <v>2</v>
      </c>
      <c r="I60" s="91"/>
      <c r="J60" s="91">
        <v>1</v>
      </c>
      <c r="K60" s="91"/>
      <c r="L60" s="92"/>
      <c r="M60" s="92">
        <v>1</v>
      </c>
      <c r="N60" s="92">
        <v>1</v>
      </c>
      <c r="O60" s="92"/>
      <c r="P60" s="92">
        <v>2</v>
      </c>
      <c r="Q60" s="92"/>
      <c r="R60" s="92">
        <v>1</v>
      </c>
      <c r="S60" s="92"/>
      <c r="T60" s="93"/>
      <c r="U60" s="93">
        <v>1</v>
      </c>
      <c r="V60" s="94">
        <v>9</v>
      </c>
      <c r="W60" s="121"/>
    </row>
    <row r="61" spans="1:23" x14ac:dyDescent="0.2">
      <c r="A61" s="86" t="s">
        <v>16</v>
      </c>
      <c r="B61" s="86" t="s">
        <v>17</v>
      </c>
      <c r="C61" s="88">
        <v>11001</v>
      </c>
      <c r="D61" s="88" t="s">
        <v>70</v>
      </c>
      <c r="E61" s="90" t="s">
        <v>20</v>
      </c>
      <c r="F61" s="90">
        <v>77</v>
      </c>
      <c r="G61" s="90">
        <v>67</v>
      </c>
      <c r="H61" s="91">
        <v>0</v>
      </c>
      <c r="I61" s="91"/>
      <c r="J61" s="91">
        <v>1</v>
      </c>
      <c r="K61" s="91"/>
      <c r="L61" s="92">
        <v>2</v>
      </c>
      <c r="M61" s="92"/>
      <c r="N61" s="92">
        <v>1</v>
      </c>
      <c r="O61" s="92"/>
      <c r="P61" s="92">
        <v>2</v>
      </c>
      <c r="Q61" s="92"/>
      <c r="R61" s="92">
        <v>1</v>
      </c>
      <c r="S61" s="92"/>
      <c r="T61" s="93">
        <v>1</v>
      </c>
      <c r="U61" s="93"/>
      <c r="V61" s="94">
        <v>8</v>
      </c>
      <c r="W61" s="121"/>
    </row>
    <row r="62" spans="1:23" x14ac:dyDescent="0.2">
      <c r="A62" s="86" t="s">
        <v>16</v>
      </c>
      <c r="B62" s="86" t="s">
        <v>17</v>
      </c>
      <c r="C62" s="88">
        <v>11001</v>
      </c>
      <c r="D62" s="88" t="s">
        <v>70</v>
      </c>
      <c r="E62" s="90" t="s">
        <v>20</v>
      </c>
      <c r="F62" s="90">
        <v>77</v>
      </c>
      <c r="G62" s="90">
        <v>67</v>
      </c>
      <c r="H62" s="91"/>
      <c r="I62" s="91">
        <v>0</v>
      </c>
      <c r="J62" s="91"/>
      <c r="K62" s="91">
        <v>1</v>
      </c>
      <c r="L62" s="92">
        <v>2</v>
      </c>
      <c r="M62" s="92"/>
      <c r="N62" s="92">
        <v>1</v>
      </c>
      <c r="O62" s="92"/>
      <c r="P62" s="92">
        <v>1</v>
      </c>
      <c r="Q62" s="92"/>
      <c r="R62" s="92">
        <v>1</v>
      </c>
      <c r="S62" s="92"/>
      <c r="T62" s="93">
        <v>2</v>
      </c>
      <c r="U62" s="93"/>
      <c r="V62" s="94">
        <v>8</v>
      </c>
      <c r="W62" s="121"/>
    </row>
    <row r="63" spans="1:23" x14ac:dyDescent="0.2">
      <c r="A63" s="86" t="s">
        <v>16</v>
      </c>
      <c r="B63" s="86" t="s">
        <v>17</v>
      </c>
      <c r="C63" s="88">
        <v>11001</v>
      </c>
      <c r="D63" s="88" t="s">
        <v>70</v>
      </c>
      <c r="E63" s="90" t="s">
        <v>20</v>
      </c>
      <c r="F63" s="90">
        <v>77</v>
      </c>
      <c r="G63" s="90">
        <v>67</v>
      </c>
      <c r="H63" s="91">
        <v>1</v>
      </c>
      <c r="I63" s="91"/>
      <c r="J63" s="91"/>
      <c r="K63" s="91">
        <v>1</v>
      </c>
      <c r="L63" s="92"/>
      <c r="M63" s="92">
        <v>2</v>
      </c>
      <c r="N63" s="92"/>
      <c r="O63" s="92">
        <v>1</v>
      </c>
      <c r="P63" s="92">
        <v>2</v>
      </c>
      <c r="Q63" s="92"/>
      <c r="R63" s="92">
        <v>1</v>
      </c>
      <c r="S63" s="92"/>
      <c r="T63" s="93">
        <v>1</v>
      </c>
      <c r="U63" s="93"/>
      <c r="V63" s="94">
        <v>9</v>
      </c>
      <c r="W63" s="121"/>
    </row>
    <row r="64" spans="1:23" x14ac:dyDescent="0.2">
      <c r="A64" s="86" t="s">
        <v>16</v>
      </c>
      <c r="B64" s="86" t="s">
        <v>17</v>
      </c>
      <c r="C64" s="88">
        <v>11001</v>
      </c>
      <c r="D64" s="88" t="s">
        <v>70</v>
      </c>
      <c r="E64" s="90" t="s">
        <v>20</v>
      </c>
      <c r="F64" s="90">
        <v>77</v>
      </c>
      <c r="G64" s="90">
        <v>67</v>
      </c>
      <c r="H64" s="91">
        <v>2</v>
      </c>
      <c r="I64" s="91"/>
      <c r="J64" s="91">
        <v>1</v>
      </c>
      <c r="K64" s="91"/>
      <c r="L64" s="92">
        <v>2</v>
      </c>
      <c r="M64" s="92"/>
      <c r="N64" s="92"/>
      <c r="O64" s="92">
        <v>0</v>
      </c>
      <c r="P64" s="92"/>
      <c r="Q64" s="92">
        <v>1</v>
      </c>
      <c r="R64" s="92">
        <v>1</v>
      </c>
      <c r="S64" s="92"/>
      <c r="T64" s="93"/>
      <c r="U64" s="93">
        <v>2</v>
      </c>
      <c r="V64" s="94">
        <v>9</v>
      </c>
      <c r="W64" s="121"/>
    </row>
    <row r="65" spans="1:23" x14ac:dyDescent="0.2">
      <c r="A65" s="86" t="s">
        <v>16</v>
      </c>
      <c r="B65" s="86" t="s">
        <v>17</v>
      </c>
      <c r="C65" s="88">
        <v>11001</v>
      </c>
      <c r="D65" s="88" t="s">
        <v>70</v>
      </c>
      <c r="E65" s="90" t="s">
        <v>20</v>
      </c>
      <c r="F65" s="90">
        <v>77</v>
      </c>
      <c r="G65" s="90">
        <v>67</v>
      </c>
      <c r="H65" s="91">
        <v>2</v>
      </c>
      <c r="I65" s="91"/>
      <c r="J65" s="91"/>
      <c r="K65" s="91">
        <v>1</v>
      </c>
      <c r="L65" s="92"/>
      <c r="M65" s="92">
        <v>1</v>
      </c>
      <c r="N65" s="92">
        <v>1</v>
      </c>
      <c r="O65" s="92"/>
      <c r="P65" s="92">
        <v>1</v>
      </c>
      <c r="Q65" s="92"/>
      <c r="R65" s="92">
        <v>1</v>
      </c>
      <c r="S65" s="92"/>
      <c r="T65" s="93">
        <v>0</v>
      </c>
      <c r="U65" s="93"/>
      <c r="V65" s="94">
        <v>7</v>
      </c>
      <c r="W65" s="121"/>
    </row>
    <row r="66" spans="1:23" x14ac:dyDescent="0.2">
      <c r="A66" s="86" t="s">
        <v>16</v>
      </c>
      <c r="B66" s="86" t="s">
        <v>17</v>
      </c>
      <c r="C66" s="88">
        <v>11001</v>
      </c>
      <c r="D66" s="88" t="s">
        <v>70</v>
      </c>
      <c r="E66" s="90" t="s">
        <v>20</v>
      </c>
      <c r="F66" s="90">
        <v>77</v>
      </c>
      <c r="G66" s="90">
        <v>67</v>
      </c>
      <c r="H66" s="91">
        <v>1</v>
      </c>
      <c r="I66" s="91"/>
      <c r="J66" s="91"/>
      <c r="K66" s="91">
        <v>1</v>
      </c>
      <c r="L66" s="92"/>
      <c r="M66" s="92">
        <v>1</v>
      </c>
      <c r="N66" s="92">
        <v>1</v>
      </c>
      <c r="O66" s="92"/>
      <c r="P66" s="92"/>
      <c r="Q66" s="92">
        <v>2</v>
      </c>
      <c r="R66" s="92">
        <v>1</v>
      </c>
      <c r="S66" s="92"/>
      <c r="T66" s="93">
        <v>2</v>
      </c>
      <c r="U66" s="93"/>
      <c r="V66" s="94">
        <v>9</v>
      </c>
      <c r="W66" s="121"/>
    </row>
    <row r="67" spans="1:23" x14ac:dyDescent="0.2">
      <c r="A67" s="86" t="s">
        <v>16</v>
      </c>
      <c r="B67" s="86" t="s">
        <v>17</v>
      </c>
      <c r="C67" s="88">
        <v>11001</v>
      </c>
      <c r="D67" s="88" t="s">
        <v>70</v>
      </c>
      <c r="E67" s="90" t="s">
        <v>20</v>
      </c>
      <c r="F67" s="90">
        <v>77</v>
      </c>
      <c r="G67" s="90">
        <v>67</v>
      </c>
      <c r="H67" s="91">
        <v>2</v>
      </c>
      <c r="I67" s="91"/>
      <c r="J67" s="91">
        <v>1</v>
      </c>
      <c r="K67" s="91"/>
      <c r="L67" s="92">
        <v>2</v>
      </c>
      <c r="M67" s="92"/>
      <c r="N67" s="92"/>
      <c r="O67" s="92">
        <v>0</v>
      </c>
      <c r="P67" s="92"/>
      <c r="Q67" s="92">
        <v>2</v>
      </c>
      <c r="R67" s="92">
        <v>1</v>
      </c>
      <c r="S67" s="92"/>
      <c r="T67" s="93">
        <v>2</v>
      </c>
      <c r="U67" s="93"/>
      <c r="V67" s="94">
        <v>10</v>
      </c>
      <c r="W67" s="121"/>
    </row>
    <row r="68" spans="1:23" x14ac:dyDescent="0.2">
      <c r="A68" s="86" t="s">
        <v>16</v>
      </c>
      <c r="B68" s="86" t="s">
        <v>17</v>
      </c>
      <c r="C68" s="88">
        <v>11001</v>
      </c>
      <c r="D68" s="88" t="s">
        <v>70</v>
      </c>
      <c r="E68" s="90" t="s">
        <v>20</v>
      </c>
      <c r="F68" s="90">
        <v>77</v>
      </c>
      <c r="G68" s="90">
        <v>67</v>
      </c>
      <c r="H68" s="91">
        <v>2</v>
      </c>
      <c r="I68" s="91"/>
      <c r="J68" s="91"/>
      <c r="K68" s="91">
        <v>1</v>
      </c>
      <c r="L68" s="92">
        <v>2</v>
      </c>
      <c r="M68" s="92"/>
      <c r="N68" s="92"/>
      <c r="O68" s="92">
        <v>1</v>
      </c>
      <c r="P68" s="92">
        <v>2</v>
      </c>
      <c r="Q68" s="92"/>
      <c r="R68" s="92">
        <v>1</v>
      </c>
      <c r="S68" s="92"/>
      <c r="T68" s="93">
        <v>2</v>
      </c>
      <c r="U68" s="93"/>
      <c r="V68" s="94">
        <v>11</v>
      </c>
      <c r="W68" s="121"/>
    </row>
    <row r="69" spans="1:23" x14ac:dyDescent="0.2">
      <c r="A69" s="86" t="s">
        <v>16</v>
      </c>
      <c r="B69" s="86" t="s">
        <v>17</v>
      </c>
      <c r="C69" s="88">
        <v>11001</v>
      </c>
      <c r="D69" s="88" t="s">
        <v>70</v>
      </c>
      <c r="E69" s="90" t="s">
        <v>20</v>
      </c>
      <c r="F69" s="90">
        <v>77</v>
      </c>
      <c r="G69" s="90">
        <v>67</v>
      </c>
      <c r="H69" s="91">
        <v>0</v>
      </c>
      <c r="I69" s="91"/>
      <c r="J69" s="91">
        <v>1</v>
      </c>
      <c r="K69" s="91"/>
      <c r="L69" s="92">
        <v>2</v>
      </c>
      <c r="M69" s="92"/>
      <c r="N69" s="92">
        <v>1</v>
      </c>
      <c r="O69" s="92"/>
      <c r="P69" s="92"/>
      <c r="Q69" s="92">
        <v>2</v>
      </c>
      <c r="R69" s="92">
        <v>1</v>
      </c>
      <c r="S69" s="92"/>
      <c r="T69" s="93">
        <v>1</v>
      </c>
      <c r="U69" s="93"/>
      <c r="V69" s="94">
        <v>8</v>
      </c>
      <c r="W69" s="121"/>
    </row>
    <row r="70" spans="1:23" x14ac:dyDescent="0.2">
      <c r="A70" s="86" t="s">
        <v>16</v>
      </c>
      <c r="B70" s="86" t="s">
        <v>17</v>
      </c>
      <c r="C70" s="88">
        <v>11001</v>
      </c>
      <c r="D70" s="88" t="s">
        <v>70</v>
      </c>
      <c r="E70" s="90" t="s">
        <v>20</v>
      </c>
      <c r="F70" s="90">
        <v>77</v>
      </c>
      <c r="G70" s="90">
        <v>67</v>
      </c>
      <c r="H70" s="91">
        <v>2</v>
      </c>
      <c r="I70" s="91"/>
      <c r="J70" s="91"/>
      <c r="K70" s="91">
        <v>1</v>
      </c>
      <c r="L70" s="92"/>
      <c r="M70" s="92">
        <v>2</v>
      </c>
      <c r="N70" s="92">
        <v>1</v>
      </c>
      <c r="O70" s="92"/>
      <c r="P70" s="92">
        <v>1</v>
      </c>
      <c r="Q70" s="92"/>
      <c r="R70" s="92">
        <v>1</v>
      </c>
      <c r="S70" s="92"/>
      <c r="T70" s="93"/>
      <c r="U70" s="93">
        <v>2</v>
      </c>
      <c r="V70" s="94">
        <v>10</v>
      </c>
      <c r="W70" s="121"/>
    </row>
    <row r="71" spans="1:23" x14ac:dyDescent="0.2">
      <c r="A71" s="86" t="s">
        <v>16</v>
      </c>
      <c r="B71" s="86" t="s">
        <v>21</v>
      </c>
      <c r="C71" s="88">
        <v>11351</v>
      </c>
      <c r="D71" s="88" t="s">
        <v>70</v>
      </c>
      <c r="E71" s="89" t="s">
        <v>22</v>
      </c>
      <c r="F71" s="90">
        <v>138</v>
      </c>
      <c r="G71" s="90">
        <v>130</v>
      </c>
      <c r="H71" s="91"/>
      <c r="I71" s="91">
        <v>2</v>
      </c>
      <c r="J71" s="91">
        <v>1</v>
      </c>
      <c r="K71" s="91"/>
      <c r="L71" s="92"/>
      <c r="M71" s="92">
        <v>2</v>
      </c>
      <c r="N71" s="92">
        <v>1</v>
      </c>
      <c r="O71" s="92"/>
      <c r="P71" s="92">
        <v>2</v>
      </c>
      <c r="Q71" s="92"/>
      <c r="R71" s="92">
        <v>1</v>
      </c>
      <c r="S71" s="92"/>
      <c r="T71" s="93">
        <v>2</v>
      </c>
      <c r="U71" s="93"/>
      <c r="V71" s="94">
        <v>11</v>
      </c>
      <c r="W71" s="121"/>
    </row>
    <row r="72" spans="1:23" x14ac:dyDescent="0.2">
      <c r="A72" s="86" t="s">
        <v>16</v>
      </c>
      <c r="B72" s="86" t="s">
        <v>21</v>
      </c>
      <c r="C72" s="88">
        <v>11351</v>
      </c>
      <c r="D72" s="88" t="s">
        <v>70</v>
      </c>
      <c r="E72" s="90" t="s">
        <v>22</v>
      </c>
      <c r="F72" s="90">
        <v>138</v>
      </c>
      <c r="G72" s="90">
        <v>130</v>
      </c>
      <c r="H72" s="91"/>
      <c r="I72" s="91">
        <v>2</v>
      </c>
      <c r="J72" s="91">
        <v>1</v>
      </c>
      <c r="K72" s="91"/>
      <c r="L72" s="92">
        <v>2</v>
      </c>
      <c r="M72" s="92"/>
      <c r="N72" s="92"/>
      <c r="O72" s="92">
        <v>1</v>
      </c>
      <c r="P72" s="92">
        <v>1</v>
      </c>
      <c r="Q72" s="92"/>
      <c r="R72" s="92"/>
      <c r="S72" s="92">
        <v>1</v>
      </c>
      <c r="T72" s="93">
        <v>2</v>
      </c>
      <c r="U72" s="93"/>
      <c r="V72" s="94">
        <v>10</v>
      </c>
      <c r="W72" s="121"/>
    </row>
    <row r="73" spans="1:23" x14ac:dyDescent="0.2">
      <c r="A73" s="86" t="s">
        <v>16</v>
      </c>
      <c r="B73" s="86" t="s">
        <v>21</v>
      </c>
      <c r="C73" s="88">
        <v>11351</v>
      </c>
      <c r="D73" s="88" t="s">
        <v>70</v>
      </c>
      <c r="E73" s="90" t="s">
        <v>22</v>
      </c>
      <c r="F73" s="90">
        <v>138</v>
      </c>
      <c r="G73" s="90">
        <v>130</v>
      </c>
      <c r="H73" s="91"/>
      <c r="I73" s="91">
        <v>2</v>
      </c>
      <c r="J73" s="91">
        <v>1</v>
      </c>
      <c r="K73" s="91"/>
      <c r="L73" s="92"/>
      <c r="M73" s="92">
        <v>2</v>
      </c>
      <c r="N73" s="92">
        <v>1</v>
      </c>
      <c r="O73" s="92"/>
      <c r="P73" s="92">
        <v>2</v>
      </c>
      <c r="Q73" s="92"/>
      <c r="R73" s="92">
        <v>1</v>
      </c>
      <c r="S73" s="92"/>
      <c r="T73" s="93"/>
      <c r="U73" s="93">
        <v>2</v>
      </c>
      <c r="V73" s="94">
        <v>11</v>
      </c>
      <c r="W73" s="121"/>
    </row>
    <row r="74" spans="1:23" x14ac:dyDescent="0.2">
      <c r="A74" s="86" t="s">
        <v>16</v>
      </c>
      <c r="B74" s="86" t="s">
        <v>21</v>
      </c>
      <c r="C74" s="88">
        <v>11351</v>
      </c>
      <c r="D74" s="88" t="s">
        <v>70</v>
      </c>
      <c r="E74" s="90" t="s">
        <v>22</v>
      </c>
      <c r="F74" s="90">
        <v>138</v>
      </c>
      <c r="G74" s="90">
        <v>130</v>
      </c>
      <c r="H74" s="91">
        <v>2</v>
      </c>
      <c r="I74" s="91"/>
      <c r="J74" s="91">
        <v>1</v>
      </c>
      <c r="K74" s="91"/>
      <c r="L74" s="92">
        <v>2</v>
      </c>
      <c r="M74" s="92"/>
      <c r="N74" s="92">
        <v>1</v>
      </c>
      <c r="O74" s="92"/>
      <c r="P74" s="92">
        <v>2</v>
      </c>
      <c r="Q74" s="92"/>
      <c r="R74" s="92">
        <v>1</v>
      </c>
      <c r="S74" s="92"/>
      <c r="T74" s="93">
        <v>2</v>
      </c>
      <c r="U74" s="93"/>
      <c r="V74" s="94">
        <v>11</v>
      </c>
      <c r="W74" s="121"/>
    </row>
    <row r="75" spans="1:23" x14ac:dyDescent="0.2">
      <c r="A75" s="86" t="s">
        <v>16</v>
      </c>
      <c r="B75" s="86" t="s">
        <v>21</v>
      </c>
      <c r="C75" s="88">
        <v>11351</v>
      </c>
      <c r="D75" s="88" t="s">
        <v>70</v>
      </c>
      <c r="E75" s="90" t="s">
        <v>22</v>
      </c>
      <c r="F75" s="90">
        <v>138</v>
      </c>
      <c r="G75" s="90">
        <v>130</v>
      </c>
      <c r="H75" s="91"/>
      <c r="I75" s="91">
        <v>2</v>
      </c>
      <c r="J75" s="91">
        <v>1</v>
      </c>
      <c r="K75" s="91"/>
      <c r="L75" s="92">
        <v>2</v>
      </c>
      <c r="M75" s="92"/>
      <c r="N75" s="92">
        <v>0</v>
      </c>
      <c r="O75" s="92"/>
      <c r="P75" s="92">
        <v>1</v>
      </c>
      <c r="Q75" s="92"/>
      <c r="R75" s="92">
        <v>1</v>
      </c>
      <c r="S75" s="92"/>
      <c r="T75" s="93">
        <v>0</v>
      </c>
      <c r="U75" s="93"/>
      <c r="V75" s="94">
        <v>7</v>
      </c>
      <c r="W75" s="121"/>
    </row>
    <row r="76" spans="1:23" x14ac:dyDescent="0.2">
      <c r="A76" s="86" t="s">
        <v>16</v>
      </c>
      <c r="B76" s="86" t="s">
        <v>21</v>
      </c>
      <c r="C76" s="88">
        <v>11351</v>
      </c>
      <c r="D76" s="88" t="s">
        <v>70</v>
      </c>
      <c r="E76" s="90" t="s">
        <v>22</v>
      </c>
      <c r="F76" s="90">
        <v>138</v>
      </c>
      <c r="G76" s="90">
        <v>130</v>
      </c>
      <c r="H76" s="91"/>
      <c r="I76" s="91">
        <v>2</v>
      </c>
      <c r="J76" s="91">
        <v>1</v>
      </c>
      <c r="K76" s="91"/>
      <c r="L76" s="92"/>
      <c r="M76" s="92">
        <v>1</v>
      </c>
      <c r="N76" s="92">
        <v>1</v>
      </c>
      <c r="O76" s="92"/>
      <c r="P76" s="92">
        <v>2</v>
      </c>
      <c r="Q76" s="92"/>
      <c r="R76" s="92">
        <v>1</v>
      </c>
      <c r="S76" s="92"/>
      <c r="T76" s="93">
        <v>2</v>
      </c>
      <c r="U76" s="93"/>
      <c r="V76" s="94">
        <v>10</v>
      </c>
      <c r="W76" s="121"/>
    </row>
    <row r="77" spans="1:23" x14ac:dyDescent="0.2">
      <c r="A77" s="86" t="s">
        <v>16</v>
      </c>
      <c r="B77" s="86" t="s">
        <v>21</v>
      </c>
      <c r="C77" s="88">
        <v>11351</v>
      </c>
      <c r="D77" s="88" t="s">
        <v>70</v>
      </c>
      <c r="E77" s="90" t="s">
        <v>22</v>
      </c>
      <c r="F77" s="90">
        <v>138</v>
      </c>
      <c r="G77" s="90">
        <v>130</v>
      </c>
      <c r="H77" s="91"/>
      <c r="I77" s="91">
        <v>2</v>
      </c>
      <c r="J77" s="91"/>
      <c r="K77" s="91">
        <v>1</v>
      </c>
      <c r="L77" s="92">
        <v>2</v>
      </c>
      <c r="M77" s="92"/>
      <c r="N77" s="92">
        <v>1</v>
      </c>
      <c r="O77" s="92"/>
      <c r="P77" s="92">
        <v>0</v>
      </c>
      <c r="Q77" s="92"/>
      <c r="R77" s="92">
        <v>1</v>
      </c>
      <c r="S77" s="92"/>
      <c r="T77" s="93"/>
      <c r="U77" s="93">
        <v>2</v>
      </c>
      <c r="V77" s="94">
        <v>9</v>
      </c>
      <c r="W77" s="121"/>
    </row>
    <row r="78" spans="1:23" x14ac:dyDescent="0.2">
      <c r="A78" s="86" t="s">
        <v>16</v>
      </c>
      <c r="B78" s="86" t="s">
        <v>21</v>
      </c>
      <c r="C78" s="88">
        <v>11351</v>
      </c>
      <c r="D78" s="88" t="s">
        <v>70</v>
      </c>
      <c r="E78" s="90" t="s">
        <v>22</v>
      </c>
      <c r="F78" s="90">
        <v>138</v>
      </c>
      <c r="G78" s="90">
        <v>130</v>
      </c>
      <c r="H78" s="91">
        <v>2</v>
      </c>
      <c r="I78" s="91"/>
      <c r="J78" s="91">
        <v>1</v>
      </c>
      <c r="K78" s="91"/>
      <c r="L78" s="92"/>
      <c r="M78" s="92">
        <v>2</v>
      </c>
      <c r="N78" s="92">
        <v>1</v>
      </c>
      <c r="O78" s="92"/>
      <c r="P78" s="92"/>
      <c r="Q78" s="92">
        <v>2</v>
      </c>
      <c r="R78" s="92">
        <v>1</v>
      </c>
      <c r="S78" s="92"/>
      <c r="T78" s="93">
        <v>1</v>
      </c>
      <c r="U78" s="93"/>
      <c r="V78" s="94">
        <v>10</v>
      </c>
      <c r="W78" s="121"/>
    </row>
    <row r="79" spans="1:23" x14ac:dyDescent="0.2">
      <c r="A79" s="86" t="s">
        <v>16</v>
      </c>
      <c r="B79" s="86" t="s">
        <v>21</v>
      </c>
      <c r="C79" s="88">
        <v>11351</v>
      </c>
      <c r="D79" s="88" t="s">
        <v>70</v>
      </c>
      <c r="E79" s="90" t="s">
        <v>22</v>
      </c>
      <c r="F79" s="90">
        <v>138</v>
      </c>
      <c r="G79" s="90">
        <v>130</v>
      </c>
      <c r="H79" s="91"/>
      <c r="I79" s="91">
        <v>2</v>
      </c>
      <c r="J79" s="91">
        <v>1</v>
      </c>
      <c r="K79" s="91"/>
      <c r="L79" s="92"/>
      <c r="M79" s="92">
        <v>2</v>
      </c>
      <c r="N79" s="92">
        <v>1</v>
      </c>
      <c r="O79" s="92"/>
      <c r="P79" s="92">
        <v>1</v>
      </c>
      <c r="Q79" s="92"/>
      <c r="R79" s="92">
        <v>1</v>
      </c>
      <c r="S79" s="92"/>
      <c r="T79" s="93"/>
      <c r="U79" s="93">
        <v>1</v>
      </c>
      <c r="V79" s="94">
        <v>9</v>
      </c>
      <c r="W79" s="121"/>
    </row>
    <row r="80" spans="1:23" x14ac:dyDescent="0.2">
      <c r="A80" s="86" t="s">
        <v>16</v>
      </c>
      <c r="B80" s="86" t="s">
        <v>21</v>
      </c>
      <c r="C80" s="88">
        <v>11351</v>
      </c>
      <c r="D80" s="88" t="s">
        <v>70</v>
      </c>
      <c r="E80" s="90" t="s">
        <v>22</v>
      </c>
      <c r="F80" s="90">
        <v>138</v>
      </c>
      <c r="G80" s="90">
        <v>130</v>
      </c>
      <c r="H80" s="91"/>
      <c r="I80" s="91">
        <v>2</v>
      </c>
      <c r="J80" s="91"/>
      <c r="K80" s="91">
        <v>1</v>
      </c>
      <c r="L80" s="92">
        <v>2</v>
      </c>
      <c r="M80" s="92"/>
      <c r="N80" s="92">
        <v>1</v>
      </c>
      <c r="O80" s="92"/>
      <c r="P80" s="92">
        <v>2</v>
      </c>
      <c r="Q80" s="92"/>
      <c r="R80" s="92">
        <v>1</v>
      </c>
      <c r="S80" s="92"/>
      <c r="T80" s="93"/>
      <c r="U80" s="93">
        <v>2</v>
      </c>
      <c r="V80" s="94">
        <v>11</v>
      </c>
      <c r="W80" s="121"/>
    </row>
    <row r="81" spans="1:23" x14ac:dyDescent="0.2">
      <c r="A81" s="86" t="s">
        <v>16</v>
      </c>
      <c r="B81" s="86" t="s">
        <v>21</v>
      </c>
      <c r="C81" s="88">
        <v>11351</v>
      </c>
      <c r="D81" s="88" t="s">
        <v>70</v>
      </c>
      <c r="E81" s="90" t="s">
        <v>22</v>
      </c>
      <c r="F81" s="90">
        <v>138</v>
      </c>
      <c r="G81" s="90">
        <v>130</v>
      </c>
      <c r="H81" s="91">
        <v>1</v>
      </c>
      <c r="I81" s="91"/>
      <c r="J81" s="91"/>
      <c r="K81" s="91">
        <v>1</v>
      </c>
      <c r="L81" s="92"/>
      <c r="M81" s="92">
        <v>0</v>
      </c>
      <c r="N81" s="92">
        <v>0</v>
      </c>
      <c r="O81" s="92"/>
      <c r="P81" s="92">
        <v>2</v>
      </c>
      <c r="Q81" s="92"/>
      <c r="R81" s="92"/>
      <c r="S81" s="92">
        <v>0</v>
      </c>
      <c r="T81" s="93"/>
      <c r="U81" s="93">
        <v>0</v>
      </c>
      <c r="V81" s="94">
        <v>4</v>
      </c>
      <c r="W81" s="121"/>
    </row>
    <row r="82" spans="1:23" x14ac:dyDescent="0.2">
      <c r="A82" s="86" t="s">
        <v>16</v>
      </c>
      <c r="B82" s="86" t="s">
        <v>21</v>
      </c>
      <c r="C82" s="88">
        <v>11351</v>
      </c>
      <c r="D82" s="88" t="s">
        <v>70</v>
      </c>
      <c r="E82" s="90" t="s">
        <v>22</v>
      </c>
      <c r="F82" s="90">
        <v>138</v>
      </c>
      <c r="G82" s="90">
        <v>130</v>
      </c>
      <c r="H82" s="91">
        <v>0</v>
      </c>
      <c r="I82" s="91"/>
      <c r="J82" s="91">
        <v>1</v>
      </c>
      <c r="K82" s="91"/>
      <c r="L82" s="92">
        <v>2</v>
      </c>
      <c r="M82" s="92"/>
      <c r="N82" s="92">
        <v>1</v>
      </c>
      <c r="O82" s="92"/>
      <c r="P82" s="92">
        <v>2</v>
      </c>
      <c r="Q82" s="92"/>
      <c r="R82" s="92"/>
      <c r="S82" s="92">
        <v>0</v>
      </c>
      <c r="T82" s="93">
        <v>2</v>
      </c>
      <c r="U82" s="93"/>
      <c r="V82" s="94">
        <v>8</v>
      </c>
      <c r="W82" s="121"/>
    </row>
    <row r="83" spans="1:23" x14ac:dyDescent="0.2">
      <c r="A83" s="86" t="s">
        <v>16</v>
      </c>
      <c r="B83" s="86" t="s">
        <v>21</v>
      </c>
      <c r="C83" s="88">
        <v>11351</v>
      </c>
      <c r="D83" s="88" t="s">
        <v>70</v>
      </c>
      <c r="E83" s="90" t="s">
        <v>22</v>
      </c>
      <c r="F83" s="90">
        <v>138</v>
      </c>
      <c r="G83" s="90">
        <v>130</v>
      </c>
      <c r="H83" s="91">
        <v>2</v>
      </c>
      <c r="I83" s="91"/>
      <c r="J83" s="91"/>
      <c r="K83" s="91">
        <v>1</v>
      </c>
      <c r="L83" s="92">
        <v>2</v>
      </c>
      <c r="M83" s="92"/>
      <c r="N83" s="92"/>
      <c r="O83" s="92">
        <v>1</v>
      </c>
      <c r="P83" s="92"/>
      <c r="Q83" s="92">
        <v>2</v>
      </c>
      <c r="R83" s="92"/>
      <c r="S83" s="92">
        <v>1</v>
      </c>
      <c r="T83" s="93"/>
      <c r="U83" s="93">
        <v>2</v>
      </c>
      <c r="V83" s="94">
        <v>11</v>
      </c>
      <c r="W83" s="121"/>
    </row>
    <row r="84" spans="1:23" x14ac:dyDescent="0.2">
      <c r="A84" s="86" t="s">
        <v>16</v>
      </c>
      <c r="B84" s="86" t="s">
        <v>21</v>
      </c>
      <c r="C84" s="88">
        <v>11351</v>
      </c>
      <c r="D84" s="88" t="s">
        <v>70</v>
      </c>
      <c r="E84" s="90" t="s">
        <v>22</v>
      </c>
      <c r="F84" s="90">
        <v>138</v>
      </c>
      <c r="G84" s="90">
        <v>130</v>
      </c>
      <c r="H84" s="91"/>
      <c r="I84" s="91">
        <v>2</v>
      </c>
      <c r="J84" s="91">
        <v>1</v>
      </c>
      <c r="K84" s="91"/>
      <c r="L84" s="92">
        <v>2</v>
      </c>
      <c r="M84" s="92"/>
      <c r="N84" s="92">
        <v>1</v>
      </c>
      <c r="O84" s="92"/>
      <c r="P84" s="92">
        <v>2</v>
      </c>
      <c r="Q84" s="92"/>
      <c r="R84" s="92">
        <v>1</v>
      </c>
      <c r="S84" s="92"/>
      <c r="T84" s="93">
        <v>1</v>
      </c>
      <c r="U84" s="93"/>
      <c r="V84" s="94">
        <v>10</v>
      </c>
      <c r="W84" s="121"/>
    </row>
    <row r="85" spans="1:23" x14ac:dyDescent="0.2">
      <c r="A85" s="86" t="s">
        <v>16</v>
      </c>
      <c r="B85" s="86" t="s">
        <v>21</v>
      </c>
      <c r="C85" s="88">
        <v>11351</v>
      </c>
      <c r="D85" s="88" t="s">
        <v>70</v>
      </c>
      <c r="E85" s="90" t="s">
        <v>22</v>
      </c>
      <c r="F85" s="90">
        <v>138</v>
      </c>
      <c r="G85" s="90">
        <v>130</v>
      </c>
      <c r="H85" s="91"/>
      <c r="I85" s="91">
        <v>2</v>
      </c>
      <c r="J85" s="91">
        <v>1</v>
      </c>
      <c r="K85" s="91"/>
      <c r="L85" s="92">
        <v>2</v>
      </c>
      <c r="M85" s="92"/>
      <c r="N85" s="92">
        <v>1</v>
      </c>
      <c r="O85" s="92"/>
      <c r="P85" s="92"/>
      <c r="Q85" s="92">
        <v>2</v>
      </c>
      <c r="R85" s="92">
        <v>1</v>
      </c>
      <c r="S85" s="92"/>
      <c r="T85" s="93">
        <v>2</v>
      </c>
      <c r="U85" s="93"/>
      <c r="V85" s="94">
        <v>11</v>
      </c>
      <c r="W85" s="121"/>
    </row>
    <row r="86" spans="1:23" x14ac:dyDescent="0.2">
      <c r="A86" s="86" t="s">
        <v>16</v>
      </c>
      <c r="B86" s="86" t="s">
        <v>21</v>
      </c>
      <c r="C86" s="88">
        <v>11351</v>
      </c>
      <c r="D86" s="88" t="s">
        <v>70</v>
      </c>
      <c r="E86" s="90" t="s">
        <v>22</v>
      </c>
      <c r="F86" s="90">
        <v>138</v>
      </c>
      <c r="G86" s="90">
        <v>130</v>
      </c>
      <c r="H86" s="91"/>
      <c r="I86" s="91">
        <v>2</v>
      </c>
      <c r="J86" s="91">
        <v>1</v>
      </c>
      <c r="K86" s="91"/>
      <c r="L86" s="92"/>
      <c r="M86" s="92">
        <v>2</v>
      </c>
      <c r="N86" s="92">
        <v>1</v>
      </c>
      <c r="O86" s="92"/>
      <c r="P86" s="92">
        <v>2</v>
      </c>
      <c r="Q86" s="92"/>
      <c r="R86" s="92">
        <v>1</v>
      </c>
      <c r="S86" s="92"/>
      <c r="T86" s="93"/>
      <c r="U86" s="93">
        <v>2</v>
      </c>
      <c r="V86" s="94">
        <v>11</v>
      </c>
      <c r="W86" s="121"/>
    </row>
    <row r="87" spans="1:23" x14ac:dyDescent="0.2">
      <c r="A87" s="86" t="s">
        <v>16</v>
      </c>
      <c r="B87" s="86" t="s">
        <v>21</v>
      </c>
      <c r="C87" s="88">
        <v>11351</v>
      </c>
      <c r="D87" s="88" t="s">
        <v>70</v>
      </c>
      <c r="E87" s="90" t="s">
        <v>22</v>
      </c>
      <c r="F87" s="90">
        <v>138</v>
      </c>
      <c r="G87" s="90">
        <v>130</v>
      </c>
      <c r="H87" s="91"/>
      <c r="I87" s="91">
        <v>2</v>
      </c>
      <c r="J87" s="91">
        <v>1</v>
      </c>
      <c r="K87" s="91"/>
      <c r="L87" s="92"/>
      <c r="M87" s="92">
        <v>2</v>
      </c>
      <c r="N87" s="92">
        <v>1</v>
      </c>
      <c r="O87" s="92"/>
      <c r="P87" s="92">
        <v>0</v>
      </c>
      <c r="Q87" s="92"/>
      <c r="R87" s="92">
        <v>1</v>
      </c>
      <c r="S87" s="92"/>
      <c r="T87" s="93">
        <v>2</v>
      </c>
      <c r="U87" s="93"/>
      <c r="V87" s="94">
        <v>9</v>
      </c>
      <c r="W87" s="121"/>
    </row>
    <row r="88" spans="1:23" x14ac:dyDescent="0.2">
      <c r="A88" s="86" t="s">
        <v>16</v>
      </c>
      <c r="B88" s="86" t="s">
        <v>21</v>
      </c>
      <c r="C88" s="88">
        <v>11351</v>
      </c>
      <c r="D88" s="88" t="s">
        <v>70</v>
      </c>
      <c r="E88" s="90" t="s">
        <v>22</v>
      </c>
      <c r="F88" s="90">
        <v>138</v>
      </c>
      <c r="G88" s="90">
        <v>130</v>
      </c>
      <c r="H88" s="91"/>
      <c r="I88" s="91">
        <v>2</v>
      </c>
      <c r="J88" s="91">
        <v>1</v>
      </c>
      <c r="K88" s="91"/>
      <c r="L88" s="92">
        <v>2</v>
      </c>
      <c r="M88" s="92"/>
      <c r="N88" s="92">
        <v>1</v>
      </c>
      <c r="O88" s="92"/>
      <c r="P88" s="92"/>
      <c r="Q88" s="92">
        <v>2</v>
      </c>
      <c r="R88" s="92">
        <v>0</v>
      </c>
      <c r="S88" s="92"/>
      <c r="T88" s="93"/>
      <c r="U88" s="93">
        <v>2</v>
      </c>
      <c r="V88" s="94">
        <v>10</v>
      </c>
      <c r="W88" s="121"/>
    </row>
    <row r="89" spans="1:23" x14ac:dyDescent="0.2">
      <c r="A89" s="86" t="s">
        <v>16</v>
      </c>
      <c r="B89" s="86" t="s">
        <v>21</v>
      </c>
      <c r="C89" s="88">
        <v>11351</v>
      </c>
      <c r="D89" s="88" t="s">
        <v>70</v>
      </c>
      <c r="E89" s="90" t="s">
        <v>22</v>
      </c>
      <c r="F89" s="90">
        <v>138</v>
      </c>
      <c r="G89" s="90">
        <v>130</v>
      </c>
      <c r="H89" s="91"/>
      <c r="I89" s="91">
        <v>2</v>
      </c>
      <c r="J89" s="91"/>
      <c r="K89" s="91">
        <v>1</v>
      </c>
      <c r="L89" s="92">
        <v>2</v>
      </c>
      <c r="M89" s="92"/>
      <c r="N89" s="92">
        <v>1</v>
      </c>
      <c r="O89" s="92"/>
      <c r="P89" s="92"/>
      <c r="Q89" s="92">
        <v>2</v>
      </c>
      <c r="R89" s="92">
        <v>1</v>
      </c>
      <c r="S89" s="92"/>
      <c r="T89" s="93">
        <v>2</v>
      </c>
      <c r="U89" s="93"/>
      <c r="V89" s="94">
        <v>11</v>
      </c>
      <c r="W89" s="121"/>
    </row>
    <row r="90" spans="1:23" x14ac:dyDescent="0.2">
      <c r="A90" s="86" t="s">
        <v>16</v>
      </c>
      <c r="B90" s="86" t="s">
        <v>21</v>
      </c>
      <c r="C90" s="88">
        <v>11351</v>
      </c>
      <c r="D90" s="88" t="s">
        <v>70</v>
      </c>
      <c r="E90" s="90" t="s">
        <v>22</v>
      </c>
      <c r="F90" s="90">
        <v>138</v>
      </c>
      <c r="G90" s="90">
        <v>130</v>
      </c>
      <c r="H90" s="91">
        <v>2</v>
      </c>
      <c r="I90" s="91"/>
      <c r="J90" s="91">
        <v>1</v>
      </c>
      <c r="K90" s="91"/>
      <c r="L90" s="92">
        <v>2</v>
      </c>
      <c r="M90" s="92"/>
      <c r="N90" s="92">
        <v>1</v>
      </c>
      <c r="O90" s="92"/>
      <c r="P90" s="92">
        <v>2</v>
      </c>
      <c r="Q90" s="92"/>
      <c r="R90" s="92">
        <v>1</v>
      </c>
      <c r="S90" s="92"/>
      <c r="T90" s="93">
        <v>2</v>
      </c>
      <c r="U90" s="93"/>
      <c r="V90" s="94">
        <v>11</v>
      </c>
      <c r="W90" s="121"/>
    </row>
    <row r="91" spans="1:23" x14ac:dyDescent="0.2">
      <c r="A91" s="86" t="s">
        <v>16</v>
      </c>
      <c r="B91" s="86" t="s">
        <v>21</v>
      </c>
      <c r="C91" s="88">
        <v>11351</v>
      </c>
      <c r="D91" s="88" t="s">
        <v>70</v>
      </c>
      <c r="E91" s="90" t="s">
        <v>22</v>
      </c>
      <c r="F91" s="90">
        <v>138</v>
      </c>
      <c r="G91" s="90">
        <v>130</v>
      </c>
      <c r="H91" s="91"/>
      <c r="I91" s="91">
        <v>2</v>
      </c>
      <c r="J91" s="91">
        <v>1</v>
      </c>
      <c r="K91" s="91"/>
      <c r="L91" s="92">
        <v>2</v>
      </c>
      <c r="M91" s="92"/>
      <c r="N91" s="92">
        <v>1</v>
      </c>
      <c r="O91" s="92"/>
      <c r="P91" s="92"/>
      <c r="Q91" s="92">
        <v>2</v>
      </c>
      <c r="R91" s="92">
        <v>1</v>
      </c>
      <c r="S91" s="92"/>
      <c r="T91" s="93"/>
      <c r="U91" s="93">
        <v>2</v>
      </c>
      <c r="V91" s="94">
        <v>11</v>
      </c>
      <c r="W91" s="121"/>
    </row>
    <row r="92" spans="1:23" x14ac:dyDescent="0.2">
      <c r="A92" s="86" t="s">
        <v>16</v>
      </c>
      <c r="B92" s="86" t="s">
        <v>21</v>
      </c>
      <c r="C92" s="88">
        <v>11351</v>
      </c>
      <c r="D92" s="88" t="s">
        <v>70</v>
      </c>
      <c r="E92" s="90" t="s">
        <v>22</v>
      </c>
      <c r="F92" s="90">
        <v>138</v>
      </c>
      <c r="G92" s="90">
        <v>130</v>
      </c>
      <c r="H92" s="91">
        <v>2</v>
      </c>
      <c r="I92" s="91"/>
      <c r="J92" s="91"/>
      <c r="K92" s="91">
        <v>1</v>
      </c>
      <c r="L92" s="92"/>
      <c r="M92" s="92">
        <v>2</v>
      </c>
      <c r="N92" s="92">
        <v>1</v>
      </c>
      <c r="O92" s="92"/>
      <c r="P92" s="92">
        <v>2</v>
      </c>
      <c r="Q92" s="92"/>
      <c r="R92" s="92">
        <v>1</v>
      </c>
      <c r="S92" s="92"/>
      <c r="T92" s="93"/>
      <c r="U92" s="93">
        <v>2</v>
      </c>
      <c r="V92" s="94">
        <v>11</v>
      </c>
      <c r="W92" s="121"/>
    </row>
    <row r="93" spans="1:23" x14ac:dyDescent="0.2">
      <c r="A93" s="86" t="s">
        <v>16</v>
      </c>
      <c r="B93" s="86" t="s">
        <v>21</v>
      </c>
      <c r="C93" s="88">
        <v>11351</v>
      </c>
      <c r="D93" s="88" t="s">
        <v>70</v>
      </c>
      <c r="E93" s="90" t="s">
        <v>22</v>
      </c>
      <c r="F93" s="90">
        <v>138</v>
      </c>
      <c r="G93" s="90">
        <v>130</v>
      </c>
      <c r="H93" s="91">
        <v>2</v>
      </c>
      <c r="I93" s="91"/>
      <c r="J93" s="91">
        <v>1</v>
      </c>
      <c r="K93" s="91"/>
      <c r="L93" s="92"/>
      <c r="M93" s="92">
        <v>1</v>
      </c>
      <c r="N93" s="92"/>
      <c r="O93" s="92">
        <v>1</v>
      </c>
      <c r="P93" s="92">
        <v>2</v>
      </c>
      <c r="Q93" s="92"/>
      <c r="R93" s="92">
        <v>1</v>
      </c>
      <c r="S93" s="92"/>
      <c r="T93" s="93">
        <v>1</v>
      </c>
      <c r="U93" s="93"/>
      <c r="V93" s="94">
        <v>9</v>
      </c>
      <c r="W93" s="121"/>
    </row>
    <row r="94" spans="1:23" x14ac:dyDescent="0.2">
      <c r="A94" s="86" t="s">
        <v>16</v>
      </c>
      <c r="B94" s="86" t="s">
        <v>21</v>
      </c>
      <c r="C94" s="88">
        <v>11351</v>
      </c>
      <c r="D94" s="88" t="s">
        <v>70</v>
      </c>
      <c r="E94" s="90" t="s">
        <v>22</v>
      </c>
      <c r="F94" s="90">
        <v>138</v>
      </c>
      <c r="G94" s="90">
        <v>130</v>
      </c>
      <c r="H94" s="91"/>
      <c r="I94" s="91">
        <v>2</v>
      </c>
      <c r="J94" s="91">
        <v>1</v>
      </c>
      <c r="K94" s="91"/>
      <c r="L94" s="92">
        <v>2</v>
      </c>
      <c r="M94" s="92"/>
      <c r="N94" s="92"/>
      <c r="O94" s="92">
        <v>0</v>
      </c>
      <c r="P94" s="92">
        <v>2</v>
      </c>
      <c r="Q94" s="92"/>
      <c r="R94" s="92">
        <v>1</v>
      </c>
      <c r="S94" s="92"/>
      <c r="T94" s="93"/>
      <c r="U94" s="93">
        <v>2</v>
      </c>
      <c r="V94" s="94">
        <v>10</v>
      </c>
      <c r="W94" s="121"/>
    </row>
    <row r="95" spans="1:23" x14ac:dyDescent="0.2">
      <c r="A95" s="86" t="s">
        <v>16</v>
      </c>
      <c r="B95" s="86" t="s">
        <v>21</v>
      </c>
      <c r="C95" s="88">
        <v>11351</v>
      </c>
      <c r="D95" s="88" t="s">
        <v>70</v>
      </c>
      <c r="E95" s="90" t="s">
        <v>22</v>
      </c>
      <c r="F95" s="90">
        <v>138</v>
      </c>
      <c r="G95" s="90">
        <v>130</v>
      </c>
      <c r="H95" s="91">
        <v>2</v>
      </c>
      <c r="I95" s="91"/>
      <c r="J95" s="91">
        <v>1</v>
      </c>
      <c r="K95" s="91"/>
      <c r="L95" s="92"/>
      <c r="M95" s="92">
        <v>1</v>
      </c>
      <c r="N95" s="92"/>
      <c r="O95" s="92">
        <v>1</v>
      </c>
      <c r="P95" s="92">
        <v>2</v>
      </c>
      <c r="Q95" s="92"/>
      <c r="R95" s="92">
        <v>1</v>
      </c>
      <c r="S95" s="92"/>
      <c r="T95" s="93">
        <v>1</v>
      </c>
      <c r="U95" s="93"/>
      <c r="V95" s="94">
        <v>9</v>
      </c>
      <c r="W95" s="121"/>
    </row>
    <row r="96" spans="1:23" x14ac:dyDescent="0.2">
      <c r="A96" s="86" t="s">
        <v>16</v>
      </c>
      <c r="B96" s="86" t="s">
        <v>21</v>
      </c>
      <c r="C96" s="88">
        <v>11351</v>
      </c>
      <c r="D96" s="88" t="s">
        <v>70</v>
      </c>
      <c r="E96" s="90" t="s">
        <v>22</v>
      </c>
      <c r="F96" s="90">
        <v>138</v>
      </c>
      <c r="G96" s="90">
        <v>130</v>
      </c>
      <c r="H96" s="91"/>
      <c r="I96" s="91">
        <v>2</v>
      </c>
      <c r="J96" s="91">
        <v>1</v>
      </c>
      <c r="K96" s="91"/>
      <c r="L96" s="92"/>
      <c r="M96" s="92">
        <v>2</v>
      </c>
      <c r="N96" s="92">
        <v>1</v>
      </c>
      <c r="O96" s="92"/>
      <c r="P96" s="92"/>
      <c r="Q96" s="92">
        <v>2</v>
      </c>
      <c r="R96" s="92">
        <v>1</v>
      </c>
      <c r="S96" s="92"/>
      <c r="T96" s="93"/>
      <c r="U96" s="93">
        <v>2</v>
      </c>
      <c r="V96" s="94">
        <v>11</v>
      </c>
      <c r="W96" s="121"/>
    </row>
    <row r="97" spans="1:23" x14ac:dyDescent="0.2">
      <c r="A97" s="86" t="s">
        <v>16</v>
      </c>
      <c r="B97" s="86" t="s">
        <v>21</v>
      </c>
      <c r="C97" s="88">
        <v>11351</v>
      </c>
      <c r="D97" s="88" t="s">
        <v>70</v>
      </c>
      <c r="E97" s="90" t="s">
        <v>22</v>
      </c>
      <c r="F97" s="90">
        <v>138</v>
      </c>
      <c r="G97" s="90">
        <v>130</v>
      </c>
      <c r="H97" s="91"/>
      <c r="I97" s="91">
        <v>2</v>
      </c>
      <c r="J97" s="91">
        <v>1</v>
      </c>
      <c r="K97" s="91"/>
      <c r="L97" s="92">
        <v>2</v>
      </c>
      <c r="M97" s="92"/>
      <c r="N97" s="92">
        <v>1</v>
      </c>
      <c r="O97" s="92"/>
      <c r="P97" s="92"/>
      <c r="Q97" s="92">
        <v>2</v>
      </c>
      <c r="R97" s="92">
        <v>1</v>
      </c>
      <c r="S97" s="92"/>
      <c r="T97" s="93"/>
      <c r="U97" s="93">
        <v>1</v>
      </c>
      <c r="V97" s="94">
        <v>10</v>
      </c>
      <c r="W97" s="121"/>
    </row>
    <row r="98" spans="1:23" x14ac:dyDescent="0.2">
      <c r="A98" s="86" t="s">
        <v>16</v>
      </c>
      <c r="B98" s="86" t="s">
        <v>21</v>
      </c>
      <c r="C98" s="88">
        <v>11351</v>
      </c>
      <c r="D98" s="88" t="s">
        <v>70</v>
      </c>
      <c r="E98" s="90" t="s">
        <v>22</v>
      </c>
      <c r="F98" s="90">
        <v>138</v>
      </c>
      <c r="G98" s="90">
        <v>130</v>
      </c>
      <c r="H98" s="91"/>
      <c r="I98" s="91">
        <v>2</v>
      </c>
      <c r="J98" s="91">
        <v>1</v>
      </c>
      <c r="K98" s="91"/>
      <c r="L98" s="92">
        <v>2</v>
      </c>
      <c r="M98" s="92"/>
      <c r="N98" s="92">
        <v>1</v>
      </c>
      <c r="O98" s="92"/>
      <c r="P98" s="92"/>
      <c r="Q98" s="92">
        <v>2</v>
      </c>
      <c r="R98" s="92">
        <v>1</v>
      </c>
      <c r="S98" s="92"/>
      <c r="T98" s="93">
        <v>1</v>
      </c>
      <c r="U98" s="93"/>
      <c r="V98" s="94">
        <v>10</v>
      </c>
      <c r="W98" s="121"/>
    </row>
    <row r="99" spans="1:23" x14ac:dyDescent="0.2">
      <c r="A99" s="86" t="s">
        <v>16</v>
      </c>
      <c r="B99" s="86" t="s">
        <v>21</v>
      </c>
      <c r="C99" s="88">
        <v>11351</v>
      </c>
      <c r="D99" s="88" t="s">
        <v>70</v>
      </c>
      <c r="E99" s="90" t="s">
        <v>22</v>
      </c>
      <c r="F99" s="90">
        <v>138</v>
      </c>
      <c r="G99" s="90">
        <v>130</v>
      </c>
      <c r="H99" s="91"/>
      <c r="I99" s="91">
        <v>2</v>
      </c>
      <c r="J99" s="91">
        <v>1</v>
      </c>
      <c r="K99" s="91"/>
      <c r="L99" s="92">
        <v>2</v>
      </c>
      <c r="M99" s="92"/>
      <c r="N99" s="92">
        <v>1</v>
      </c>
      <c r="O99" s="92"/>
      <c r="P99" s="92">
        <v>2</v>
      </c>
      <c r="Q99" s="92"/>
      <c r="R99" s="92"/>
      <c r="S99" s="92">
        <v>0</v>
      </c>
      <c r="T99" s="93">
        <v>2</v>
      </c>
      <c r="U99" s="93"/>
      <c r="V99" s="94">
        <v>10</v>
      </c>
      <c r="W99" s="121"/>
    </row>
    <row r="100" spans="1:23" x14ac:dyDescent="0.2">
      <c r="A100" s="86" t="s">
        <v>16</v>
      </c>
      <c r="B100" s="86" t="s">
        <v>21</v>
      </c>
      <c r="C100" s="88">
        <v>11351</v>
      </c>
      <c r="D100" s="88" t="s">
        <v>70</v>
      </c>
      <c r="E100" s="90" t="s">
        <v>22</v>
      </c>
      <c r="F100" s="90">
        <v>138</v>
      </c>
      <c r="G100" s="90">
        <v>130</v>
      </c>
      <c r="H100" s="91">
        <v>2</v>
      </c>
      <c r="I100" s="91"/>
      <c r="J100" s="91">
        <v>1</v>
      </c>
      <c r="K100" s="91"/>
      <c r="L100" s="92"/>
      <c r="M100" s="92">
        <v>2</v>
      </c>
      <c r="N100" s="92">
        <v>1</v>
      </c>
      <c r="O100" s="92"/>
      <c r="P100" s="92"/>
      <c r="Q100" s="92">
        <v>2</v>
      </c>
      <c r="R100" s="92"/>
      <c r="S100" s="92">
        <v>1</v>
      </c>
      <c r="T100" s="93">
        <v>2</v>
      </c>
      <c r="U100" s="93"/>
      <c r="V100" s="94">
        <v>11</v>
      </c>
      <c r="W100" s="121"/>
    </row>
    <row r="101" spans="1:23" x14ac:dyDescent="0.2">
      <c r="A101" s="86" t="s">
        <v>16</v>
      </c>
      <c r="B101" s="86" t="s">
        <v>21</v>
      </c>
      <c r="C101" s="88">
        <v>11351</v>
      </c>
      <c r="D101" s="88" t="s">
        <v>70</v>
      </c>
      <c r="E101" s="90" t="s">
        <v>22</v>
      </c>
      <c r="F101" s="90">
        <v>138</v>
      </c>
      <c r="G101" s="90">
        <v>130</v>
      </c>
      <c r="H101" s="91">
        <v>2</v>
      </c>
      <c r="I101" s="91"/>
      <c r="J101" s="91">
        <v>1</v>
      </c>
      <c r="K101" s="91"/>
      <c r="L101" s="92"/>
      <c r="M101" s="92">
        <v>1</v>
      </c>
      <c r="N101" s="92">
        <v>0</v>
      </c>
      <c r="O101" s="92"/>
      <c r="P101" s="92"/>
      <c r="Q101" s="92">
        <v>2</v>
      </c>
      <c r="R101" s="92">
        <v>1</v>
      </c>
      <c r="S101" s="92"/>
      <c r="T101" s="93">
        <v>2</v>
      </c>
      <c r="U101" s="93"/>
      <c r="V101" s="94">
        <v>9</v>
      </c>
      <c r="W101" s="121"/>
    </row>
    <row r="102" spans="1:23" x14ac:dyDescent="0.2">
      <c r="A102" s="86" t="s">
        <v>16</v>
      </c>
      <c r="B102" s="86" t="s">
        <v>21</v>
      </c>
      <c r="C102" s="88">
        <v>11351</v>
      </c>
      <c r="D102" s="88" t="s">
        <v>70</v>
      </c>
      <c r="E102" s="90" t="s">
        <v>22</v>
      </c>
      <c r="F102" s="90">
        <v>138</v>
      </c>
      <c r="G102" s="90">
        <v>130</v>
      </c>
      <c r="H102" s="91"/>
      <c r="I102" s="91">
        <v>2</v>
      </c>
      <c r="J102" s="91">
        <v>1</v>
      </c>
      <c r="K102" s="91"/>
      <c r="L102" s="92">
        <v>2</v>
      </c>
      <c r="M102" s="92"/>
      <c r="N102" s="92">
        <v>1</v>
      </c>
      <c r="O102" s="92"/>
      <c r="P102" s="92"/>
      <c r="Q102" s="92">
        <v>2</v>
      </c>
      <c r="R102" s="92">
        <v>1</v>
      </c>
      <c r="S102" s="92"/>
      <c r="T102" s="93"/>
      <c r="U102" s="93">
        <v>2</v>
      </c>
      <c r="V102" s="94">
        <v>11</v>
      </c>
      <c r="W102" s="121"/>
    </row>
    <row r="103" spans="1:23" x14ac:dyDescent="0.2">
      <c r="A103" s="86" t="s">
        <v>16</v>
      </c>
      <c r="B103" s="86" t="s">
        <v>21</v>
      </c>
      <c r="C103" s="88">
        <v>11351</v>
      </c>
      <c r="D103" s="88" t="s">
        <v>70</v>
      </c>
      <c r="E103" s="90" t="s">
        <v>22</v>
      </c>
      <c r="F103" s="90">
        <v>138</v>
      </c>
      <c r="G103" s="90">
        <v>130</v>
      </c>
      <c r="H103" s="91"/>
      <c r="I103" s="91">
        <v>2</v>
      </c>
      <c r="J103" s="91"/>
      <c r="K103" s="91">
        <v>1</v>
      </c>
      <c r="L103" s="92"/>
      <c r="M103" s="92">
        <v>1</v>
      </c>
      <c r="N103" s="92">
        <v>1</v>
      </c>
      <c r="O103" s="92"/>
      <c r="P103" s="92"/>
      <c r="Q103" s="92">
        <v>2</v>
      </c>
      <c r="R103" s="92">
        <v>1</v>
      </c>
      <c r="S103" s="92"/>
      <c r="T103" s="93"/>
      <c r="U103" s="93">
        <v>2</v>
      </c>
      <c r="V103" s="94">
        <v>10</v>
      </c>
      <c r="W103" s="121"/>
    </row>
    <row r="104" spans="1:23" x14ac:dyDescent="0.2">
      <c r="A104" s="86" t="s">
        <v>16</v>
      </c>
      <c r="B104" s="86" t="s">
        <v>21</v>
      </c>
      <c r="C104" s="88">
        <v>11351</v>
      </c>
      <c r="D104" s="88" t="s">
        <v>70</v>
      </c>
      <c r="E104" s="90" t="s">
        <v>22</v>
      </c>
      <c r="F104" s="90">
        <v>138</v>
      </c>
      <c r="G104" s="90">
        <v>130</v>
      </c>
      <c r="H104" s="91"/>
      <c r="I104" s="91">
        <v>2</v>
      </c>
      <c r="J104" s="91">
        <v>1</v>
      </c>
      <c r="K104" s="91"/>
      <c r="L104" s="92"/>
      <c r="M104" s="92">
        <v>1</v>
      </c>
      <c r="N104" s="92"/>
      <c r="O104" s="92">
        <v>0</v>
      </c>
      <c r="P104" s="92">
        <v>2</v>
      </c>
      <c r="Q104" s="92"/>
      <c r="R104" s="92">
        <v>1</v>
      </c>
      <c r="S104" s="92"/>
      <c r="T104" s="93">
        <v>2</v>
      </c>
      <c r="U104" s="93"/>
      <c r="V104" s="94">
        <v>9</v>
      </c>
      <c r="W104" s="121"/>
    </row>
    <row r="105" spans="1:23" x14ac:dyDescent="0.2">
      <c r="A105" s="86" t="s">
        <v>16</v>
      </c>
      <c r="B105" s="86" t="s">
        <v>21</v>
      </c>
      <c r="C105" s="88">
        <v>11351</v>
      </c>
      <c r="D105" s="88" t="s">
        <v>70</v>
      </c>
      <c r="E105" s="90" t="s">
        <v>23</v>
      </c>
      <c r="F105" s="90">
        <v>138</v>
      </c>
      <c r="G105" s="90">
        <v>130</v>
      </c>
      <c r="H105" s="91"/>
      <c r="I105" s="91">
        <v>2</v>
      </c>
      <c r="J105" s="91">
        <v>1</v>
      </c>
      <c r="K105" s="91"/>
      <c r="L105" s="92">
        <v>2</v>
      </c>
      <c r="M105" s="92"/>
      <c r="N105" s="92">
        <v>1</v>
      </c>
      <c r="O105" s="92"/>
      <c r="P105" s="92">
        <v>2</v>
      </c>
      <c r="Q105" s="92"/>
      <c r="R105" s="92">
        <v>1</v>
      </c>
      <c r="S105" s="92"/>
      <c r="T105" s="93">
        <v>1</v>
      </c>
      <c r="U105" s="93"/>
      <c r="V105" s="94">
        <v>10</v>
      </c>
      <c r="W105" s="121"/>
    </row>
    <row r="106" spans="1:23" x14ac:dyDescent="0.2">
      <c r="A106" s="86" t="s">
        <v>16</v>
      </c>
      <c r="B106" s="86" t="s">
        <v>21</v>
      </c>
      <c r="C106" s="88">
        <v>11351</v>
      </c>
      <c r="D106" s="88" t="s">
        <v>70</v>
      </c>
      <c r="E106" s="90" t="s">
        <v>23</v>
      </c>
      <c r="F106" s="90">
        <v>138</v>
      </c>
      <c r="G106" s="90">
        <v>130</v>
      </c>
      <c r="H106" s="91">
        <v>2</v>
      </c>
      <c r="I106" s="91"/>
      <c r="J106" s="91"/>
      <c r="K106" s="91">
        <v>1</v>
      </c>
      <c r="L106" s="92">
        <v>2</v>
      </c>
      <c r="M106" s="92"/>
      <c r="N106" s="92">
        <v>1</v>
      </c>
      <c r="O106" s="92"/>
      <c r="P106" s="92">
        <v>2</v>
      </c>
      <c r="Q106" s="92"/>
      <c r="R106" s="92"/>
      <c r="S106" s="92">
        <v>1</v>
      </c>
      <c r="T106" s="93">
        <v>2</v>
      </c>
      <c r="U106" s="93"/>
      <c r="V106" s="94">
        <v>11</v>
      </c>
      <c r="W106" s="121"/>
    </row>
    <row r="107" spans="1:23" x14ac:dyDescent="0.2">
      <c r="A107" s="86" t="s">
        <v>16</v>
      </c>
      <c r="B107" s="86" t="s">
        <v>21</v>
      </c>
      <c r="C107" s="88">
        <v>11351</v>
      </c>
      <c r="D107" s="88" t="s">
        <v>70</v>
      </c>
      <c r="E107" s="90" t="s">
        <v>23</v>
      </c>
      <c r="F107" s="90">
        <v>138</v>
      </c>
      <c r="G107" s="90">
        <v>130</v>
      </c>
      <c r="H107" s="91">
        <v>1</v>
      </c>
      <c r="I107" s="91"/>
      <c r="J107" s="91">
        <v>1</v>
      </c>
      <c r="K107" s="91"/>
      <c r="L107" s="92">
        <v>2</v>
      </c>
      <c r="M107" s="92"/>
      <c r="N107" s="92"/>
      <c r="O107" s="92">
        <v>1</v>
      </c>
      <c r="P107" s="92">
        <v>2</v>
      </c>
      <c r="Q107" s="92"/>
      <c r="R107" s="92">
        <v>1</v>
      </c>
      <c r="S107" s="92"/>
      <c r="T107" s="93">
        <v>0</v>
      </c>
      <c r="U107" s="93"/>
      <c r="V107" s="94">
        <v>8</v>
      </c>
      <c r="W107" s="121"/>
    </row>
    <row r="108" spans="1:23" x14ac:dyDescent="0.2">
      <c r="A108" s="86" t="s">
        <v>16</v>
      </c>
      <c r="B108" s="86" t="s">
        <v>21</v>
      </c>
      <c r="C108" s="88">
        <v>11351</v>
      </c>
      <c r="D108" s="88" t="s">
        <v>70</v>
      </c>
      <c r="E108" s="90" t="s">
        <v>23</v>
      </c>
      <c r="F108" s="90">
        <v>138</v>
      </c>
      <c r="G108" s="90">
        <v>130</v>
      </c>
      <c r="H108" s="91"/>
      <c r="I108" s="91">
        <v>2</v>
      </c>
      <c r="J108" s="91">
        <v>1</v>
      </c>
      <c r="K108" s="91"/>
      <c r="L108" s="92"/>
      <c r="M108" s="92">
        <v>2</v>
      </c>
      <c r="N108" s="92"/>
      <c r="O108" s="92">
        <v>1</v>
      </c>
      <c r="P108" s="92">
        <v>2</v>
      </c>
      <c r="Q108" s="92"/>
      <c r="R108" s="92">
        <v>1</v>
      </c>
      <c r="S108" s="92"/>
      <c r="T108" s="93">
        <v>1</v>
      </c>
      <c r="U108" s="93"/>
      <c r="V108" s="94">
        <v>10</v>
      </c>
      <c r="W108" s="121"/>
    </row>
    <row r="109" spans="1:23" x14ac:dyDescent="0.2">
      <c r="A109" s="86" t="s">
        <v>16</v>
      </c>
      <c r="B109" s="86" t="s">
        <v>21</v>
      </c>
      <c r="C109" s="88">
        <v>11351</v>
      </c>
      <c r="D109" s="88" t="s">
        <v>70</v>
      </c>
      <c r="E109" s="90" t="s">
        <v>23</v>
      </c>
      <c r="F109" s="90">
        <v>138</v>
      </c>
      <c r="G109" s="90">
        <v>130</v>
      </c>
      <c r="H109" s="91">
        <v>2</v>
      </c>
      <c r="I109" s="91"/>
      <c r="J109" s="91">
        <v>0</v>
      </c>
      <c r="K109" s="91"/>
      <c r="L109" s="92"/>
      <c r="M109" s="92">
        <v>2</v>
      </c>
      <c r="N109" s="92">
        <v>1</v>
      </c>
      <c r="O109" s="92"/>
      <c r="P109" s="92">
        <v>2</v>
      </c>
      <c r="Q109" s="92"/>
      <c r="R109" s="92">
        <v>1</v>
      </c>
      <c r="S109" s="92"/>
      <c r="T109" s="93">
        <v>1</v>
      </c>
      <c r="U109" s="93"/>
      <c r="V109" s="94">
        <v>9</v>
      </c>
      <c r="W109" s="121"/>
    </row>
    <row r="110" spans="1:23" x14ac:dyDescent="0.2">
      <c r="A110" s="86" t="s">
        <v>16</v>
      </c>
      <c r="B110" s="86" t="s">
        <v>21</v>
      </c>
      <c r="C110" s="88">
        <v>11351</v>
      </c>
      <c r="D110" s="88" t="s">
        <v>70</v>
      </c>
      <c r="E110" s="90" t="s">
        <v>23</v>
      </c>
      <c r="F110" s="90">
        <v>138</v>
      </c>
      <c r="G110" s="90">
        <v>130</v>
      </c>
      <c r="H110" s="91">
        <v>1</v>
      </c>
      <c r="I110" s="91"/>
      <c r="J110" s="91">
        <v>1</v>
      </c>
      <c r="K110" s="91"/>
      <c r="L110" s="92"/>
      <c r="M110" s="92">
        <v>2</v>
      </c>
      <c r="N110" s="92"/>
      <c r="O110" s="92">
        <v>1</v>
      </c>
      <c r="P110" s="92">
        <v>0</v>
      </c>
      <c r="Q110" s="92"/>
      <c r="R110" s="92"/>
      <c r="S110" s="92">
        <v>0</v>
      </c>
      <c r="T110" s="93">
        <v>0</v>
      </c>
      <c r="U110" s="93"/>
      <c r="V110" s="94">
        <v>5</v>
      </c>
      <c r="W110" s="121"/>
    </row>
    <row r="111" spans="1:23" x14ac:dyDescent="0.2">
      <c r="A111" s="86" t="s">
        <v>16</v>
      </c>
      <c r="B111" s="86" t="s">
        <v>21</v>
      </c>
      <c r="C111" s="88">
        <v>11351</v>
      </c>
      <c r="D111" s="88" t="s">
        <v>70</v>
      </c>
      <c r="E111" s="90" t="s">
        <v>23</v>
      </c>
      <c r="F111" s="90">
        <v>138</v>
      </c>
      <c r="G111" s="90">
        <v>130</v>
      </c>
      <c r="H111" s="91"/>
      <c r="I111" s="91">
        <v>2</v>
      </c>
      <c r="J111" s="91"/>
      <c r="K111" s="91">
        <v>1</v>
      </c>
      <c r="L111" s="92"/>
      <c r="M111" s="92">
        <v>2</v>
      </c>
      <c r="N111" s="92">
        <v>1</v>
      </c>
      <c r="O111" s="92"/>
      <c r="P111" s="92">
        <v>2</v>
      </c>
      <c r="Q111" s="92"/>
      <c r="R111" s="92">
        <v>1</v>
      </c>
      <c r="S111" s="92"/>
      <c r="T111" s="93">
        <v>2</v>
      </c>
      <c r="U111" s="93"/>
      <c r="V111" s="94">
        <v>11</v>
      </c>
      <c r="W111" s="121"/>
    </row>
    <row r="112" spans="1:23" x14ac:dyDescent="0.2">
      <c r="A112" s="86" t="s">
        <v>16</v>
      </c>
      <c r="B112" s="86" t="s">
        <v>21</v>
      </c>
      <c r="C112" s="88">
        <v>11351</v>
      </c>
      <c r="D112" s="88" t="s">
        <v>70</v>
      </c>
      <c r="E112" s="90" t="s">
        <v>23</v>
      </c>
      <c r="F112" s="90">
        <v>138</v>
      </c>
      <c r="G112" s="90">
        <v>130</v>
      </c>
      <c r="H112" s="91">
        <v>2</v>
      </c>
      <c r="I112" s="91"/>
      <c r="J112" s="91">
        <v>1</v>
      </c>
      <c r="K112" s="91"/>
      <c r="L112" s="92">
        <v>2</v>
      </c>
      <c r="M112" s="92"/>
      <c r="N112" s="92">
        <v>1</v>
      </c>
      <c r="O112" s="92"/>
      <c r="P112" s="92">
        <v>2</v>
      </c>
      <c r="Q112" s="92"/>
      <c r="R112" s="92">
        <v>1</v>
      </c>
      <c r="S112" s="92"/>
      <c r="T112" s="93">
        <v>0</v>
      </c>
      <c r="U112" s="93"/>
      <c r="V112" s="94">
        <v>9</v>
      </c>
      <c r="W112" s="121"/>
    </row>
    <row r="113" spans="1:23" x14ac:dyDescent="0.2">
      <c r="A113" s="86" t="s">
        <v>16</v>
      </c>
      <c r="B113" s="86" t="s">
        <v>21</v>
      </c>
      <c r="C113" s="88">
        <v>11351</v>
      </c>
      <c r="D113" s="88" t="s">
        <v>70</v>
      </c>
      <c r="E113" s="90" t="s">
        <v>23</v>
      </c>
      <c r="F113" s="90">
        <v>138</v>
      </c>
      <c r="G113" s="90">
        <v>130</v>
      </c>
      <c r="H113" s="91">
        <v>1</v>
      </c>
      <c r="I113" s="91"/>
      <c r="J113" s="91"/>
      <c r="K113" s="91">
        <v>1</v>
      </c>
      <c r="L113" s="92">
        <v>2</v>
      </c>
      <c r="M113" s="92"/>
      <c r="N113" s="92">
        <v>1</v>
      </c>
      <c r="O113" s="92"/>
      <c r="P113" s="92">
        <v>0</v>
      </c>
      <c r="Q113" s="92"/>
      <c r="R113" s="92">
        <v>1</v>
      </c>
      <c r="S113" s="92"/>
      <c r="T113" s="93"/>
      <c r="U113" s="93">
        <v>0</v>
      </c>
      <c r="V113" s="94">
        <v>6</v>
      </c>
      <c r="W113" s="121"/>
    </row>
    <row r="114" spans="1:23" x14ac:dyDescent="0.2">
      <c r="A114" s="86" t="s">
        <v>16</v>
      </c>
      <c r="B114" s="86" t="s">
        <v>21</v>
      </c>
      <c r="C114" s="88">
        <v>11351</v>
      </c>
      <c r="D114" s="88" t="s">
        <v>70</v>
      </c>
      <c r="E114" s="90" t="s">
        <v>23</v>
      </c>
      <c r="F114" s="90">
        <v>138</v>
      </c>
      <c r="G114" s="90">
        <v>130</v>
      </c>
      <c r="H114" s="91"/>
      <c r="I114" s="91">
        <v>2</v>
      </c>
      <c r="J114" s="91"/>
      <c r="K114" s="91">
        <v>1</v>
      </c>
      <c r="L114" s="92"/>
      <c r="M114" s="92">
        <v>2</v>
      </c>
      <c r="N114" s="92"/>
      <c r="O114" s="92">
        <v>1</v>
      </c>
      <c r="P114" s="92">
        <v>2</v>
      </c>
      <c r="Q114" s="92"/>
      <c r="R114" s="92">
        <v>1</v>
      </c>
      <c r="S114" s="92"/>
      <c r="T114" s="93">
        <v>1</v>
      </c>
      <c r="U114" s="93"/>
      <c r="V114" s="94">
        <v>10</v>
      </c>
      <c r="W114" s="121"/>
    </row>
    <row r="115" spans="1:23" x14ac:dyDescent="0.2">
      <c r="A115" s="86" t="s">
        <v>16</v>
      </c>
      <c r="B115" s="86" t="s">
        <v>21</v>
      </c>
      <c r="C115" s="88">
        <v>11351</v>
      </c>
      <c r="D115" s="88" t="s">
        <v>70</v>
      </c>
      <c r="E115" s="90" t="s">
        <v>23</v>
      </c>
      <c r="F115" s="90">
        <v>138</v>
      </c>
      <c r="G115" s="90">
        <v>130</v>
      </c>
      <c r="H115" s="91">
        <v>1</v>
      </c>
      <c r="I115" s="91"/>
      <c r="J115" s="91">
        <v>1</v>
      </c>
      <c r="K115" s="91"/>
      <c r="L115" s="92">
        <v>2</v>
      </c>
      <c r="M115" s="92"/>
      <c r="N115" s="92">
        <v>1</v>
      </c>
      <c r="O115" s="92"/>
      <c r="P115" s="92">
        <v>2</v>
      </c>
      <c r="Q115" s="92"/>
      <c r="R115" s="92">
        <v>1</v>
      </c>
      <c r="S115" s="92"/>
      <c r="T115" s="93">
        <v>1</v>
      </c>
      <c r="U115" s="93"/>
      <c r="V115" s="94">
        <v>9</v>
      </c>
      <c r="W115" s="121"/>
    </row>
    <row r="116" spans="1:23" x14ac:dyDescent="0.2">
      <c r="A116" s="86" t="s">
        <v>16</v>
      </c>
      <c r="B116" s="86" t="s">
        <v>21</v>
      </c>
      <c r="C116" s="88">
        <v>11351</v>
      </c>
      <c r="D116" s="88" t="s">
        <v>70</v>
      </c>
      <c r="E116" s="90" t="s">
        <v>23</v>
      </c>
      <c r="F116" s="90">
        <v>138</v>
      </c>
      <c r="G116" s="90">
        <v>130</v>
      </c>
      <c r="H116" s="91"/>
      <c r="I116" s="91">
        <v>1</v>
      </c>
      <c r="J116" s="91">
        <v>1</v>
      </c>
      <c r="K116" s="91"/>
      <c r="L116" s="92"/>
      <c r="M116" s="92">
        <v>1</v>
      </c>
      <c r="N116" s="92">
        <v>1</v>
      </c>
      <c r="O116" s="92"/>
      <c r="P116" s="92">
        <v>0</v>
      </c>
      <c r="Q116" s="92"/>
      <c r="R116" s="92"/>
      <c r="S116" s="92">
        <v>1</v>
      </c>
      <c r="T116" s="93">
        <v>0</v>
      </c>
      <c r="U116" s="93"/>
      <c r="V116" s="94">
        <v>5</v>
      </c>
      <c r="W116" s="121"/>
    </row>
    <row r="117" spans="1:23" x14ac:dyDescent="0.2">
      <c r="A117" s="86" t="s">
        <v>16</v>
      </c>
      <c r="B117" s="86" t="s">
        <v>21</v>
      </c>
      <c r="C117" s="88">
        <v>11351</v>
      </c>
      <c r="D117" s="88" t="s">
        <v>70</v>
      </c>
      <c r="E117" s="90" t="s">
        <v>23</v>
      </c>
      <c r="F117" s="90">
        <v>138</v>
      </c>
      <c r="G117" s="90">
        <v>130</v>
      </c>
      <c r="H117" s="91"/>
      <c r="I117" s="91">
        <v>1</v>
      </c>
      <c r="J117" s="91">
        <v>1</v>
      </c>
      <c r="K117" s="91"/>
      <c r="L117" s="92">
        <v>0</v>
      </c>
      <c r="M117" s="92"/>
      <c r="N117" s="92">
        <v>1</v>
      </c>
      <c r="O117" s="92"/>
      <c r="P117" s="92">
        <v>2</v>
      </c>
      <c r="Q117" s="92"/>
      <c r="R117" s="92"/>
      <c r="S117" s="92">
        <v>1</v>
      </c>
      <c r="T117" s="93">
        <v>0</v>
      </c>
      <c r="U117" s="93"/>
      <c r="V117" s="94">
        <v>6</v>
      </c>
      <c r="W117" s="121"/>
    </row>
    <row r="118" spans="1:23" x14ac:dyDescent="0.2">
      <c r="A118" s="86" t="s">
        <v>16</v>
      </c>
      <c r="B118" s="86" t="s">
        <v>21</v>
      </c>
      <c r="C118" s="88">
        <v>11351</v>
      </c>
      <c r="D118" s="88" t="s">
        <v>70</v>
      </c>
      <c r="E118" s="90" t="s">
        <v>23</v>
      </c>
      <c r="F118" s="90">
        <v>138</v>
      </c>
      <c r="G118" s="90">
        <v>130</v>
      </c>
      <c r="H118" s="91">
        <v>0</v>
      </c>
      <c r="I118" s="91"/>
      <c r="J118" s="91">
        <v>1</v>
      </c>
      <c r="K118" s="91"/>
      <c r="L118" s="92">
        <v>0</v>
      </c>
      <c r="M118" s="92"/>
      <c r="N118" s="92">
        <v>1</v>
      </c>
      <c r="O118" s="92"/>
      <c r="P118" s="92"/>
      <c r="Q118" s="92">
        <v>1</v>
      </c>
      <c r="R118" s="92">
        <v>1</v>
      </c>
      <c r="S118" s="92"/>
      <c r="T118" s="93">
        <v>0</v>
      </c>
      <c r="U118" s="93"/>
      <c r="V118" s="94">
        <v>4</v>
      </c>
      <c r="W118" s="121"/>
    </row>
    <row r="119" spans="1:23" x14ac:dyDescent="0.2">
      <c r="A119" s="86" t="s">
        <v>16</v>
      </c>
      <c r="B119" s="86" t="s">
        <v>21</v>
      </c>
      <c r="C119" s="88">
        <v>11351</v>
      </c>
      <c r="D119" s="88" t="s">
        <v>70</v>
      </c>
      <c r="E119" s="90" t="s">
        <v>23</v>
      </c>
      <c r="F119" s="90">
        <v>138</v>
      </c>
      <c r="G119" s="90">
        <v>130</v>
      </c>
      <c r="H119" s="91"/>
      <c r="I119" s="91">
        <v>0</v>
      </c>
      <c r="J119" s="91">
        <v>0</v>
      </c>
      <c r="K119" s="91"/>
      <c r="L119" s="92">
        <v>2</v>
      </c>
      <c r="M119" s="92"/>
      <c r="N119" s="92"/>
      <c r="O119" s="92">
        <v>0</v>
      </c>
      <c r="P119" s="92">
        <v>0</v>
      </c>
      <c r="Q119" s="92"/>
      <c r="R119" s="92">
        <v>1</v>
      </c>
      <c r="S119" s="92"/>
      <c r="T119" s="93">
        <v>0</v>
      </c>
      <c r="U119" s="93"/>
      <c r="V119" s="94">
        <v>3</v>
      </c>
      <c r="W119" s="121"/>
    </row>
    <row r="120" spans="1:23" x14ac:dyDescent="0.2">
      <c r="A120" s="86" t="s">
        <v>16</v>
      </c>
      <c r="B120" s="86" t="s">
        <v>21</v>
      </c>
      <c r="C120" s="88">
        <v>11351</v>
      </c>
      <c r="D120" s="88" t="s">
        <v>70</v>
      </c>
      <c r="E120" s="90" t="s">
        <v>23</v>
      </c>
      <c r="F120" s="90">
        <v>138</v>
      </c>
      <c r="G120" s="90">
        <v>130</v>
      </c>
      <c r="H120" s="91"/>
      <c r="I120" s="91">
        <v>2</v>
      </c>
      <c r="J120" s="91"/>
      <c r="K120" s="91">
        <v>1</v>
      </c>
      <c r="L120" s="92"/>
      <c r="M120" s="92">
        <v>2</v>
      </c>
      <c r="N120" s="92">
        <v>1</v>
      </c>
      <c r="O120" s="92"/>
      <c r="P120" s="92">
        <v>2</v>
      </c>
      <c r="Q120" s="92"/>
      <c r="R120" s="92">
        <v>1</v>
      </c>
      <c r="S120" s="92"/>
      <c r="T120" s="93">
        <v>2</v>
      </c>
      <c r="U120" s="93"/>
      <c r="V120" s="94">
        <v>11</v>
      </c>
      <c r="W120" s="121"/>
    </row>
    <row r="121" spans="1:23" x14ac:dyDescent="0.2">
      <c r="A121" s="86" t="s">
        <v>16</v>
      </c>
      <c r="B121" s="86" t="s">
        <v>21</v>
      </c>
      <c r="C121" s="88">
        <v>11351</v>
      </c>
      <c r="D121" s="88" t="s">
        <v>70</v>
      </c>
      <c r="E121" s="90" t="s">
        <v>23</v>
      </c>
      <c r="F121" s="90">
        <v>138</v>
      </c>
      <c r="G121" s="90">
        <v>130</v>
      </c>
      <c r="H121" s="91"/>
      <c r="I121" s="91">
        <v>1</v>
      </c>
      <c r="J121" s="91"/>
      <c r="K121" s="91">
        <v>1</v>
      </c>
      <c r="L121" s="92"/>
      <c r="M121" s="92">
        <v>2</v>
      </c>
      <c r="N121" s="92">
        <v>1</v>
      </c>
      <c r="O121" s="92"/>
      <c r="P121" s="92">
        <v>2</v>
      </c>
      <c r="Q121" s="92"/>
      <c r="R121" s="92">
        <v>1</v>
      </c>
      <c r="S121" s="92"/>
      <c r="T121" s="93">
        <v>2</v>
      </c>
      <c r="U121" s="93"/>
      <c r="V121" s="94">
        <v>10</v>
      </c>
      <c r="W121" s="121"/>
    </row>
    <row r="122" spans="1:23" x14ac:dyDescent="0.2">
      <c r="A122" s="86" t="s">
        <v>16</v>
      </c>
      <c r="B122" s="86" t="s">
        <v>21</v>
      </c>
      <c r="C122" s="88">
        <v>11351</v>
      </c>
      <c r="D122" s="88" t="s">
        <v>70</v>
      </c>
      <c r="E122" s="90" t="s">
        <v>23</v>
      </c>
      <c r="F122" s="90">
        <v>138</v>
      </c>
      <c r="G122" s="90">
        <v>130</v>
      </c>
      <c r="H122" s="91"/>
      <c r="I122" s="91">
        <v>2</v>
      </c>
      <c r="J122" s="91"/>
      <c r="K122" s="91">
        <v>1</v>
      </c>
      <c r="L122" s="92">
        <v>2</v>
      </c>
      <c r="M122" s="92"/>
      <c r="N122" s="92"/>
      <c r="O122" s="92">
        <v>1</v>
      </c>
      <c r="P122" s="92">
        <v>1</v>
      </c>
      <c r="Q122" s="92"/>
      <c r="R122" s="92">
        <v>1</v>
      </c>
      <c r="S122" s="92"/>
      <c r="T122" s="93">
        <v>2</v>
      </c>
      <c r="U122" s="93"/>
      <c r="V122" s="94">
        <v>10</v>
      </c>
      <c r="W122" s="121"/>
    </row>
    <row r="123" spans="1:23" x14ac:dyDescent="0.2">
      <c r="A123" s="86" t="s">
        <v>16</v>
      </c>
      <c r="B123" s="86" t="s">
        <v>21</v>
      </c>
      <c r="C123" s="88">
        <v>11351</v>
      </c>
      <c r="D123" s="88" t="s">
        <v>70</v>
      </c>
      <c r="E123" s="90" t="s">
        <v>23</v>
      </c>
      <c r="F123" s="90">
        <v>138</v>
      </c>
      <c r="G123" s="90">
        <v>130</v>
      </c>
      <c r="H123" s="91"/>
      <c r="I123" s="91">
        <v>2</v>
      </c>
      <c r="J123" s="91"/>
      <c r="K123" s="91">
        <v>1</v>
      </c>
      <c r="L123" s="92">
        <v>2</v>
      </c>
      <c r="M123" s="92"/>
      <c r="N123" s="92">
        <v>1</v>
      </c>
      <c r="O123" s="92"/>
      <c r="P123" s="92"/>
      <c r="Q123" s="92">
        <v>2</v>
      </c>
      <c r="R123" s="92">
        <v>1</v>
      </c>
      <c r="S123" s="92"/>
      <c r="T123" s="93">
        <v>1</v>
      </c>
      <c r="U123" s="93"/>
      <c r="V123" s="94">
        <v>10</v>
      </c>
      <c r="W123" s="121"/>
    </row>
    <row r="124" spans="1:23" x14ac:dyDescent="0.2">
      <c r="A124" s="86" t="s">
        <v>16</v>
      </c>
      <c r="B124" s="86" t="s">
        <v>21</v>
      </c>
      <c r="C124" s="88">
        <v>11351</v>
      </c>
      <c r="D124" s="88" t="s">
        <v>70</v>
      </c>
      <c r="E124" s="90" t="s">
        <v>23</v>
      </c>
      <c r="F124" s="90">
        <v>138</v>
      </c>
      <c r="G124" s="90">
        <v>130</v>
      </c>
      <c r="H124" s="91"/>
      <c r="I124" s="91">
        <v>0</v>
      </c>
      <c r="J124" s="91">
        <v>0</v>
      </c>
      <c r="K124" s="91"/>
      <c r="L124" s="92">
        <v>2</v>
      </c>
      <c r="M124" s="92"/>
      <c r="N124" s="92">
        <v>1</v>
      </c>
      <c r="O124" s="92"/>
      <c r="P124" s="92">
        <v>0</v>
      </c>
      <c r="Q124" s="92"/>
      <c r="R124" s="92">
        <v>1</v>
      </c>
      <c r="S124" s="92"/>
      <c r="T124" s="93">
        <v>0</v>
      </c>
      <c r="U124" s="93"/>
      <c r="V124" s="94">
        <v>4</v>
      </c>
      <c r="W124" s="121"/>
    </row>
    <row r="125" spans="1:23" x14ac:dyDescent="0.2">
      <c r="A125" s="86" t="s">
        <v>16</v>
      </c>
      <c r="B125" s="86" t="s">
        <v>21</v>
      </c>
      <c r="C125" s="88">
        <v>11351</v>
      </c>
      <c r="D125" s="88" t="s">
        <v>70</v>
      </c>
      <c r="E125" s="90" t="s">
        <v>23</v>
      </c>
      <c r="F125" s="90">
        <v>138</v>
      </c>
      <c r="G125" s="90">
        <v>130</v>
      </c>
      <c r="H125" s="91"/>
      <c r="I125" s="91">
        <v>1</v>
      </c>
      <c r="J125" s="91">
        <v>0</v>
      </c>
      <c r="K125" s="91"/>
      <c r="L125" s="92"/>
      <c r="M125" s="92">
        <v>1</v>
      </c>
      <c r="N125" s="92">
        <v>1</v>
      </c>
      <c r="O125" s="92"/>
      <c r="P125" s="92">
        <v>1</v>
      </c>
      <c r="Q125" s="92"/>
      <c r="R125" s="92">
        <v>1</v>
      </c>
      <c r="S125" s="92"/>
      <c r="T125" s="93">
        <v>0</v>
      </c>
      <c r="U125" s="93"/>
      <c r="V125" s="94">
        <v>5</v>
      </c>
      <c r="W125" s="121"/>
    </row>
    <row r="126" spans="1:23" x14ac:dyDescent="0.2">
      <c r="A126" s="86" t="s">
        <v>16</v>
      </c>
      <c r="B126" s="86" t="s">
        <v>21</v>
      </c>
      <c r="C126" s="88">
        <v>11351</v>
      </c>
      <c r="D126" s="88" t="s">
        <v>70</v>
      </c>
      <c r="E126" s="90" t="s">
        <v>23</v>
      </c>
      <c r="F126" s="90">
        <v>138</v>
      </c>
      <c r="G126" s="90">
        <v>130</v>
      </c>
      <c r="H126" s="91">
        <v>1</v>
      </c>
      <c r="I126" s="91"/>
      <c r="J126" s="91">
        <v>0</v>
      </c>
      <c r="K126" s="91"/>
      <c r="L126" s="92">
        <v>0</v>
      </c>
      <c r="M126" s="92"/>
      <c r="N126" s="92">
        <v>1</v>
      </c>
      <c r="O126" s="92"/>
      <c r="P126" s="92">
        <v>1</v>
      </c>
      <c r="Q126" s="92"/>
      <c r="R126" s="92">
        <v>0</v>
      </c>
      <c r="S126" s="92"/>
      <c r="T126" s="93">
        <v>0</v>
      </c>
      <c r="U126" s="93"/>
      <c r="V126" s="94">
        <v>3</v>
      </c>
      <c r="W126" s="121"/>
    </row>
    <row r="127" spans="1:23" x14ac:dyDescent="0.2">
      <c r="A127" s="86" t="s">
        <v>16</v>
      </c>
      <c r="B127" s="86" t="s">
        <v>21</v>
      </c>
      <c r="C127" s="88">
        <v>11351</v>
      </c>
      <c r="D127" s="88" t="s">
        <v>70</v>
      </c>
      <c r="E127" s="90" t="s">
        <v>23</v>
      </c>
      <c r="F127" s="90">
        <v>138</v>
      </c>
      <c r="G127" s="90">
        <v>130</v>
      </c>
      <c r="H127" s="91">
        <v>1</v>
      </c>
      <c r="I127" s="91"/>
      <c r="J127" s="91"/>
      <c r="K127" s="91">
        <v>1</v>
      </c>
      <c r="L127" s="92"/>
      <c r="M127" s="92">
        <v>2</v>
      </c>
      <c r="N127" s="92">
        <v>1</v>
      </c>
      <c r="O127" s="92"/>
      <c r="P127" s="92">
        <v>2</v>
      </c>
      <c r="Q127" s="92"/>
      <c r="R127" s="92">
        <v>1</v>
      </c>
      <c r="S127" s="92"/>
      <c r="T127" s="93"/>
      <c r="U127" s="93">
        <v>1</v>
      </c>
      <c r="V127" s="94">
        <v>9</v>
      </c>
      <c r="W127" s="121"/>
    </row>
    <row r="128" spans="1:23" x14ac:dyDescent="0.2">
      <c r="A128" s="86" t="s">
        <v>16</v>
      </c>
      <c r="B128" s="86" t="s">
        <v>21</v>
      </c>
      <c r="C128" s="88">
        <v>11351</v>
      </c>
      <c r="D128" s="88" t="s">
        <v>70</v>
      </c>
      <c r="E128" s="90" t="s">
        <v>23</v>
      </c>
      <c r="F128" s="90">
        <v>138</v>
      </c>
      <c r="G128" s="90">
        <v>130</v>
      </c>
      <c r="H128" s="91">
        <v>2</v>
      </c>
      <c r="I128" s="91"/>
      <c r="J128" s="91"/>
      <c r="K128" s="91">
        <v>1</v>
      </c>
      <c r="L128" s="92"/>
      <c r="M128" s="92">
        <v>2</v>
      </c>
      <c r="N128" s="92">
        <v>1</v>
      </c>
      <c r="O128" s="92"/>
      <c r="P128" s="92">
        <v>2</v>
      </c>
      <c r="Q128" s="92"/>
      <c r="R128" s="92">
        <v>1</v>
      </c>
      <c r="S128" s="92"/>
      <c r="T128" s="93">
        <v>1</v>
      </c>
      <c r="U128" s="93"/>
      <c r="V128" s="94">
        <v>10</v>
      </c>
      <c r="W128" s="121"/>
    </row>
    <row r="129" spans="1:23" x14ac:dyDescent="0.2">
      <c r="A129" s="86" t="s">
        <v>16</v>
      </c>
      <c r="B129" s="86" t="s">
        <v>21</v>
      </c>
      <c r="C129" s="88">
        <v>11351</v>
      </c>
      <c r="D129" s="88" t="s">
        <v>70</v>
      </c>
      <c r="E129" s="90" t="s">
        <v>23</v>
      </c>
      <c r="F129" s="90">
        <v>138</v>
      </c>
      <c r="G129" s="90">
        <v>130</v>
      </c>
      <c r="H129" s="91"/>
      <c r="I129" s="91">
        <v>2</v>
      </c>
      <c r="J129" s="91"/>
      <c r="K129" s="91">
        <v>1</v>
      </c>
      <c r="L129" s="92"/>
      <c r="M129" s="92">
        <v>2</v>
      </c>
      <c r="N129" s="92">
        <v>1</v>
      </c>
      <c r="O129" s="92"/>
      <c r="P129" s="92">
        <v>2</v>
      </c>
      <c r="Q129" s="92"/>
      <c r="R129" s="92">
        <v>1</v>
      </c>
      <c r="S129" s="92"/>
      <c r="T129" s="93">
        <v>1</v>
      </c>
      <c r="U129" s="93"/>
      <c r="V129" s="94">
        <v>10</v>
      </c>
      <c r="W129" s="121"/>
    </row>
    <row r="130" spans="1:23" x14ac:dyDescent="0.2">
      <c r="A130" s="86" t="s">
        <v>16</v>
      </c>
      <c r="B130" s="86" t="s">
        <v>21</v>
      </c>
      <c r="C130" s="88">
        <v>11351</v>
      </c>
      <c r="D130" s="88" t="s">
        <v>70</v>
      </c>
      <c r="E130" s="90" t="s">
        <v>23</v>
      </c>
      <c r="F130" s="90">
        <v>138</v>
      </c>
      <c r="G130" s="90">
        <v>130</v>
      </c>
      <c r="H130" s="91">
        <v>1</v>
      </c>
      <c r="I130" s="91"/>
      <c r="J130" s="91">
        <v>1</v>
      </c>
      <c r="K130" s="91"/>
      <c r="L130" s="92">
        <v>0</v>
      </c>
      <c r="M130" s="92"/>
      <c r="N130" s="92">
        <v>1</v>
      </c>
      <c r="O130" s="92"/>
      <c r="P130" s="92"/>
      <c r="Q130" s="92">
        <v>1</v>
      </c>
      <c r="R130" s="92">
        <v>1</v>
      </c>
      <c r="S130" s="92"/>
      <c r="T130" s="93"/>
      <c r="U130" s="93">
        <v>2</v>
      </c>
      <c r="V130" s="94">
        <v>7</v>
      </c>
      <c r="W130" s="121"/>
    </row>
    <row r="131" spans="1:23" x14ac:dyDescent="0.2">
      <c r="A131" s="86" t="s">
        <v>16</v>
      </c>
      <c r="B131" s="86" t="s">
        <v>21</v>
      </c>
      <c r="C131" s="88">
        <v>11351</v>
      </c>
      <c r="D131" s="88" t="s">
        <v>70</v>
      </c>
      <c r="E131" s="90" t="s">
        <v>23</v>
      </c>
      <c r="F131" s="90">
        <v>138</v>
      </c>
      <c r="G131" s="90">
        <v>130</v>
      </c>
      <c r="H131" s="91">
        <v>0</v>
      </c>
      <c r="I131" s="91"/>
      <c r="J131" s="91">
        <v>0</v>
      </c>
      <c r="K131" s="91"/>
      <c r="L131" s="92"/>
      <c r="M131" s="92">
        <v>2</v>
      </c>
      <c r="N131" s="92">
        <v>1</v>
      </c>
      <c r="O131" s="92"/>
      <c r="P131" s="92">
        <v>2</v>
      </c>
      <c r="Q131" s="92"/>
      <c r="R131" s="92">
        <v>1</v>
      </c>
      <c r="S131" s="92"/>
      <c r="T131" s="93">
        <v>2</v>
      </c>
      <c r="U131" s="93"/>
      <c r="V131" s="94">
        <v>8</v>
      </c>
      <c r="W131" s="121"/>
    </row>
    <row r="132" spans="1:23" x14ac:dyDescent="0.2">
      <c r="A132" s="86" t="s">
        <v>16</v>
      </c>
      <c r="B132" s="86" t="s">
        <v>21</v>
      </c>
      <c r="C132" s="88">
        <v>11351</v>
      </c>
      <c r="D132" s="88" t="s">
        <v>70</v>
      </c>
      <c r="E132" s="90" t="s">
        <v>23</v>
      </c>
      <c r="F132" s="90">
        <v>138</v>
      </c>
      <c r="G132" s="90">
        <v>130</v>
      </c>
      <c r="H132" s="91"/>
      <c r="I132" s="91">
        <v>2</v>
      </c>
      <c r="J132" s="91">
        <v>0</v>
      </c>
      <c r="K132" s="91"/>
      <c r="L132" s="92"/>
      <c r="M132" s="92">
        <v>2</v>
      </c>
      <c r="N132" s="92">
        <v>1</v>
      </c>
      <c r="O132" s="92"/>
      <c r="P132" s="92">
        <v>1</v>
      </c>
      <c r="Q132" s="92"/>
      <c r="R132" s="92">
        <v>0</v>
      </c>
      <c r="S132" s="92"/>
      <c r="T132" s="93"/>
      <c r="U132" s="93">
        <v>2</v>
      </c>
      <c r="V132" s="94">
        <v>8</v>
      </c>
      <c r="W132" s="121"/>
    </row>
    <row r="133" spans="1:23" x14ac:dyDescent="0.2">
      <c r="A133" s="86" t="s">
        <v>16</v>
      </c>
      <c r="B133" s="86" t="s">
        <v>21</v>
      </c>
      <c r="C133" s="88">
        <v>11351</v>
      </c>
      <c r="D133" s="88" t="s">
        <v>70</v>
      </c>
      <c r="E133" s="90" t="s">
        <v>23</v>
      </c>
      <c r="F133" s="90">
        <v>138</v>
      </c>
      <c r="G133" s="90">
        <v>130</v>
      </c>
      <c r="H133" s="91">
        <v>0</v>
      </c>
      <c r="I133" s="91"/>
      <c r="J133" s="91"/>
      <c r="K133" s="91">
        <v>1</v>
      </c>
      <c r="L133" s="92">
        <v>2</v>
      </c>
      <c r="M133" s="92"/>
      <c r="N133" s="92">
        <v>0</v>
      </c>
      <c r="O133" s="92"/>
      <c r="P133" s="92">
        <v>0</v>
      </c>
      <c r="Q133" s="92"/>
      <c r="R133" s="92">
        <v>1</v>
      </c>
      <c r="S133" s="92"/>
      <c r="T133" s="93"/>
      <c r="U133" s="93">
        <v>1</v>
      </c>
      <c r="V133" s="94">
        <v>5</v>
      </c>
      <c r="W133" s="121"/>
    </row>
    <row r="134" spans="1:23" x14ac:dyDescent="0.2">
      <c r="A134" s="86" t="s">
        <v>16</v>
      </c>
      <c r="B134" s="86" t="s">
        <v>21</v>
      </c>
      <c r="C134" s="88">
        <v>11351</v>
      </c>
      <c r="D134" s="88" t="s">
        <v>70</v>
      </c>
      <c r="E134" s="90" t="s">
        <v>23</v>
      </c>
      <c r="F134" s="90">
        <v>138</v>
      </c>
      <c r="G134" s="90">
        <v>130</v>
      </c>
      <c r="H134" s="91"/>
      <c r="I134" s="91">
        <v>2</v>
      </c>
      <c r="J134" s="91"/>
      <c r="K134" s="91">
        <v>1</v>
      </c>
      <c r="L134" s="92">
        <v>2</v>
      </c>
      <c r="M134" s="92"/>
      <c r="N134" s="92">
        <v>1</v>
      </c>
      <c r="O134" s="92"/>
      <c r="P134" s="92"/>
      <c r="Q134" s="92">
        <v>2</v>
      </c>
      <c r="R134" s="92">
        <v>1</v>
      </c>
      <c r="S134" s="92"/>
      <c r="T134" s="93"/>
      <c r="U134" s="93">
        <v>2</v>
      </c>
      <c r="V134" s="94">
        <v>11</v>
      </c>
      <c r="W134" s="121"/>
    </row>
    <row r="135" spans="1:23" x14ac:dyDescent="0.2">
      <c r="A135" s="86" t="s">
        <v>16</v>
      </c>
      <c r="B135" s="86" t="s">
        <v>21</v>
      </c>
      <c r="C135" s="88">
        <v>11351</v>
      </c>
      <c r="D135" s="88" t="s">
        <v>70</v>
      </c>
      <c r="E135" s="90" t="s">
        <v>23</v>
      </c>
      <c r="F135" s="90">
        <v>138</v>
      </c>
      <c r="G135" s="90">
        <v>130</v>
      </c>
      <c r="H135" s="91">
        <v>2</v>
      </c>
      <c r="I135" s="91"/>
      <c r="J135" s="91"/>
      <c r="K135" s="91">
        <v>1</v>
      </c>
      <c r="L135" s="92"/>
      <c r="M135" s="92">
        <v>2</v>
      </c>
      <c r="N135" s="92">
        <v>1</v>
      </c>
      <c r="O135" s="92"/>
      <c r="P135" s="92">
        <v>2</v>
      </c>
      <c r="Q135" s="92"/>
      <c r="R135" s="92">
        <v>1</v>
      </c>
      <c r="S135" s="92"/>
      <c r="T135" s="93">
        <v>0</v>
      </c>
      <c r="U135" s="93"/>
      <c r="V135" s="94">
        <v>9</v>
      </c>
      <c r="W135" s="121"/>
    </row>
    <row r="136" spans="1:23" x14ac:dyDescent="0.2">
      <c r="A136" s="86" t="s">
        <v>16</v>
      </c>
      <c r="B136" s="86" t="s">
        <v>21</v>
      </c>
      <c r="C136" s="88">
        <v>11351</v>
      </c>
      <c r="D136" s="88" t="s">
        <v>70</v>
      </c>
      <c r="E136" s="90" t="s">
        <v>24</v>
      </c>
      <c r="F136" s="90">
        <v>138</v>
      </c>
      <c r="G136" s="90">
        <v>130</v>
      </c>
      <c r="H136" s="95"/>
      <c r="I136" s="95">
        <v>2</v>
      </c>
      <c r="J136" s="95"/>
      <c r="K136" s="95">
        <v>1</v>
      </c>
      <c r="L136" s="96"/>
      <c r="M136" s="96">
        <v>1</v>
      </c>
      <c r="N136" s="96">
        <v>1</v>
      </c>
      <c r="O136" s="96"/>
      <c r="P136" s="96"/>
      <c r="Q136" s="96">
        <v>1</v>
      </c>
      <c r="R136" s="96">
        <v>0</v>
      </c>
      <c r="S136" s="96"/>
      <c r="T136" s="97">
        <v>0</v>
      </c>
      <c r="U136" s="97"/>
      <c r="V136" s="94">
        <v>6</v>
      </c>
      <c r="W136" s="121"/>
    </row>
    <row r="137" spans="1:23" x14ac:dyDescent="0.2">
      <c r="A137" s="86" t="s">
        <v>16</v>
      </c>
      <c r="B137" s="86" t="s">
        <v>21</v>
      </c>
      <c r="C137" s="88">
        <v>11351</v>
      </c>
      <c r="D137" s="88" t="s">
        <v>70</v>
      </c>
      <c r="E137" s="90" t="s">
        <v>24</v>
      </c>
      <c r="F137" s="90">
        <v>138</v>
      </c>
      <c r="G137" s="90">
        <v>130</v>
      </c>
      <c r="H137" s="95"/>
      <c r="I137" s="95">
        <v>2</v>
      </c>
      <c r="J137" s="95">
        <v>1</v>
      </c>
      <c r="K137" s="95"/>
      <c r="L137" s="96">
        <v>2</v>
      </c>
      <c r="M137" s="96"/>
      <c r="N137" s="96">
        <v>1</v>
      </c>
      <c r="O137" s="96"/>
      <c r="P137" s="96">
        <v>1</v>
      </c>
      <c r="Q137" s="96"/>
      <c r="R137" s="96">
        <v>1</v>
      </c>
      <c r="S137" s="96"/>
      <c r="T137" s="97">
        <v>2</v>
      </c>
      <c r="U137" s="97"/>
      <c r="V137" s="94">
        <v>10</v>
      </c>
      <c r="W137" s="121"/>
    </row>
    <row r="138" spans="1:23" x14ac:dyDescent="0.2">
      <c r="A138" s="86" t="s">
        <v>16</v>
      </c>
      <c r="B138" s="86" t="s">
        <v>21</v>
      </c>
      <c r="C138" s="88">
        <v>11351</v>
      </c>
      <c r="D138" s="88" t="s">
        <v>70</v>
      </c>
      <c r="E138" s="90" t="s">
        <v>24</v>
      </c>
      <c r="F138" s="90">
        <v>138</v>
      </c>
      <c r="G138" s="90">
        <v>130</v>
      </c>
      <c r="H138" s="95"/>
      <c r="I138" s="95">
        <v>1</v>
      </c>
      <c r="J138" s="95">
        <v>1</v>
      </c>
      <c r="K138" s="95"/>
      <c r="L138" s="96"/>
      <c r="M138" s="96">
        <v>2</v>
      </c>
      <c r="N138" s="96">
        <v>1</v>
      </c>
      <c r="O138" s="96"/>
      <c r="P138" s="96">
        <v>2</v>
      </c>
      <c r="Q138" s="96"/>
      <c r="R138" s="96">
        <v>1</v>
      </c>
      <c r="S138" s="96"/>
      <c r="T138" s="97">
        <v>2</v>
      </c>
      <c r="U138" s="97"/>
      <c r="V138" s="94">
        <v>10</v>
      </c>
      <c r="W138" s="121"/>
    </row>
    <row r="139" spans="1:23" x14ac:dyDescent="0.2">
      <c r="A139" s="86" t="s">
        <v>16</v>
      </c>
      <c r="B139" s="86" t="s">
        <v>21</v>
      </c>
      <c r="C139" s="88">
        <v>11351</v>
      </c>
      <c r="D139" s="88" t="s">
        <v>70</v>
      </c>
      <c r="E139" s="90" t="s">
        <v>24</v>
      </c>
      <c r="F139" s="90">
        <v>138</v>
      </c>
      <c r="G139" s="90">
        <v>130</v>
      </c>
      <c r="H139" s="95">
        <v>1</v>
      </c>
      <c r="I139" s="95"/>
      <c r="J139" s="95">
        <v>1</v>
      </c>
      <c r="K139" s="95"/>
      <c r="L139" s="96">
        <v>2</v>
      </c>
      <c r="M139" s="96"/>
      <c r="N139" s="96">
        <v>1</v>
      </c>
      <c r="O139" s="96"/>
      <c r="P139" s="96">
        <v>2</v>
      </c>
      <c r="Q139" s="96"/>
      <c r="R139" s="96"/>
      <c r="S139" s="96">
        <v>1</v>
      </c>
      <c r="T139" s="97">
        <v>1</v>
      </c>
      <c r="U139" s="97"/>
      <c r="V139" s="94">
        <v>9</v>
      </c>
      <c r="W139" s="121"/>
    </row>
    <row r="140" spans="1:23" x14ac:dyDescent="0.2">
      <c r="A140" s="86" t="s">
        <v>16</v>
      </c>
      <c r="B140" s="86" t="s">
        <v>21</v>
      </c>
      <c r="C140" s="88">
        <v>11351</v>
      </c>
      <c r="D140" s="88" t="s">
        <v>70</v>
      </c>
      <c r="E140" s="90" t="s">
        <v>24</v>
      </c>
      <c r="F140" s="90">
        <v>138</v>
      </c>
      <c r="G140" s="90">
        <v>130</v>
      </c>
      <c r="H140" s="95">
        <v>2</v>
      </c>
      <c r="I140" s="95"/>
      <c r="J140" s="95"/>
      <c r="K140" s="95">
        <v>1</v>
      </c>
      <c r="L140" s="96"/>
      <c r="M140" s="96">
        <v>1</v>
      </c>
      <c r="N140" s="96">
        <v>1</v>
      </c>
      <c r="O140" s="96"/>
      <c r="P140" s="96"/>
      <c r="Q140" s="96">
        <v>2</v>
      </c>
      <c r="R140" s="96">
        <v>1</v>
      </c>
      <c r="S140" s="96"/>
      <c r="T140" s="97">
        <v>2</v>
      </c>
      <c r="U140" s="97"/>
      <c r="V140" s="94">
        <v>10</v>
      </c>
      <c r="W140" s="121"/>
    </row>
    <row r="141" spans="1:23" x14ac:dyDescent="0.2">
      <c r="A141" s="86" t="s">
        <v>16</v>
      </c>
      <c r="B141" s="86" t="s">
        <v>21</v>
      </c>
      <c r="C141" s="88">
        <v>11351</v>
      </c>
      <c r="D141" s="88" t="s">
        <v>70</v>
      </c>
      <c r="E141" s="90" t="s">
        <v>24</v>
      </c>
      <c r="F141" s="90">
        <v>138</v>
      </c>
      <c r="G141" s="90">
        <v>130</v>
      </c>
      <c r="H141" s="95"/>
      <c r="I141" s="95">
        <v>2</v>
      </c>
      <c r="J141" s="95">
        <v>1</v>
      </c>
      <c r="K141" s="95"/>
      <c r="L141" s="96"/>
      <c r="M141" s="96">
        <v>2</v>
      </c>
      <c r="N141" s="96">
        <v>1</v>
      </c>
      <c r="O141" s="96"/>
      <c r="P141" s="96">
        <v>2</v>
      </c>
      <c r="Q141" s="96"/>
      <c r="R141" s="96">
        <v>1</v>
      </c>
      <c r="S141" s="96"/>
      <c r="T141" s="97"/>
      <c r="U141" s="97">
        <v>2</v>
      </c>
      <c r="V141" s="94">
        <v>11</v>
      </c>
      <c r="W141" s="121"/>
    </row>
    <row r="142" spans="1:23" x14ac:dyDescent="0.2">
      <c r="A142" s="86" t="s">
        <v>16</v>
      </c>
      <c r="B142" s="86" t="s">
        <v>21</v>
      </c>
      <c r="C142" s="88">
        <v>11351</v>
      </c>
      <c r="D142" s="88" t="s">
        <v>70</v>
      </c>
      <c r="E142" s="90" t="s">
        <v>24</v>
      </c>
      <c r="F142" s="90">
        <v>138</v>
      </c>
      <c r="G142" s="90">
        <v>130</v>
      </c>
      <c r="H142" s="95">
        <v>2</v>
      </c>
      <c r="I142" s="95"/>
      <c r="J142" s="95"/>
      <c r="K142" s="95">
        <v>1</v>
      </c>
      <c r="L142" s="96"/>
      <c r="M142" s="96">
        <v>2</v>
      </c>
      <c r="N142" s="96">
        <v>1</v>
      </c>
      <c r="O142" s="96"/>
      <c r="P142" s="96">
        <v>2</v>
      </c>
      <c r="Q142" s="96"/>
      <c r="R142" s="96">
        <v>1</v>
      </c>
      <c r="S142" s="96"/>
      <c r="T142" s="98"/>
      <c r="U142" s="97">
        <v>1</v>
      </c>
      <c r="V142" s="94">
        <v>10</v>
      </c>
      <c r="W142" s="121"/>
    </row>
    <row r="143" spans="1:23" x14ac:dyDescent="0.2">
      <c r="A143" s="86" t="s">
        <v>16</v>
      </c>
      <c r="B143" s="86" t="s">
        <v>21</v>
      </c>
      <c r="C143" s="88">
        <v>11351</v>
      </c>
      <c r="D143" s="88" t="s">
        <v>70</v>
      </c>
      <c r="E143" s="90" t="s">
        <v>24</v>
      </c>
      <c r="F143" s="90">
        <v>138</v>
      </c>
      <c r="G143" s="90">
        <v>130</v>
      </c>
      <c r="H143" s="95">
        <v>2</v>
      </c>
      <c r="I143" s="95"/>
      <c r="J143" s="95">
        <v>1</v>
      </c>
      <c r="K143" s="95"/>
      <c r="L143" s="96">
        <v>2</v>
      </c>
      <c r="M143" s="96"/>
      <c r="N143" s="96">
        <v>1</v>
      </c>
      <c r="O143" s="96"/>
      <c r="P143" s="96">
        <v>1</v>
      </c>
      <c r="Q143" s="96"/>
      <c r="R143" s="96">
        <v>1</v>
      </c>
      <c r="S143" s="96"/>
      <c r="T143" s="97"/>
      <c r="U143" s="97">
        <v>0</v>
      </c>
      <c r="V143" s="94">
        <v>8</v>
      </c>
      <c r="W143" s="121"/>
    </row>
    <row r="144" spans="1:23" x14ac:dyDescent="0.2">
      <c r="A144" s="86" t="s">
        <v>16</v>
      </c>
      <c r="B144" s="86" t="s">
        <v>21</v>
      </c>
      <c r="C144" s="88">
        <v>11351</v>
      </c>
      <c r="D144" s="88" t="s">
        <v>70</v>
      </c>
      <c r="E144" s="90" t="s">
        <v>24</v>
      </c>
      <c r="F144" s="90">
        <v>138</v>
      </c>
      <c r="G144" s="90">
        <v>130</v>
      </c>
      <c r="H144" s="95">
        <v>2</v>
      </c>
      <c r="I144" s="95"/>
      <c r="J144" s="95">
        <v>1</v>
      </c>
      <c r="K144" s="95"/>
      <c r="L144" s="96">
        <v>1</v>
      </c>
      <c r="M144" s="96"/>
      <c r="N144" s="96">
        <v>1</v>
      </c>
      <c r="O144" s="96"/>
      <c r="P144" s="96">
        <v>2</v>
      </c>
      <c r="Q144" s="96"/>
      <c r="R144" s="96">
        <v>0</v>
      </c>
      <c r="S144" s="96"/>
      <c r="T144" s="97">
        <v>2</v>
      </c>
      <c r="U144" s="97"/>
      <c r="V144" s="94">
        <v>9</v>
      </c>
      <c r="W144" s="121"/>
    </row>
    <row r="145" spans="1:23" x14ac:dyDescent="0.2">
      <c r="A145" s="86" t="s">
        <v>16</v>
      </c>
      <c r="B145" s="86" t="s">
        <v>21</v>
      </c>
      <c r="C145" s="88">
        <v>11351</v>
      </c>
      <c r="D145" s="88" t="s">
        <v>70</v>
      </c>
      <c r="E145" s="90" t="s">
        <v>24</v>
      </c>
      <c r="F145" s="90">
        <v>138</v>
      </c>
      <c r="G145" s="90">
        <v>130</v>
      </c>
      <c r="H145" s="95">
        <v>2</v>
      </c>
      <c r="I145" s="95"/>
      <c r="J145" s="95">
        <v>1</v>
      </c>
      <c r="K145" s="95"/>
      <c r="L145" s="96"/>
      <c r="M145" s="96">
        <v>2</v>
      </c>
      <c r="N145" s="96">
        <v>1</v>
      </c>
      <c r="O145" s="96"/>
      <c r="P145" s="96">
        <v>2</v>
      </c>
      <c r="Q145" s="96"/>
      <c r="R145" s="96">
        <v>1</v>
      </c>
      <c r="S145" s="96"/>
      <c r="T145" s="97">
        <v>2</v>
      </c>
      <c r="U145" s="97"/>
      <c r="V145" s="94">
        <v>11</v>
      </c>
      <c r="W145" s="121"/>
    </row>
    <row r="146" spans="1:23" x14ac:dyDescent="0.2">
      <c r="A146" s="86" t="s">
        <v>16</v>
      </c>
      <c r="B146" s="86" t="s">
        <v>21</v>
      </c>
      <c r="C146" s="88">
        <v>11351</v>
      </c>
      <c r="D146" s="88" t="s">
        <v>70</v>
      </c>
      <c r="E146" s="90" t="s">
        <v>24</v>
      </c>
      <c r="F146" s="90">
        <v>138</v>
      </c>
      <c r="G146" s="90">
        <v>130</v>
      </c>
      <c r="H146" s="95">
        <v>2</v>
      </c>
      <c r="I146" s="95"/>
      <c r="J146" s="95">
        <v>1</v>
      </c>
      <c r="K146" s="95"/>
      <c r="L146" s="96">
        <v>2</v>
      </c>
      <c r="M146" s="96"/>
      <c r="N146" s="96">
        <v>1</v>
      </c>
      <c r="O146" s="96"/>
      <c r="P146" s="96"/>
      <c r="Q146" s="96">
        <v>2</v>
      </c>
      <c r="R146" s="96"/>
      <c r="S146" s="96">
        <v>1</v>
      </c>
      <c r="T146" s="97"/>
      <c r="U146" s="97">
        <v>2</v>
      </c>
      <c r="V146" s="94">
        <v>11</v>
      </c>
      <c r="W146" s="121"/>
    </row>
    <row r="147" spans="1:23" x14ac:dyDescent="0.2">
      <c r="A147" s="86" t="s">
        <v>16</v>
      </c>
      <c r="B147" s="86" t="s">
        <v>21</v>
      </c>
      <c r="C147" s="88">
        <v>11351</v>
      </c>
      <c r="D147" s="88" t="s">
        <v>70</v>
      </c>
      <c r="E147" s="90" t="s">
        <v>24</v>
      </c>
      <c r="F147" s="90">
        <v>138</v>
      </c>
      <c r="G147" s="90">
        <v>130</v>
      </c>
      <c r="H147" s="95"/>
      <c r="I147" s="95">
        <v>2</v>
      </c>
      <c r="J147" s="95"/>
      <c r="K147" s="95">
        <v>1</v>
      </c>
      <c r="L147" s="96">
        <v>0</v>
      </c>
      <c r="M147" s="96"/>
      <c r="N147" s="96">
        <v>1</v>
      </c>
      <c r="O147" s="96"/>
      <c r="P147" s="96">
        <v>2</v>
      </c>
      <c r="Q147" s="96"/>
      <c r="R147" s="96">
        <v>0</v>
      </c>
      <c r="S147" s="96"/>
      <c r="T147" s="97">
        <v>0</v>
      </c>
      <c r="U147" s="97"/>
      <c r="V147" s="94">
        <v>6</v>
      </c>
      <c r="W147" s="121"/>
    </row>
    <row r="148" spans="1:23" x14ac:dyDescent="0.2">
      <c r="A148" s="86" t="s">
        <v>16</v>
      </c>
      <c r="B148" s="86" t="s">
        <v>21</v>
      </c>
      <c r="C148" s="88">
        <v>11351</v>
      </c>
      <c r="D148" s="88" t="s">
        <v>70</v>
      </c>
      <c r="E148" s="90" t="s">
        <v>24</v>
      </c>
      <c r="F148" s="90">
        <v>138</v>
      </c>
      <c r="G148" s="90">
        <v>130</v>
      </c>
      <c r="H148" s="95">
        <v>1</v>
      </c>
      <c r="I148" s="95"/>
      <c r="J148" s="95"/>
      <c r="K148" s="95">
        <v>1</v>
      </c>
      <c r="L148" s="96"/>
      <c r="M148" s="96">
        <v>2</v>
      </c>
      <c r="N148" s="96"/>
      <c r="O148" s="96">
        <v>1</v>
      </c>
      <c r="P148" s="96">
        <v>2</v>
      </c>
      <c r="Q148" s="96"/>
      <c r="R148" s="96">
        <v>1</v>
      </c>
      <c r="S148" s="96"/>
      <c r="T148" s="97">
        <v>1</v>
      </c>
      <c r="U148" s="97"/>
      <c r="V148" s="94">
        <v>9</v>
      </c>
      <c r="W148" s="121"/>
    </row>
    <row r="149" spans="1:23" x14ac:dyDescent="0.2">
      <c r="A149" s="86" t="s">
        <v>16</v>
      </c>
      <c r="B149" s="86" t="s">
        <v>21</v>
      </c>
      <c r="C149" s="88">
        <v>11351</v>
      </c>
      <c r="D149" s="88" t="s">
        <v>70</v>
      </c>
      <c r="E149" s="90" t="s">
        <v>24</v>
      </c>
      <c r="F149" s="90">
        <v>138</v>
      </c>
      <c r="G149" s="90">
        <v>130</v>
      </c>
      <c r="H149" s="95"/>
      <c r="I149" s="95">
        <v>2</v>
      </c>
      <c r="J149" s="95"/>
      <c r="K149" s="95">
        <v>1</v>
      </c>
      <c r="L149" s="96">
        <v>2</v>
      </c>
      <c r="M149" s="96"/>
      <c r="N149" s="96">
        <v>1</v>
      </c>
      <c r="O149" s="96"/>
      <c r="P149" s="96">
        <v>2</v>
      </c>
      <c r="Q149" s="96"/>
      <c r="R149" s="96">
        <v>1</v>
      </c>
      <c r="S149" s="96"/>
      <c r="T149" s="97">
        <v>1</v>
      </c>
      <c r="U149" s="97"/>
      <c r="V149" s="94">
        <v>10</v>
      </c>
      <c r="W149" s="121"/>
    </row>
    <row r="150" spans="1:23" x14ac:dyDescent="0.2">
      <c r="A150" s="86" t="s">
        <v>16</v>
      </c>
      <c r="B150" s="86" t="s">
        <v>21</v>
      </c>
      <c r="C150" s="88">
        <v>11351</v>
      </c>
      <c r="D150" s="88" t="s">
        <v>70</v>
      </c>
      <c r="E150" s="90" t="s">
        <v>24</v>
      </c>
      <c r="F150" s="90">
        <v>138</v>
      </c>
      <c r="G150" s="90">
        <v>130</v>
      </c>
      <c r="H150" s="95"/>
      <c r="I150" s="95">
        <v>2</v>
      </c>
      <c r="J150" s="95"/>
      <c r="K150" s="95">
        <v>1</v>
      </c>
      <c r="L150" s="96"/>
      <c r="M150" s="96">
        <v>2</v>
      </c>
      <c r="N150" s="96">
        <v>1</v>
      </c>
      <c r="O150" s="96"/>
      <c r="P150" s="96">
        <v>2</v>
      </c>
      <c r="Q150" s="96"/>
      <c r="R150" s="96">
        <v>1</v>
      </c>
      <c r="S150" s="96"/>
      <c r="T150" s="97">
        <v>1</v>
      </c>
      <c r="U150" s="97"/>
      <c r="V150" s="94">
        <v>10</v>
      </c>
      <c r="W150" s="121"/>
    </row>
    <row r="151" spans="1:23" x14ac:dyDescent="0.2">
      <c r="A151" s="86" t="s">
        <v>16</v>
      </c>
      <c r="B151" s="86" t="s">
        <v>21</v>
      </c>
      <c r="C151" s="88">
        <v>11351</v>
      </c>
      <c r="D151" s="88" t="s">
        <v>70</v>
      </c>
      <c r="E151" s="90" t="s">
        <v>24</v>
      </c>
      <c r="F151" s="90">
        <v>138</v>
      </c>
      <c r="G151" s="90">
        <v>130</v>
      </c>
      <c r="H151" s="95">
        <v>2</v>
      </c>
      <c r="I151" s="95"/>
      <c r="J151" s="95">
        <v>1</v>
      </c>
      <c r="K151" s="95"/>
      <c r="L151" s="96"/>
      <c r="M151" s="96">
        <v>2</v>
      </c>
      <c r="N151" s="96">
        <v>1</v>
      </c>
      <c r="O151" s="96"/>
      <c r="P151" s="96">
        <v>2</v>
      </c>
      <c r="Q151" s="96"/>
      <c r="R151" s="96">
        <v>1</v>
      </c>
      <c r="S151" s="96"/>
      <c r="T151" s="97">
        <v>2</v>
      </c>
      <c r="U151" s="97"/>
      <c r="V151" s="94">
        <v>11</v>
      </c>
      <c r="W151" s="121"/>
    </row>
    <row r="152" spans="1:23" x14ac:dyDescent="0.2">
      <c r="A152" s="86" t="s">
        <v>16</v>
      </c>
      <c r="B152" s="86" t="s">
        <v>21</v>
      </c>
      <c r="C152" s="88">
        <v>11351</v>
      </c>
      <c r="D152" s="88" t="s">
        <v>70</v>
      </c>
      <c r="E152" s="90" t="s">
        <v>24</v>
      </c>
      <c r="F152" s="90">
        <v>138</v>
      </c>
      <c r="G152" s="90">
        <v>130</v>
      </c>
      <c r="H152" s="95">
        <v>1</v>
      </c>
      <c r="I152" s="95"/>
      <c r="J152" s="95"/>
      <c r="K152" s="95">
        <v>1</v>
      </c>
      <c r="L152" s="96">
        <v>2</v>
      </c>
      <c r="M152" s="96"/>
      <c r="N152" s="96">
        <v>1</v>
      </c>
      <c r="O152" s="96"/>
      <c r="P152" s="96">
        <v>2</v>
      </c>
      <c r="Q152" s="96"/>
      <c r="R152" s="96">
        <v>1</v>
      </c>
      <c r="S152" s="96"/>
      <c r="T152" s="97"/>
      <c r="U152" s="97">
        <v>0</v>
      </c>
      <c r="V152" s="94">
        <v>8</v>
      </c>
      <c r="W152" s="121"/>
    </row>
    <row r="153" spans="1:23" x14ac:dyDescent="0.2">
      <c r="A153" s="86" t="s">
        <v>16</v>
      </c>
      <c r="B153" s="86" t="s">
        <v>21</v>
      </c>
      <c r="C153" s="88">
        <v>11351</v>
      </c>
      <c r="D153" s="88" t="s">
        <v>70</v>
      </c>
      <c r="E153" s="90" t="s">
        <v>24</v>
      </c>
      <c r="F153" s="90">
        <v>138</v>
      </c>
      <c r="G153" s="90">
        <v>130</v>
      </c>
      <c r="H153" s="95">
        <v>1</v>
      </c>
      <c r="I153" s="95"/>
      <c r="J153" s="95">
        <v>1</v>
      </c>
      <c r="K153" s="95"/>
      <c r="L153" s="96">
        <v>0</v>
      </c>
      <c r="M153" s="96"/>
      <c r="N153" s="96">
        <v>1</v>
      </c>
      <c r="O153" s="96"/>
      <c r="P153" s="96">
        <v>2</v>
      </c>
      <c r="Q153" s="96"/>
      <c r="R153" s="96">
        <v>1</v>
      </c>
      <c r="S153" s="96"/>
      <c r="T153" s="97">
        <v>2</v>
      </c>
      <c r="U153" s="97"/>
      <c r="V153" s="94">
        <v>8</v>
      </c>
      <c r="W153" s="121"/>
    </row>
    <row r="154" spans="1:23" x14ac:dyDescent="0.2">
      <c r="A154" s="86" t="s">
        <v>16</v>
      </c>
      <c r="B154" s="86" t="s">
        <v>21</v>
      </c>
      <c r="C154" s="88">
        <v>11351</v>
      </c>
      <c r="D154" s="88" t="s">
        <v>70</v>
      </c>
      <c r="E154" s="90" t="s">
        <v>24</v>
      </c>
      <c r="F154" s="90">
        <v>138</v>
      </c>
      <c r="G154" s="90">
        <v>130</v>
      </c>
      <c r="H154" s="95"/>
      <c r="I154" s="95">
        <v>1</v>
      </c>
      <c r="J154" s="95"/>
      <c r="K154" s="95">
        <v>1</v>
      </c>
      <c r="L154" s="96"/>
      <c r="M154" s="96">
        <v>2</v>
      </c>
      <c r="N154" s="96">
        <v>1</v>
      </c>
      <c r="O154" s="96"/>
      <c r="P154" s="96"/>
      <c r="Q154" s="96">
        <v>2</v>
      </c>
      <c r="R154" s="96">
        <v>1</v>
      </c>
      <c r="S154" s="96"/>
      <c r="T154" s="97"/>
      <c r="U154" s="97">
        <v>1</v>
      </c>
      <c r="V154" s="94">
        <v>9</v>
      </c>
      <c r="W154" s="121"/>
    </row>
    <row r="155" spans="1:23" x14ac:dyDescent="0.2">
      <c r="A155" s="86" t="s">
        <v>16</v>
      </c>
      <c r="B155" s="86" t="s">
        <v>21</v>
      </c>
      <c r="C155" s="88">
        <v>11351</v>
      </c>
      <c r="D155" s="88" t="s">
        <v>70</v>
      </c>
      <c r="E155" s="90" t="s">
        <v>24</v>
      </c>
      <c r="F155" s="90">
        <v>138</v>
      </c>
      <c r="G155" s="90">
        <v>130</v>
      </c>
      <c r="H155" s="95">
        <v>2</v>
      </c>
      <c r="I155" s="95"/>
      <c r="J155" s="95"/>
      <c r="K155" s="95">
        <v>1</v>
      </c>
      <c r="L155" s="96">
        <v>2</v>
      </c>
      <c r="M155" s="96"/>
      <c r="N155" s="96">
        <v>1</v>
      </c>
      <c r="O155" s="96"/>
      <c r="P155" s="96">
        <v>2</v>
      </c>
      <c r="Q155" s="96"/>
      <c r="R155" s="96">
        <v>1</v>
      </c>
      <c r="S155" s="96"/>
      <c r="T155" s="97"/>
      <c r="U155" s="97">
        <v>1</v>
      </c>
      <c r="V155" s="94">
        <v>10</v>
      </c>
      <c r="W155" s="121"/>
    </row>
    <row r="156" spans="1:23" x14ac:dyDescent="0.2">
      <c r="A156" s="86" t="s">
        <v>16</v>
      </c>
      <c r="B156" s="86" t="s">
        <v>21</v>
      </c>
      <c r="C156" s="88">
        <v>11351</v>
      </c>
      <c r="D156" s="88" t="s">
        <v>70</v>
      </c>
      <c r="E156" s="90" t="s">
        <v>24</v>
      </c>
      <c r="F156" s="90">
        <v>138</v>
      </c>
      <c r="G156" s="90">
        <v>130</v>
      </c>
      <c r="H156" s="95">
        <v>0</v>
      </c>
      <c r="I156" s="95"/>
      <c r="J156" s="95">
        <v>1</v>
      </c>
      <c r="K156" s="95"/>
      <c r="L156" s="96"/>
      <c r="M156" s="96">
        <v>0</v>
      </c>
      <c r="N156" s="96">
        <v>0</v>
      </c>
      <c r="O156" s="96"/>
      <c r="P156" s="96">
        <v>0</v>
      </c>
      <c r="Q156" s="96"/>
      <c r="R156" s="96">
        <v>0</v>
      </c>
      <c r="S156" s="96"/>
      <c r="T156" s="97">
        <v>0</v>
      </c>
      <c r="U156" s="97"/>
      <c r="V156" s="94">
        <v>1</v>
      </c>
      <c r="W156" s="121"/>
    </row>
    <row r="157" spans="1:23" x14ac:dyDescent="0.2">
      <c r="A157" s="86" t="s">
        <v>16</v>
      </c>
      <c r="B157" s="86" t="s">
        <v>21</v>
      </c>
      <c r="C157" s="88">
        <v>11351</v>
      </c>
      <c r="D157" s="88" t="s">
        <v>70</v>
      </c>
      <c r="E157" s="90" t="s">
        <v>24</v>
      </c>
      <c r="F157" s="90">
        <v>138</v>
      </c>
      <c r="G157" s="90">
        <v>130</v>
      </c>
      <c r="H157" s="95">
        <v>2</v>
      </c>
      <c r="I157" s="95"/>
      <c r="J157" s="95">
        <v>1</v>
      </c>
      <c r="K157" s="95"/>
      <c r="L157" s="96"/>
      <c r="M157" s="96">
        <v>2</v>
      </c>
      <c r="N157" s="96"/>
      <c r="O157" s="96">
        <v>1</v>
      </c>
      <c r="P157" s="96">
        <v>2</v>
      </c>
      <c r="Q157" s="96"/>
      <c r="R157" s="96">
        <v>1</v>
      </c>
      <c r="S157" s="96"/>
      <c r="T157" s="97"/>
      <c r="U157" s="97">
        <v>2</v>
      </c>
      <c r="V157" s="94">
        <v>11</v>
      </c>
      <c r="W157" s="121"/>
    </row>
    <row r="158" spans="1:23" x14ac:dyDescent="0.2">
      <c r="A158" s="86" t="s">
        <v>16</v>
      </c>
      <c r="B158" s="86" t="s">
        <v>21</v>
      </c>
      <c r="C158" s="88">
        <v>11351</v>
      </c>
      <c r="D158" s="88" t="s">
        <v>70</v>
      </c>
      <c r="E158" s="90" t="s">
        <v>24</v>
      </c>
      <c r="F158" s="90">
        <v>138</v>
      </c>
      <c r="G158" s="90">
        <v>130</v>
      </c>
      <c r="H158" s="95"/>
      <c r="I158" s="95">
        <v>2</v>
      </c>
      <c r="J158" s="95"/>
      <c r="K158" s="95">
        <v>0</v>
      </c>
      <c r="L158" s="96"/>
      <c r="M158" s="96">
        <v>2</v>
      </c>
      <c r="N158" s="96">
        <v>1</v>
      </c>
      <c r="O158" s="96"/>
      <c r="P158" s="96">
        <v>2</v>
      </c>
      <c r="Q158" s="96"/>
      <c r="R158" s="96">
        <v>1</v>
      </c>
      <c r="S158" s="96"/>
      <c r="T158" s="97">
        <v>2</v>
      </c>
      <c r="U158" s="97"/>
      <c r="V158" s="94">
        <v>10</v>
      </c>
      <c r="W158" s="121"/>
    </row>
    <row r="159" spans="1:23" x14ac:dyDescent="0.2">
      <c r="A159" s="86" t="s">
        <v>16</v>
      </c>
      <c r="B159" s="86" t="s">
        <v>21</v>
      </c>
      <c r="C159" s="88">
        <v>11351</v>
      </c>
      <c r="D159" s="88" t="s">
        <v>70</v>
      </c>
      <c r="E159" s="90" t="s">
        <v>24</v>
      </c>
      <c r="F159" s="90">
        <v>138</v>
      </c>
      <c r="G159" s="90">
        <v>130</v>
      </c>
      <c r="H159" s="95"/>
      <c r="I159" s="95">
        <v>1</v>
      </c>
      <c r="J159" s="95">
        <v>1</v>
      </c>
      <c r="K159" s="95"/>
      <c r="L159" s="96">
        <v>2</v>
      </c>
      <c r="M159" s="96"/>
      <c r="N159" s="96">
        <v>1</v>
      </c>
      <c r="O159" s="96"/>
      <c r="P159" s="96"/>
      <c r="Q159" s="96">
        <v>2</v>
      </c>
      <c r="R159" s="96">
        <v>1</v>
      </c>
      <c r="S159" s="96"/>
      <c r="T159" s="97">
        <v>1</v>
      </c>
      <c r="U159" s="97"/>
      <c r="V159" s="94">
        <v>9</v>
      </c>
      <c r="W159" s="121"/>
    </row>
    <row r="160" spans="1:23" x14ac:dyDescent="0.2">
      <c r="A160" s="86" t="s">
        <v>16</v>
      </c>
      <c r="B160" s="86" t="s">
        <v>21</v>
      </c>
      <c r="C160" s="88">
        <v>11351</v>
      </c>
      <c r="D160" s="88" t="s">
        <v>70</v>
      </c>
      <c r="E160" s="90" t="s">
        <v>24</v>
      </c>
      <c r="F160" s="90">
        <v>138</v>
      </c>
      <c r="G160" s="90">
        <v>130</v>
      </c>
      <c r="H160" s="95"/>
      <c r="I160" s="95">
        <v>0</v>
      </c>
      <c r="J160" s="95"/>
      <c r="K160" s="95">
        <v>1</v>
      </c>
      <c r="L160" s="96"/>
      <c r="M160" s="96">
        <v>2</v>
      </c>
      <c r="N160" s="96"/>
      <c r="O160" s="96">
        <v>0</v>
      </c>
      <c r="P160" s="96">
        <v>2</v>
      </c>
      <c r="Q160" s="96"/>
      <c r="R160" s="96"/>
      <c r="S160" s="96">
        <v>1</v>
      </c>
      <c r="T160" s="97">
        <v>0</v>
      </c>
      <c r="U160" s="97"/>
      <c r="V160" s="94">
        <v>6</v>
      </c>
      <c r="W160" s="121"/>
    </row>
    <row r="161" spans="1:23" x14ac:dyDescent="0.2">
      <c r="A161" s="86" t="s">
        <v>16</v>
      </c>
      <c r="B161" s="86" t="s">
        <v>21</v>
      </c>
      <c r="C161" s="88">
        <v>11351</v>
      </c>
      <c r="D161" s="88" t="s">
        <v>70</v>
      </c>
      <c r="E161" s="90" t="s">
        <v>24</v>
      </c>
      <c r="F161" s="90">
        <v>138</v>
      </c>
      <c r="G161" s="90">
        <v>130</v>
      </c>
      <c r="H161" s="95">
        <v>2</v>
      </c>
      <c r="I161" s="95"/>
      <c r="J161" s="95"/>
      <c r="K161" s="95">
        <v>1</v>
      </c>
      <c r="L161" s="96"/>
      <c r="M161" s="96">
        <v>1</v>
      </c>
      <c r="N161" s="96">
        <v>1</v>
      </c>
      <c r="O161" s="96"/>
      <c r="P161" s="96">
        <v>0</v>
      </c>
      <c r="Q161" s="96"/>
      <c r="R161" s="96">
        <v>1</v>
      </c>
      <c r="S161" s="96"/>
      <c r="T161" s="97">
        <v>1</v>
      </c>
      <c r="U161" s="97"/>
      <c r="V161" s="94">
        <v>7</v>
      </c>
      <c r="W161" s="121"/>
    </row>
    <row r="162" spans="1:23" x14ac:dyDescent="0.2">
      <c r="A162" s="86" t="s">
        <v>16</v>
      </c>
      <c r="B162" s="86" t="s">
        <v>21</v>
      </c>
      <c r="C162" s="88">
        <v>11351</v>
      </c>
      <c r="D162" s="88" t="s">
        <v>70</v>
      </c>
      <c r="E162" s="90" t="s">
        <v>24</v>
      </c>
      <c r="F162" s="90">
        <v>138</v>
      </c>
      <c r="G162" s="90">
        <v>130</v>
      </c>
      <c r="H162" s="95">
        <v>0</v>
      </c>
      <c r="I162" s="95"/>
      <c r="J162" s="95">
        <v>0</v>
      </c>
      <c r="K162" s="95"/>
      <c r="L162" s="96">
        <v>0</v>
      </c>
      <c r="M162" s="96"/>
      <c r="N162" s="96">
        <v>1</v>
      </c>
      <c r="O162" s="96"/>
      <c r="P162" s="96"/>
      <c r="Q162" s="96">
        <v>2</v>
      </c>
      <c r="R162" s="96">
        <v>1</v>
      </c>
      <c r="S162" s="96"/>
      <c r="T162" s="97"/>
      <c r="U162" s="97">
        <v>2</v>
      </c>
      <c r="V162" s="94">
        <v>6</v>
      </c>
      <c r="W162" s="121"/>
    </row>
    <row r="163" spans="1:23" x14ac:dyDescent="0.2">
      <c r="A163" s="86" t="s">
        <v>16</v>
      </c>
      <c r="B163" s="86" t="s">
        <v>21</v>
      </c>
      <c r="C163" s="88">
        <v>11351</v>
      </c>
      <c r="D163" s="88" t="s">
        <v>70</v>
      </c>
      <c r="E163" s="90" t="s">
        <v>24</v>
      </c>
      <c r="F163" s="90">
        <v>138</v>
      </c>
      <c r="G163" s="90">
        <v>130</v>
      </c>
      <c r="H163" s="95">
        <v>2</v>
      </c>
      <c r="I163" s="95"/>
      <c r="J163" s="95">
        <v>1</v>
      </c>
      <c r="K163" s="95"/>
      <c r="L163" s="96"/>
      <c r="M163" s="96">
        <v>1</v>
      </c>
      <c r="N163" s="96">
        <v>1</v>
      </c>
      <c r="O163" s="96"/>
      <c r="P163" s="96">
        <v>2</v>
      </c>
      <c r="Q163" s="96"/>
      <c r="R163" s="96">
        <v>1</v>
      </c>
      <c r="S163" s="96"/>
      <c r="T163" s="97">
        <v>2</v>
      </c>
      <c r="U163" s="97"/>
      <c r="V163" s="94">
        <v>10</v>
      </c>
      <c r="W163" s="121"/>
    </row>
    <row r="164" spans="1:23" x14ac:dyDescent="0.2">
      <c r="A164" s="86" t="s">
        <v>16</v>
      </c>
      <c r="B164" s="86" t="s">
        <v>21</v>
      </c>
      <c r="C164" s="88">
        <v>11351</v>
      </c>
      <c r="D164" s="88" t="s">
        <v>70</v>
      </c>
      <c r="E164" s="90" t="s">
        <v>24</v>
      </c>
      <c r="F164" s="90">
        <v>138</v>
      </c>
      <c r="G164" s="90">
        <v>130</v>
      </c>
      <c r="H164" s="95">
        <v>2</v>
      </c>
      <c r="I164" s="95"/>
      <c r="J164" s="95"/>
      <c r="K164" s="95">
        <v>1</v>
      </c>
      <c r="L164" s="96">
        <v>2</v>
      </c>
      <c r="M164" s="96"/>
      <c r="N164" s="96">
        <v>1</v>
      </c>
      <c r="O164" s="96"/>
      <c r="P164" s="96">
        <v>1</v>
      </c>
      <c r="Q164" s="96"/>
      <c r="R164" s="96">
        <v>1</v>
      </c>
      <c r="S164" s="96"/>
      <c r="T164" s="97">
        <v>0</v>
      </c>
      <c r="U164" s="97"/>
      <c r="V164" s="94">
        <v>8</v>
      </c>
      <c r="W164" s="121"/>
    </row>
    <row r="165" spans="1:23" x14ac:dyDescent="0.2">
      <c r="A165" s="86" t="s">
        <v>16</v>
      </c>
      <c r="B165" s="86" t="s">
        <v>21</v>
      </c>
      <c r="C165" s="88">
        <v>11351</v>
      </c>
      <c r="D165" s="88" t="s">
        <v>70</v>
      </c>
      <c r="E165" s="90" t="s">
        <v>24</v>
      </c>
      <c r="F165" s="90">
        <v>138</v>
      </c>
      <c r="G165" s="90">
        <v>130</v>
      </c>
      <c r="H165" s="95"/>
      <c r="I165" s="95">
        <v>2</v>
      </c>
      <c r="J165" s="95">
        <v>1</v>
      </c>
      <c r="K165" s="95"/>
      <c r="L165" s="96">
        <v>2</v>
      </c>
      <c r="M165" s="96"/>
      <c r="N165" s="96"/>
      <c r="O165" s="96">
        <v>0</v>
      </c>
      <c r="P165" s="96">
        <v>2</v>
      </c>
      <c r="Q165" s="96"/>
      <c r="R165" s="96"/>
      <c r="S165" s="96">
        <v>1</v>
      </c>
      <c r="T165" s="97">
        <v>0</v>
      </c>
      <c r="U165" s="97"/>
      <c r="V165" s="94">
        <v>8</v>
      </c>
      <c r="W165" s="121"/>
    </row>
    <row r="166" spans="1:23" x14ac:dyDescent="0.2">
      <c r="A166" s="86" t="s">
        <v>16</v>
      </c>
      <c r="B166" s="86" t="s">
        <v>21</v>
      </c>
      <c r="C166" s="88">
        <v>11351</v>
      </c>
      <c r="D166" s="88" t="s">
        <v>70</v>
      </c>
      <c r="E166" s="90" t="s">
        <v>24</v>
      </c>
      <c r="F166" s="90">
        <v>138</v>
      </c>
      <c r="G166" s="90">
        <v>130</v>
      </c>
      <c r="H166" s="95">
        <v>2</v>
      </c>
      <c r="I166" s="95"/>
      <c r="J166" s="95"/>
      <c r="K166" s="95">
        <v>1</v>
      </c>
      <c r="L166" s="96"/>
      <c r="M166" s="96">
        <v>0</v>
      </c>
      <c r="N166" s="96">
        <v>1</v>
      </c>
      <c r="O166" s="96"/>
      <c r="P166" s="96">
        <v>2</v>
      </c>
      <c r="Q166" s="96"/>
      <c r="R166" s="96">
        <v>1</v>
      </c>
      <c r="S166" s="96"/>
      <c r="T166" s="97">
        <v>2</v>
      </c>
      <c r="U166" s="97"/>
      <c r="V166" s="94">
        <v>9</v>
      </c>
      <c r="W166" s="121"/>
    </row>
    <row r="167" spans="1:23" x14ac:dyDescent="0.2">
      <c r="A167" s="86" t="s">
        <v>16</v>
      </c>
      <c r="B167" s="86" t="s">
        <v>21</v>
      </c>
      <c r="C167" s="88">
        <v>11351</v>
      </c>
      <c r="D167" s="88" t="s">
        <v>70</v>
      </c>
      <c r="E167" s="90" t="s">
        <v>24</v>
      </c>
      <c r="F167" s="90">
        <v>138</v>
      </c>
      <c r="G167" s="90">
        <v>130</v>
      </c>
      <c r="H167" s="95">
        <v>2</v>
      </c>
      <c r="I167" s="95"/>
      <c r="J167" s="95"/>
      <c r="K167" s="95">
        <v>1</v>
      </c>
      <c r="L167" s="96"/>
      <c r="M167" s="96">
        <v>0</v>
      </c>
      <c r="N167" s="96">
        <v>1</v>
      </c>
      <c r="O167" s="96"/>
      <c r="P167" s="96">
        <v>0</v>
      </c>
      <c r="Q167" s="96"/>
      <c r="R167" s="96">
        <v>1</v>
      </c>
      <c r="S167" s="96"/>
      <c r="T167" s="97">
        <v>1</v>
      </c>
      <c r="U167" s="97"/>
      <c r="V167" s="94">
        <v>6</v>
      </c>
      <c r="W167" s="121"/>
    </row>
    <row r="168" spans="1:23" x14ac:dyDescent="0.2">
      <c r="A168" s="86" t="s">
        <v>16</v>
      </c>
      <c r="B168" s="86" t="s">
        <v>21</v>
      </c>
      <c r="C168" s="88">
        <v>11351</v>
      </c>
      <c r="D168" s="88" t="s">
        <v>70</v>
      </c>
      <c r="E168" s="90" t="s">
        <v>24</v>
      </c>
      <c r="F168" s="90">
        <v>138</v>
      </c>
      <c r="G168" s="90">
        <v>130</v>
      </c>
      <c r="H168" s="95">
        <v>2</v>
      </c>
      <c r="I168" s="95"/>
      <c r="J168" s="95"/>
      <c r="K168" s="95">
        <v>1</v>
      </c>
      <c r="L168" s="96">
        <v>2</v>
      </c>
      <c r="M168" s="96"/>
      <c r="N168" s="96"/>
      <c r="O168" s="96">
        <v>0</v>
      </c>
      <c r="P168" s="96"/>
      <c r="Q168" s="96">
        <v>2</v>
      </c>
      <c r="R168" s="96"/>
      <c r="S168" s="96">
        <v>0</v>
      </c>
      <c r="T168" s="97"/>
      <c r="U168" s="97">
        <v>0</v>
      </c>
      <c r="V168" s="94">
        <v>7</v>
      </c>
      <c r="W168" s="121"/>
    </row>
    <row r="169" spans="1:23" x14ac:dyDescent="0.2">
      <c r="A169" s="86" t="s">
        <v>16</v>
      </c>
      <c r="B169" s="86" t="s">
        <v>21</v>
      </c>
      <c r="C169" s="88">
        <v>11351</v>
      </c>
      <c r="D169" s="88" t="s">
        <v>70</v>
      </c>
      <c r="E169" s="90" t="s">
        <v>24</v>
      </c>
      <c r="F169" s="90">
        <v>138</v>
      </c>
      <c r="G169" s="90">
        <v>130</v>
      </c>
      <c r="H169" s="95">
        <v>2</v>
      </c>
      <c r="I169" s="95"/>
      <c r="J169" s="95">
        <v>1</v>
      </c>
      <c r="K169" s="95"/>
      <c r="L169" s="96">
        <v>2</v>
      </c>
      <c r="M169" s="96"/>
      <c r="N169" s="96">
        <v>1</v>
      </c>
      <c r="O169" s="96"/>
      <c r="P169" s="96">
        <v>2</v>
      </c>
      <c r="Q169" s="96"/>
      <c r="R169" s="96">
        <v>1</v>
      </c>
      <c r="S169" s="96"/>
      <c r="T169" s="97">
        <v>2</v>
      </c>
      <c r="U169" s="97"/>
      <c r="V169" s="94">
        <v>11</v>
      </c>
      <c r="W169" s="121"/>
    </row>
    <row r="170" spans="1:23" x14ac:dyDescent="0.2">
      <c r="A170" s="86" t="s">
        <v>16</v>
      </c>
      <c r="B170" s="86" t="s">
        <v>21</v>
      </c>
      <c r="C170" s="88">
        <v>11351</v>
      </c>
      <c r="D170" s="88" t="s">
        <v>70</v>
      </c>
      <c r="E170" s="90" t="s">
        <v>25</v>
      </c>
      <c r="F170" s="90">
        <v>138</v>
      </c>
      <c r="G170" s="90">
        <v>130</v>
      </c>
      <c r="H170" s="91">
        <v>2</v>
      </c>
      <c r="I170" s="91"/>
      <c r="J170" s="91"/>
      <c r="K170" s="91">
        <v>1</v>
      </c>
      <c r="L170" s="92">
        <v>2</v>
      </c>
      <c r="M170" s="92"/>
      <c r="N170" s="92">
        <v>1</v>
      </c>
      <c r="O170" s="92"/>
      <c r="P170" s="92">
        <v>2</v>
      </c>
      <c r="Q170" s="92"/>
      <c r="R170" s="92">
        <v>1</v>
      </c>
      <c r="S170" s="92"/>
      <c r="T170" s="93">
        <v>2</v>
      </c>
      <c r="U170" s="93"/>
      <c r="V170" s="94">
        <v>11</v>
      </c>
      <c r="W170" s="121"/>
    </row>
    <row r="171" spans="1:23" x14ac:dyDescent="0.2">
      <c r="A171" s="86" t="s">
        <v>16</v>
      </c>
      <c r="B171" s="86" t="s">
        <v>21</v>
      </c>
      <c r="C171" s="88">
        <v>11351</v>
      </c>
      <c r="D171" s="88" t="s">
        <v>70</v>
      </c>
      <c r="E171" s="90" t="s">
        <v>25</v>
      </c>
      <c r="F171" s="90">
        <v>138</v>
      </c>
      <c r="G171" s="90">
        <v>130</v>
      </c>
      <c r="H171" s="91">
        <v>2</v>
      </c>
      <c r="I171" s="91"/>
      <c r="J171" s="91"/>
      <c r="K171" s="91">
        <v>1</v>
      </c>
      <c r="L171" s="92">
        <v>1</v>
      </c>
      <c r="M171" s="92"/>
      <c r="N171" s="92">
        <v>1</v>
      </c>
      <c r="O171" s="92"/>
      <c r="P171" s="92"/>
      <c r="Q171" s="92">
        <v>1</v>
      </c>
      <c r="R171" s="92">
        <v>1</v>
      </c>
      <c r="S171" s="92"/>
      <c r="T171" s="93">
        <v>2</v>
      </c>
      <c r="U171" s="93"/>
      <c r="V171" s="94">
        <v>9</v>
      </c>
      <c r="W171" s="121"/>
    </row>
    <row r="172" spans="1:23" x14ac:dyDescent="0.2">
      <c r="A172" s="86" t="s">
        <v>16</v>
      </c>
      <c r="B172" s="86" t="s">
        <v>21</v>
      </c>
      <c r="C172" s="88">
        <v>11351</v>
      </c>
      <c r="D172" s="88" t="s">
        <v>70</v>
      </c>
      <c r="E172" s="90" t="s">
        <v>25</v>
      </c>
      <c r="F172" s="90">
        <v>138</v>
      </c>
      <c r="G172" s="90">
        <v>130</v>
      </c>
      <c r="H172" s="91">
        <v>2</v>
      </c>
      <c r="I172" s="91"/>
      <c r="J172" s="91">
        <v>1</v>
      </c>
      <c r="K172" s="91"/>
      <c r="L172" s="92">
        <v>2</v>
      </c>
      <c r="M172" s="92"/>
      <c r="N172" s="92">
        <v>1</v>
      </c>
      <c r="O172" s="92"/>
      <c r="P172" s="92">
        <v>2</v>
      </c>
      <c r="Q172" s="92"/>
      <c r="R172" s="92">
        <v>1</v>
      </c>
      <c r="S172" s="92"/>
      <c r="T172" s="93">
        <v>2</v>
      </c>
      <c r="U172" s="93"/>
      <c r="V172" s="94">
        <v>11</v>
      </c>
      <c r="W172" s="121"/>
    </row>
    <row r="173" spans="1:23" x14ac:dyDescent="0.2">
      <c r="A173" s="86" t="s">
        <v>16</v>
      </c>
      <c r="B173" s="86" t="s">
        <v>21</v>
      </c>
      <c r="C173" s="88">
        <v>11351</v>
      </c>
      <c r="D173" s="88" t="s">
        <v>70</v>
      </c>
      <c r="E173" s="90" t="s">
        <v>25</v>
      </c>
      <c r="F173" s="90">
        <v>138</v>
      </c>
      <c r="G173" s="90">
        <v>130</v>
      </c>
      <c r="H173" s="91">
        <v>2</v>
      </c>
      <c r="I173" s="91"/>
      <c r="J173" s="91">
        <v>1</v>
      </c>
      <c r="K173" s="91"/>
      <c r="L173" s="92">
        <v>2</v>
      </c>
      <c r="M173" s="92"/>
      <c r="N173" s="92">
        <v>1</v>
      </c>
      <c r="O173" s="92"/>
      <c r="P173" s="92">
        <v>2</v>
      </c>
      <c r="Q173" s="92"/>
      <c r="R173" s="92">
        <v>1</v>
      </c>
      <c r="S173" s="92"/>
      <c r="T173" s="93">
        <v>2</v>
      </c>
      <c r="U173" s="93"/>
      <c r="V173" s="94">
        <v>11</v>
      </c>
      <c r="W173" s="121"/>
    </row>
    <row r="174" spans="1:23" x14ac:dyDescent="0.2">
      <c r="A174" s="86" t="s">
        <v>16</v>
      </c>
      <c r="B174" s="86" t="s">
        <v>21</v>
      </c>
      <c r="C174" s="88">
        <v>11351</v>
      </c>
      <c r="D174" s="88" t="s">
        <v>70</v>
      </c>
      <c r="E174" s="90" t="s">
        <v>25</v>
      </c>
      <c r="F174" s="90">
        <v>138</v>
      </c>
      <c r="G174" s="90">
        <v>130</v>
      </c>
      <c r="H174" s="91">
        <v>2</v>
      </c>
      <c r="I174" s="91"/>
      <c r="J174" s="91">
        <v>1</v>
      </c>
      <c r="K174" s="91"/>
      <c r="L174" s="92">
        <v>2</v>
      </c>
      <c r="M174" s="92"/>
      <c r="N174" s="92">
        <v>1</v>
      </c>
      <c r="O174" s="92"/>
      <c r="P174" s="92">
        <v>2</v>
      </c>
      <c r="Q174" s="92"/>
      <c r="R174" s="92">
        <v>1</v>
      </c>
      <c r="S174" s="92"/>
      <c r="T174" s="93"/>
      <c r="U174" s="93">
        <v>2</v>
      </c>
      <c r="V174" s="94">
        <v>11</v>
      </c>
      <c r="W174" s="121"/>
    </row>
    <row r="175" spans="1:23" x14ac:dyDescent="0.2">
      <c r="A175" s="86" t="s">
        <v>16</v>
      </c>
      <c r="B175" s="86" t="s">
        <v>21</v>
      </c>
      <c r="C175" s="88">
        <v>11351</v>
      </c>
      <c r="D175" s="88" t="s">
        <v>70</v>
      </c>
      <c r="E175" s="90" t="s">
        <v>25</v>
      </c>
      <c r="F175" s="90">
        <v>138</v>
      </c>
      <c r="G175" s="90">
        <v>130</v>
      </c>
      <c r="H175" s="91">
        <v>2</v>
      </c>
      <c r="I175" s="91"/>
      <c r="J175" s="91">
        <v>1</v>
      </c>
      <c r="K175" s="91"/>
      <c r="L175" s="92">
        <v>2</v>
      </c>
      <c r="M175" s="92"/>
      <c r="N175" s="92">
        <v>1</v>
      </c>
      <c r="O175" s="92"/>
      <c r="P175" s="92"/>
      <c r="Q175" s="92">
        <v>2</v>
      </c>
      <c r="R175" s="92">
        <v>1</v>
      </c>
      <c r="S175" s="92"/>
      <c r="T175" s="93"/>
      <c r="U175" s="93">
        <v>2</v>
      </c>
      <c r="V175" s="94">
        <v>11</v>
      </c>
      <c r="W175" s="121"/>
    </row>
    <row r="176" spans="1:23" x14ac:dyDescent="0.2">
      <c r="A176" s="86" t="s">
        <v>16</v>
      </c>
      <c r="B176" s="86" t="s">
        <v>21</v>
      </c>
      <c r="C176" s="88">
        <v>11351</v>
      </c>
      <c r="D176" s="88" t="s">
        <v>70</v>
      </c>
      <c r="E176" s="90" t="s">
        <v>25</v>
      </c>
      <c r="F176" s="90">
        <v>138</v>
      </c>
      <c r="G176" s="90">
        <v>130</v>
      </c>
      <c r="H176" s="91"/>
      <c r="I176" s="91">
        <v>2</v>
      </c>
      <c r="J176" s="91"/>
      <c r="K176" s="91">
        <v>1</v>
      </c>
      <c r="L176" s="92"/>
      <c r="M176" s="92">
        <v>2</v>
      </c>
      <c r="N176" s="92"/>
      <c r="O176" s="92">
        <v>1</v>
      </c>
      <c r="P176" s="92"/>
      <c r="Q176" s="92">
        <v>2</v>
      </c>
      <c r="R176" s="92"/>
      <c r="S176" s="92">
        <v>1</v>
      </c>
      <c r="T176" s="93"/>
      <c r="U176" s="93">
        <v>2</v>
      </c>
      <c r="V176" s="94">
        <v>11</v>
      </c>
      <c r="W176" s="121"/>
    </row>
    <row r="177" spans="1:23" x14ac:dyDescent="0.2">
      <c r="A177" s="86" t="s">
        <v>16</v>
      </c>
      <c r="B177" s="86" t="s">
        <v>21</v>
      </c>
      <c r="C177" s="88">
        <v>11351</v>
      </c>
      <c r="D177" s="88" t="s">
        <v>70</v>
      </c>
      <c r="E177" s="90" t="s">
        <v>25</v>
      </c>
      <c r="F177" s="90">
        <v>138</v>
      </c>
      <c r="G177" s="90">
        <v>130</v>
      </c>
      <c r="H177" s="91"/>
      <c r="I177" s="91">
        <v>2</v>
      </c>
      <c r="J177" s="91">
        <v>1</v>
      </c>
      <c r="K177" s="91">
        <v>1</v>
      </c>
      <c r="L177" s="92"/>
      <c r="M177" s="92"/>
      <c r="N177" s="92">
        <v>1</v>
      </c>
      <c r="O177" s="92"/>
      <c r="P177" s="92"/>
      <c r="Q177" s="92">
        <v>2</v>
      </c>
      <c r="R177" s="92"/>
      <c r="S177" s="92">
        <v>1</v>
      </c>
      <c r="T177" s="93"/>
      <c r="U177" s="93">
        <v>2</v>
      </c>
      <c r="V177" s="94">
        <v>10</v>
      </c>
      <c r="W177" s="121"/>
    </row>
    <row r="178" spans="1:23" x14ac:dyDescent="0.2">
      <c r="A178" s="86" t="s">
        <v>16</v>
      </c>
      <c r="B178" s="86" t="s">
        <v>21</v>
      </c>
      <c r="C178" s="88">
        <v>11351</v>
      </c>
      <c r="D178" s="88" t="s">
        <v>70</v>
      </c>
      <c r="E178" s="90" t="s">
        <v>25</v>
      </c>
      <c r="F178" s="90">
        <v>138</v>
      </c>
      <c r="G178" s="90">
        <v>130</v>
      </c>
      <c r="H178" s="91">
        <v>2</v>
      </c>
      <c r="I178" s="91"/>
      <c r="J178" s="91">
        <v>1</v>
      </c>
      <c r="K178" s="91"/>
      <c r="L178" s="92">
        <v>2</v>
      </c>
      <c r="M178" s="92"/>
      <c r="N178" s="92"/>
      <c r="O178" s="92">
        <v>1</v>
      </c>
      <c r="P178" s="92">
        <v>2</v>
      </c>
      <c r="Q178" s="92"/>
      <c r="R178" s="92"/>
      <c r="S178" s="92">
        <v>1</v>
      </c>
      <c r="T178" s="93">
        <v>2</v>
      </c>
      <c r="U178" s="93"/>
      <c r="V178" s="94">
        <v>11</v>
      </c>
      <c r="W178" s="121"/>
    </row>
    <row r="179" spans="1:23" x14ac:dyDescent="0.2">
      <c r="A179" s="86" t="s">
        <v>16</v>
      </c>
      <c r="B179" s="86" t="s">
        <v>21</v>
      </c>
      <c r="C179" s="88">
        <v>11351</v>
      </c>
      <c r="D179" s="88" t="s">
        <v>70</v>
      </c>
      <c r="E179" s="90" t="s">
        <v>25</v>
      </c>
      <c r="F179" s="90">
        <v>138</v>
      </c>
      <c r="G179" s="90">
        <v>130</v>
      </c>
      <c r="H179" s="91"/>
      <c r="I179" s="91">
        <v>2</v>
      </c>
      <c r="J179" s="91">
        <v>1</v>
      </c>
      <c r="K179" s="91"/>
      <c r="L179" s="92">
        <v>2</v>
      </c>
      <c r="M179" s="92"/>
      <c r="N179" s="92">
        <v>1</v>
      </c>
      <c r="O179" s="92"/>
      <c r="P179" s="92">
        <v>2</v>
      </c>
      <c r="Q179" s="92"/>
      <c r="R179" s="92">
        <v>1</v>
      </c>
      <c r="S179" s="92"/>
      <c r="T179" s="93">
        <v>2</v>
      </c>
      <c r="U179" s="93"/>
      <c r="V179" s="94">
        <v>11</v>
      </c>
      <c r="W179" s="121"/>
    </row>
    <row r="180" spans="1:23" x14ac:dyDescent="0.2">
      <c r="A180" s="86" t="s">
        <v>16</v>
      </c>
      <c r="B180" s="86" t="s">
        <v>21</v>
      </c>
      <c r="C180" s="88">
        <v>11351</v>
      </c>
      <c r="D180" s="88" t="s">
        <v>70</v>
      </c>
      <c r="E180" s="90" t="s">
        <v>25</v>
      </c>
      <c r="F180" s="90">
        <v>138</v>
      </c>
      <c r="G180" s="90">
        <v>130</v>
      </c>
      <c r="H180" s="91">
        <v>2</v>
      </c>
      <c r="I180" s="91"/>
      <c r="J180" s="91"/>
      <c r="K180" s="91">
        <v>1</v>
      </c>
      <c r="L180" s="92">
        <v>2</v>
      </c>
      <c r="M180" s="92"/>
      <c r="N180" s="92">
        <v>1</v>
      </c>
      <c r="O180" s="92"/>
      <c r="P180" s="92"/>
      <c r="Q180" s="92">
        <v>2</v>
      </c>
      <c r="R180" s="92">
        <v>1</v>
      </c>
      <c r="S180" s="92"/>
      <c r="T180" s="93"/>
      <c r="U180" s="93">
        <v>2</v>
      </c>
      <c r="V180" s="94">
        <v>11</v>
      </c>
      <c r="W180" s="121"/>
    </row>
    <row r="181" spans="1:23" x14ac:dyDescent="0.2">
      <c r="A181" s="86" t="s">
        <v>16</v>
      </c>
      <c r="B181" s="86" t="s">
        <v>21</v>
      </c>
      <c r="C181" s="88">
        <v>11351</v>
      </c>
      <c r="D181" s="88" t="s">
        <v>70</v>
      </c>
      <c r="E181" s="90" t="s">
        <v>25</v>
      </c>
      <c r="F181" s="90">
        <v>138</v>
      </c>
      <c r="G181" s="90">
        <v>130</v>
      </c>
      <c r="H181" s="91">
        <v>0</v>
      </c>
      <c r="I181" s="91"/>
      <c r="J181" s="91"/>
      <c r="K181" s="91">
        <v>0</v>
      </c>
      <c r="L181" s="92"/>
      <c r="M181" s="92">
        <v>0</v>
      </c>
      <c r="N181" s="92">
        <v>0</v>
      </c>
      <c r="O181" s="92"/>
      <c r="P181" s="92">
        <v>0</v>
      </c>
      <c r="Q181" s="92"/>
      <c r="R181" s="92">
        <v>0</v>
      </c>
      <c r="S181" s="92"/>
      <c r="T181" s="93">
        <v>0</v>
      </c>
      <c r="U181" s="93"/>
      <c r="V181" s="94">
        <v>0</v>
      </c>
      <c r="W181" s="121"/>
    </row>
    <row r="182" spans="1:23" x14ac:dyDescent="0.2">
      <c r="A182" s="86" t="s">
        <v>16</v>
      </c>
      <c r="B182" s="86" t="s">
        <v>21</v>
      </c>
      <c r="C182" s="88">
        <v>11351</v>
      </c>
      <c r="D182" s="88" t="s">
        <v>70</v>
      </c>
      <c r="E182" s="90" t="s">
        <v>25</v>
      </c>
      <c r="F182" s="90">
        <v>138</v>
      </c>
      <c r="G182" s="90">
        <v>130</v>
      </c>
      <c r="H182" s="91">
        <v>2</v>
      </c>
      <c r="I182" s="91"/>
      <c r="J182" s="91"/>
      <c r="K182" s="91">
        <v>1</v>
      </c>
      <c r="L182" s="92">
        <v>2</v>
      </c>
      <c r="M182" s="92"/>
      <c r="N182" s="92">
        <v>1</v>
      </c>
      <c r="O182" s="92"/>
      <c r="P182" s="92">
        <v>2</v>
      </c>
      <c r="Q182" s="92"/>
      <c r="R182" s="92">
        <v>1</v>
      </c>
      <c r="S182" s="92"/>
      <c r="T182" s="93">
        <v>2</v>
      </c>
      <c r="U182" s="93"/>
      <c r="V182" s="94">
        <v>11</v>
      </c>
      <c r="W182" s="121"/>
    </row>
    <row r="183" spans="1:23" x14ac:dyDescent="0.2">
      <c r="A183" s="86" t="s">
        <v>16</v>
      </c>
      <c r="B183" s="86" t="s">
        <v>21</v>
      </c>
      <c r="C183" s="88">
        <v>11351</v>
      </c>
      <c r="D183" s="88" t="s">
        <v>70</v>
      </c>
      <c r="E183" s="90" t="s">
        <v>25</v>
      </c>
      <c r="F183" s="90">
        <v>138</v>
      </c>
      <c r="G183" s="90">
        <v>130</v>
      </c>
      <c r="H183" s="91">
        <v>2</v>
      </c>
      <c r="I183" s="91"/>
      <c r="J183" s="91">
        <v>1</v>
      </c>
      <c r="K183" s="91"/>
      <c r="L183" s="92">
        <v>1</v>
      </c>
      <c r="M183" s="92"/>
      <c r="N183" s="92">
        <v>1</v>
      </c>
      <c r="O183" s="92"/>
      <c r="P183" s="92"/>
      <c r="Q183" s="92">
        <v>2</v>
      </c>
      <c r="R183" s="92">
        <v>1</v>
      </c>
      <c r="S183" s="92"/>
      <c r="T183" s="93"/>
      <c r="U183" s="93">
        <v>2</v>
      </c>
      <c r="V183" s="94">
        <v>10</v>
      </c>
      <c r="W183" s="121"/>
    </row>
    <row r="184" spans="1:23" x14ac:dyDescent="0.2">
      <c r="A184" s="86" t="s">
        <v>16</v>
      </c>
      <c r="B184" s="86" t="s">
        <v>21</v>
      </c>
      <c r="C184" s="88">
        <v>11351</v>
      </c>
      <c r="D184" s="88" t="s">
        <v>70</v>
      </c>
      <c r="E184" s="90" t="s">
        <v>25</v>
      </c>
      <c r="F184" s="90">
        <v>138</v>
      </c>
      <c r="G184" s="90">
        <v>130</v>
      </c>
      <c r="H184" s="91"/>
      <c r="I184" s="91">
        <v>2</v>
      </c>
      <c r="J184" s="91">
        <v>1</v>
      </c>
      <c r="K184" s="91"/>
      <c r="L184" s="92">
        <v>2</v>
      </c>
      <c r="M184" s="92"/>
      <c r="N184" s="92">
        <v>1</v>
      </c>
      <c r="O184" s="92"/>
      <c r="P184" s="92">
        <v>2</v>
      </c>
      <c r="Q184" s="92"/>
      <c r="R184" s="92">
        <v>1</v>
      </c>
      <c r="S184" s="92"/>
      <c r="T184" s="93"/>
      <c r="U184" s="93">
        <v>2</v>
      </c>
      <c r="V184" s="94">
        <v>11</v>
      </c>
      <c r="W184" s="121"/>
    </row>
    <row r="185" spans="1:23" x14ac:dyDescent="0.2">
      <c r="A185" s="86" t="s">
        <v>16</v>
      </c>
      <c r="B185" s="86" t="s">
        <v>21</v>
      </c>
      <c r="C185" s="88">
        <v>11351</v>
      </c>
      <c r="D185" s="88" t="s">
        <v>70</v>
      </c>
      <c r="E185" s="90" t="s">
        <v>25</v>
      </c>
      <c r="F185" s="90">
        <v>138</v>
      </c>
      <c r="G185" s="90">
        <v>130</v>
      </c>
      <c r="H185" s="91">
        <v>2</v>
      </c>
      <c r="I185" s="91"/>
      <c r="J185" s="91">
        <v>1</v>
      </c>
      <c r="K185" s="91"/>
      <c r="L185" s="92"/>
      <c r="M185" s="92">
        <v>2</v>
      </c>
      <c r="N185" s="92">
        <v>1</v>
      </c>
      <c r="O185" s="92"/>
      <c r="P185" s="92"/>
      <c r="Q185" s="92">
        <v>2</v>
      </c>
      <c r="R185" s="92">
        <v>1</v>
      </c>
      <c r="S185" s="92"/>
      <c r="T185" s="93"/>
      <c r="U185" s="93">
        <v>2</v>
      </c>
      <c r="V185" s="94">
        <v>11</v>
      </c>
      <c r="W185" s="121"/>
    </row>
    <row r="186" spans="1:23" x14ac:dyDescent="0.2">
      <c r="A186" s="86" t="s">
        <v>16</v>
      </c>
      <c r="B186" s="86" t="s">
        <v>21</v>
      </c>
      <c r="C186" s="88">
        <v>11351</v>
      </c>
      <c r="D186" s="88" t="s">
        <v>70</v>
      </c>
      <c r="E186" s="90" t="s">
        <v>25</v>
      </c>
      <c r="F186" s="90">
        <v>138</v>
      </c>
      <c r="G186" s="90">
        <v>130</v>
      </c>
      <c r="H186" s="91"/>
      <c r="I186" s="91">
        <v>2</v>
      </c>
      <c r="J186" s="91">
        <v>1</v>
      </c>
      <c r="K186" s="91"/>
      <c r="L186" s="92">
        <v>2</v>
      </c>
      <c r="M186" s="92"/>
      <c r="N186" s="92">
        <v>1</v>
      </c>
      <c r="O186" s="92"/>
      <c r="P186" s="92">
        <v>2</v>
      </c>
      <c r="Q186" s="92"/>
      <c r="R186" s="92">
        <v>1</v>
      </c>
      <c r="S186" s="92"/>
      <c r="T186" s="93"/>
      <c r="U186" s="93">
        <v>2</v>
      </c>
      <c r="V186" s="94">
        <v>11</v>
      </c>
      <c r="W186" s="121"/>
    </row>
    <row r="187" spans="1:23" x14ac:dyDescent="0.2">
      <c r="A187" s="86" t="s">
        <v>16</v>
      </c>
      <c r="B187" s="86" t="s">
        <v>21</v>
      </c>
      <c r="C187" s="88">
        <v>11351</v>
      </c>
      <c r="D187" s="88" t="s">
        <v>70</v>
      </c>
      <c r="E187" s="90" t="s">
        <v>25</v>
      </c>
      <c r="F187" s="90">
        <v>138</v>
      </c>
      <c r="G187" s="90">
        <v>130</v>
      </c>
      <c r="H187" s="91"/>
      <c r="I187" s="91">
        <v>2</v>
      </c>
      <c r="J187" s="91">
        <v>1</v>
      </c>
      <c r="K187" s="91"/>
      <c r="L187" s="92"/>
      <c r="M187" s="92">
        <v>2</v>
      </c>
      <c r="N187" s="92">
        <v>1</v>
      </c>
      <c r="O187" s="92"/>
      <c r="P187" s="92"/>
      <c r="Q187" s="92">
        <v>2</v>
      </c>
      <c r="R187" s="92">
        <v>1</v>
      </c>
      <c r="S187" s="92"/>
      <c r="T187" s="93">
        <v>2</v>
      </c>
      <c r="U187" s="93"/>
      <c r="V187" s="94">
        <v>11</v>
      </c>
      <c r="W187" s="121"/>
    </row>
    <row r="188" spans="1:23" x14ac:dyDescent="0.2">
      <c r="A188" s="86" t="s">
        <v>16</v>
      </c>
      <c r="B188" s="86" t="s">
        <v>21</v>
      </c>
      <c r="C188" s="88">
        <v>11351</v>
      </c>
      <c r="D188" s="88" t="s">
        <v>70</v>
      </c>
      <c r="E188" s="90" t="s">
        <v>25</v>
      </c>
      <c r="F188" s="90">
        <v>138</v>
      </c>
      <c r="G188" s="90">
        <v>130</v>
      </c>
      <c r="H188" s="91"/>
      <c r="I188" s="91">
        <v>2</v>
      </c>
      <c r="J188" s="91">
        <v>1</v>
      </c>
      <c r="K188" s="91"/>
      <c r="L188" s="92">
        <v>2</v>
      </c>
      <c r="M188" s="92"/>
      <c r="N188" s="92">
        <v>1</v>
      </c>
      <c r="O188" s="92"/>
      <c r="P188" s="92">
        <v>2</v>
      </c>
      <c r="Q188" s="92"/>
      <c r="R188" s="92">
        <v>1</v>
      </c>
      <c r="S188" s="92"/>
      <c r="T188" s="93">
        <v>2</v>
      </c>
      <c r="U188" s="93"/>
      <c r="V188" s="94">
        <v>11</v>
      </c>
      <c r="W188" s="121"/>
    </row>
    <row r="189" spans="1:23" x14ac:dyDescent="0.2">
      <c r="A189" s="86" t="s">
        <v>16</v>
      </c>
      <c r="B189" s="86" t="s">
        <v>21</v>
      </c>
      <c r="C189" s="88">
        <v>11351</v>
      </c>
      <c r="D189" s="88" t="s">
        <v>70</v>
      </c>
      <c r="E189" s="90" t="s">
        <v>25</v>
      </c>
      <c r="F189" s="90">
        <v>138</v>
      </c>
      <c r="G189" s="90">
        <v>130</v>
      </c>
      <c r="H189" s="91">
        <v>2</v>
      </c>
      <c r="I189" s="91"/>
      <c r="J189" s="91"/>
      <c r="K189" s="91">
        <v>1</v>
      </c>
      <c r="L189" s="92">
        <v>2</v>
      </c>
      <c r="M189" s="92"/>
      <c r="N189" s="92">
        <v>1</v>
      </c>
      <c r="O189" s="92"/>
      <c r="P189" s="92">
        <v>2</v>
      </c>
      <c r="Q189" s="92"/>
      <c r="R189" s="92">
        <v>1</v>
      </c>
      <c r="S189" s="92"/>
      <c r="T189" s="93">
        <v>1</v>
      </c>
      <c r="U189" s="93"/>
      <c r="V189" s="94">
        <v>10</v>
      </c>
      <c r="W189" s="121"/>
    </row>
    <row r="190" spans="1:23" x14ac:dyDescent="0.2">
      <c r="A190" s="86" t="s">
        <v>16</v>
      </c>
      <c r="B190" s="86" t="s">
        <v>21</v>
      </c>
      <c r="C190" s="88">
        <v>11351</v>
      </c>
      <c r="D190" s="88" t="s">
        <v>70</v>
      </c>
      <c r="E190" s="90" t="s">
        <v>25</v>
      </c>
      <c r="F190" s="90">
        <v>138</v>
      </c>
      <c r="G190" s="90">
        <v>130</v>
      </c>
      <c r="H190" s="91">
        <v>2</v>
      </c>
      <c r="I190" s="91"/>
      <c r="J190" s="91">
        <v>1</v>
      </c>
      <c r="K190" s="91"/>
      <c r="L190" s="92">
        <v>2</v>
      </c>
      <c r="M190" s="92"/>
      <c r="N190" s="92">
        <v>1</v>
      </c>
      <c r="O190" s="92"/>
      <c r="P190" s="92">
        <v>2</v>
      </c>
      <c r="Q190" s="92"/>
      <c r="R190" s="92">
        <v>1</v>
      </c>
      <c r="S190" s="92"/>
      <c r="T190" s="93">
        <v>2</v>
      </c>
      <c r="U190" s="93"/>
      <c r="V190" s="94">
        <v>11</v>
      </c>
      <c r="W190" s="121"/>
    </row>
    <row r="191" spans="1:23" x14ac:dyDescent="0.2">
      <c r="A191" s="86" t="s">
        <v>16</v>
      </c>
      <c r="B191" s="86" t="s">
        <v>21</v>
      </c>
      <c r="C191" s="88">
        <v>11351</v>
      </c>
      <c r="D191" s="88" t="s">
        <v>70</v>
      </c>
      <c r="E191" s="90" t="s">
        <v>25</v>
      </c>
      <c r="F191" s="90">
        <v>138</v>
      </c>
      <c r="G191" s="90">
        <v>130</v>
      </c>
      <c r="H191" s="91">
        <v>2</v>
      </c>
      <c r="I191" s="91"/>
      <c r="J191" s="91">
        <v>1</v>
      </c>
      <c r="K191" s="91"/>
      <c r="L191" s="92">
        <v>2</v>
      </c>
      <c r="M191" s="92"/>
      <c r="N191" s="92">
        <v>1</v>
      </c>
      <c r="O191" s="92"/>
      <c r="P191" s="92">
        <v>2</v>
      </c>
      <c r="Q191" s="92"/>
      <c r="R191" s="92">
        <v>0</v>
      </c>
      <c r="S191" s="92"/>
      <c r="T191" s="93">
        <v>2</v>
      </c>
      <c r="U191" s="93"/>
      <c r="V191" s="94">
        <v>10</v>
      </c>
      <c r="W191" s="121"/>
    </row>
    <row r="192" spans="1:23" x14ac:dyDescent="0.2">
      <c r="A192" s="86" t="s">
        <v>16</v>
      </c>
      <c r="B192" s="86" t="s">
        <v>21</v>
      </c>
      <c r="C192" s="88">
        <v>11351</v>
      </c>
      <c r="D192" s="88" t="s">
        <v>70</v>
      </c>
      <c r="E192" s="90" t="s">
        <v>25</v>
      </c>
      <c r="F192" s="90">
        <v>138</v>
      </c>
      <c r="G192" s="90">
        <v>130</v>
      </c>
      <c r="H192" s="91"/>
      <c r="I192" s="91">
        <v>2</v>
      </c>
      <c r="J192" s="91">
        <v>1</v>
      </c>
      <c r="K192" s="91"/>
      <c r="L192" s="92">
        <v>2</v>
      </c>
      <c r="M192" s="92"/>
      <c r="N192" s="92">
        <v>1</v>
      </c>
      <c r="O192" s="92"/>
      <c r="P192" s="92"/>
      <c r="Q192" s="92">
        <v>1</v>
      </c>
      <c r="R192" s="92">
        <v>1</v>
      </c>
      <c r="S192" s="92"/>
      <c r="T192" s="93">
        <v>1</v>
      </c>
      <c r="U192" s="93"/>
      <c r="V192" s="94">
        <v>9</v>
      </c>
      <c r="W192" s="121"/>
    </row>
    <row r="193" spans="1:23" x14ac:dyDescent="0.2">
      <c r="A193" s="86" t="s">
        <v>16</v>
      </c>
      <c r="B193" s="86" t="s">
        <v>21</v>
      </c>
      <c r="C193" s="88">
        <v>11351</v>
      </c>
      <c r="D193" s="88" t="s">
        <v>70</v>
      </c>
      <c r="E193" s="90" t="s">
        <v>25</v>
      </c>
      <c r="F193" s="90">
        <v>138</v>
      </c>
      <c r="G193" s="90">
        <v>130</v>
      </c>
      <c r="H193" s="91">
        <v>2</v>
      </c>
      <c r="I193" s="91"/>
      <c r="J193" s="91">
        <v>1</v>
      </c>
      <c r="K193" s="91"/>
      <c r="L193" s="92">
        <v>2</v>
      </c>
      <c r="M193" s="92"/>
      <c r="N193" s="92">
        <v>1</v>
      </c>
      <c r="O193" s="92"/>
      <c r="P193" s="92">
        <v>2</v>
      </c>
      <c r="Q193" s="92"/>
      <c r="R193" s="92">
        <v>1</v>
      </c>
      <c r="S193" s="92"/>
      <c r="T193" s="93"/>
      <c r="U193" s="93">
        <v>2</v>
      </c>
      <c r="V193" s="94">
        <v>11</v>
      </c>
      <c r="W193" s="121"/>
    </row>
    <row r="194" spans="1:23" x14ac:dyDescent="0.2">
      <c r="A194" s="86" t="s">
        <v>16</v>
      </c>
      <c r="B194" s="86" t="s">
        <v>21</v>
      </c>
      <c r="C194" s="88">
        <v>11351</v>
      </c>
      <c r="D194" s="88" t="s">
        <v>70</v>
      </c>
      <c r="E194" s="90" t="s">
        <v>25</v>
      </c>
      <c r="F194" s="90">
        <v>138</v>
      </c>
      <c r="G194" s="90">
        <v>130</v>
      </c>
      <c r="H194" s="91">
        <v>2</v>
      </c>
      <c r="I194" s="91"/>
      <c r="J194" s="91">
        <v>1</v>
      </c>
      <c r="K194" s="91"/>
      <c r="L194" s="92">
        <v>1</v>
      </c>
      <c r="M194" s="92"/>
      <c r="N194" s="92">
        <v>1</v>
      </c>
      <c r="O194" s="92"/>
      <c r="P194" s="92">
        <v>2</v>
      </c>
      <c r="Q194" s="92"/>
      <c r="R194" s="92">
        <v>1</v>
      </c>
      <c r="S194" s="92"/>
      <c r="T194" s="93">
        <v>1</v>
      </c>
      <c r="U194" s="93"/>
      <c r="V194" s="94">
        <v>9</v>
      </c>
      <c r="W194" s="121"/>
    </row>
    <row r="195" spans="1:23" x14ac:dyDescent="0.2">
      <c r="A195" s="86" t="s">
        <v>16</v>
      </c>
      <c r="B195" s="86" t="s">
        <v>21</v>
      </c>
      <c r="C195" s="88">
        <v>11351</v>
      </c>
      <c r="D195" s="88" t="s">
        <v>70</v>
      </c>
      <c r="E195" s="90" t="s">
        <v>25</v>
      </c>
      <c r="F195" s="90">
        <v>138</v>
      </c>
      <c r="G195" s="90">
        <v>130</v>
      </c>
      <c r="H195" s="91">
        <v>2</v>
      </c>
      <c r="I195" s="91"/>
      <c r="J195" s="91">
        <v>1</v>
      </c>
      <c r="K195" s="91"/>
      <c r="L195" s="92">
        <v>2</v>
      </c>
      <c r="M195" s="92"/>
      <c r="N195" s="92">
        <v>1</v>
      </c>
      <c r="O195" s="92"/>
      <c r="P195" s="92">
        <v>2</v>
      </c>
      <c r="Q195" s="92"/>
      <c r="R195" s="92">
        <v>1</v>
      </c>
      <c r="S195" s="92"/>
      <c r="T195" s="93"/>
      <c r="U195" s="93">
        <v>2</v>
      </c>
      <c r="V195" s="94">
        <v>11</v>
      </c>
      <c r="W195" s="121"/>
    </row>
    <row r="196" spans="1:23" x14ac:dyDescent="0.2">
      <c r="A196" s="86" t="s">
        <v>16</v>
      </c>
      <c r="B196" s="86" t="s">
        <v>21</v>
      </c>
      <c r="C196" s="88">
        <v>11351</v>
      </c>
      <c r="D196" s="88" t="s">
        <v>70</v>
      </c>
      <c r="E196" s="90" t="s">
        <v>25</v>
      </c>
      <c r="F196" s="90">
        <v>138</v>
      </c>
      <c r="G196" s="90">
        <v>130</v>
      </c>
      <c r="H196" s="91">
        <v>2</v>
      </c>
      <c r="I196" s="91"/>
      <c r="J196" s="91">
        <v>1</v>
      </c>
      <c r="K196" s="91"/>
      <c r="L196" s="92">
        <v>2</v>
      </c>
      <c r="M196" s="92"/>
      <c r="N196" s="92">
        <v>1</v>
      </c>
      <c r="O196" s="92"/>
      <c r="P196" s="92"/>
      <c r="Q196" s="92">
        <v>2</v>
      </c>
      <c r="R196" s="92">
        <v>1</v>
      </c>
      <c r="S196" s="92"/>
      <c r="T196" s="93">
        <v>2</v>
      </c>
      <c r="U196" s="93"/>
      <c r="V196" s="94">
        <v>11</v>
      </c>
      <c r="W196" s="121"/>
    </row>
    <row r="197" spans="1:23" x14ac:dyDescent="0.2">
      <c r="A197" s="86" t="s">
        <v>16</v>
      </c>
      <c r="B197" s="86" t="s">
        <v>21</v>
      </c>
      <c r="C197" s="88">
        <v>11351</v>
      </c>
      <c r="D197" s="88" t="s">
        <v>70</v>
      </c>
      <c r="E197" s="90" t="s">
        <v>25</v>
      </c>
      <c r="F197" s="90">
        <v>138</v>
      </c>
      <c r="G197" s="90">
        <v>130</v>
      </c>
      <c r="H197" s="91">
        <v>2</v>
      </c>
      <c r="I197" s="91"/>
      <c r="J197" s="91">
        <v>1</v>
      </c>
      <c r="K197" s="91"/>
      <c r="L197" s="92">
        <v>1</v>
      </c>
      <c r="M197" s="92"/>
      <c r="N197" s="92">
        <v>0</v>
      </c>
      <c r="O197" s="92"/>
      <c r="P197" s="92">
        <v>2</v>
      </c>
      <c r="Q197" s="92"/>
      <c r="R197" s="92">
        <v>1</v>
      </c>
      <c r="S197" s="92"/>
      <c r="T197" s="93">
        <v>1</v>
      </c>
      <c r="U197" s="93"/>
      <c r="V197" s="94">
        <v>8</v>
      </c>
      <c r="W197" s="121"/>
    </row>
    <row r="198" spans="1:23" x14ac:dyDescent="0.2">
      <c r="A198" s="86" t="s">
        <v>16</v>
      </c>
      <c r="B198" s="86" t="s">
        <v>21</v>
      </c>
      <c r="C198" s="88">
        <v>11351</v>
      </c>
      <c r="D198" s="88" t="s">
        <v>70</v>
      </c>
      <c r="E198" s="90" t="s">
        <v>25</v>
      </c>
      <c r="F198" s="90">
        <v>138</v>
      </c>
      <c r="G198" s="90">
        <v>130</v>
      </c>
      <c r="H198" s="91">
        <v>2</v>
      </c>
      <c r="I198" s="91"/>
      <c r="J198" s="91">
        <v>1</v>
      </c>
      <c r="K198" s="91"/>
      <c r="L198" s="92">
        <v>2</v>
      </c>
      <c r="M198" s="92"/>
      <c r="N198" s="92">
        <v>1</v>
      </c>
      <c r="O198" s="92"/>
      <c r="P198" s="92"/>
      <c r="Q198" s="92">
        <v>2</v>
      </c>
      <c r="R198" s="92">
        <v>1</v>
      </c>
      <c r="S198" s="92"/>
      <c r="T198" s="93">
        <v>2</v>
      </c>
      <c r="U198" s="93"/>
      <c r="V198" s="94">
        <v>11</v>
      </c>
      <c r="W198" s="121"/>
    </row>
    <row r="199" spans="1:23" x14ac:dyDescent="0.2">
      <c r="A199" s="86" t="s">
        <v>16</v>
      </c>
      <c r="B199" s="86" t="s">
        <v>21</v>
      </c>
      <c r="C199" s="88">
        <v>11351</v>
      </c>
      <c r="D199" s="88" t="s">
        <v>70</v>
      </c>
      <c r="E199" s="90" t="s">
        <v>25</v>
      </c>
      <c r="F199" s="90">
        <v>138</v>
      </c>
      <c r="G199" s="90">
        <v>130</v>
      </c>
      <c r="H199" s="91">
        <v>2</v>
      </c>
      <c r="I199" s="91"/>
      <c r="J199" s="91">
        <v>1</v>
      </c>
      <c r="K199" s="91"/>
      <c r="L199" s="92">
        <v>2</v>
      </c>
      <c r="M199" s="92"/>
      <c r="N199" s="92">
        <v>1</v>
      </c>
      <c r="O199" s="92"/>
      <c r="P199" s="92"/>
      <c r="Q199" s="92">
        <v>2</v>
      </c>
      <c r="R199" s="92">
        <v>1</v>
      </c>
      <c r="S199" s="92"/>
      <c r="T199" s="93">
        <v>2</v>
      </c>
      <c r="U199" s="93"/>
      <c r="V199" s="94">
        <v>11</v>
      </c>
      <c r="W199" s="121"/>
    </row>
    <row r="200" spans="1:23" x14ac:dyDescent="0.2">
      <c r="A200" s="86" t="s">
        <v>16</v>
      </c>
      <c r="B200" s="86" t="s">
        <v>21</v>
      </c>
      <c r="C200" s="88">
        <v>11351</v>
      </c>
      <c r="D200" s="88" t="s">
        <v>70</v>
      </c>
      <c r="E200" s="90" t="s">
        <v>25</v>
      </c>
      <c r="F200" s="90">
        <v>138</v>
      </c>
      <c r="G200" s="90">
        <v>130</v>
      </c>
      <c r="H200" s="91">
        <v>2</v>
      </c>
      <c r="I200" s="91"/>
      <c r="J200" s="91">
        <v>1</v>
      </c>
      <c r="K200" s="91"/>
      <c r="L200" s="92">
        <v>2</v>
      </c>
      <c r="M200" s="92"/>
      <c r="N200" s="92">
        <v>1</v>
      </c>
      <c r="O200" s="92"/>
      <c r="P200" s="92">
        <v>1</v>
      </c>
      <c r="Q200" s="92"/>
      <c r="R200" s="92">
        <v>1</v>
      </c>
      <c r="S200" s="92"/>
      <c r="T200" s="93"/>
      <c r="U200" s="93">
        <v>1</v>
      </c>
      <c r="V200" s="94">
        <v>9</v>
      </c>
      <c r="W200" s="121"/>
    </row>
    <row r="201" spans="1:23" x14ac:dyDescent="0.2">
      <c r="A201" s="86" t="s">
        <v>16</v>
      </c>
      <c r="B201" s="86" t="s">
        <v>26</v>
      </c>
      <c r="C201" s="88">
        <v>11353</v>
      </c>
      <c r="D201" s="88" t="s">
        <v>71</v>
      </c>
      <c r="E201" s="89" t="s">
        <v>22</v>
      </c>
      <c r="F201" s="90">
        <v>16</v>
      </c>
      <c r="G201" s="90">
        <v>14</v>
      </c>
      <c r="H201" s="91">
        <v>2</v>
      </c>
      <c r="I201" s="91"/>
      <c r="J201" s="91">
        <v>1</v>
      </c>
      <c r="K201" s="91"/>
      <c r="L201" s="92"/>
      <c r="M201" s="92">
        <v>2</v>
      </c>
      <c r="N201" s="92">
        <v>1</v>
      </c>
      <c r="O201" s="92"/>
      <c r="P201" s="92">
        <v>1</v>
      </c>
      <c r="Q201" s="92"/>
      <c r="R201" s="92">
        <v>1</v>
      </c>
      <c r="S201" s="92"/>
      <c r="T201" s="93">
        <v>2</v>
      </c>
      <c r="U201" s="93"/>
      <c r="V201" s="94">
        <v>10</v>
      </c>
      <c r="W201" s="121"/>
    </row>
    <row r="202" spans="1:23" x14ac:dyDescent="0.2">
      <c r="A202" s="86" t="s">
        <v>16</v>
      </c>
      <c r="B202" s="86" t="s">
        <v>26</v>
      </c>
      <c r="C202" s="88">
        <v>11353</v>
      </c>
      <c r="D202" s="88" t="s">
        <v>71</v>
      </c>
      <c r="E202" s="90" t="s">
        <v>22</v>
      </c>
      <c r="F202" s="90">
        <v>16</v>
      </c>
      <c r="G202" s="90">
        <v>14</v>
      </c>
      <c r="H202" s="91">
        <v>2</v>
      </c>
      <c r="I202" s="91"/>
      <c r="J202" s="91">
        <v>1</v>
      </c>
      <c r="K202" s="91"/>
      <c r="L202" s="92"/>
      <c r="M202" s="92">
        <v>2</v>
      </c>
      <c r="N202" s="92">
        <v>1</v>
      </c>
      <c r="O202" s="92"/>
      <c r="P202" s="92">
        <v>1</v>
      </c>
      <c r="Q202" s="92"/>
      <c r="R202" s="92">
        <v>1</v>
      </c>
      <c r="S202" s="92"/>
      <c r="T202" s="93">
        <v>2</v>
      </c>
      <c r="U202" s="93"/>
      <c r="V202" s="94">
        <v>10</v>
      </c>
      <c r="W202" s="121"/>
    </row>
    <row r="203" spans="1:23" x14ac:dyDescent="0.2">
      <c r="A203" s="86" t="s">
        <v>16</v>
      </c>
      <c r="B203" s="86" t="s">
        <v>26</v>
      </c>
      <c r="C203" s="88">
        <v>11353</v>
      </c>
      <c r="D203" s="88" t="s">
        <v>71</v>
      </c>
      <c r="E203" s="90" t="s">
        <v>22</v>
      </c>
      <c r="F203" s="90">
        <v>16</v>
      </c>
      <c r="G203" s="90">
        <v>14</v>
      </c>
      <c r="H203" s="91"/>
      <c r="I203" s="91">
        <v>2</v>
      </c>
      <c r="J203" s="91">
        <v>1</v>
      </c>
      <c r="K203" s="91"/>
      <c r="L203" s="92"/>
      <c r="M203" s="92">
        <v>1</v>
      </c>
      <c r="N203" s="92"/>
      <c r="O203" s="92">
        <v>1</v>
      </c>
      <c r="P203" s="92">
        <v>2</v>
      </c>
      <c r="Q203" s="92"/>
      <c r="R203" s="92">
        <v>1</v>
      </c>
      <c r="S203" s="92"/>
      <c r="T203" s="93">
        <v>0</v>
      </c>
      <c r="U203" s="93"/>
      <c r="V203" s="94">
        <v>8</v>
      </c>
      <c r="W203" s="121"/>
    </row>
    <row r="204" spans="1:23" x14ac:dyDescent="0.2">
      <c r="A204" s="86" t="s">
        <v>16</v>
      </c>
      <c r="B204" s="86" t="s">
        <v>26</v>
      </c>
      <c r="C204" s="88">
        <v>11353</v>
      </c>
      <c r="D204" s="88" t="s">
        <v>71</v>
      </c>
      <c r="E204" s="90" t="s">
        <v>22</v>
      </c>
      <c r="F204" s="90">
        <v>16</v>
      </c>
      <c r="G204" s="90">
        <v>14</v>
      </c>
      <c r="H204" s="91">
        <v>2</v>
      </c>
      <c r="I204" s="91"/>
      <c r="J204" s="91">
        <v>1</v>
      </c>
      <c r="K204" s="91"/>
      <c r="L204" s="92"/>
      <c r="M204" s="92">
        <v>2</v>
      </c>
      <c r="N204" s="92">
        <v>1</v>
      </c>
      <c r="O204" s="92"/>
      <c r="P204" s="92">
        <v>2</v>
      </c>
      <c r="Q204" s="92"/>
      <c r="R204" s="92">
        <v>1</v>
      </c>
      <c r="S204" s="92"/>
      <c r="T204" s="93"/>
      <c r="U204" s="93">
        <v>1</v>
      </c>
      <c r="V204" s="94">
        <v>10</v>
      </c>
      <c r="W204" s="121"/>
    </row>
    <row r="205" spans="1:23" x14ac:dyDescent="0.2">
      <c r="A205" s="86" t="s">
        <v>16</v>
      </c>
      <c r="B205" s="86" t="s">
        <v>26</v>
      </c>
      <c r="C205" s="88">
        <v>11353</v>
      </c>
      <c r="D205" s="88" t="s">
        <v>71</v>
      </c>
      <c r="E205" s="90" t="s">
        <v>22</v>
      </c>
      <c r="F205" s="90">
        <v>16</v>
      </c>
      <c r="G205" s="90">
        <v>14</v>
      </c>
      <c r="H205" s="91"/>
      <c r="I205" s="91">
        <v>2</v>
      </c>
      <c r="J205" s="91">
        <v>0</v>
      </c>
      <c r="K205" s="91"/>
      <c r="L205" s="92"/>
      <c r="M205" s="92">
        <v>2</v>
      </c>
      <c r="N205" s="92">
        <v>1</v>
      </c>
      <c r="O205" s="92"/>
      <c r="P205" s="92">
        <v>2</v>
      </c>
      <c r="Q205" s="92"/>
      <c r="R205" s="92">
        <v>1</v>
      </c>
      <c r="S205" s="92"/>
      <c r="T205" s="93"/>
      <c r="U205" s="93">
        <v>2</v>
      </c>
      <c r="V205" s="94">
        <v>10</v>
      </c>
      <c r="W205" s="121"/>
    </row>
    <row r="206" spans="1:23" x14ac:dyDescent="0.2">
      <c r="A206" s="86" t="s">
        <v>16</v>
      </c>
      <c r="B206" s="86" t="s">
        <v>26</v>
      </c>
      <c r="C206" s="88">
        <v>11353</v>
      </c>
      <c r="D206" s="88" t="s">
        <v>71</v>
      </c>
      <c r="E206" s="90" t="s">
        <v>22</v>
      </c>
      <c r="F206" s="90">
        <v>16</v>
      </c>
      <c r="G206" s="90">
        <v>14</v>
      </c>
      <c r="H206" s="91"/>
      <c r="I206" s="91">
        <v>2</v>
      </c>
      <c r="J206" s="91"/>
      <c r="K206" s="91">
        <v>1</v>
      </c>
      <c r="L206" s="92"/>
      <c r="M206" s="92">
        <v>2</v>
      </c>
      <c r="N206" s="92"/>
      <c r="O206" s="92">
        <v>0</v>
      </c>
      <c r="P206" s="92">
        <v>2</v>
      </c>
      <c r="Q206" s="92"/>
      <c r="R206" s="92">
        <v>1</v>
      </c>
      <c r="S206" s="92"/>
      <c r="T206" s="93">
        <v>2</v>
      </c>
      <c r="U206" s="93"/>
      <c r="V206" s="94">
        <v>10</v>
      </c>
      <c r="W206" s="121"/>
    </row>
    <row r="207" spans="1:23" x14ac:dyDescent="0.2">
      <c r="A207" s="86" t="s">
        <v>16</v>
      </c>
      <c r="B207" s="86" t="s">
        <v>26</v>
      </c>
      <c r="C207" s="88">
        <v>11353</v>
      </c>
      <c r="D207" s="88" t="s">
        <v>71</v>
      </c>
      <c r="E207" s="90" t="s">
        <v>22</v>
      </c>
      <c r="F207" s="90">
        <v>16</v>
      </c>
      <c r="G207" s="90">
        <v>14</v>
      </c>
      <c r="H207" s="91">
        <v>2</v>
      </c>
      <c r="I207" s="91"/>
      <c r="J207" s="91">
        <v>1</v>
      </c>
      <c r="K207" s="91"/>
      <c r="L207" s="92">
        <v>2</v>
      </c>
      <c r="M207" s="92"/>
      <c r="N207" s="92">
        <v>1</v>
      </c>
      <c r="O207" s="92"/>
      <c r="P207" s="92">
        <v>2</v>
      </c>
      <c r="Q207" s="92"/>
      <c r="R207" s="92">
        <v>1</v>
      </c>
      <c r="S207" s="92"/>
      <c r="T207" s="93">
        <v>1</v>
      </c>
      <c r="U207" s="93"/>
      <c r="V207" s="94">
        <v>10</v>
      </c>
      <c r="W207" s="121"/>
    </row>
    <row r="208" spans="1:23" x14ac:dyDescent="0.2">
      <c r="A208" s="86" t="s">
        <v>16</v>
      </c>
      <c r="B208" s="86" t="s">
        <v>26</v>
      </c>
      <c r="C208" s="88">
        <v>11353</v>
      </c>
      <c r="D208" s="88" t="s">
        <v>71</v>
      </c>
      <c r="E208" s="90" t="s">
        <v>22</v>
      </c>
      <c r="F208" s="90">
        <v>16</v>
      </c>
      <c r="G208" s="90">
        <v>14</v>
      </c>
      <c r="H208" s="91"/>
      <c r="I208" s="91">
        <v>2</v>
      </c>
      <c r="J208" s="91"/>
      <c r="K208" s="91">
        <v>1</v>
      </c>
      <c r="L208" s="92"/>
      <c r="M208" s="92">
        <v>2</v>
      </c>
      <c r="N208" s="92">
        <v>1</v>
      </c>
      <c r="O208" s="92"/>
      <c r="P208" s="92">
        <v>2</v>
      </c>
      <c r="Q208" s="92"/>
      <c r="R208" s="92">
        <v>1</v>
      </c>
      <c r="S208" s="92"/>
      <c r="T208" s="93">
        <v>1</v>
      </c>
      <c r="U208" s="93"/>
      <c r="V208" s="94">
        <v>10</v>
      </c>
      <c r="W208" s="121"/>
    </row>
    <row r="209" spans="1:23" x14ac:dyDescent="0.2">
      <c r="A209" s="86" t="s">
        <v>16</v>
      </c>
      <c r="B209" s="86" t="s">
        <v>26</v>
      </c>
      <c r="C209" s="88">
        <v>11353</v>
      </c>
      <c r="D209" s="88" t="s">
        <v>71</v>
      </c>
      <c r="E209" s="90" t="s">
        <v>22</v>
      </c>
      <c r="F209" s="90">
        <v>16</v>
      </c>
      <c r="G209" s="90">
        <v>14</v>
      </c>
      <c r="H209" s="91">
        <v>2</v>
      </c>
      <c r="I209" s="91"/>
      <c r="J209" s="91">
        <v>1</v>
      </c>
      <c r="K209" s="91"/>
      <c r="L209" s="92"/>
      <c r="M209" s="92">
        <v>2</v>
      </c>
      <c r="N209" s="92"/>
      <c r="O209" s="92">
        <v>1</v>
      </c>
      <c r="P209" s="92"/>
      <c r="Q209" s="92">
        <v>2</v>
      </c>
      <c r="R209" s="92">
        <v>1</v>
      </c>
      <c r="S209" s="92"/>
      <c r="T209" s="93"/>
      <c r="U209" s="93">
        <v>2</v>
      </c>
      <c r="V209" s="94">
        <v>11</v>
      </c>
      <c r="W209" s="121"/>
    </row>
    <row r="210" spans="1:23" x14ac:dyDescent="0.2">
      <c r="A210" s="86" t="s">
        <v>16</v>
      </c>
      <c r="B210" s="86" t="s">
        <v>26</v>
      </c>
      <c r="C210" s="88">
        <v>11353</v>
      </c>
      <c r="D210" s="88" t="s">
        <v>71</v>
      </c>
      <c r="E210" s="90" t="s">
        <v>22</v>
      </c>
      <c r="F210" s="90">
        <v>16</v>
      </c>
      <c r="G210" s="90">
        <v>14</v>
      </c>
      <c r="H210" s="91">
        <v>2</v>
      </c>
      <c r="I210" s="91"/>
      <c r="J210" s="91">
        <v>1</v>
      </c>
      <c r="K210" s="91"/>
      <c r="L210" s="92"/>
      <c r="M210" s="92">
        <v>2</v>
      </c>
      <c r="N210" s="92">
        <v>1</v>
      </c>
      <c r="O210" s="92"/>
      <c r="P210" s="92">
        <v>2</v>
      </c>
      <c r="Q210" s="92"/>
      <c r="R210" s="92">
        <v>1</v>
      </c>
      <c r="S210" s="92"/>
      <c r="T210" s="93"/>
      <c r="U210" s="93">
        <v>1</v>
      </c>
      <c r="V210" s="94">
        <v>10</v>
      </c>
      <c r="W210" s="121"/>
    </row>
    <row r="211" spans="1:23" x14ac:dyDescent="0.2">
      <c r="A211" s="86" t="s">
        <v>16</v>
      </c>
      <c r="B211" s="86" t="s">
        <v>26</v>
      </c>
      <c r="C211" s="88">
        <v>11353</v>
      </c>
      <c r="D211" s="88" t="s">
        <v>71</v>
      </c>
      <c r="E211" s="90" t="s">
        <v>22</v>
      </c>
      <c r="F211" s="90">
        <v>16</v>
      </c>
      <c r="G211" s="90">
        <v>14</v>
      </c>
      <c r="H211" s="91">
        <v>2</v>
      </c>
      <c r="I211" s="91"/>
      <c r="J211" s="91">
        <v>0</v>
      </c>
      <c r="K211" s="91"/>
      <c r="L211" s="92"/>
      <c r="M211" s="92">
        <v>2</v>
      </c>
      <c r="N211" s="92">
        <v>1</v>
      </c>
      <c r="O211" s="92"/>
      <c r="P211" s="92">
        <v>2</v>
      </c>
      <c r="Q211" s="92"/>
      <c r="R211" s="92"/>
      <c r="S211" s="92">
        <v>1</v>
      </c>
      <c r="T211" s="93">
        <v>2</v>
      </c>
      <c r="U211" s="93"/>
      <c r="V211" s="94">
        <v>10</v>
      </c>
      <c r="W211" s="121"/>
    </row>
    <row r="212" spans="1:23" x14ac:dyDescent="0.2">
      <c r="A212" s="86" t="s">
        <v>16</v>
      </c>
      <c r="B212" s="86" t="s">
        <v>26</v>
      </c>
      <c r="C212" s="88">
        <v>11353</v>
      </c>
      <c r="D212" s="88" t="s">
        <v>71</v>
      </c>
      <c r="E212" s="90" t="s">
        <v>22</v>
      </c>
      <c r="F212" s="90">
        <v>16</v>
      </c>
      <c r="G212" s="90">
        <v>14</v>
      </c>
      <c r="H212" s="91">
        <v>2</v>
      </c>
      <c r="I212" s="91"/>
      <c r="J212" s="91">
        <v>0</v>
      </c>
      <c r="K212" s="91"/>
      <c r="L212" s="92"/>
      <c r="M212" s="92">
        <v>2</v>
      </c>
      <c r="N212" s="92">
        <v>1</v>
      </c>
      <c r="O212" s="92"/>
      <c r="P212" s="92">
        <v>2</v>
      </c>
      <c r="Q212" s="92"/>
      <c r="R212" s="92">
        <v>1</v>
      </c>
      <c r="S212" s="92"/>
      <c r="T212" s="93"/>
      <c r="U212" s="93">
        <v>1</v>
      </c>
      <c r="V212" s="94">
        <v>9</v>
      </c>
      <c r="W212" s="121"/>
    </row>
    <row r="213" spans="1:23" x14ac:dyDescent="0.2">
      <c r="A213" s="86" t="s">
        <v>16</v>
      </c>
      <c r="B213" s="86" t="s">
        <v>26</v>
      </c>
      <c r="C213" s="88">
        <v>11353</v>
      </c>
      <c r="D213" s="88" t="s">
        <v>71</v>
      </c>
      <c r="E213" s="90" t="s">
        <v>22</v>
      </c>
      <c r="F213" s="90">
        <v>16</v>
      </c>
      <c r="G213" s="90">
        <v>14</v>
      </c>
      <c r="H213" s="91">
        <v>2</v>
      </c>
      <c r="I213" s="91"/>
      <c r="J213" s="91">
        <v>1</v>
      </c>
      <c r="K213" s="91"/>
      <c r="L213" s="92">
        <v>2</v>
      </c>
      <c r="M213" s="92"/>
      <c r="N213" s="92">
        <v>1</v>
      </c>
      <c r="O213" s="92"/>
      <c r="P213" s="92">
        <v>0</v>
      </c>
      <c r="Q213" s="92"/>
      <c r="R213" s="92">
        <v>1</v>
      </c>
      <c r="S213" s="92"/>
      <c r="T213" s="93">
        <v>1</v>
      </c>
      <c r="U213" s="93"/>
      <c r="V213" s="94">
        <v>8</v>
      </c>
      <c r="W213" s="121"/>
    </row>
    <row r="214" spans="1:23" x14ac:dyDescent="0.2">
      <c r="A214" s="86" t="s">
        <v>16</v>
      </c>
      <c r="B214" s="86" t="s">
        <v>26</v>
      </c>
      <c r="C214" s="88">
        <v>11353</v>
      </c>
      <c r="D214" s="88" t="s">
        <v>71</v>
      </c>
      <c r="E214" s="90" t="s">
        <v>22</v>
      </c>
      <c r="F214" s="90">
        <v>16</v>
      </c>
      <c r="G214" s="90">
        <v>14</v>
      </c>
      <c r="H214" s="91"/>
      <c r="I214" s="91">
        <v>2</v>
      </c>
      <c r="J214" s="91"/>
      <c r="K214" s="91">
        <v>1</v>
      </c>
      <c r="L214" s="92"/>
      <c r="M214" s="92">
        <v>2</v>
      </c>
      <c r="N214" s="92"/>
      <c r="O214" s="92">
        <v>1</v>
      </c>
      <c r="P214" s="92"/>
      <c r="Q214" s="92">
        <v>2</v>
      </c>
      <c r="R214" s="92"/>
      <c r="S214" s="92">
        <v>1</v>
      </c>
      <c r="T214" s="93"/>
      <c r="U214" s="93">
        <v>2</v>
      </c>
      <c r="V214" s="94">
        <v>11</v>
      </c>
      <c r="W214" s="121"/>
    </row>
    <row r="215" spans="1:23" x14ac:dyDescent="0.2">
      <c r="A215" s="86" t="s">
        <v>16</v>
      </c>
      <c r="B215" s="86" t="s">
        <v>27</v>
      </c>
      <c r="C215" s="88">
        <v>11354</v>
      </c>
      <c r="D215" s="88" t="s">
        <v>71</v>
      </c>
      <c r="E215" s="89" t="s">
        <v>22</v>
      </c>
      <c r="F215" s="90">
        <v>77</v>
      </c>
      <c r="G215" s="90">
        <v>74</v>
      </c>
      <c r="H215" s="91">
        <v>2</v>
      </c>
      <c r="I215" s="91"/>
      <c r="J215" s="91"/>
      <c r="K215" s="91">
        <v>1</v>
      </c>
      <c r="L215" s="92"/>
      <c r="M215" s="92">
        <v>2</v>
      </c>
      <c r="N215" s="92">
        <v>1</v>
      </c>
      <c r="O215" s="92"/>
      <c r="P215" s="92"/>
      <c r="Q215" s="92">
        <v>2</v>
      </c>
      <c r="R215" s="92"/>
      <c r="S215" s="92">
        <v>0</v>
      </c>
      <c r="T215" s="93"/>
      <c r="U215" s="93">
        <v>2</v>
      </c>
      <c r="V215" s="94">
        <v>10</v>
      </c>
      <c r="W215" s="121"/>
    </row>
    <row r="216" spans="1:23" x14ac:dyDescent="0.2">
      <c r="A216" s="86" t="s">
        <v>16</v>
      </c>
      <c r="B216" s="86" t="s">
        <v>27</v>
      </c>
      <c r="C216" s="88">
        <v>11354</v>
      </c>
      <c r="D216" s="88" t="s">
        <v>71</v>
      </c>
      <c r="E216" s="90" t="s">
        <v>22</v>
      </c>
      <c r="F216" s="90">
        <v>77</v>
      </c>
      <c r="G216" s="90">
        <v>74</v>
      </c>
      <c r="H216" s="91">
        <v>2</v>
      </c>
      <c r="I216" s="91"/>
      <c r="J216" s="91"/>
      <c r="K216" s="91">
        <v>1</v>
      </c>
      <c r="L216" s="92"/>
      <c r="M216" s="92">
        <v>0</v>
      </c>
      <c r="N216" s="92">
        <v>1</v>
      </c>
      <c r="O216" s="92"/>
      <c r="P216" s="92">
        <v>0</v>
      </c>
      <c r="Q216" s="92"/>
      <c r="R216" s="92">
        <v>1</v>
      </c>
      <c r="S216" s="92"/>
      <c r="T216" s="93">
        <v>1</v>
      </c>
      <c r="U216" s="93"/>
      <c r="V216" s="94">
        <v>6</v>
      </c>
      <c r="W216" s="121"/>
    </row>
    <row r="217" spans="1:23" x14ac:dyDescent="0.2">
      <c r="A217" s="86" t="s">
        <v>16</v>
      </c>
      <c r="B217" s="86" t="s">
        <v>27</v>
      </c>
      <c r="C217" s="88">
        <v>11354</v>
      </c>
      <c r="D217" s="88" t="s">
        <v>71</v>
      </c>
      <c r="E217" s="90" t="s">
        <v>22</v>
      </c>
      <c r="F217" s="90">
        <v>77</v>
      </c>
      <c r="G217" s="90">
        <v>74</v>
      </c>
      <c r="H217" s="91">
        <v>2</v>
      </c>
      <c r="I217" s="91"/>
      <c r="J217" s="91"/>
      <c r="K217" s="91">
        <v>1</v>
      </c>
      <c r="L217" s="92"/>
      <c r="M217" s="92">
        <v>0</v>
      </c>
      <c r="N217" s="92">
        <v>0</v>
      </c>
      <c r="O217" s="92"/>
      <c r="P217" s="92">
        <v>1</v>
      </c>
      <c r="Q217" s="92"/>
      <c r="R217" s="92">
        <v>1</v>
      </c>
      <c r="S217" s="92"/>
      <c r="T217" s="93">
        <v>1</v>
      </c>
      <c r="U217" s="93"/>
      <c r="V217" s="94">
        <v>6</v>
      </c>
      <c r="W217" s="121"/>
    </row>
    <row r="218" spans="1:23" x14ac:dyDescent="0.2">
      <c r="A218" s="86" t="s">
        <v>16</v>
      </c>
      <c r="B218" s="86" t="s">
        <v>27</v>
      </c>
      <c r="C218" s="88">
        <v>11354</v>
      </c>
      <c r="D218" s="88" t="s">
        <v>71</v>
      </c>
      <c r="E218" s="90" t="s">
        <v>22</v>
      </c>
      <c r="F218" s="90">
        <v>77</v>
      </c>
      <c r="G218" s="90">
        <v>74</v>
      </c>
      <c r="H218" s="91">
        <v>2</v>
      </c>
      <c r="I218" s="91"/>
      <c r="J218" s="91"/>
      <c r="K218" s="91">
        <v>0</v>
      </c>
      <c r="L218" s="92"/>
      <c r="M218" s="92">
        <v>1</v>
      </c>
      <c r="N218" s="92"/>
      <c r="O218" s="92">
        <v>0</v>
      </c>
      <c r="P218" s="92">
        <v>1</v>
      </c>
      <c r="Q218" s="92"/>
      <c r="R218" s="92">
        <v>1</v>
      </c>
      <c r="S218" s="92"/>
      <c r="T218" s="93">
        <v>1</v>
      </c>
      <c r="U218" s="93"/>
      <c r="V218" s="94">
        <v>6</v>
      </c>
      <c r="W218" s="121"/>
    </row>
    <row r="219" spans="1:23" x14ac:dyDescent="0.2">
      <c r="A219" s="86" t="s">
        <v>16</v>
      </c>
      <c r="B219" s="86" t="s">
        <v>27</v>
      </c>
      <c r="C219" s="88">
        <v>11354</v>
      </c>
      <c r="D219" s="88" t="s">
        <v>71</v>
      </c>
      <c r="E219" s="90" t="s">
        <v>22</v>
      </c>
      <c r="F219" s="90">
        <v>77</v>
      </c>
      <c r="G219" s="90">
        <v>74</v>
      </c>
      <c r="H219" s="91">
        <v>2</v>
      </c>
      <c r="I219" s="91"/>
      <c r="J219" s="91"/>
      <c r="K219" s="91">
        <v>1</v>
      </c>
      <c r="L219" s="92"/>
      <c r="M219" s="92">
        <v>1</v>
      </c>
      <c r="N219" s="92">
        <v>1</v>
      </c>
      <c r="O219" s="92"/>
      <c r="P219" s="92">
        <v>2</v>
      </c>
      <c r="Q219" s="92"/>
      <c r="R219" s="92">
        <v>1</v>
      </c>
      <c r="S219" s="92"/>
      <c r="T219" s="93"/>
      <c r="U219" s="93">
        <v>1</v>
      </c>
      <c r="V219" s="94">
        <v>9</v>
      </c>
      <c r="W219" s="121"/>
    </row>
    <row r="220" spans="1:23" x14ac:dyDescent="0.2">
      <c r="A220" s="86" t="s">
        <v>16</v>
      </c>
      <c r="B220" s="86" t="s">
        <v>27</v>
      </c>
      <c r="C220" s="88">
        <v>11354</v>
      </c>
      <c r="D220" s="88" t="s">
        <v>71</v>
      </c>
      <c r="E220" s="90" t="s">
        <v>22</v>
      </c>
      <c r="F220" s="90">
        <v>77</v>
      </c>
      <c r="G220" s="90">
        <v>74</v>
      </c>
      <c r="H220" s="91"/>
      <c r="I220" s="91">
        <v>1</v>
      </c>
      <c r="J220" s="91">
        <v>1</v>
      </c>
      <c r="K220" s="91"/>
      <c r="L220" s="92"/>
      <c r="M220" s="92">
        <v>1</v>
      </c>
      <c r="N220" s="92">
        <v>1</v>
      </c>
      <c r="O220" s="92"/>
      <c r="P220" s="92"/>
      <c r="Q220" s="92">
        <v>2</v>
      </c>
      <c r="R220" s="92">
        <v>1</v>
      </c>
      <c r="S220" s="92"/>
      <c r="T220" s="93">
        <v>1</v>
      </c>
      <c r="U220" s="93"/>
      <c r="V220" s="94">
        <v>8</v>
      </c>
      <c r="W220" s="121"/>
    </row>
    <row r="221" spans="1:23" x14ac:dyDescent="0.2">
      <c r="A221" s="86" t="s">
        <v>16</v>
      </c>
      <c r="B221" s="86" t="s">
        <v>27</v>
      </c>
      <c r="C221" s="88">
        <v>11354</v>
      </c>
      <c r="D221" s="88" t="s">
        <v>71</v>
      </c>
      <c r="E221" s="90" t="s">
        <v>22</v>
      </c>
      <c r="F221" s="90">
        <v>77</v>
      </c>
      <c r="G221" s="90">
        <v>74</v>
      </c>
      <c r="H221" s="91">
        <v>1</v>
      </c>
      <c r="I221" s="91"/>
      <c r="J221" s="91"/>
      <c r="K221" s="91">
        <v>1</v>
      </c>
      <c r="L221" s="92"/>
      <c r="M221" s="92">
        <v>0</v>
      </c>
      <c r="N221" s="92"/>
      <c r="O221" s="92">
        <v>1</v>
      </c>
      <c r="P221" s="92"/>
      <c r="Q221" s="92">
        <v>1</v>
      </c>
      <c r="R221" s="92">
        <v>1</v>
      </c>
      <c r="S221" s="92"/>
      <c r="T221" s="93">
        <v>1</v>
      </c>
      <c r="U221" s="93"/>
      <c r="V221" s="94">
        <v>6</v>
      </c>
      <c r="W221" s="121"/>
    </row>
    <row r="222" spans="1:23" x14ac:dyDescent="0.2">
      <c r="A222" s="86" t="s">
        <v>16</v>
      </c>
      <c r="B222" s="86" t="s">
        <v>27</v>
      </c>
      <c r="C222" s="88">
        <v>11354</v>
      </c>
      <c r="D222" s="88" t="s">
        <v>71</v>
      </c>
      <c r="E222" s="90" t="s">
        <v>22</v>
      </c>
      <c r="F222" s="90">
        <v>77</v>
      </c>
      <c r="G222" s="90">
        <v>74</v>
      </c>
      <c r="H222" s="91">
        <v>1</v>
      </c>
      <c r="I222" s="91"/>
      <c r="J222" s="91"/>
      <c r="K222" s="91">
        <v>1</v>
      </c>
      <c r="L222" s="92"/>
      <c r="M222" s="92">
        <v>1</v>
      </c>
      <c r="N222" s="92"/>
      <c r="O222" s="92">
        <v>1</v>
      </c>
      <c r="P222" s="92">
        <v>1</v>
      </c>
      <c r="Q222" s="92"/>
      <c r="R222" s="92">
        <v>1</v>
      </c>
      <c r="S222" s="92"/>
      <c r="T222" s="93"/>
      <c r="U222" s="93">
        <v>0</v>
      </c>
      <c r="V222" s="94">
        <v>6</v>
      </c>
      <c r="W222" s="121"/>
    </row>
    <row r="223" spans="1:23" x14ac:dyDescent="0.2">
      <c r="A223" s="86" t="s">
        <v>16</v>
      </c>
      <c r="B223" s="86" t="s">
        <v>27</v>
      </c>
      <c r="C223" s="88">
        <v>11354</v>
      </c>
      <c r="D223" s="88" t="s">
        <v>71</v>
      </c>
      <c r="E223" s="90" t="s">
        <v>22</v>
      </c>
      <c r="F223" s="90">
        <v>77</v>
      </c>
      <c r="G223" s="90">
        <v>74</v>
      </c>
      <c r="H223" s="91"/>
      <c r="I223" s="91">
        <v>2</v>
      </c>
      <c r="J223" s="91">
        <v>1</v>
      </c>
      <c r="K223" s="91"/>
      <c r="L223" s="92"/>
      <c r="M223" s="92">
        <v>1</v>
      </c>
      <c r="N223" s="92">
        <v>1</v>
      </c>
      <c r="O223" s="92"/>
      <c r="P223" s="92"/>
      <c r="Q223" s="92">
        <v>2</v>
      </c>
      <c r="R223" s="92">
        <v>1</v>
      </c>
      <c r="S223" s="92"/>
      <c r="T223" s="93">
        <v>1</v>
      </c>
      <c r="U223" s="93"/>
      <c r="V223" s="94">
        <v>9</v>
      </c>
      <c r="W223" s="121"/>
    </row>
    <row r="224" spans="1:23" x14ac:dyDescent="0.2">
      <c r="A224" s="86" t="s">
        <v>16</v>
      </c>
      <c r="B224" s="86" t="s">
        <v>27</v>
      </c>
      <c r="C224" s="88">
        <v>11354</v>
      </c>
      <c r="D224" s="88" t="s">
        <v>71</v>
      </c>
      <c r="E224" s="90" t="s">
        <v>22</v>
      </c>
      <c r="F224" s="90">
        <v>77</v>
      </c>
      <c r="G224" s="90">
        <v>74</v>
      </c>
      <c r="H224" s="91">
        <v>1</v>
      </c>
      <c r="I224" s="91"/>
      <c r="J224" s="91">
        <v>0</v>
      </c>
      <c r="K224" s="91"/>
      <c r="L224" s="92"/>
      <c r="M224" s="92">
        <v>0</v>
      </c>
      <c r="N224" s="92">
        <v>1</v>
      </c>
      <c r="O224" s="92"/>
      <c r="P224" s="92"/>
      <c r="Q224" s="92">
        <v>2</v>
      </c>
      <c r="R224" s="92">
        <v>1</v>
      </c>
      <c r="S224" s="92"/>
      <c r="T224" s="93">
        <v>1</v>
      </c>
      <c r="U224" s="93"/>
      <c r="V224" s="94">
        <v>6</v>
      </c>
      <c r="W224" s="121"/>
    </row>
    <row r="225" spans="1:23" x14ac:dyDescent="0.2">
      <c r="A225" s="86" t="s">
        <v>16</v>
      </c>
      <c r="B225" s="86" t="s">
        <v>27</v>
      </c>
      <c r="C225" s="88">
        <v>11354</v>
      </c>
      <c r="D225" s="88" t="s">
        <v>71</v>
      </c>
      <c r="E225" s="90" t="s">
        <v>22</v>
      </c>
      <c r="F225" s="90">
        <v>77</v>
      </c>
      <c r="G225" s="90">
        <v>74</v>
      </c>
      <c r="H225" s="91">
        <v>1</v>
      </c>
      <c r="I225" s="91"/>
      <c r="J225" s="91"/>
      <c r="K225" s="91">
        <v>1</v>
      </c>
      <c r="L225" s="92"/>
      <c r="M225" s="92">
        <v>1</v>
      </c>
      <c r="N225" s="92"/>
      <c r="O225" s="92">
        <v>0</v>
      </c>
      <c r="P225" s="92">
        <v>1</v>
      </c>
      <c r="Q225" s="92"/>
      <c r="R225" s="92">
        <v>1</v>
      </c>
      <c r="S225" s="92"/>
      <c r="T225" s="93">
        <v>2</v>
      </c>
      <c r="U225" s="93"/>
      <c r="V225" s="94">
        <v>7</v>
      </c>
      <c r="W225" s="121"/>
    </row>
    <row r="226" spans="1:23" x14ac:dyDescent="0.2">
      <c r="A226" s="86" t="s">
        <v>16</v>
      </c>
      <c r="B226" s="86" t="s">
        <v>27</v>
      </c>
      <c r="C226" s="88">
        <v>11354</v>
      </c>
      <c r="D226" s="88" t="s">
        <v>71</v>
      </c>
      <c r="E226" s="90" t="s">
        <v>22</v>
      </c>
      <c r="F226" s="90">
        <v>77</v>
      </c>
      <c r="G226" s="90">
        <v>74</v>
      </c>
      <c r="H226" s="91"/>
      <c r="I226" s="91">
        <v>0</v>
      </c>
      <c r="J226" s="91"/>
      <c r="K226" s="91">
        <v>1</v>
      </c>
      <c r="L226" s="92"/>
      <c r="M226" s="92">
        <v>0</v>
      </c>
      <c r="N226" s="92">
        <v>1</v>
      </c>
      <c r="O226" s="92"/>
      <c r="P226" s="92">
        <v>2</v>
      </c>
      <c r="Q226" s="92"/>
      <c r="R226" s="92">
        <v>1</v>
      </c>
      <c r="S226" s="92"/>
      <c r="T226" s="93">
        <v>1</v>
      </c>
      <c r="U226" s="93"/>
      <c r="V226" s="94">
        <v>6</v>
      </c>
      <c r="W226" s="121"/>
    </row>
    <row r="227" spans="1:23" x14ac:dyDescent="0.2">
      <c r="A227" s="86" t="s">
        <v>16</v>
      </c>
      <c r="B227" s="86" t="s">
        <v>27</v>
      </c>
      <c r="C227" s="88">
        <v>11354</v>
      </c>
      <c r="D227" s="88" t="s">
        <v>71</v>
      </c>
      <c r="E227" s="90" t="s">
        <v>22</v>
      </c>
      <c r="F227" s="90">
        <v>77</v>
      </c>
      <c r="G227" s="90">
        <v>74</v>
      </c>
      <c r="H227" s="91">
        <v>2</v>
      </c>
      <c r="I227" s="91"/>
      <c r="J227" s="91"/>
      <c r="K227" s="91">
        <v>1</v>
      </c>
      <c r="L227" s="92"/>
      <c r="M227" s="92">
        <v>1</v>
      </c>
      <c r="N227" s="92">
        <v>1</v>
      </c>
      <c r="O227" s="92"/>
      <c r="P227" s="92">
        <v>2</v>
      </c>
      <c r="Q227" s="92"/>
      <c r="R227" s="92">
        <v>1</v>
      </c>
      <c r="S227" s="92"/>
      <c r="T227" s="93">
        <v>1</v>
      </c>
      <c r="U227" s="93"/>
      <c r="V227" s="94">
        <v>9</v>
      </c>
      <c r="W227" s="121"/>
    </row>
    <row r="228" spans="1:23" x14ac:dyDescent="0.2">
      <c r="A228" s="86" t="s">
        <v>16</v>
      </c>
      <c r="B228" s="86" t="s">
        <v>27</v>
      </c>
      <c r="C228" s="88">
        <v>11354</v>
      </c>
      <c r="D228" s="88" t="s">
        <v>71</v>
      </c>
      <c r="E228" s="90" t="s">
        <v>22</v>
      </c>
      <c r="F228" s="90">
        <v>77</v>
      </c>
      <c r="G228" s="90">
        <v>74</v>
      </c>
      <c r="H228" s="91">
        <v>1</v>
      </c>
      <c r="I228" s="91"/>
      <c r="J228" s="91">
        <v>0</v>
      </c>
      <c r="K228" s="91"/>
      <c r="L228" s="92"/>
      <c r="M228" s="92">
        <v>1</v>
      </c>
      <c r="N228" s="92">
        <v>1</v>
      </c>
      <c r="O228" s="92"/>
      <c r="P228" s="92">
        <v>2</v>
      </c>
      <c r="Q228" s="92"/>
      <c r="R228" s="92">
        <v>1</v>
      </c>
      <c r="S228" s="92"/>
      <c r="T228" s="93">
        <v>0</v>
      </c>
      <c r="U228" s="93"/>
      <c r="V228" s="94">
        <v>6</v>
      </c>
      <c r="W228" s="121"/>
    </row>
    <row r="229" spans="1:23" x14ac:dyDescent="0.2">
      <c r="A229" s="86" t="s">
        <v>16</v>
      </c>
      <c r="B229" s="86" t="s">
        <v>27</v>
      </c>
      <c r="C229" s="88">
        <v>11354</v>
      </c>
      <c r="D229" s="88" t="s">
        <v>71</v>
      </c>
      <c r="E229" s="90" t="s">
        <v>22</v>
      </c>
      <c r="F229" s="90">
        <v>77</v>
      </c>
      <c r="G229" s="90">
        <v>74</v>
      </c>
      <c r="H229" s="91"/>
      <c r="I229" s="91">
        <v>2</v>
      </c>
      <c r="J229" s="91"/>
      <c r="K229" s="91">
        <v>1</v>
      </c>
      <c r="L229" s="92">
        <v>2</v>
      </c>
      <c r="M229" s="92"/>
      <c r="N229" s="92"/>
      <c r="O229" s="92">
        <v>0</v>
      </c>
      <c r="P229" s="92"/>
      <c r="Q229" s="92">
        <v>2</v>
      </c>
      <c r="R229" s="92">
        <v>1</v>
      </c>
      <c r="S229" s="92"/>
      <c r="T229" s="93">
        <v>1</v>
      </c>
      <c r="U229" s="93"/>
      <c r="V229" s="94">
        <v>9</v>
      </c>
      <c r="W229" s="121"/>
    </row>
    <row r="230" spans="1:23" x14ac:dyDescent="0.2">
      <c r="A230" s="86" t="s">
        <v>16</v>
      </c>
      <c r="B230" s="86" t="s">
        <v>27</v>
      </c>
      <c r="C230" s="88">
        <v>11354</v>
      </c>
      <c r="D230" s="88" t="s">
        <v>71</v>
      </c>
      <c r="E230" s="90" t="s">
        <v>22</v>
      </c>
      <c r="F230" s="90">
        <v>77</v>
      </c>
      <c r="G230" s="90">
        <v>74</v>
      </c>
      <c r="H230" s="91">
        <v>2</v>
      </c>
      <c r="I230" s="91"/>
      <c r="J230" s="91">
        <v>1</v>
      </c>
      <c r="K230" s="91"/>
      <c r="L230" s="92"/>
      <c r="M230" s="92">
        <v>1</v>
      </c>
      <c r="N230" s="92">
        <v>1</v>
      </c>
      <c r="O230" s="92"/>
      <c r="P230" s="92">
        <v>2</v>
      </c>
      <c r="Q230" s="92"/>
      <c r="R230" s="92">
        <v>1</v>
      </c>
      <c r="S230" s="92"/>
      <c r="T230" s="93">
        <v>1</v>
      </c>
      <c r="U230" s="93"/>
      <c r="V230" s="94">
        <v>9</v>
      </c>
      <c r="W230" s="121"/>
    </row>
    <row r="231" spans="1:23" x14ac:dyDescent="0.2">
      <c r="A231" s="86" t="s">
        <v>16</v>
      </c>
      <c r="B231" s="86" t="s">
        <v>27</v>
      </c>
      <c r="C231" s="88">
        <v>11354</v>
      </c>
      <c r="D231" s="88" t="s">
        <v>71</v>
      </c>
      <c r="E231" s="90" t="s">
        <v>22</v>
      </c>
      <c r="F231" s="90">
        <v>77</v>
      </c>
      <c r="G231" s="90">
        <v>74</v>
      </c>
      <c r="H231" s="91">
        <v>1</v>
      </c>
      <c r="I231" s="91"/>
      <c r="J231" s="91"/>
      <c r="K231" s="91">
        <v>1</v>
      </c>
      <c r="L231" s="92">
        <v>1</v>
      </c>
      <c r="M231" s="92"/>
      <c r="N231" s="92"/>
      <c r="O231" s="92">
        <v>0</v>
      </c>
      <c r="P231" s="92">
        <v>2</v>
      </c>
      <c r="Q231" s="92"/>
      <c r="R231" s="92">
        <v>0</v>
      </c>
      <c r="S231" s="92"/>
      <c r="T231" s="93">
        <v>1</v>
      </c>
      <c r="U231" s="93"/>
      <c r="V231" s="94">
        <v>6</v>
      </c>
      <c r="W231" s="121"/>
    </row>
    <row r="232" spans="1:23" x14ac:dyDescent="0.2">
      <c r="A232" s="86" t="s">
        <v>16</v>
      </c>
      <c r="B232" s="86" t="s">
        <v>27</v>
      </c>
      <c r="C232" s="88">
        <v>11354</v>
      </c>
      <c r="D232" s="88" t="s">
        <v>71</v>
      </c>
      <c r="E232" s="90" t="s">
        <v>22</v>
      </c>
      <c r="F232" s="90">
        <v>77</v>
      </c>
      <c r="G232" s="90">
        <v>74</v>
      </c>
      <c r="H232" s="91">
        <v>0</v>
      </c>
      <c r="I232" s="91"/>
      <c r="J232" s="91">
        <v>0</v>
      </c>
      <c r="K232" s="91"/>
      <c r="L232" s="92">
        <v>2</v>
      </c>
      <c r="M232" s="92"/>
      <c r="N232" s="92">
        <v>1</v>
      </c>
      <c r="O232" s="92"/>
      <c r="P232" s="92"/>
      <c r="Q232" s="92">
        <v>2</v>
      </c>
      <c r="R232" s="92">
        <v>1</v>
      </c>
      <c r="S232" s="92"/>
      <c r="T232" s="93"/>
      <c r="U232" s="93">
        <v>1</v>
      </c>
      <c r="V232" s="94">
        <v>7</v>
      </c>
      <c r="W232" s="121"/>
    </row>
    <row r="233" spans="1:23" x14ac:dyDescent="0.2">
      <c r="A233" s="86" t="s">
        <v>16</v>
      </c>
      <c r="B233" s="86" t="s">
        <v>27</v>
      </c>
      <c r="C233" s="88">
        <v>11354</v>
      </c>
      <c r="D233" s="88" t="s">
        <v>71</v>
      </c>
      <c r="E233" s="90" t="s">
        <v>22</v>
      </c>
      <c r="F233" s="90">
        <v>77</v>
      </c>
      <c r="G233" s="90">
        <v>74</v>
      </c>
      <c r="H233" s="91">
        <v>2</v>
      </c>
      <c r="I233" s="91"/>
      <c r="J233" s="91"/>
      <c r="K233" s="91">
        <v>0</v>
      </c>
      <c r="L233" s="92"/>
      <c r="M233" s="92">
        <v>0</v>
      </c>
      <c r="N233" s="92">
        <v>1</v>
      </c>
      <c r="O233" s="92"/>
      <c r="P233" s="92">
        <v>1</v>
      </c>
      <c r="Q233" s="92"/>
      <c r="R233" s="92">
        <v>1</v>
      </c>
      <c r="S233" s="92"/>
      <c r="T233" s="93">
        <v>1</v>
      </c>
      <c r="U233" s="93"/>
      <c r="V233" s="94">
        <v>6</v>
      </c>
      <c r="W233" s="121"/>
    </row>
    <row r="234" spans="1:23" x14ac:dyDescent="0.2">
      <c r="A234" s="86" t="s">
        <v>16</v>
      </c>
      <c r="B234" s="86" t="s">
        <v>27</v>
      </c>
      <c r="C234" s="88">
        <v>11354</v>
      </c>
      <c r="D234" s="88" t="s">
        <v>71</v>
      </c>
      <c r="E234" s="90" t="s">
        <v>22</v>
      </c>
      <c r="F234" s="90">
        <v>77</v>
      </c>
      <c r="G234" s="90">
        <v>74</v>
      </c>
      <c r="H234" s="91"/>
      <c r="I234" s="91">
        <v>1</v>
      </c>
      <c r="J234" s="91"/>
      <c r="K234" s="91">
        <v>1</v>
      </c>
      <c r="L234" s="92">
        <v>1</v>
      </c>
      <c r="M234" s="92"/>
      <c r="N234" s="92">
        <v>1</v>
      </c>
      <c r="O234" s="92"/>
      <c r="P234" s="92">
        <v>2</v>
      </c>
      <c r="Q234" s="92"/>
      <c r="R234" s="92">
        <v>0</v>
      </c>
      <c r="S234" s="92"/>
      <c r="T234" s="93">
        <v>1</v>
      </c>
      <c r="U234" s="93"/>
      <c r="V234" s="94">
        <v>7</v>
      </c>
      <c r="W234" s="121"/>
    </row>
    <row r="235" spans="1:23" x14ac:dyDescent="0.2">
      <c r="A235" s="86" t="s">
        <v>16</v>
      </c>
      <c r="B235" s="86" t="s">
        <v>27</v>
      </c>
      <c r="C235" s="88">
        <v>11354</v>
      </c>
      <c r="D235" s="88" t="s">
        <v>71</v>
      </c>
      <c r="E235" s="90" t="s">
        <v>22</v>
      </c>
      <c r="F235" s="90">
        <v>77</v>
      </c>
      <c r="G235" s="90">
        <v>74</v>
      </c>
      <c r="H235" s="91"/>
      <c r="I235" s="91">
        <v>2</v>
      </c>
      <c r="J235" s="91"/>
      <c r="K235" s="91">
        <v>1</v>
      </c>
      <c r="L235" s="92">
        <v>2</v>
      </c>
      <c r="M235" s="92"/>
      <c r="N235" s="92">
        <v>1</v>
      </c>
      <c r="O235" s="92"/>
      <c r="P235" s="92"/>
      <c r="Q235" s="92">
        <v>2</v>
      </c>
      <c r="R235" s="92">
        <v>1</v>
      </c>
      <c r="S235" s="92"/>
      <c r="T235" s="93">
        <v>1</v>
      </c>
      <c r="U235" s="93"/>
      <c r="V235" s="94">
        <v>10</v>
      </c>
      <c r="W235" s="121"/>
    </row>
    <row r="236" spans="1:23" x14ac:dyDescent="0.2">
      <c r="A236" s="86" t="s">
        <v>16</v>
      </c>
      <c r="B236" s="86" t="s">
        <v>27</v>
      </c>
      <c r="C236" s="88">
        <v>11354</v>
      </c>
      <c r="D236" s="88" t="s">
        <v>71</v>
      </c>
      <c r="E236" s="90" t="s">
        <v>22</v>
      </c>
      <c r="F236" s="90">
        <v>77</v>
      </c>
      <c r="G236" s="90">
        <v>74</v>
      </c>
      <c r="H236" s="91">
        <v>1</v>
      </c>
      <c r="I236" s="91"/>
      <c r="J236" s="91"/>
      <c r="K236" s="91">
        <v>1</v>
      </c>
      <c r="L236" s="92">
        <v>2</v>
      </c>
      <c r="M236" s="92"/>
      <c r="N236" s="92">
        <v>1</v>
      </c>
      <c r="O236" s="92"/>
      <c r="P236" s="92">
        <v>0</v>
      </c>
      <c r="Q236" s="92"/>
      <c r="R236" s="92">
        <v>1</v>
      </c>
      <c r="S236" s="92"/>
      <c r="T236" s="93">
        <v>1</v>
      </c>
      <c r="U236" s="93"/>
      <c r="V236" s="94">
        <v>7</v>
      </c>
      <c r="W236" s="121"/>
    </row>
    <row r="237" spans="1:23" x14ac:dyDescent="0.2">
      <c r="A237" s="86" t="s">
        <v>16</v>
      </c>
      <c r="B237" s="86" t="s">
        <v>27</v>
      </c>
      <c r="C237" s="88">
        <v>11354</v>
      </c>
      <c r="D237" s="88" t="s">
        <v>71</v>
      </c>
      <c r="E237" s="90" t="s">
        <v>22</v>
      </c>
      <c r="F237" s="90">
        <v>77</v>
      </c>
      <c r="G237" s="90">
        <v>74</v>
      </c>
      <c r="H237" s="91"/>
      <c r="I237" s="91">
        <v>1</v>
      </c>
      <c r="J237" s="91">
        <v>1</v>
      </c>
      <c r="K237" s="91"/>
      <c r="L237" s="92"/>
      <c r="M237" s="92">
        <v>1</v>
      </c>
      <c r="N237" s="92">
        <v>1</v>
      </c>
      <c r="O237" s="92"/>
      <c r="P237" s="92"/>
      <c r="Q237" s="92">
        <v>2</v>
      </c>
      <c r="R237" s="92">
        <v>1</v>
      </c>
      <c r="S237" s="92"/>
      <c r="T237" s="93"/>
      <c r="U237" s="93">
        <v>2</v>
      </c>
      <c r="V237" s="94">
        <v>9</v>
      </c>
      <c r="W237" s="121"/>
    </row>
    <row r="238" spans="1:23" x14ac:dyDescent="0.2">
      <c r="A238" s="86" t="s">
        <v>16</v>
      </c>
      <c r="B238" s="86" t="s">
        <v>27</v>
      </c>
      <c r="C238" s="88">
        <v>11354</v>
      </c>
      <c r="D238" s="88" t="s">
        <v>71</v>
      </c>
      <c r="E238" s="90" t="s">
        <v>22</v>
      </c>
      <c r="F238" s="90">
        <v>77</v>
      </c>
      <c r="G238" s="90">
        <v>74</v>
      </c>
      <c r="H238" s="91">
        <v>1</v>
      </c>
      <c r="I238" s="91"/>
      <c r="J238" s="91"/>
      <c r="K238" s="91">
        <v>0</v>
      </c>
      <c r="L238" s="92">
        <v>2</v>
      </c>
      <c r="M238" s="92"/>
      <c r="N238" s="92">
        <v>1</v>
      </c>
      <c r="O238" s="92"/>
      <c r="P238" s="92">
        <v>2</v>
      </c>
      <c r="Q238" s="92"/>
      <c r="R238" s="92"/>
      <c r="S238" s="92">
        <v>1</v>
      </c>
      <c r="T238" s="93">
        <v>0</v>
      </c>
      <c r="U238" s="93"/>
      <c r="V238" s="94">
        <v>7</v>
      </c>
      <c r="W238" s="121"/>
    </row>
    <row r="239" spans="1:23" x14ac:dyDescent="0.2">
      <c r="A239" s="86" t="s">
        <v>16</v>
      </c>
      <c r="B239" s="86" t="s">
        <v>27</v>
      </c>
      <c r="C239" s="88">
        <v>11354</v>
      </c>
      <c r="D239" s="88" t="s">
        <v>71</v>
      </c>
      <c r="E239" s="90" t="s">
        <v>22</v>
      </c>
      <c r="F239" s="90">
        <v>77</v>
      </c>
      <c r="G239" s="90">
        <v>74</v>
      </c>
      <c r="H239" s="91">
        <v>1</v>
      </c>
      <c r="I239" s="91"/>
      <c r="J239" s="91"/>
      <c r="K239" s="91">
        <v>1</v>
      </c>
      <c r="L239" s="92">
        <v>2</v>
      </c>
      <c r="M239" s="92"/>
      <c r="N239" s="92">
        <v>1</v>
      </c>
      <c r="O239" s="92"/>
      <c r="P239" s="92">
        <v>2</v>
      </c>
      <c r="Q239" s="92"/>
      <c r="R239" s="92"/>
      <c r="S239" s="92">
        <v>0</v>
      </c>
      <c r="T239" s="93"/>
      <c r="U239" s="93">
        <v>1</v>
      </c>
      <c r="V239" s="94">
        <v>8</v>
      </c>
      <c r="W239" s="121"/>
    </row>
    <row r="240" spans="1:23" x14ac:dyDescent="0.2">
      <c r="A240" s="86" t="s">
        <v>16</v>
      </c>
      <c r="B240" s="86" t="s">
        <v>27</v>
      </c>
      <c r="C240" s="88">
        <v>11354</v>
      </c>
      <c r="D240" s="88" t="s">
        <v>71</v>
      </c>
      <c r="E240" s="90" t="s">
        <v>24</v>
      </c>
      <c r="F240" s="90">
        <v>77</v>
      </c>
      <c r="G240" s="90">
        <v>74</v>
      </c>
      <c r="H240" s="91">
        <v>2</v>
      </c>
      <c r="I240" s="91"/>
      <c r="J240" s="91">
        <v>1</v>
      </c>
      <c r="K240" s="91"/>
      <c r="L240" s="92"/>
      <c r="M240" s="92">
        <v>1</v>
      </c>
      <c r="N240" s="92"/>
      <c r="O240" s="92">
        <v>1</v>
      </c>
      <c r="P240" s="92"/>
      <c r="Q240" s="92">
        <v>2</v>
      </c>
      <c r="R240" s="92">
        <v>1</v>
      </c>
      <c r="S240" s="92"/>
      <c r="T240" s="93"/>
      <c r="U240" s="93">
        <v>1</v>
      </c>
      <c r="V240" s="94">
        <v>9</v>
      </c>
      <c r="W240" s="121"/>
    </row>
    <row r="241" spans="1:23" x14ac:dyDescent="0.2">
      <c r="A241" s="86" t="s">
        <v>16</v>
      </c>
      <c r="B241" s="86" t="s">
        <v>27</v>
      </c>
      <c r="C241" s="88">
        <v>11354</v>
      </c>
      <c r="D241" s="88" t="s">
        <v>71</v>
      </c>
      <c r="E241" s="90" t="s">
        <v>24</v>
      </c>
      <c r="F241" s="90">
        <v>77</v>
      </c>
      <c r="G241" s="90">
        <v>74</v>
      </c>
      <c r="H241" s="91"/>
      <c r="I241" s="91">
        <v>2</v>
      </c>
      <c r="J241" s="91">
        <v>1</v>
      </c>
      <c r="K241" s="91"/>
      <c r="L241" s="92">
        <v>2</v>
      </c>
      <c r="M241" s="92"/>
      <c r="N241" s="92">
        <v>1</v>
      </c>
      <c r="O241" s="92"/>
      <c r="P241" s="92">
        <v>2</v>
      </c>
      <c r="Q241" s="92"/>
      <c r="R241" s="92">
        <v>1</v>
      </c>
      <c r="S241" s="92"/>
      <c r="T241" s="93"/>
      <c r="U241" s="93">
        <v>1</v>
      </c>
      <c r="V241" s="94">
        <v>10</v>
      </c>
      <c r="W241" s="121"/>
    </row>
    <row r="242" spans="1:23" x14ac:dyDescent="0.2">
      <c r="A242" s="86" t="s">
        <v>16</v>
      </c>
      <c r="B242" s="86" t="s">
        <v>27</v>
      </c>
      <c r="C242" s="88">
        <v>11354</v>
      </c>
      <c r="D242" s="88" t="s">
        <v>71</v>
      </c>
      <c r="E242" s="90" t="s">
        <v>24</v>
      </c>
      <c r="F242" s="90">
        <v>77</v>
      </c>
      <c r="G242" s="90">
        <v>74</v>
      </c>
      <c r="H242" s="91">
        <v>2</v>
      </c>
      <c r="I242" s="91"/>
      <c r="J242" s="91">
        <v>1</v>
      </c>
      <c r="K242" s="91"/>
      <c r="L242" s="92">
        <v>2</v>
      </c>
      <c r="M242" s="92"/>
      <c r="N242" s="92">
        <v>1</v>
      </c>
      <c r="O242" s="92"/>
      <c r="P242" s="92">
        <v>2</v>
      </c>
      <c r="Q242" s="92"/>
      <c r="R242" s="92">
        <v>1</v>
      </c>
      <c r="S242" s="92"/>
      <c r="T242" s="93"/>
      <c r="U242" s="93">
        <v>1</v>
      </c>
      <c r="V242" s="94">
        <v>10</v>
      </c>
      <c r="W242" s="121"/>
    </row>
    <row r="243" spans="1:23" x14ac:dyDescent="0.2">
      <c r="A243" s="86" t="s">
        <v>16</v>
      </c>
      <c r="B243" s="86" t="s">
        <v>27</v>
      </c>
      <c r="C243" s="88">
        <v>11354</v>
      </c>
      <c r="D243" s="88" t="s">
        <v>71</v>
      </c>
      <c r="E243" s="90" t="s">
        <v>24</v>
      </c>
      <c r="F243" s="90">
        <v>77</v>
      </c>
      <c r="G243" s="90">
        <v>74</v>
      </c>
      <c r="H243" s="91">
        <v>2</v>
      </c>
      <c r="I243" s="91"/>
      <c r="J243" s="91"/>
      <c r="K243" s="91">
        <v>1</v>
      </c>
      <c r="L243" s="92"/>
      <c r="M243" s="92">
        <v>1</v>
      </c>
      <c r="N243" s="92"/>
      <c r="O243" s="92">
        <v>1</v>
      </c>
      <c r="P243" s="92"/>
      <c r="Q243" s="92">
        <v>2</v>
      </c>
      <c r="R243" s="92">
        <v>0</v>
      </c>
      <c r="S243" s="92"/>
      <c r="T243" s="93"/>
      <c r="U243" s="93">
        <v>0</v>
      </c>
      <c r="V243" s="94">
        <v>7</v>
      </c>
      <c r="W243" s="121"/>
    </row>
    <row r="244" spans="1:23" x14ac:dyDescent="0.2">
      <c r="A244" s="86" t="s">
        <v>16</v>
      </c>
      <c r="B244" s="86" t="s">
        <v>27</v>
      </c>
      <c r="C244" s="88">
        <v>11354</v>
      </c>
      <c r="D244" s="88" t="s">
        <v>71</v>
      </c>
      <c r="E244" s="90" t="s">
        <v>24</v>
      </c>
      <c r="F244" s="90">
        <v>77</v>
      </c>
      <c r="G244" s="90">
        <v>74</v>
      </c>
      <c r="H244" s="91">
        <v>2</v>
      </c>
      <c r="I244" s="91"/>
      <c r="J244" s="91"/>
      <c r="K244" s="91">
        <v>1</v>
      </c>
      <c r="L244" s="92"/>
      <c r="M244" s="92">
        <v>2</v>
      </c>
      <c r="N244" s="92">
        <v>1</v>
      </c>
      <c r="O244" s="92"/>
      <c r="P244" s="92">
        <v>0</v>
      </c>
      <c r="Q244" s="92"/>
      <c r="R244" s="92">
        <v>1</v>
      </c>
      <c r="S244" s="92"/>
      <c r="T244" s="93">
        <v>1</v>
      </c>
      <c r="U244" s="93"/>
      <c r="V244" s="94">
        <v>8</v>
      </c>
      <c r="W244" s="121"/>
    </row>
    <row r="245" spans="1:23" x14ac:dyDescent="0.2">
      <c r="A245" s="86" t="s">
        <v>16</v>
      </c>
      <c r="B245" s="86" t="s">
        <v>27</v>
      </c>
      <c r="C245" s="88">
        <v>11354</v>
      </c>
      <c r="D245" s="88" t="s">
        <v>71</v>
      </c>
      <c r="E245" s="90" t="s">
        <v>24</v>
      </c>
      <c r="F245" s="90">
        <v>77</v>
      </c>
      <c r="G245" s="90">
        <v>74</v>
      </c>
      <c r="H245" s="91">
        <v>1</v>
      </c>
      <c r="I245" s="91"/>
      <c r="J245" s="91"/>
      <c r="K245" s="91">
        <v>1</v>
      </c>
      <c r="L245" s="92"/>
      <c r="M245" s="92">
        <v>2</v>
      </c>
      <c r="N245" s="92">
        <v>1</v>
      </c>
      <c r="O245" s="92"/>
      <c r="P245" s="92"/>
      <c r="Q245" s="92">
        <v>2</v>
      </c>
      <c r="R245" s="92">
        <v>0</v>
      </c>
      <c r="S245" s="92"/>
      <c r="T245" s="93">
        <v>0</v>
      </c>
      <c r="U245" s="93"/>
      <c r="V245" s="94">
        <v>7</v>
      </c>
      <c r="W245" s="121"/>
    </row>
    <row r="246" spans="1:23" x14ac:dyDescent="0.2">
      <c r="A246" s="86" t="s">
        <v>16</v>
      </c>
      <c r="B246" s="86" t="s">
        <v>27</v>
      </c>
      <c r="C246" s="88">
        <v>11354</v>
      </c>
      <c r="D246" s="88" t="s">
        <v>71</v>
      </c>
      <c r="E246" s="90" t="s">
        <v>24</v>
      </c>
      <c r="F246" s="90">
        <v>77</v>
      </c>
      <c r="G246" s="90">
        <v>74</v>
      </c>
      <c r="H246" s="91">
        <v>2</v>
      </c>
      <c r="I246" s="91"/>
      <c r="J246" s="91"/>
      <c r="K246" s="91">
        <v>1</v>
      </c>
      <c r="L246" s="92"/>
      <c r="M246" s="92">
        <v>2</v>
      </c>
      <c r="N246" s="92">
        <v>1</v>
      </c>
      <c r="O246" s="92"/>
      <c r="P246" s="92"/>
      <c r="Q246" s="92">
        <v>2</v>
      </c>
      <c r="R246" s="92"/>
      <c r="S246" s="92">
        <v>0</v>
      </c>
      <c r="T246" s="93"/>
      <c r="U246" s="93">
        <v>1</v>
      </c>
      <c r="V246" s="94">
        <v>9</v>
      </c>
      <c r="W246" s="121"/>
    </row>
    <row r="247" spans="1:23" x14ac:dyDescent="0.2">
      <c r="A247" s="86" t="s">
        <v>16</v>
      </c>
      <c r="B247" s="86" t="s">
        <v>27</v>
      </c>
      <c r="C247" s="88">
        <v>11354</v>
      </c>
      <c r="D247" s="88" t="s">
        <v>71</v>
      </c>
      <c r="E247" s="90" t="s">
        <v>24</v>
      </c>
      <c r="F247" s="90">
        <v>77</v>
      </c>
      <c r="G247" s="90">
        <v>74</v>
      </c>
      <c r="H247" s="91">
        <v>2</v>
      </c>
      <c r="I247" s="91"/>
      <c r="J247" s="91"/>
      <c r="K247" s="91">
        <v>1</v>
      </c>
      <c r="L247" s="92">
        <v>2</v>
      </c>
      <c r="M247" s="92"/>
      <c r="N247" s="92">
        <v>1</v>
      </c>
      <c r="O247" s="92"/>
      <c r="P247" s="92">
        <v>0</v>
      </c>
      <c r="Q247" s="92"/>
      <c r="R247" s="92">
        <v>0</v>
      </c>
      <c r="S247" s="92"/>
      <c r="T247" s="93"/>
      <c r="U247" s="93">
        <v>1</v>
      </c>
      <c r="V247" s="94">
        <v>7</v>
      </c>
      <c r="W247" s="121"/>
    </row>
    <row r="248" spans="1:23" x14ac:dyDescent="0.2">
      <c r="A248" s="86" t="s">
        <v>16</v>
      </c>
      <c r="B248" s="86" t="s">
        <v>27</v>
      </c>
      <c r="C248" s="88">
        <v>11354</v>
      </c>
      <c r="D248" s="88" t="s">
        <v>71</v>
      </c>
      <c r="E248" s="90" t="s">
        <v>24</v>
      </c>
      <c r="F248" s="90">
        <v>77</v>
      </c>
      <c r="G248" s="90">
        <v>74</v>
      </c>
      <c r="H248" s="91">
        <v>0</v>
      </c>
      <c r="I248" s="91"/>
      <c r="J248" s="91"/>
      <c r="K248" s="91">
        <v>1</v>
      </c>
      <c r="L248" s="92">
        <v>2</v>
      </c>
      <c r="M248" s="92"/>
      <c r="N248" s="92">
        <v>1</v>
      </c>
      <c r="O248" s="92"/>
      <c r="P248" s="92">
        <v>0</v>
      </c>
      <c r="Q248" s="92"/>
      <c r="R248" s="92">
        <v>1</v>
      </c>
      <c r="S248" s="92"/>
      <c r="T248" s="93">
        <v>1</v>
      </c>
      <c r="U248" s="93"/>
      <c r="V248" s="94">
        <v>6</v>
      </c>
      <c r="W248" s="121"/>
    </row>
    <row r="249" spans="1:23" x14ac:dyDescent="0.2">
      <c r="A249" s="86" t="s">
        <v>16</v>
      </c>
      <c r="B249" s="86" t="s">
        <v>27</v>
      </c>
      <c r="C249" s="88">
        <v>11354</v>
      </c>
      <c r="D249" s="88" t="s">
        <v>71</v>
      </c>
      <c r="E249" s="90" t="s">
        <v>24</v>
      </c>
      <c r="F249" s="90">
        <v>77</v>
      </c>
      <c r="G249" s="90">
        <v>74</v>
      </c>
      <c r="H249" s="91">
        <v>2</v>
      </c>
      <c r="I249" s="91"/>
      <c r="J249" s="91"/>
      <c r="K249" s="91">
        <v>1</v>
      </c>
      <c r="L249" s="92">
        <v>2</v>
      </c>
      <c r="M249" s="92"/>
      <c r="N249" s="92">
        <v>1</v>
      </c>
      <c r="O249" s="92"/>
      <c r="P249" s="92">
        <v>2</v>
      </c>
      <c r="Q249" s="92"/>
      <c r="R249" s="92">
        <v>1</v>
      </c>
      <c r="S249" s="92"/>
      <c r="T249" s="93"/>
      <c r="U249" s="93">
        <v>1</v>
      </c>
      <c r="V249" s="94">
        <v>10</v>
      </c>
      <c r="W249" s="121"/>
    </row>
    <row r="250" spans="1:23" x14ac:dyDescent="0.2">
      <c r="A250" s="86" t="s">
        <v>16</v>
      </c>
      <c r="B250" s="86" t="s">
        <v>27</v>
      </c>
      <c r="C250" s="88">
        <v>11354</v>
      </c>
      <c r="D250" s="88" t="s">
        <v>71</v>
      </c>
      <c r="E250" s="90" t="s">
        <v>24</v>
      </c>
      <c r="F250" s="90">
        <v>77</v>
      </c>
      <c r="G250" s="90">
        <v>74</v>
      </c>
      <c r="H250" s="91">
        <v>2</v>
      </c>
      <c r="I250" s="91"/>
      <c r="J250" s="91"/>
      <c r="K250" s="91">
        <v>1</v>
      </c>
      <c r="L250" s="92"/>
      <c r="M250" s="92">
        <v>2</v>
      </c>
      <c r="N250" s="92">
        <v>1</v>
      </c>
      <c r="O250" s="92"/>
      <c r="P250" s="92"/>
      <c r="Q250" s="92">
        <v>2</v>
      </c>
      <c r="R250" s="92"/>
      <c r="S250" s="92">
        <v>1</v>
      </c>
      <c r="T250" s="93"/>
      <c r="U250" s="93">
        <v>2</v>
      </c>
      <c r="V250" s="94">
        <v>11</v>
      </c>
      <c r="W250" s="121"/>
    </row>
    <row r="251" spans="1:23" x14ac:dyDescent="0.2">
      <c r="A251" s="86" t="s">
        <v>16</v>
      </c>
      <c r="B251" s="86" t="s">
        <v>27</v>
      </c>
      <c r="C251" s="88">
        <v>11354</v>
      </c>
      <c r="D251" s="88" t="s">
        <v>71</v>
      </c>
      <c r="E251" s="90" t="s">
        <v>24</v>
      </c>
      <c r="F251" s="90">
        <v>77</v>
      </c>
      <c r="G251" s="90">
        <v>74</v>
      </c>
      <c r="H251" s="91">
        <v>2</v>
      </c>
      <c r="I251" s="91"/>
      <c r="J251" s="91">
        <v>1</v>
      </c>
      <c r="K251" s="91"/>
      <c r="L251" s="92">
        <v>2</v>
      </c>
      <c r="M251" s="92"/>
      <c r="N251" s="92">
        <v>1</v>
      </c>
      <c r="O251" s="92"/>
      <c r="P251" s="92"/>
      <c r="Q251" s="92">
        <v>2</v>
      </c>
      <c r="R251" s="92"/>
      <c r="S251" s="92">
        <v>0</v>
      </c>
      <c r="T251" s="93">
        <v>1</v>
      </c>
      <c r="U251" s="93"/>
      <c r="V251" s="94">
        <v>9</v>
      </c>
      <c r="W251" s="121"/>
    </row>
    <row r="252" spans="1:23" x14ac:dyDescent="0.2">
      <c r="A252" s="86" t="s">
        <v>16</v>
      </c>
      <c r="B252" s="86" t="s">
        <v>27</v>
      </c>
      <c r="C252" s="88">
        <v>11354</v>
      </c>
      <c r="D252" s="88" t="s">
        <v>71</v>
      </c>
      <c r="E252" s="90" t="s">
        <v>24</v>
      </c>
      <c r="F252" s="90">
        <v>77</v>
      </c>
      <c r="G252" s="90">
        <v>74</v>
      </c>
      <c r="H252" s="91">
        <v>2</v>
      </c>
      <c r="I252" s="91"/>
      <c r="J252" s="91">
        <v>0</v>
      </c>
      <c r="K252" s="91"/>
      <c r="L252" s="92">
        <v>2</v>
      </c>
      <c r="M252" s="92"/>
      <c r="N252" s="92">
        <v>1</v>
      </c>
      <c r="O252" s="92"/>
      <c r="P252" s="92"/>
      <c r="Q252" s="92">
        <v>1</v>
      </c>
      <c r="R252" s="92">
        <v>0</v>
      </c>
      <c r="S252" s="92"/>
      <c r="T252" s="93">
        <v>1</v>
      </c>
      <c r="U252" s="93"/>
      <c r="V252" s="94">
        <v>7</v>
      </c>
      <c r="W252" s="121"/>
    </row>
    <row r="253" spans="1:23" x14ac:dyDescent="0.2">
      <c r="A253" s="86" t="s">
        <v>16</v>
      </c>
      <c r="B253" s="86" t="s">
        <v>27</v>
      </c>
      <c r="C253" s="88">
        <v>11354</v>
      </c>
      <c r="D253" s="88" t="s">
        <v>71</v>
      </c>
      <c r="E253" s="90" t="s">
        <v>24</v>
      </c>
      <c r="F253" s="90">
        <v>77</v>
      </c>
      <c r="G253" s="90">
        <v>74</v>
      </c>
      <c r="H253" s="91">
        <v>2</v>
      </c>
      <c r="I253" s="91"/>
      <c r="J253" s="91"/>
      <c r="K253" s="91">
        <v>1</v>
      </c>
      <c r="L253" s="92"/>
      <c r="M253" s="92">
        <v>1</v>
      </c>
      <c r="N253" s="92">
        <v>1</v>
      </c>
      <c r="O253" s="92"/>
      <c r="P253" s="92"/>
      <c r="Q253" s="92">
        <v>2</v>
      </c>
      <c r="R253" s="92">
        <v>1</v>
      </c>
      <c r="S253" s="92"/>
      <c r="T253" s="93">
        <v>1</v>
      </c>
      <c r="U253" s="93"/>
      <c r="V253" s="94">
        <v>9</v>
      </c>
      <c r="W253" s="121"/>
    </row>
    <row r="254" spans="1:23" x14ac:dyDescent="0.2">
      <c r="A254" s="86" t="s">
        <v>16</v>
      </c>
      <c r="B254" s="86" t="s">
        <v>27</v>
      </c>
      <c r="C254" s="88">
        <v>11354</v>
      </c>
      <c r="D254" s="88" t="s">
        <v>71</v>
      </c>
      <c r="E254" s="90" t="s">
        <v>24</v>
      </c>
      <c r="F254" s="90">
        <v>77</v>
      </c>
      <c r="G254" s="90">
        <v>74</v>
      </c>
      <c r="H254" s="91">
        <v>2</v>
      </c>
      <c r="I254" s="91"/>
      <c r="J254" s="91"/>
      <c r="K254" s="91">
        <v>1</v>
      </c>
      <c r="L254" s="92"/>
      <c r="M254" s="92">
        <v>1</v>
      </c>
      <c r="N254" s="92">
        <v>1</v>
      </c>
      <c r="O254" s="92"/>
      <c r="P254" s="92">
        <v>0</v>
      </c>
      <c r="Q254" s="92"/>
      <c r="R254" s="92">
        <v>0</v>
      </c>
      <c r="S254" s="92"/>
      <c r="T254" s="93"/>
      <c r="U254" s="93">
        <v>2</v>
      </c>
      <c r="V254" s="94">
        <v>7</v>
      </c>
      <c r="W254" s="121"/>
    </row>
    <row r="255" spans="1:23" x14ac:dyDescent="0.2">
      <c r="A255" s="86" t="s">
        <v>16</v>
      </c>
      <c r="B255" s="86" t="s">
        <v>27</v>
      </c>
      <c r="C255" s="88">
        <v>11354</v>
      </c>
      <c r="D255" s="88" t="s">
        <v>71</v>
      </c>
      <c r="E255" s="90" t="s">
        <v>24</v>
      </c>
      <c r="F255" s="90">
        <v>77</v>
      </c>
      <c r="G255" s="90">
        <v>74</v>
      </c>
      <c r="H255" s="91">
        <v>2</v>
      </c>
      <c r="I255" s="91"/>
      <c r="J255" s="91"/>
      <c r="K255" s="91">
        <v>1</v>
      </c>
      <c r="L255" s="92"/>
      <c r="M255" s="92">
        <v>2</v>
      </c>
      <c r="N255" s="92">
        <v>1</v>
      </c>
      <c r="O255" s="92"/>
      <c r="P255" s="92">
        <v>1</v>
      </c>
      <c r="Q255" s="92"/>
      <c r="R255" s="92">
        <v>1</v>
      </c>
      <c r="S255" s="92"/>
      <c r="T255" s="93">
        <v>1</v>
      </c>
      <c r="U255" s="93"/>
      <c r="V255" s="94">
        <v>9</v>
      </c>
      <c r="W255" s="121"/>
    </row>
    <row r="256" spans="1:23" x14ac:dyDescent="0.2">
      <c r="A256" s="86" t="s">
        <v>16</v>
      </c>
      <c r="B256" s="86" t="s">
        <v>27</v>
      </c>
      <c r="C256" s="88">
        <v>11354</v>
      </c>
      <c r="D256" s="88" t="s">
        <v>71</v>
      </c>
      <c r="E256" s="90" t="s">
        <v>24</v>
      </c>
      <c r="F256" s="90">
        <v>77</v>
      </c>
      <c r="G256" s="90">
        <v>74</v>
      </c>
      <c r="H256" s="91"/>
      <c r="I256" s="91">
        <v>1</v>
      </c>
      <c r="J256" s="91"/>
      <c r="K256" s="91">
        <v>1</v>
      </c>
      <c r="L256" s="92">
        <v>0</v>
      </c>
      <c r="M256" s="92"/>
      <c r="N256" s="92">
        <v>1</v>
      </c>
      <c r="O256" s="92"/>
      <c r="P256" s="92">
        <v>2</v>
      </c>
      <c r="Q256" s="92"/>
      <c r="R256" s="92">
        <v>0</v>
      </c>
      <c r="S256" s="92"/>
      <c r="T256" s="93">
        <v>1</v>
      </c>
      <c r="U256" s="93"/>
      <c r="V256" s="94">
        <v>6</v>
      </c>
      <c r="W256" s="121"/>
    </row>
    <row r="257" spans="1:23" x14ac:dyDescent="0.2">
      <c r="A257" s="86" t="s">
        <v>16</v>
      </c>
      <c r="B257" s="86" t="s">
        <v>27</v>
      </c>
      <c r="C257" s="88">
        <v>11354</v>
      </c>
      <c r="D257" s="88" t="s">
        <v>71</v>
      </c>
      <c r="E257" s="90" t="s">
        <v>24</v>
      </c>
      <c r="F257" s="90">
        <v>77</v>
      </c>
      <c r="G257" s="90">
        <v>74</v>
      </c>
      <c r="H257" s="91">
        <v>2</v>
      </c>
      <c r="I257" s="91"/>
      <c r="J257" s="91"/>
      <c r="K257" s="91">
        <v>1</v>
      </c>
      <c r="L257" s="92"/>
      <c r="M257" s="92">
        <v>1</v>
      </c>
      <c r="N257" s="92">
        <v>1</v>
      </c>
      <c r="O257" s="92"/>
      <c r="P257" s="92">
        <v>0</v>
      </c>
      <c r="Q257" s="92"/>
      <c r="R257" s="92">
        <v>1</v>
      </c>
      <c r="S257" s="92"/>
      <c r="T257" s="93">
        <v>1</v>
      </c>
      <c r="U257" s="93"/>
      <c r="V257" s="94">
        <v>7</v>
      </c>
      <c r="W257" s="121"/>
    </row>
    <row r="258" spans="1:23" x14ac:dyDescent="0.2">
      <c r="A258" s="86" t="s">
        <v>16</v>
      </c>
      <c r="B258" s="86" t="s">
        <v>27</v>
      </c>
      <c r="C258" s="88">
        <v>11354</v>
      </c>
      <c r="D258" s="88" t="s">
        <v>71</v>
      </c>
      <c r="E258" s="90" t="s">
        <v>24</v>
      </c>
      <c r="F258" s="90">
        <v>77</v>
      </c>
      <c r="G258" s="90">
        <v>74</v>
      </c>
      <c r="H258" s="91"/>
      <c r="I258" s="91">
        <v>1</v>
      </c>
      <c r="J258" s="91">
        <v>1</v>
      </c>
      <c r="K258" s="91"/>
      <c r="L258" s="92"/>
      <c r="M258" s="92">
        <v>2</v>
      </c>
      <c r="N258" s="92">
        <v>1</v>
      </c>
      <c r="O258" s="92"/>
      <c r="P258" s="92">
        <v>0</v>
      </c>
      <c r="Q258" s="92"/>
      <c r="R258" s="92">
        <v>1</v>
      </c>
      <c r="S258" s="92"/>
      <c r="T258" s="93">
        <v>1</v>
      </c>
      <c r="U258" s="93"/>
      <c r="V258" s="94">
        <v>7</v>
      </c>
      <c r="W258" s="121"/>
    </row>
    <row r="259" spans="1:23" x14ac:dyDescent="0.2">
      <c r="A259" s="86" t="s">
        <v>16</v>
      </c>
      <c r="B259" s="86" t="s">
        <v>27</v>
      </c>
      <c r="C259" s="88">
        <v>11354</v>
      </c>
      <c r="D259" s="88" t="s">
        <v>71</v>
      </c>
      <c r="E259" s="90" t="s">
        <v>24</v>
      </c>
      <c r="F259" s="90">
        <v>77</v>
      </c>
      <c r="G259" s="90">
        <v>74</v>
      </c>
      <c r="H259" s="91">
        <v>2</v>
      </c>
      <c r="I259" s="91"/>
      <c r="J259" s="91">
        <v>1</v>
      </c>
      <c r="K259" s="91"/>
      <c r="L259" s="92"/>
      <c r="M259" s="92">
        <v>1</v>
      </c>
      <c r="N259" s="92">
        <v>1</v>
      </c>
      <c r="O259" s="92"/>
      <c r="P259" s="92">
        <v>2</v>
      </c>
      <c r="Q259" s="92"/>
      <c r="R259" s="92">
        <v>1</v>
      </c>
      <c r="S259" s="92"/>
      <c r="T259" s="93"/>
      <c r="U259" s="93">
        <v>1</v>
      </c>
      <c r="V259" s="94">
        <v>9</v>
      </c>
      <c r="W259" s="121"/>
    </row>
    <row r="260" spans="1:23" x14ac:dyDescent="0.2">
      <c r="A260" s="86" t="s">
        <v>16</v>
      </c>
      <c r="B260" s="86" t="s">
        <v>27</v>
      </c>
      <c r="C260" s="88">
        <v>11354</v>
      </c>
      <c r="D260" s="88" t="s">
        <v>71</v>
      </c>
      <c r="E260" s="90" t="s">
        <v>24</v>
      </c>
      <c r="F260" s="90">
        <v>77</v>
      </c>
      <c r="G260" s="90">
        <v>74</v>
      </c>
      <c r="H260" s="91">
        <v>2</v>
      </c>
      <c r="I260" s="91"/>
      <c r="J260" s="91"/>
      <c r="K260" s="91">
        <v>1</v>
      </c>
      <c r="L260" s="92"/>
      <c r="M260" s="92">
        <v>2</v>
      </c>
      <c r="N260" s="92">
        <v>1</v>
      </c>
      <c r="O260" s="92"/>
      <c r="P260" s="92"/>
      <c r="Q260" s="92">
        <v>2</v>
      </c>
      <c r="R260" s="92">
        <v>1</v>
      </c>
      <c r="S260" s="92"/>
      <c r="T260" s="93">
        <v>2</v>
      </c>
      <c r="U260" s="93"/>
      <c r="V260" s="94">
        <v>11</v>
      </c>
      <c r="W260" s="121"/>
    </row>
    <row r="261" spans="1:23" x14ac:dyDescent="0.2">
      <c r="A261" s="86" t="s">
        <v>16</v>
      </c>
      <c r="B261" s="86" t="s">
        <v>27</v>
      </c>
      <c r="C261" s="88">
        <v>11354</v>
      </c>
      <c r="D261" s="88" t="s">
        <v>71</v>
      </c>
      <c r="E261" s="90" t="s">
        <v>24</v>
      </c>
      <c r="F261" s="90">
        <v>77</v>
      </c>
      <c r="G261" s="90">
        <v>74</v>
      </c>
      <c r="H261" s="91">
        <v>2</v>
      </c>
      <c r="I261" s="91"/>
      <c r="J261" s="91">
        <v>1</v>
      </c>
      <c r="K261" s="91"/>
      <c r="L261" s="92">
        <v>2</v>
      </c>
      <c r="M261" s="92"/>
      <c r="N261" s="92"/>
      <c r="O261" s="92">
        <v>1</v>
      </c>
      <c r="P261" s="92">
        <v>2</v>
      </c>
      <c r="Q261" s="92"/>
      <c r="R261" s="92">
        <v>1</v>
      </c>
      <c r="S261" s="92"/>
      <c r="T261" s="93"/>
      <c r="U261" s="93">
        <v>1</v>
      </c>
      <c r="V261" s="94">
        <v>10</v>
      </c>
      <c r="W261" s="121"/>
    </row>
    <row r="262" spans="1:23" x14ac:dyDescent="0.2">
      <c r="A262" s="86" t="s">
        <v>16</v>
      </c>
      <c r="B262" s="86" t="s">
        <v>27</v>
      </c>
      <c r="C262" s="88">
        <v>11354</v>
      </c>
      <c r="D262" s="88" t="s">
        <v>71</v>
      </c>
      <c r="E262" s="90" t="s">
        <v>23</v>
      </c>
      <c r="F262" s="90">
        <v>77</v>
      </c>
      <c r="G262" s="90">
        <v>74</v>
      </c>
      <c r="H262" s="91">
        <v>2</v>
      </c>
      <c r="I262" s="91"/>
      <c r="J262" s="91">
        <v>1</v>
      </c>
      <c r="K262" s="91"/>
      <c r="L262" s="92"/>
      <c r="M262" s="92">
        <v>1</v>
      </c>
      <c r="N262" s="92">
        <v>1</v>
      </c>
      <c r="O262" s="92"/>
      <c r="P262" s="92">
        <v>2</v>
      </c>
      <c r="Q262" s="92"/>
      <c r="R262" s="92">
        <v>0</v>
      </c>
      <c r="S262" s="92"/>
      <c r="T262" s="93">
        <v>1</v>
      </c>
      <c r="U262" s="93"/>
      <c r="V262" s="94">
        <v>8</v>
      </c>
      <c r="W262" s="121"/>
    </row>
    <row r="263" spans="1:23" x14ac:dyDescent="0.2">
      <c r="A263" s="86" t="s">
        <v>16</v>
      </c>
      <c r="B263" s="86" t="s">
        <v>27</v>
      </c>
      <c r="C263" s="88">
        <v>11354</v>
      </c>
      <c r="D263" s="88" t="s">
        <v>71</v>
      </c>
      <c r="E263" s="90" t="s">
        <v>23</v>
      </c>
      <c r="F263" s="90">
        <v>77</v>
      </c>
      <c r="G263" s="90">
        <v>74</v>
      </c>
      <c r="H263" s="91"/>
      <c r="I263" s="91">
        <v>2</v>
      </c>
      <c r="J263" s="91">
        <v>1</v>
      </c>
      <c r="K263" s="91"/>
      <c r="L263" s="92"/>
      <c r="M263" s="92">
        <v>1</v>
      </c>
      <c r="N263" s="92">
        <v>1</v>
      </c>
      <c r="O263" s="92"/>
      <c r="P263" s="92">
        <v>2</v>
      </c>
      <c r="Q263" s="92"/>
      <c r="R263" s="92">
        <v>1</v>
      </c>
      <c r="S263" s="92"/>
      <c r="T263" s="93"/>
      <c r="U263" s="93">
        <v>2</v>
      </c>
      <c r="V263" s="94">
        <v>10</v>
      </c>
      <c r="W263" s="121"/>
    </row>
    <row r="264" spans="1:23" x14ac:dyDescent="0.2">
      <c r="A264" s="86" t="s">
        <v>16</v>
      </c>
      <c r="B264" s="86" t="s">
        <v>27</v>
      </c>
      <c r="C264" s="88">
        <v>11354</v>
      </c>
      <c r="D264" s="88" t="s">
        <v>71</v>
      </c>
      <c r="E264" s="90" t="s">
        <v>23</v>
      </c>
      <c r="F264" s="90">
        <v>77</v>
      </c>
      <c r="G264" s="90">
        <v>74</v>
      </c>
      <c r="H264" s="91"/>
      <c r="I264" s="91">
        <v>2</v>
      </c>
      <c r="J264" s="91">
        <v>1</v>
      </c>
      <c r="K264" s="91"/>
      <c r="L264" s="92"/>
      <c r="M264" s="92">
        <v>1</v>
      </c>
      <c r="N264" s="92">
        <v>1</v>
      </c>
      <c r="O264" s="92"/>
      <c r="P264" s="92">
        <v>2</v>
      </c>
      <c r="Q264" s="92"/>
      <c r="R264" s="92">
        <v>1</v>
      </c>
      <c r="S264" s="92"/>
      <c r="T264" s="93">
        <v>2</v>
      </c>
      <c r="U264" s="93"/>
      <c r="V264" s="94">
        <v>10</v>
      </c>
      <c r="W264" s="121"/>
    </row>
    <row r="265" spans="1:23" x14ac:dyDescent="0.2">
      <c r="A265" s="86" t="s">
        <v>16</v>
      </c>
      <c r="B265" s="86" t="s">
        <v>27</v>
      </c>
      <c r="C265" s="88">
        <v>11354</v>
      </c>
      <c r="D265" s="88" t="s">
        <v>71</v>
      </c>
      <c r="E265" s="90" t="s">
        <v>23</v>
      </c>
      <c r="F265" s="90">
        <v>77</v>
      </c>
      <c r="G265" s="90">
        <v>74</v>
      </c>
      <c r="H265" s="91">
        <v>1</v>
      </c>
      <c r="I265" s="91"/>
      <c r="J265" s="91"/>
      <c r="K265" s="91">
        <v>1</v>
      </c>
      <c r="L265" s="92"/>
      <c r="M265" s="92">
        <v>1</v>
      </c>
      <c r="N265" s="92">
        <v>1</v>
      </c>
      <c r="O265" s="92"/>
      <c r="P265" s="92">
        <v>2</v>
      </c>
      <c r="Q265" s="92"/>
      <c r="R265" s="92"/>
      <c r="S265" s="92">
        <v>1</v>
      </c>
      <c r="T265" s="93"/>
      <c r="U265" s="93">
        <v>1</v>
      </c>
      <c r="V265" s="94">
        <v>8</v>
      </c>
      <c r="W265" s="121"/>
    </row>
    <row r="266" spans="1:23" x14ac:dyDescent="0.2">
      <c r="A266" s="86" t="s">
        <v>16</v>
      </c>
      <c r="B266" s="86" t="s">
        <v>27</v>
      </c>
      <c r="C266" s="88">
        <v>11354</v>
      </c>
      <c r="D266" s="88" t="s">
        <v>71</v>
      </c>
      <c r="E266" s="90" t="s">
        <v>23</v>
      </c>
      <c r="F266" s="90">
        <v>77</v>
      </c>
      <c r="G266" s="90">
        <v>74</v>
      </c>
      <c r="H266" s="91"/>
      <c r="I266" s="91">
        <v>2</v>
      </c>
      <c r="J266" s="91">
        <v>1</v>
      </c>
      <c r="K266" s="91"/>
      <c r="L266" s="92"/>
      <c r="M266" s="92">
        <v>2</v>
      </c>
      <c r="N266" s="92">
        <v>1</v>
      </c>
      <c r="O266" s="92"/>
      <c r="P266" s="92">
        <v>2</v>
      </c>
      <c r="Q266" s="92"/>
      <c r="R266" s="92"/>
      <c r="S266" s="92">
        <v>1</v>
      </c>
      <c r="T266" s="93">
        <v>2</v>
      </c>
      <c r="U266" s="93"/>
      <c r="V266" s="94">
        <v>11</v>
      </c>
      <c r="W266" s="121"/>
    </row>
    <row r="267" spans="1:23" x14ac:dyDescent="0.2">
      <c r="A267" s="86" t="s">
        <v>16</v>
      </c>
      <c r="B267" s="86" t="s">
        <v>27</v>
      </c>
      <c r="C267" s="88">
        <v>11354</v>
      </c>
      <c r="D267" s="88" t="s">
        <v>71</v>
      </c>
      <c r="E267" s="90" t="s">
        <v>23</v>
      </c>
      <c r="F267" s="90">
        <v>77</v>
      </c>
      <c r="G267" s="90">
        <v>74</v>
      </c>
      <c r="H267" s="91"/>
      <c r="I267" s="91">
        <v>2</v>
      </c>
      <c r="J267" s="91">
        <v>1</v>
      </c>
      <c r="K267" s="91"/>
      <c r="L267" s="92">
        <v>2</v>
      </c>
      <c r="M267" s="92"/>
      <c r="N267" s="92"/>
      <c r="O267" s="92">
        <v>1</v>
      </c>
      <c r="P267" s="92"/>
      <c r="Q267" s="92">
        <v>0</v>
      </c>
      <c r="R267" s="92"/>
      <c r="S267" s="92">
        <v>1</v>
      </c>
      <c r="T267" s="93"/>
      <c r="U267" s="93">
        <v>2</v>
      </c>
      <c r="V267" s="94">
        <v>9</v>
      </c>
      <c r="W267" s="121"/>
    </row>
    <row r="268" spans="1:23" x14ac:dyDescent="0.2">
      <c r="A268" s="86" t="s">
        <v>16</v>
      </c>
      <c r="B268" s="86" t="s">
        <v>27</v>
      </c>
      <c r="C268" s="88">
        <v>11354</v>
      </c>
      <c r="D268" s="88" t="s">
        <v>71</v>
      </c>
      <c r="E268" s="90" t="s">
        <v>23</v>
      </c>
      <c r="F268" s="90">
        <v>77</v>
      </c>
      <c r="G268" s="90">
        <v>74</v>
      </c>
      <c r="H268" s="91"/>
      <c r="I268" s="91">
        <v>2</v>
      </c>
      <c r="J268" s="91"/>
      <c r="K268" s="91">
        <v>1</v>
      </c>
      <c r="L268" s="92">
        <v>2</v>
      </c>
      <c r="M268" s="92"/>
      <c r="N268" s="92">
        <v>1</v>
      </c>
      <c r="O268" s="92"/>
      <c r="P268" s="92"/>
      <c r="Q268" s="92">
        <v>2</v>
      </c>
      <c r="R268" s="92">
        <v>1</v>
      </c>
      <c r="S268" s="92"/>
      <c r="T268" s="93"/>
      <c r="U268" s="93">
        <v>1</v>
      </c>
      <c r="V268" s="94">
        <v>10</v>
      </c>
      <c r="W268" s="121"/>
    </row>
    <row r="269" spans="1:23" x14ac:dyDescent="0.2">
      <c r="A269" s="86" t="s">
        <v>16</v>
      </c>
      <c r="B269" s="86" t="s">
        <v>27</v>
      </c>
      <c r="C269" s="88">
        <v>11354</v>
      </c>
      <c r="D269" s="88" t="s">
        <v>71</v>
      </c>
      <c r="E269" s="90" t="s">
        <v>23</v>
      </c>
      <c r="F269" s="90">
        <v>77</v>
      </c>
      <c r="G269" s="90">
        <v>74</v>
      </c>
      <c r="H269" s="91">
        <v>2</v>
      </c>
      <c r="I269" s="91"/>
      <c r="J269" s="91">
        <v>1</v>
      </c>
      <c r="K269" s="91"/>
      <c r="L269" s="92"/>
      <c r="M269" s="92">
        <v>1</v>
      </c>
      <c r="N269" s="92"/>
      <c r="O269" s="92">
        <v>1</v>
      </c>
      <c r="P269" s="92">
        <v>2</v>
      </c>
      <c r="Q269" s="92"/>
      <c r="R269" s="92">
        <v>1</v>
      </c>
      <c r="S269" s="92"/>
      <c r="T269" s="93">
        <v>1</v>
      </c>
      <c r="U269" s="93"/>
      <c r="V269" s="94">
        <v>9</v>
      </c>
      <c r="W269" s="121"/>
    </row>
    <row r="270" spans="1:23" x14ac:dyDescent="0.2">
      <c r="A270" s="86" t="s">
        <v>16</v>
      </c>
      <c r="B270" s="86" t="s">
        <v>27</v>
      </c>
      <c r="C270" s="88">
        <v>11354</v>
      </c>
      <c r="D270" s="88" t="s">
        <v>71</v>
      </c>
      <c r="E270" s="90" t="s">
        <v>23</v>
      </c>
      <c r="F270" s="90">
        <v>77</v>
      </c>
      <c r="G270" s="90">
        <v>74</v>
      </c>
      <c r="H270" s="91">
        <v>1</v>
      </c>
      <c r="I270" s="91"/>
      <c r="J270" s="91"/>
      <c r="K270" s="91">
        <v>1</v>
      </c>
      <c r="L270" s="92">
        <v>2</v>
      </c>
      <c r="M270" s="92"/>
      <c r="N270" s="92">
        <v>1</v>
      </c>
      <c r="O270" s="92"/>
      <c r="P270" s="92"/>
      <c r="Q270" s="92">
        <v>2</v>
      </c>
      <c r="R270" s="92">
        <v>1</v>
      </c>
      <c r="S270" s="92"/>
      <c r="T270" s="93">
        <v>2</v>
      </c>
      <c r="U270" s="93"/>
      <c r="V270" s="94">
        <v>10</v>
      </c>
      <c r="W270" s="121"/>
    </row>
    <row r="271" spans="1:23" x14ac:dyDescent="0.2">
      <c r="A271" s="86" t="s">
        <v>16</v>
      </c>
      <c r="B271" s="86" t="s">
        <v>27</v>
      </c>
      <c r="C271" s="88">
        <v>11354</v>
      </c>
      <c r="D271" s="88" t="s">
        <v>71</v>
      </c>
      <c r="E271" s="90" t="s">
        <v>23</v>
      </c>
      <c r="F271" s="90">
        <v>77</v>
      </c>
      <c r="G271" s="90">
        <v>74</v>
      </c>
      <c r="H271" s="91">
        <v>2</v>
      </c>
      <c r="I271" s="91"/>
      <c r="J271" s="91"/>
      <c r="K271" s="91">
        <v>1</v>
      </c>
      <c r="L271" s="92"/>
      <c r="M271" s="92">
        <v>1</v>
      </c>
      <c r="N271" s="92">
        <v>1</v>
      </c>
      <c r="O271" s="92"/>
      <c r="P271" s="92">
        <v>2</v>
      </c>
      <c r="Q271" s="92"/>
      <c r="R271" s="92"/>
      <c r="S271" s="92">
        <v>1</v>
      </c>
      <c r="T271" s="93"/>
      <c r="U271" s="93">
        <v>1</v>
      </c>
      <c r="V271" s="94">
        <v>9</v>
      </c>
      <c r="W271" s="121"/>
    </row>
    <row r="272" spans="1:23" x14ac:dyDescent="0.2">
      <c r="A272" s="86" t="s">
        <v>16</v>
      </c>
      <c r="B272" s="86" t="s">
        <v>27</v>
      </c>
      <c r="C272" s="88">
        <v>11354</v>
      </c>
      <c r="D272" s="88" t="s">
        <v>71</v>
      </c>
      <c r="E272" s="90" t="s">
        <v>23</v>
      </c>
      <c r="F272" s="90">
        <v>77</v>
      </c>
      <c r="G272" s="90">
        <v>74</v>
      </c>
      <c r="H272" s="91">
        <v>2</v>
      </c>
      <c r="I272" s="91"/>
      <c r="J272" s="91"/>
      <c r="K272" s="91">
        <v>1</v>
      </c>
      <c r="L272" s="92"/>
      <c r="M272" s="92">
        <v>1</v>
      </c>
      <c r="N272" s="92">
        <v>1</v>
      </c>
      <c r="O272" s="92"/>
      <c r="P272" s="92">
        <v>2</v>
      </c>
      <c r="Q272" s="92"/>
      <c r="R272" s="92">
        <v>1</v>
      </c>
      <c r="S272" s="92"/>
      <c r="T272" s="93">
        <v>2</v>
      </c>
      <c r="U272" s="93"/>
      <c r="V272" s="94">
        <v>10</v>
      </c>
      <c r="W272" s="121"/>
    </row>
    <row r="273" spans="1:23" x14ac:dyDescent="0.2">
      <c r="A273" s="86" t="s">
        <v>16</v>
      </c>
      <c r="B273" s="86" t="s">
        <v>27</v>
      </c>
      <c r="C273" s="88">
        <v>11354</v>
      </c>
      <c r="D273" s="88" t="s">
        <v>71</v>
      </c>
      <c r="E273" s="90" t="s">
        <v>23</v>
      </c>
      <c r="F273" s="90">
        <v>77</v>
      </c>
      <c r="G273" s="90">
        <v>74</v>
      </c>
      <c r="H273" s="91">
        <v>2</v>
      </c>
      <c r="I273" s="91"/>
      <c r="J273" s="91"/>
      <c r="K273" s="91">
        <v>1</v>
      </c>
      <c r="L273" s="92"/>
      <c r="M273" s="92">
        <v>2</v>
      </c>
      <c r="N273" s="92">
        <v>1</v>
      </c>
      <c r="O273" s="92"/>
      <c r="P273" s="92">
        <v>2</v>
      </c>
      <c r="Q273" s="92"/>
      <c r="R273" s="92"/>
      <c r="S273" s="92">
        <v>1</v>
      </c>
      <c r="T273" s="93">
        <v>2</v>
      </c>
      <c r="U273" s="93"/>
      <c r="V273" s="94">
        <v>11</v>
      </c>
      <c r="W273" s="121"/>
    </row>
    <row r="274" spans="1:23" x14ac:dyDescent="0.2">
      <c r="A274" s="86" t="s">
        <v>16</v>
      </c>
      <c r="B274" s="86" t="s">
        <v>27</v>
      </c>
      <c r="C274" s="88">
        <v>11354</v>
      </c>
      <c r="D274" s="88" t="s">
        <v>71</v>
      </c>
      <c r="E274" s="90" t="s">
        <v>23</v>
      </c>
      <c r="F274" s="90">
        <v>77</v>
      </c>
      <c r="G274" s="90">
        <v>74</v>
      </c>
      <c r="H274" s="91">
        <v>2</v>
      </c>
      <c r="I274" s="91"/>
      <c r="J274" s="91">
        <v>1</v>
      </c>
      <c r="K274" s="91"/>
      <c r="L274" s="92"/>
      <c r="M274" s="92">
        <v>1</v>
      </c>
      <c r="N274" s="92"/>
      <c r="O274" s="92">
        <v>1</v>
      </c>
      <c r="P274" s="92">
        <v>2</v>
      </c>
      <c r="Q274" s="92"/>
      <c r="R274" s="92">
        <v>1</v>
      </c>
      <c r="S274" s="92"/>
      <c r="T274" s="93">
        <v>2</v>
      </c>
      <c r="U274" s="93"/>
      <c r="V274" s="94">
        <v>10</v>
      </c>
      <c r="W274" s="121"/>
    </row>
    <row r="275" spans="1:23" x14ac:dyDescent="0.2">
      <c r="A275" s="86" t="s">
        <v>16</v>
      </c>
      <c r="B275" s="86" t="s">
        <v>27</v>
      </c>
      <c r="C275" s="88">
        <v>11354</v>
      </c>
      <c r="D275" s="88" t="s">
        <v>71</v>
      </c>
      <c r="E275" s="90" t="s">
        <v>23</v>
      </c>
      <c r="F275" s="90">
        <v>77</v>
      </c>
      <c r="G275" s="90">
        <v>74</v>
      </c>
      <c r="H275" s="91">
        <v>2</v>
      </c>
      <c r="I275" s="91"/>
      <c r="J275" s="91">
        <v>1</v>
      </c>
      <c r="K275" s="91"/>
      <c r="L275" s="92"/>
      <c r="M275" s="92">
        <v>1</v>
      </c>
      <c r="N275" s="92">
        <v>1</v>
      </c>
      <c r="O275" s="92"/>
      <c r="P275" s="92">
        <v>2</v>
      </c>
      <c r="Q275" s="92"/>
      <c r="R275" s="92">
        <v>1</v>
      </c>
      <c r="S275" s="92"/>
      <c r="T275" s="93">
        <v>2</v>
      </c>
      <c r="U275" s="93"/>
      <c r="V275" s="94">
        <v>10</v>
      </c>
      <c r="W275" s="121"/>
    </row>
    <row r="276" spans="1:23" x14ac:dyDescent="0.2">
      <c r="A276" s="86" t="s">
        <v>16</v>
      </c>
      <c r="B276" s="86" t="s">
        <v>27</v>
      </c>
      <c r="C276" s="88">
        <v>11354</v>
      </c>
      <c r="D276" s="88" t="s">
        <v>71</v>
      </c>
      <c r="E276" s="90" t="s">
        <v>23</v>
      </c>
      <c r="F276" s="90">
        <v>77</v>
      </c>
      <c r="G276" s="90">
        <v>74</v>
      </c>
      <c r="H276" s="91">
        <v>2</v>
      </c>
      <c r="I276" s="91"/>
      <c r="J276" s="91">
        <v>1</v>
      </c>
      <c r="K276" s="91"/>
      <c r="L276" s="92"/>
      <c r="M276" s="92">
        <v>1</v>
      </c>
      <c r="N276" s="92">
        <v>1</v>
      </c>
      <c r="O276" s="92"/>
      <c r="P276" s="92"/>
      <c r="Q276" s="92">
        <v>2</v>
      </c>
      <c r="R276" s="92">
        <v>1</v>
      </c>
      <c r="S276" s="92"/>
      <c r="T276" s="93"/>
      <c r="U276" s="93">
        <v>2</v>
      </c>
      <c r="V276" s="94">
        <v>10</v>
      </c>
      <c r="W276" s="121"/>
    </row>
    <row r="277" spans="1:23" x14ac:dyDescent="0.2">
      <c r="A277" s="86" t="s">
        <v>16</v>
      </c>
      <c r="B277" s="86" t="s">
        <v>27</v>
      </c>
      <c r="C277" s="88">
        <v>11354</v>
      </c>
      <c r="D277" s="88" t="s">
        <v>71</v>
      </c>
      <c r="E277" s="90" t="s">
        <v>23</v>
      </c>
      <c r="F277" s="90">
        <v>77</v>
      </c>
      <c r="G277" s="90">
        <v>74</v>
      </c>
      <c r="H277" s="91">
        <v>2</v>
      </c>
      <c r="I277" s="91"/>
      <c r="J277" s="91">
        <v>1</v>
      </c>
      <c r="K277" s="91"/>
      <c r="L277" s="92"/>
      <c r="M277" s="92">
        <v>1</v>
      </c>
      <c r="N277" s="92">
        <v>1</v>
      </c>
      <c r="O277" s="92"/>
      <c r="P277" s="92">
        <v>2</v>
      </c>
      <c r="Q277" s="92"/>
      <c r="R277" s="92">
        <v>1</v>
      </c>
      <c r="S277" s="92"/>
      <c r="T277" s="93">
        <v>2</v>
      </c>
      <c r="U277" s="93"/>
      <c r="V277" s="94">
        <v>10</v>
      </c>
      <c r="W277" s="121"/>
    </row>
    <row r="278" spans="1:23" x14ac:dyDescent="0.2">
      <c r="A278" s="86" t="s">
        <v>16</v>
      </c>
      <c r="B278" s="86" t="s">
        <v>27</v>
      </c>
      <c r="C278" s="88">
        <v>11354</v>
      </c>
      <c r="D278" s="88" t="s">
        <v>71</v>
      </c>
      <c r="E278" s="90" t="s">
        <v>23</v>
      </c>
      <c r="F278" s="90">
        <v>77</v>
      </c>
      <c r="G278" s="90">
        <v>74</v>
      </c>
      <c r="H278" s="91">
        <v>2</v>
      </c>
      <c r="I278" s="91"/>
      <c r="J278" s="91"/>
      <c r="K278" s="91">
        <v>1</v>
      </c>
      <c r="L278" s="92"/>
      <c r="M278" s="92">
        <v>1</v>
      </c>
      <c r="N278" s="92">
        <v>1</v>
      </c>
      <c r="O278" s="92"/>
      <c r="P278" s="92">
        <v>2</v>
      </c>
      <c r="Q278" s="92"/>
      <c r="R278" s="92">
        <v>1</v>
      </c>
      <c r="S278" s="92"/>
      <c r="T278" s="93"/>
      <c r="U278" s="93">
        <v>1</v>
      </c>
      <c r="V278" s="94">
        <v>9</v>
      </c>
      <c r="W278" s="121"/>
    </row>
    <row r="279" spans="1:23" x14ac:dyDescent="0.2">
      <c r="A279" s="86" t="s">
        <v>16</v>
      </c>
      <c r="B279" s="86" t="s">
        <v>27</v>
      </c>
      <c r="C279" s="88">
        <v>11354</v>
      </c>
      <c r="D279" s="88" t="s">
        <v>71</v>
      </c>
      <c r="E279" s="90" t="s">
        <v>23</v>
      </c>
      <c r="F279" s="90">
        <v>77</v>
      </c>
      <c r="G279" s="90">
        <v>74</v>
      </c>
      <c r="H279" s="91"/>
      <c r="I279" s="91">
        <v>2</v>
      </c>
      <c r="J279" s="91">
        <v>1</v>
      </c>
      <c r="K279" s="91"/>
      <c r="L279" s="92"/>
      <c r="M279" s="92">
        <v>2</v>
      </c>
      <c r="N279" s="92">
        <v>1</v>
      </c>
      <c r="O279" s="92"/>
      <c r="P279" s="92">
        <v>2</v>
      </c>
      <c r="Q279" s="92"/>
      <c r="R279" s="92"/>
      <c r="S279" s="92">
        <v>1</v>
      </c>
      <c r="T279" s="93"/>
      <c r="U279" s="93">
        <v>2</v>
      </c>
      <c r="V279" s="94">
        <v>11</v>
      </c>
      <c r="W279" s="121"/>
    </row>
    <row r="280" spans="1:23" x14ac:dyDescent="0.2">
      <c r="A280" s="86" t="s">
        <v>16</v>
      </c>
      <c r="B280" s="86" t="s">
        <v>27</v>
      </c>
      <c r="C280" s="88">
        <v>11354</v>
      </c>
      <c r="D280" s="88" t="s">
        <v>71</v>
      </c>
      <c r="E280" s="90" t="s">
        <v>23</v>
      </c>
      <c r="F280" s="90">
        <v>77</v>
      </c>
      <c r="G280" s="90">
        <v>74</v>
      </c>
      <c r="H280" s="91">
        <v>2</v>
      </c>
      <c r="I280" s="91"/>
      <c r="J280" s="91">
        <v>1</v>
      </c>
      <c r="K280" s="91"/>
      <c r="L280" s="92">
        <v>2</v>
      </c>
      <c r="M280" s="92"/>
      <c r="N280" s="92">
        <v>1</v>
      </c>
      <c r="O280" s="92"/>
      <c r="P280" s="92">
        <v>2</v>
      </c>
      <c r="Q280" s="92"/>
      <c r="R280" s="92">
        <v>1</v>
      </c>
      <c r="S280" s="92"/>
      <c r="T280" s="93">
        <v>2</v>
      </c>
      <c r="U280" s="93"/>
      <c r="V280" s="94">
        <v>11</v>
      </c>
      <c r="W280" s="121"/>
    </row>
    <row r="281" spans="1:23" x14ac:dyDescent="0.2">
      <c r="A281" s="86" t="s">
        <v>16</v>
      </c>
      <c r="B281" s="86" t="s">
        <v>27</v>
      </c>
      <c r="C281" s="88">
        <v>11354</v>
      </c>
      <c r="D281" s="88" t="s">
        <v>71</v>
      </c>
      <c r="E281" s="90" t="s">
        <v>23</v>
      </c>
      <c r="F281" s="90">
        <v>77</v>
      </c>
      <c r="G281" s="90">
        <v>74</v>
      </c>
      <c r="H281" s="91"/>
      <c r="I281" s="91">
        <v>2</v>
      </c>
      <c r="J281" s="91">
        <v>1</v>
      </c>
      <c r="K281" s="91"/>
      <c r="L281" s="92">
        <v>1</v>
      </c>
      <c r="M281" s="92"/>
      <c r="N281" s="92">
        <v>1</v>
      </c>
      <c r="O281" s="92"/>
      <c r="P281" s="92">
        <v>2</v>
      </c>
      <c r="Q281" s="92"/>
      <c r="R281" s="92">
        <v>1</v>
      </c>
      <c r="S281" s="92"/>
      <c r="T281" s="93"/>
      <c r="U281" s="93">
        <v>2</v>
      </c>
      <c r="V281" s="94">
        <v>10</v>
      </c>
      <c r="W281" s="121"/>
    </row>
    <row r="282" spans="1:23" x14ac:dyDescent="0.2">
      <c r="A282" s="86" t="s">
        <v>16</v>
      </c>
      <c r="B282" s="86" t="s">
        <v>27</v>
      </c>
      <c r="C282" s="88">
        <v>11354</v>
      </c>
      <c r="D282" s="88" t="s">
        <v>71</v>
      </c>
      <c r="E282" s="90" t="s">
        <v>23</v>
      </c>
      <c r="F282" s="90">
        <v>77</v>
      </c>
      <c r="G282" s="90">
        <v>74</v>
      </c>
      <c r="H282" s="91">
        <v>2</v>
      </c>
      <c r="I282" s="91"/>
      <c r="J282" s="91">
        <v>1</v>
      </c>
      <c r="K282" s="91"/>
      <c r="L282" s="92">
        <v>2</v>
      </c>
      <c r="M282" s="92"/>
      <c r="N282" s="92">
        <v>1</v>
      </c>
      <c r="O282" s="92"/>
      <c r="P282" s="92">
        <v>2</v>
      </c>
      <c r="Q282" s="92"/>
      <c r="R282" s="92">
        <v>1</v>
      </c>
      <c r="S282" s="92"/>
      <c r="T282" s="93">
        <v>1</v>
      </c>
      <c r="U282" s="93"/>
      <c r="V282" s="94">
        <v>10</v>
      </c>
      <c r="W282" s="121"/>
    </row>
    <row r="283" spans="1:23" x14ac:dyDescent="0.2">
      <c r="A283" s="86" t="s">
        <v>16</v>
      </c>
      <c r="B283" s="86" t="s">
        <v>27</v>
      </c>
      <c r="C283" s="88">
        <v>11354</v>
      </c>
      <c r="D283" s="88" t="s">
        <v>71</v>
      </c>
      <c r="E283" s="90" t="s">
        <v>23</v>
      </c>
      <c r="F283" s="90">
        <v>77</v>
      </c>
      <c r="G283" s="90">
        <v>74</v>
      </c>
      <c r="H283" s="91">
        <v>2</v>
      </c>
      <c r="I283" s="91"/>
      <c r="J283" s="91">
        <v>1</v>
      </c>
      <c r="K283" s="91"/>
      <c r="L283" s="92"/>
      <c r="M283" s="92">
        <v>1</v>
      </c>
      <c r="N283" s="92">
        <v>1</v>
      </c>
      <c r="O283" s="92"/>
      <c r="P283" s="92"/>
      <c r="Q283" s="92">
        <v>1</v>
      </c>
      <c r="R283" s="92"/>
      <c r="S283" s="92">
        <v>1</v>
      </c>
      <c r="T283" s="93"/>
      <c r="U283" s="93">
        <v>2</v>
      </c>
      <c r="V283" s="94">
        <v>9</v>
      </c>
      <c r="W283" s="121"/>
    </row>
    <row r="284" spans="1:23" x14ac:dyDescent="0.2">
      <c r="A284" s="86" t="s">
        <v>16</v>
      </c>
      <c r="B284" s="86" t="s">
        <v>27</v>
      </c>
      <c r="C284" s="88">
        <v>11354</v>
      </c>
      <c r="D284" s="88" t="s">
        <v>71</v>
      </c>
      <c r="E284" s="90" t="s">
        <v>23</v>
      </c>
      <c r="F284" s="90">
        <v>77</v>
      </c>
      <c r="G284" s="90">
        <v>74</v>
      </c>
      <c r="H284" s="91">
        <v>2</v>
      </c>
      <c r="I284" s="91"/>
      <c r="J284" s="91">
        <v>1</v>
      </c>
      <c r="K284" s="91"/>
      <c r="L284" s="92">
        <v>2</v>
      </c>
      <c r="M284" s="92"/>
      <c r="N284" s="92">
        <v>1</v>
      </c>
      <c r="O284" s="92"/>
      <c r="P284" s="92">
        <v>2</v>
      </c>
      <c r="Q284" s="92"/>
      <c r="R284" s="92">
        <v>1</v>
      </c>
      <c r="S284" s="92"/>
      <c r="T284" s="93"/>
      <c r="U284" s="93">
        <v>2</v>
      </c>
      <c r="V284" s="94">
        <v>11</v>
      </c>
      <c r="W284" s="121"/>
    </row>
    <row r="285" spans="1:23" x14ac:dyDescent="0.2">
      <c r="A285" s="86" t="s">
        <v>16</v>
      </c>
      <c r="B285" s="86" t="s">
        <v>27</v>
      </c>
      <c r="C285" s="88">
        <v>11354</v>
      </c>
      <c r="D285" s="88" t="s">
        <v>71</v>
      </c>
      <c r="E285" s="90" t="s">
        <v>23</v>
      </c>
      <c r="F285" s="90">
        <v>77</v>
      </c>
      <c r="G285" s="90">
        <v>74</v>
      </c>
      <c r="H285" s="91">
        <v>1</v>
      </c>
      <c r="I285" s="91"/>
      <c r="J285" s="91">
        <v>1</v>
      </c>
      <c r="K285" s="91"/>
      <c r="L285" s="92"/>
      <c r="M285" s="92">
        <v>2</v>
      </c>
      <c r="N285" s="92"/>
      <c r="O285" s="92">
        <v>1</v>
      </c>
      <c r="P285" s="92"/>
      <c r="Q285" s="92">
        <v>1</v>
      </c>
      <c r="R285" s="92">
        <v>1</v>
      </c>
      <c r="S285" s="92"/>
      <c r="T285" s="93"/>
      <c r="U285" s="93">
        <v>1</v>
      </c>
      <c r="V285" s="94">
        <v>8</v>
      </c>
      <c r="W285" s="121"/>
    </row>
    <row r="286" spans="1:23" x14ac:dyDescent="0.2">
      <c r="A286" s="86" t="s">
        <v>16</v>
      </c>
      <c r="B286" s="86" t="s">
        <v>27</v>
      </c>
      <c r="C286" s="88">
        <v>11354</v>
      </c>
      <c r="D286" s="88" t="s">
        <v>71</v>
      </c>
      <c r="E286" s="90" t="s">
        <v>23</v>
      </c>
      <c r="F286" s="90">
        <v>77</v>
      </c>
      <c r="G286" s="90">
        <v>74</v>
      </c>
      <c r="H286" s="91"/>
      <c r="I286" s="91">
        <v>2</v>
      </c>
      <c r="J286" s="91">
        <v>1</v>
      </c>
      <c r="K286" s="91"/>
      <c r="L286" s="92">
        <v>1</v>
      </c>
      <c r="M286" s="92"/>
      <c r="N286" s="92">
        <v>1</v>
      </c>
      <c r="O286" s="92"/>
      <c r="P286" s="92"/>
      <c r="Q286" s="92">
        <v>2</v>
      </c>
      <c r="R286" s="92">
        <v>1</v>
      </c>
      <c r="S286" s="92"/>
      <c r="T286" s="93"/>
      <c r="U286" s="93">
        <v>1</v>
      </c>
      <c r="V286" s="94">
        <v>9</v>
      </c>
      <c r="W286" s="121"/>
    </row>
    <row r="287" spans="1:23" x14ac:dyDescent="0.2">
      <c r="A287" s="86" t="s">
        <v>16</v>
      </c>
      <c r="B287" s="86" t="s">
        <v>27</v>
      </c>
      <c r="C287" s="88">
        <v>11354</v>
      </c>
      <c r="D287" s="88" t="s">
        <v>71</v>
      </c>
      <c r="E287" s="90" t="s">
        <v>23</v>
      </c>
      <c r="F287" s="90">
        <v>77</v>
      </c>
      <c r="G287" s="90">
        <v>74</v>
      </c>
      <c r="H287" s="91"/>
      <c r="I287" s="91">
        <v>2</v>
      </c>
      <c r="J287" s="91">
        <v>1</v>
      </c>
      <c r="K287" s="91"/>
      <c r="L287" s="92"/>
      <c r="M287" s="92">
        <v>1</v>
      </c>
      <c r="N287" s="92">
        <v>1</v>
      </c>
      <c r="O287" s="92"/>
      <c r="P287" s="92">
        <v>2</v>
      </c>
      <c r="Q287" s="92"/>
      <c r="R287" s="92"/>
      <c r="S287" s="92">
        <v>1</v>
      </c>
      <c r="T287" s="93"/>
      <c r="U287" s="93">
        <v>1</v>
      </c>
      <c r="V287" s="94">
        <v>9</v>
      </c>
      <c r="W287" s="121"/>
    </row>
    <row r="288" spans="1:23" x14ac:dyDescent="0.2">
      <c r="A288" s="86" t="s">
        <v>16</v>
      </c>
      <c r="B288" s="86" t="s">
        <v>27</v>
      </c>
      <c r="C288" s="88">
        <v>11354</v>
      </c>
      <c r="D288" s="88" t="s">
        <v>71</v>
      </c>
      <c r="E288" s="90" t="s">
        <v>23</v>
      </c>
      <c r="F288" s="90">
        <v>77</v>
      </c>
      <c r="G288" s="90">
        <v>74</v>
      </c>
      <c r="H288" s="91">
        <v>2</v>
      </c>
      <c r="I288" s="91"/>
      <c r="J288" s="91">
        <v>1</v>
      </c>
      <c r="K288" s="91"/>
      <c r="L288" s="92">
        <v>1</v>
      </c>
      <c r="M288" s="92"/>
      <c r="N288" s="92">
        <v>1</v>
      </c>
      <c r="O288" s="92"/>
      <c r="P288" s="92">
        <v>2</v>
      </c>
      <c r="Q288" s="92"/>
      <c r="R288" s="92">
        <v>1</v>
      </c>
      <c r="S288" s="92"/>
      <c r="T288" s="93">
        <v>2</v>
      </c>
      <c r="U288" s="93"/>
      <c r="V288" s="94">
        <v>10</v>
      </c>
      <c r="W288" s="121"/>
    </row>
    <row r="289" spans="1:23" x14ac:dyDescent="0.2">
      <c r="A289" s="86" t="s">
        <v>16</v>
      </c>
      <c r="B289" s="86" t="s">
        <v>28</v>
      </c>
      <c r="C289" s="88">
        <v>11355</v>
      </c>
      <c r="D289" s="88" t="s">
        <v>71</v>
      </c>
      <c r="E289" s="89" t="s">
        <v>22</v>
      </c>
      <c r="F289" s="90">
        <v>58</v>
      </c>
      <c r="G289" s="90">
        <v>54</v>
      </c>
      <c r="H289" s="91">
        <v>2</v>
      </c>
      <c r="I289" s="91"/>
      <c r="J289" s="91">
        <v>1</v>
      </c>
      <c r="K289" s="91"/>
      <c r="L289" s="92">
        <v>2</v>
      </c>
      <c r="M289" s="92"/>
      <c r="N289" s="92"/>
      <c r="O289" s="92">
        <v>1</v>
      </c>
      <c r="P289" s="92">
        <v>0</v>
      </c>
      <c r="Q289" s="92"/>
      <c r="R289" s="92">
        <v>1</v>
      </c>
      <c r="S289" s="92"/>
      <c r="T289" s="93">
        <v>2</v>
      </c>
      <c r="U289" s="93"/>
      <c r="V289" s="94">
        <v>9</v>
      </c>
      <c r="W289" s="121"/>
    </row>
    <row r="290" spans="1:23" x14ac:dyDescent="0.2">
      <c r="A290" s="86" t="s">
        <v>16</v>
      </c>
      <c r="B290" s="86" t="s">
        <v>28</v>
      </c>
      <c r="C290" s="88">
        <v>11355</v>
      </c>
      <c r="D290" s="88" t="s">
        <v>71</v>
      </c>
      <c r="E290" s="90" t="s">
        <v>22</v>
      </c>
      <c r="F290" s="90">
        <v>58</v>
      </c>
      <c r="G290" s="90">
        <v>54</v>
      </c>
      <c r="H290" s="91"/>
      <c r="I290" s="91">
        <v>2</v>
      </c>
      <c r="J290" s="91"/>
      <c r="K290" s="91">
        <v>1</v>
      </c>
      <c r="L290" s="92"/>
      <c r="M290" s="92">
        <v>2</v>
      </c>
      <c r="N290" s="92">
        <v>1</v>
      </c>
      <c r="O290" s="92"/>
      <c r="P290" s="92">
        <v>2</v>
      </c>
      <c r="Q290" s="92"/>
      <c r="R290" s="92">
        <v>1</v>
      </c>
      <c r="S290" s="92"/>
      <c r="T290" s="93">
        <v>2</v>
      </c>
      <c r="U290" s="93"/>
      <c r="V290" s="94">
        <v>11</v>
      </c>
      <c r="W290" s="121"/>
    </row>
    <row r="291" spans="1:23" x14ac:dyDescent="0.2">
      <c r="A291" s="86" t="s">
        <v>16</v>
      </c>
      <c r="B291" s="86" t="s">
        <v>28</v>
      </c>
      <c r="C291" s="88">
        <v>11355</v>
      </c>
      <c r="D291" s="88" t="s">
        <v>71</v>
      </c>
      <c r="E291" s="90" t="s">
        <v>22</v>
      </c>
      <c r="F291" s="90">
        <v>58</v>
      </c>
      <c r="G291" s="90">
        <v>54</v>
      </c>
      <c r="H291" s="91">
        <v>2</v>
      </c>
      <c r="I291" s="91"/>
      <c r="J291" s="91"/>
      <c r="K291" s="91">
        <v>1</v>
      </c>
      <c r="L291" s="92">
        <v>2</v>
      </c>
      <c r="M291" s="92"/>
      <c r="N291" s="92">
        <v>1</v>
      </c>
      <c r="O291" s="92"/>
      <c r="P291" s="92">
        <v>2</v>
      </c>
      <c r="Q291" s="92"/>
      <c r="R291" s="92">
        <v>1</v>
      </c>
      <c r="S291" s="92"/>
      <c r="T291" s="93">
        <v>2</v>
      </c>
      <c r="U291" s="93"/>
      <c r="V291" s="94">
        <v>11</v>
      </c>
      <c r="W291" s="121"/>
    </row>
    <row r="292" spans="1:23" x14ac:dyDescent="0.2">
      <c r="A292" s="86" t="s">
        <v>16</v>
      </c>
      <c r="B292" s="86" t="s">
        <v>28</v>
      </c>
      <c r="C292" s="88">
        <v>11355</v>
      </c>
      <c r="D292" s="88" t="s">
        <v>71</v>
      </c>
      <c r="E292" s="90" t="s">
        <v>22</v>
      </c>
      <c r="F292" s="90">
        <v>58</v>
      </c>
      <c r="G292" s="90">
        <v>54</v>
      </c>
      <c r="H292" s="91">
        <v>2</v>
      </c>
      <c r="I292" s="91"/>
      <c r="J292" s="91"/>
      <c r="K292" s="91">
        <v>1</v>
      </c>
      <c r="L292" s="92"/>
      <c r="M292" s="92">
        <v>2</v>
      </c>
      <c r="N292" s="92">
        <v>0</v>
      </c>
      <c r="O292" s="92"/>
      <c r="P292" s="92">
        <v>1</v>
      </c>
      <c r="Q292" s="92"/>
      <c r="R292" s="92"/>
      <c r="S292" s="92">
        <v>0</v>
      </c>
      <c r="T292" s="93">
        <v>1</v>
      </c>
      <c r="U292" s="93"/>
      <c r="V292" s="94">
        <v>7</v>
      </c>
      <c r="W292" s="121"/>
    </row>
    <row r="293" spans="1:23" x14ac:dyDescent="0.2">
      <c r="A293" s="86" t="s">
        <v>16</v>
      </c>
      <c r="B293" s="86" t="s">
        <v>28</v>
      </c>
      <c r="C293" s="88">
        <v>11355</v>
      </c>
      <c r="D293" s="88" t="s">
        <v>71</v>
      </c>
      <c r="E293" s="90" t="s">
        <v>22</v>
      </c>
      <c r="F293" s="90">
        <v>58</v>
      </c>
      <c r="G293" s="90">
        <v>54</v>
      </c>
      <c r="H293" s="91">
        <v>1</v>
      </c>
      <c r="I293" s="91"/>
      <c r="J293" s="91">
        <v>1</v>
      </c>
      <c r="K293" s="91"/>
      <c r="L293" s="92"/>
      <c r="M293" s="92">
        <v>2</v>
      </c>
      <c r="N293" s="92">
        <v>1</v>
      </c>
      <c r="O293" s="92"/>
      <c r="P293" s="92"/>
      <c r="Q293" s="92">
        <v>2</v>
      </c>
      <c r="R293" s="92">
        <v>1</v>
      </c>
      <c r="S293" s="92"/>
      <c r="T293" s="93"/>
      <c r="U293" s="93">
        <v>0</v>
      </c>
      <c r="V293" s="94">
        <v>8</v>
      </c>
      <c r="W293" s="121"/>
    </row>
    <row r="294" spans="1:23" x14ac:dyDescent="0.2">
      <c r="A294" s="86" t="s">
        <v>16</v>
      </c>
      <c r="B294" s="86" t="s">
        <v>28</v>
      </c>
      <c r="C294" s="88">
        <v>11355</v>
      </c>
      <c r="D294" s="88" t="s">
        <v>71</v>
      </c>
      <c r="E294" s="90" t="s">
        <v>22</v>
      </c>
      <c r="F294" s="90">
        <v>58</v>
      </c>
      <c r="G294" s="90">
        <v>54</v>
      </c>
      <c r="H294" s="91">
        <v>2</v>
      </c>
      <c r="I294" s="91"/>
      <c r="J294" s="91"/>
      <c r="K294" s="91">
        <v>1</v>
      </c>
      <c r="L294" s="92"/>
      <c r="M294" s="92">
        <v>2</v>
      </c>
      <c r="N294" s="92">
        <v>1</v>
      </c>
      <c r="O294" s="92"/>
      <c r="P294" s="92">
        <v>2</v>
      </c>
      <c r="Q294" s="92"/>
      <c r="R294" s="92">
        <v>1</v>
      </c>
      <c r="S294" s="92"/>
      <c r="T294" s="93">
        <v>2</v>
      </c>
      <c r="U294" s="93"/>
      <c r="V294" s="94">
        <v>11</v>
      </c>
      <c r="W294" s="121"/>
    </row>
    <row r="295" spans="1:23" x14ac:dyDescent="0.2">
      <c r="A295" s="86" t="s">
        <v>16</v>
      </c>
      <c r="B295" s="86" t="s">
        <v>28</v>
      </c>
      <c r="C295" s="88">
        <v>11355</v>
      </c>
      <c r="D295" s="88" t="s">
        <v>71</v>
      </c>
      <c r="E295" s="90" t="s">
        <v>22</v>
      </c>
      <c r="F295" s="90">
        <v>58</v>
      </c>
      <c r="G295" s="90">
        <v>54</v>
      </c>
      <c r="H295" s="91">
        <v>2</v>
      </c>
      <c r="I295" s="91"/>
      <c r="J295" s="91"/>
      <c r="K295" s="91">
        <v>1</v>
      </c>
      <c r="L295" s="92">
        <v>2</v>
      </c>
      <c r="M295" s="92"/>
      <c r="N295" s="92">
        <v>0</v>
      </c>
      <c r="O295" s="92"/>
      <c r="P295" s="92">
        <v>0</v>
      </c>
      <c r="Q295" s="92"/>
      <c r="R295" s="92">
        <v>0</v>
      </c>
      <c r="S295" s="92"/>
      <c r="T295" s="93">
        <v>1</v>
      </c>
      <c r="U295" s="93"/>
      <c r="V295" s="94">
        <v>6</v>
      </c>
      <c r="W295" s="121"/>
    </row>
    <row r="296" spans="1:23" x14ac:dyDescent="0.2">
      <c r="A296" s="86" t="s">
        <v>16</v>
      </c>
      <c r="B296" s="86" t="s">
        <v>28</v>
      </c>
      <c r="C296" s="88">
        <v>11355</v>
      </c>
      <c r="D296" s="88" t="s">
        <v>71</v>
      </c>
      <c r="E296" s="90" t="s">
        <v>22</v>
      </c>
      <c r="F296" s="90">
        <v>58</v>
      </c>
      <c r="G296" s="90">
        <v>54</v>
      </c>
      <c r="H296" s="91"/>
      <c r="I296" s="91">
        <v>2</v>
      </c>
      <c r="J296" s="91"/>
      <c r="K296" s="91">
        <v>1</v>
      </c>
      <c r="L296" s="92"/>
      <c r="M296" s="92">
        <v>2</v>
      </c>
      <c r="N296" s="92">
        <v>0</v>
      </c>
      <c r="O296" s="92"/>
      <c r="P296" s="92">
        <v>0</v>
      </c>
      <c r="Q296" s="92"/>
      <c r="R296" s="92">
        <v>1</v>
      </c>
      <c r="S296" s="92"/>
      <c r="T296" s="93">
        <v>2</v>
      </c>
      <c r="U296" s="93"/>
      <c r="V296" s="94">
        <v>8</v>
      </c>
      <c r="W296" s="121"/>
    </row>
    <row r="297" spans="1:23" x14ac:dyDescent="0.2">
      <c r="A297" s="86" t="s">
        <v>16</v>
      </c>
      <c r="B297" s="86" t="s">
        <v>28</v>
      </c>
      <c r="C297" s="88">
        <v>11355</v>
      </c>
      <c r="D297" s="88" t="s">
        <v>71</v>
      </c>
      <c r="E297" s="90" t="s">
        <v>22</v>
      </c>
      <c r="F297" s="90">
        <v>58</v>
      </c>
      <c r="G297" s="90">
        <v>54</v>
      </c>
      <c r="H297" s="91">
        <v>2</v>
      </c>
      <c r="I297" s="91"/>
      <c r="J297" s="91">
        <v>1</v>
      </c>
      <c r="K297" s="91"/>
      <c r="L297" s="92"/>
      <c r="M297" s="92">
        <v>2</v>
      </c>
      <c r="N297" s="92">
        <v>1</v>
      </c>
      <c r="O297" s="92"/>
      <c r="P297" s="92">
        <v>2</v>
      </c>
      <c r="Q297" s="92"/>
      <c r="R297" s="92">
        <v>1</v>
      </c>
      <c r="S297" s="92"/>
      <c r="T297" s="93"/>
      <c r="U297" s="93">
        <v>2</v>
      </c>
      <c r="V297" s="94">
        <v>11</v>
      </c>
      <c r="W297" s="121"/>
    </row>
    <row r="298" spans="1:23" x14ac:dyDescent="0.2">
      <c r="A298" s="86" t="s">
        <v>16</v>
      </c>
      <c r="B298" s="86" t="s">
        <v>28</v>
      </c>
      <c r="C298" s="88">
        <v>11355</v>
      </c>
      <c r="D298" s="88" t="s">
        <v>71</v>
      </c>
      <c r="E298" s="90" t="s">
        <v>22</v>
      </c>
      <c r="F298" s="90">
        <v>58</v>
      </c>
      <c r="G298" s="90">
        <v>54</v>
      </c>
      <c r="H298" s="91"/>
      <c r="I298" s="91">
        <v>2</v>
      </c>
      <c r="J298" s="91">
        <v>1</v>
      </c>
      <c r="K298" s="91"/>
      <c r="L298" s="92"/>
      <c r="M298" s="92">
        <v>2</v>
      </c>
      <c r="N298" s="92">
        <v>1</v>
      </c>
      <c r="O298" s="92"/>
      <c r="P298" s="92">
        <v>2</v>
      </c>
      <c r="Q298" s="92"/>
      <c r="R298" s="92">
        <v>1</v>
      </c>
      <c r="S298" s="92"/>
      <c r="T298" s="93">
        <v>1</v>
      </c>
      <c r="U298" s="93"/>
      <c r="V298" s="94">
        <v>10</v>
      </c>
      <c r="W298" s="121"/>
    </row>
    <row r="299" spans="1:23" x14ac:dyDescent="0.2">
      <c r="A299" s="86" t="s">
        <v>16</v>
      </c>
      <c r="B299" s="86" t="s">
        <v>28</v>
      </c>
      <c r="C299" s="88">
        <v>11355</v>
      </c>
      <c r="D299" s="88" t="s">
        <v>71</v>
      </c>
      <c r="E299" s="90" t="s">
        <v>22</v>
      </c>
      <c r="F299" s="90">
        <v>58</v>
      </c>
      <c r="G299" s="90">
        <v>54</v>
      </c>
      <c r="H299" s="91">
        <v>2</v>
      </c>
      <c r="I299" s="91"/>
      <c r="J299" s="91">
        <v>1</v>
      </c>
      <c r="K299" s="91"/>
      <c r="L299" s="92">
        <v>2</v>
      </c>
      <c r="M299" s="92"/>
      <c r="N299" s="92">
        <v>1</v>
      </c>
      <c r="O299" s="92"/>
      <c r="P299" s="92">
        <v>0</v>
      </c>
      <c r="Q299" s="92"/>
      <c r="R299" s="92">
        <v>1</v>
      </c>
      <c r="S299" s="92"/>
      <c r="T299" s="93">
        <v>2</v>
      </c>
      <c r="U299" s="93"/>
      <c r="V299" s="94">
        <v>9</v>
      </c>
      <c r="W299" s="121"/>
    </row>
    <row r="300" spans="1:23" x14ac:dyDescent="0.2">
      <c r="A300" s="86" t="s">
        <v>16</v>
      </c>
      <c r="B300" s="86" t="s">
        <v>28</v>
      </c>
      <c r="C300" s="88">
        <v>11355</v>
      </c>
      <c r="D300" s="88" t="s">
        <v>71</v>
      </c>
      <c r="E300" s="90" t="s">
        <v>22</v>
      </c>
      <c r="F300" s="90">
        <v>58</v>
      </c>
      <c r="G300" s="90">
        <v>54</v>
      </c>
      <c r="H300" s="91"/>
      <c r="I300" s="91">
        <v>2</v>
      </c>
      <c r="J300" s="91">
        <v>1</v>
      </c>
      <c r="K300" s="91"/>
      <c r="L300" s="92">
        <v>2</v>
      </c>
      <c r="M300" s="92"/>
      <c r="N300" s="92">
        <v>1</v>
      </c>
      <c r="O300" s="92"/>
      <c r="P300" s="92">
        <v>1</v>
      </c>
      <c r="Q300" s="92"/>
      <c r="R300" s="92">
        <v>1</v>
      </c>
      <c r="S300" s="92"/>
      <c r="T300" s="93">
        <v>2</v>
      </c>
      <c r="U300" s="93"/>
      <c r="V300" s="94">
        <v>10</v>
      </c>
      <c r="W300" s="121"/>
    </row>
    <row r="301" spans="1:23" x14ac:dyDescent="0.2">
      <c r="A301" s="86" t="s">
        <v>16</v>
      </c>
      <c r="B301" s="86" t="s">
        <v>28</v>
      </c>
      <c r="C301" s="88">
        <v>11355</v>
      </c>
      <c r="D301" s="88" t="s">
        <v>71</v>
      </c>
      <c r="E301" s="90" t="s">
        <v>22</v>
      </c>
      <c r="F301" s="90">
        <v>58</v>
      </c>
      <c r="G301" s="90">
        <v>54</v>
      </c>
      <c r="H301" s="91">
        <v>2</v>
      </c>
      <c r="I301" s="91"/>
      <c r="J301" s="91">
        <v>1</v>
      </c>
      <c r="K301" s="91"/>
      <c r="L301" s="92"/>
      <c r="M301" s="92">
        <v>2</v>
      </c>
      <c r="N301" s="92">
        <v>1</v>
      </c>
      <c r="O301" s="92"/>
      <c r="P301" s="92">
        <v>2</v>
      </c>
      <c r="Q301" s="92"/>
      <c r="R301" s="92">
        <v>1</v>
      </c>
      <c r="S301" s="92"/>
      <c r="T301" s="93">
        <v>2</v>
      </c>
      <c r="U301" s="93"/>
      <c r="V301" s="94">
        <v>11</v>
      </c>
      <c r="W301" s="121"/>
    </row>
    <row r="302" spans="1:23" x14ac:dyDescent="0.2">
      <c r="A302" s="86" t="s">
        <v>16</v>
      </c>
      <c r="B302" s="86" t="s">
        <v>28</v>
      </c>
      <c r="C302" s="88">
        <v>11355</v>
      </c>
      <c r="D302" s="88" t="s">
        <v>71</v>
      </c>
      <c r="E302" s="90" t="s">
        <v>22</v>
      </c>
      <c r="F302" s="90">
        <v>58</v>
      </c>
      <c r="G302" s="90">
        <v>54</v>
      </c>
      <c r="H302" s="91">
        <v>2</v>
      </c>
      <c r="I302" s="91"/>
      <c r="J302" s="91">
        <v>1</v>
      </c>
      <c r="K302" s="91"/>
      <c r="L302" s="92">
        <v>2</v>
      </c>
      <c r="M302" s="92"/>
      <c r="N302" s="92">
        <v>1</v>
      </c>
      <c r="O302" s="92"/>
      <c r="P302" s="92">
        <v>2</v>
      </c>
      <c r="Q302" s="92"/>
      <c r="R302" s="92">
        <v>1</v>
      </c>
      <c r="S302" s="92"/>
      <c r="T302" s="93">
        <v>2</v>
      </c>
      <c r="U302" s="93"/>
      <c r="V302" s="94">
        <v>11</v>
      </c>
      <c r="W302" s="121"/>
    </row>
    <row r="303" spans="1:23" x14ac:dyDescent="0.2">
      <c r="A303" s="86" t="s">
        <v>16</v>
      </c>
      <c r="B303" s="86" t="s">
        <v>28</v>
      </c>
      <c r="C303" s="88">
        <v>11355</v>
      </c>
      <c r="D303" s="88" t="s">
        <v>71</v>
      </c>
      <c r="E303" s="90" t="s">
        <v>22</v>
      </c>
      <c r="F303" s="90">
        <v>58</v>
      </c>
      <c r="G303" s="90">
        <v>54</v>
      </c>
      <c r="H303" s="91"/>
      <c r="I303" s="91">
        <v>2</v>
      </c>
      <c r="J303" s="91">
        <v>1</v>
      </c>
      <c r="K303" s="91"/>
      <c r="L303" s="92">
        <v>2</v>
      </c>
      <c r="M303" s="92"/>
      <c r="N303" s="92">
        <v>1</v>
      </c>
      <c r="O303" s="92"/>
      <c r="P303" s="92">
        <v>2</v>
      </c>
      <c r="Q303" s="92"/>
      <c r="R303" s="92"/>
      <c r="S303" s="92">
        <v>0</v>
      </c>
      <c r="T303" s="93"/>
      <c r="U303" s="93">
        <v>2</v>
      </c>
      <c r="V303" s="94">
        <v>10</v>
      </c>
      <c r="W303" s="121"/>
    </row>
    <row r="304" spans="1:23" x14ac:dyDescent="0.2">
      <c r="A304" s="86" t="s">
        <v>16</v>
      </c>
      <c r="B304" s="86" t="s">
        <v>28</v>
      </c>
      <c r="C304" s="88">
        <v>11355</v>
      </c>
      <c r="D304" s="88" t="s">
        <v>71</v>
      </c>
      <c r="E304" s="90" t="s">
        <v>22</v>
      </c>
      <c r="F304" s="90">
        <v>58</v>
      </c>
      <c r="G304" s="90">
        <v>54</v>
      </c>
      <c r="H304" s="91"/>
      <c r="I304" s="91">
        <v>2</v>
      </c>
      <c r="J304" s="91">
        <v>1</v>
      </c>
      <c r="K304" s="91"/>
      <c r="L304" s="92">
        <v>2</v>
      </c>
      <c r="M304" s="92"/>
      <c r="N304" s="92">
        <v>1</v>
      </c>
      <c r="O304" s="92"/>
      <c r="P304" s="92"/>
      <c r="Q304" s="92">
        <v>1</v>
      </c>
      <c r="R304" s="92"/>
      <c r="S304" s="92">
        <v>0</v>
      </c>
      <c r="T304" s="93"/>
      <c r="U304" s="93">
        <v>2</v>
      </c>
      <c r="V304" s="94">
        <v>9</v>
      </c>
      <c r="W304" s="121"/>
    </row>
    <row r="305" spans="1:23" x14ac:dyDescent="0.2">
      <c r="A305" s="86" t="s">
        <v>16</v>
      </c>
      <c r="B305" s="86" t="s">
        <v>28</v>
      </c>
      <c r="C305" s="88">
        <v>11355</v>
      </c>
      <c r="D305" s="88" t="s">
        <v>71</v>
      </c>
      <c r="E305" s="90" t="s">
        <v>22</v>
      </c>
      <c r="F305" s="90">
        <v>58</v>
      </c>
      <c r="G305" s="90">
        <v>54</v>
      </c>
      <c r="H305" s="91"/>
      <c r="I305" s="91">
        <v>2</v>
      </c>
      <c r="J305" s="91">
        <v>1</v>
      </c>
      <c r="K305" s="91"/>
      <c r="L305" s="92"/>
      <c r="M305" s="92">
        <v>2</v>
      </c>
      <c r="N305" s="92">
        <v>1</v>
      </c>
      <c r="O305" s="92"/>
      <c r="P305" s="92">
        <v>2</v>
      </c>
      <c r="Q305" s="92"/>
      <c r="R305" s="92">
        <v>1</v>
      </c>
      <c r="S305" s="92"/>
      <c r="T305" s="93"/>
      <c r="U305" s="93">
        <v>2</v>
      </c>
      <c r="V305" s="94">
        <v>11</v>
      </c>
      <c r="W305" s="121"/>
    </row>
    <row r="306" spans="1:23" x14ac:dyDescent="0.2">
      <c r="A306" s="86" t="s">
        <v>16</v>
      </c>
      <c r="B306" s="86" t="s">
        <v>28</v>
      </c>
      <c r="C306" s="88">
        <v>11355</v>
      </c>
      <c r="D306" s="88" t="s">
        <v>71</v>
      </c>
      <c r="E306" s="90" t="s">
        <v>22</v>
      </c>
      <c r="F306" s="90">
        <v>58</v>
      </c>
      <c r="G306" s="90">
        <v>54</v>
      </c>
      <c r="H306" s="91"/>
      <c r="I306" s="91">
        <v>2</v>
      </c>
      <c r="J306" s="91"/>
      <c r="K306" s="91">
        <v>1</v>
      </c>
      <c r="L306" s="92">
        <v>2</v>
      </c>
      <c r="M306" s="92"/>
      <c r="N306" s="92">
        <v>1</v>
      </c>
      <c r="O306" s="92"/>
      <c r="P306" s="92"/>
      <c r="Q306" s="92">
        <v>2</v>
      </c>
      <c r="R306" s="92"/>
      <c r="S306" s="92">
        <v>1</v>
      </c>
      <c r="T306" s="93"/>
      <c r="U306" s="93">
        <v>2</v>
      </c>
      <c r="V306" s="94">
        <v>11</v>
      </c>
      <c r="W306" s="121"/>
    </row>
    <row r="307" spans="1:23" x14ac:dyDescent="0.2">
      <c r="A307" s="86" t="s">
        <v>16</v>
      </c>
      <c r="B307" s="86" t="s">
        <v>28</v>
      </c>
      <c r="C307" s="88">
        <v>11355</v>
      </c>
      <c r="D307" s="88" t="s">
        <v>71</v>
      </c>
      <c r="E307" s="90" t="s">
        <v>22</v>
      </c>
      <c r="F307" s="90">
        <v>58</v>
      </c>
      <c r="G307" s="90">
        <v>54</v>
      </c>
      <c r="H307" s="91">
        <v>0</v>
      </c>
      <c r="I307" s="91"/>
      <c r="J307" s="91">
        <v>1</v>
      </c>
      <c r="K307" s="91"/>
      <c r="L307" s="92"/>
      <c r="M307" s="92">
        <v>2</v>
      </c>
      <c r="N307" s="92">
        <v>1</v>
      </c>
      <c r="O307" s="92"/>
      <c r="P307" s="92">
        <v>0</v>
      </c>
      <c r="Q307" s="92"/>
      <c r="R307" s="92">
        <v>1</v>
      </c>
      <c r="S307" s="92"/>
      <c r="T307" s="93"/>
      <c r="U307" s="93">
        <v>2</v>
      </c>
      <c r="V307" s="94">
        <v>7</v>
      </c>
      <c r="W307" s="121"/>
    </row>
    <row r="308" spans="1:23" x14ac:dyDescent="0.2">
      <c r="A308" s="86" t="s">
        <v>16</v>
      </c>
      <c r="B308" s="86" t="s">
        <v>28</v>
      </c>
      <c r="C308" s="88">
        <v>11355</v>
      </c>
      <c r="D308" s="88" t="s">
        <v>71</v>
      </c>
      <c r="E308" s="90" t="s">
        <v>22</v>
      </c>
      <c r="F308" s="90">
        <v>58</v>
      </c>
      <c r="G308" s="90">
        <v>54</v>
      </c>
      <c r="H308" s="91">
        <v>2</v>
      </c>
      <c r="I308" s="91"/>
      <c r="J308" s="91">
        <v>1</v>
      </c>
      <c r="K308" s="91"/>
      <c r="L308" s="92">
        <v>2</v>
      </c>
      <c r="M308" s="92"/>
      <c r="N308" s="92">
        <v>1</v>
      </c>
      <c r="O308" s="92"/>
      <c r="P308" s="92">
        <v>2</v>
      </c>
      <c r="Q308" s="92"/>
      <c r="R308" s="92">
        <v>0</v>
      </c>
      <c r="S308" s="92"/>
      <c r="T308" s="93"/>
      <c r="U308" s="93">
        <v>2</v>
      </c>
      <c r="V308" s="94">
        <v>10</v>
      </c>
      <c r="W308" s="121"/>
    </row>
    <row r="309" spans="1:23" x14ac:dyDescent="0.2">
      <c r="A309" s="86" t="s">
        <v>16</v>
      </c>
      <c r="B309" s="86" t="s">
        <v>28</v>
      </c>
      <c r="C309" s="88">
        <v>11355</v>
      </c>
      <c r="D309" s="88" t="s">
        <v>71</v>
      </c>
      <c r="E309" s="90" t="s">
        <v>22</v>
      </c>
      <c r="F309" s="90">
        <v>58</v>
      </c>
      <c r="G309" s="90">
        <v>54</v>
      </c>
      <c r="H309" s="91"/>
      <c r="I309" s="91">
        <v>2</v>
      </c>
      <c r="J309" s="91">
        <v>1</v>
      </c>
      <c r="K309" s="91"/>
      <c r="L309" s="92">
        <v>2</v>
      </c>
      <c r="M309" s="92"/>
      <c r="N309" s="92"/>
      <c r="O309" s="92">
        <v>0</v>
      </c>
      <c r="P309" s="92">
        <v>0</v>
      </c>
      <c r="Q309" s="92"/>
      <c r="R309" s="92">
        <v>1</v>
      </c>
      <c r="S309" s="92"/>
      <c r="T309" s="93"/>
      <c r="U309" s="93">
        <v>2</v>
      </c>
      <c r="V309" s="94">
        <v>8</v>
      </c>
      <c r="W309" s="121"/>
    </row>
    <row r="310" spans="1:23" x14ac:dyDescent="0.2">
      <c r="A310" s="86" t="s">
        <v>16</v>
      </c>
      <c r="B310" s="86" t="s">
        <v>28</v>
      </c>
      <c r="C310" s="88">
        <v>11355</v>
      </c>
      <c r="D310" s="88" t="s">
        <v>71</v>
      </c>
      <c r="E310" s="90" t="s">
        <v>22</v>
      </c>
      <c r="F310" s="90">
        <v>58</v>
      </c>
      <c r="G310" s="90">
        <v>54</v>
      </c>
      <c r="H310" s="91"/>
      <c r="I310" s="91">
        <v>2</v>
      </c>
      <c r="J310" s="91"/>
      <c r="K310" s="91">
        <v>0</v>
      </c>
      <c r="L310" s="92"/>
      <c r="M310" s="92">
        <v>2</v>
      </c>
      <c r="N310" s="92">
        <v>1</v>
      </c>
      <c r="O310" s="92"/>
      <c r="P310" s="92">
        <v>1</v>
      </c>
      <c r="Q310" s="92"/>
      <c r="R310" s="92">
        <v>0</v>
      </c>
      <c r="S310" s="92"/>
      <c r="T310" s="93">
        <v>1</v>
      </c>
      <c r="U310" s="93"/>
      <c r="V310" s="94">
        <v>7</v>
      </c>
      <c r="W310" s="121"/>
    </row>
    <row r="311" spans="1:23" x14ac:dyDescent="0.2">
      <c r="A311" s="86" t="s">
        <v>16</v>
      </c>
      <c r="B311" s="86" t="s">
        <v>28</v>
      </c>
      <c r="C311" s="88">
        <v>11355</v>
      </c>
      <c r="D311" s="88" t="s">
        <v>71</v>
      </c>
      <c r="E311" s="90" t="s">
        <v>22</v>
      </c>
      <c r="F311" s="90">
        <v>58</v>
      </c>
      <c r="G311" s="90">
        <v>54</v>
      </c>
      <c r="H311" s="91">
        <v>1</v>
      </c>
      <c r="I311" s="91"/>
      <c r="J311" s="91"/>
      <c r="K311" s="91">
        <v>1</v>
      </c>
      <c r="L311" s="92"/>
      <c r="M311" s="92">
        <v>2</v>
      </c>
      <c r="N311" s="92">
        <v>1</v>
      </c>
      <c r="O311" s="92"/>
      <c r="P311" s="92">
        <v>0</v>
      </c>
      <c r="Q311" s="92"/>
      <c r="R311" s="92">
        <v>1</v>
      </c>
      <c r="S311" s="92"/>
      <c r="T311" s="93"/>
      <c r="U311" s="93">
        <v>2</v>
      </c>
      <c r="V311" s="94">
        <v>8</v>
      </c>
      <c r="W311" s="121"/>
    </row>
    <row r="312" spans="1:23" x14ac:dyDescent="0.2">
      <c r="A312" s="86" t="s">
        <v>16</v>
      </c>
      <c r="B312" s="86" t="s">
        <v>28</v>
      </c>
      <c r="C312" s="88">
        <v>11355</v>
      </c>
      <c r="D312" s="88" t="s">
        <v>71</v>
      </c>
      <c r="E312" s="90" t="s">
        <v>22</v>
      </c>
      <c r="F312" s="90">
        <v>58</v>
      </c>
      <c r="G312" s="90">
        <v>54</v>
      </c>
      <c r="H312" s="91"/>
      <c r="I312" s="91">
        <v>2</v>
      </c>
      <c r="J312" s="91">
        <v>1</v>
      </c>
      <c r="K312" s="91"/>
      <c r="L312" s="92"/>
      <c r="M312" s="92">
        <v>2</v>
      </c>
      <c r="N312" s="92"/>
      <c r="O312" s="92">
        <v>1</v>
      </c>
      <c r="P312" s="92">
        <v>1</v>
      </c>
      <c r="Q312" s="92"/>
      <c r="R312" s="92">
        <v>1</v>
      </c>
      <c r="S312" s="92"/>
      <c r="T312" s="93">
        <v>1</v>
      </c>
      <c r="U312" s="93"/>
      <c r="V312" s="94">
        <v>9</v>
      </c>
      <c r="W312" s="121"/>
    </row>
    <row r="313" spans="1:23" x14ac:dyDescent="0.2">
      <c r="A313" s="86" t="s">
        <v>16</v>
      </c>
      <c r="B313" s="86" t="s">
        <v>28</v>
      </c>
      <c r="C313" s="88">
        <v>11355</v>
      </c>
      <c r="D313" s="88" t="s">
        <v>71</v>
      </c>
      <c r="E313" s="90" t="s">
        <v>22</v>
      </c>
      <c r="F313" s="90">
        <v>58</v>
      </c>
      <c r="G313" s="90">
        <v>54</v>
      </c>
      <c r="H313" s="91">
        <v>2</v>
      </c>
      <c r="I313" s="91"/>
      <c r="J313" s="91"/>
      <c r="K313" s="91">
        <v>1</v>
      </c>
      <c r="L313" s="92">
        <v>2</v>
      </c>
      <c r="M313" s="92"/>
      <c r="N313" s="92">
        <v>1</v>
      </c>
      <c r="O313" s="92"/>
      <c r="P313" s="92">
        <v>1</v>
      </c>
      <c r="Q313" s="92"/>
      <c r="R313" s="92">
        <v>1</v>
      </c>
      <c r="S313" s="92"/>
      <c r="T313" s="93"/>
      <c r="U313" s="93">
        <v>2</v>
      </c>
      <c r="V313" s="94">
        <v>10</v>
      </c>
      <c r="W313" s="121"/>
    </row>
    <row r="314" spans="1:23" x14ac:dyDescent="0.2">
      <c r="A314" s="86" t="s">
        <v>16</v>
      </c>
      <c r="B314" s="86" t="s">
        <v>28</v>
      </c>
      <c r="C314" s="88">
        <v>11355</v>
      </c>
      <c r="D314" s="88" t="s">
        <v>71</v>
      </c>
      <c r="E314" s="90" t="s">
        <v>22</v>
      </c>
      <c r="F314" s="90">
        <v>58</v>
      </c>
      <c r="G314" s="90">
        <v>54</v>
      </c>
      <c r="H314" s="91">
        <v>2</v>
      </c>
      <c r="I314" s="91"/>
      <c r="J314" s="91"/>
      <c r="K314" s="91">
        <v>1</v>
      </c>
      <c r="L314" s="92">
        <v>2</v>
      </c>
      <c r="M314" s="92"/>
      <c r="N314" s="92">
        <v>1</v>
      </c>
      <c r="O314" s="92"/>
      <c r="P314" s="92">
        <v>2</v>
      </c>
      <c r="Q314" s="92"/>
      <c r="R314" s="92">
        <v>1</v>
      </c>
      <c r="S314" s="92"/>
      <c r="T314" s="93"/>
      <c r="U314" s="93">
        <v>1</v>
      </c>
      <c r="V314" s="94">
        <v>10</v>
      </c>
      <c r="W314" s="121"/>
    </row>
    <row r="315" spans="1:23" x14ac:dyDescent="0.2">
      <c r="A315" s="86" t="s">
        <v>16</v>
      </c>
      <c r="B315" s="86" t="s">
        <v>28</v>
      </c>
      <c r="C315" s="88">
        <v>11355</v>
      </c>
      <c r="D315" s="88" t="s">
        <v>71</v>
      </c>
      <c r="E315" s="90" t="s">
        <v>22</v>
      </c>
      <c r="F315" s="90">
        <v>58</v>
      </c>
      <c r="G315" s="90">
        <v>54</v>
      </c>
      <c r="H315" s="91">
        <v>1</v>
      </c>
      <c r="I315" s="91"/>
      <c r="J315" s="91"/>
      <c r="K315" s="91">
        <v>1</v>
      </c>
      <c r="L315" s="92">
        <v>2</v>
      </c>
      <c r="M315" s="92"/>
      <c r="N315" s="92">
        <v>0</v>
      </c>
      <c r="O315" s="92"/>
      <c r="P315" s="92">
        <v>2</v>
      </c>
      <c r="Q315" s="92"/>
      <c r="R315" s="92">
        <v>1</v>
      </c>
      <c r="S315" s="92"/>
      <c r="T315" s="93"/>
      <c r="U315" s="93">
        <v>1</v>
      </c>
      <c r="V315" s="94">
        <v>8</v>
      </c>
      <c r="W315" s="121"/>
    </row>
    <row r="316" spans="1:23" x14ac:dyDescent="0.2">
      <c r="A316" s="86" t="s">
        <v>16</v>
      </c>
      <c r="B316" s="86" t="s">
        <v>28</v>
      </c>
      <c r="C316" s="88">
        <v>11355</v>
      </c>
      <c r="D316" s="88" t="s">
        <v>71</v>
      </c>
      <c r="E316" s="90" t="s">
        <v>22</v>
      </c>
      <c r="F316" s="90">
        <v>58</v>
      </c>
      <c r="G316" s="90">
        <v>54</v>
      </c>
      <c r="H316" s="91">
        <v>0</v>
      </c>
      <c r="I316" s="91"/>
      <c r="J316" s="91"/>
      <c r="K316" s="91">
        <v>1</v>
      </c>
      <c r="L316" s="92">
        <v>2</v>
      </c>
      <c r="M316" s="92"/>
      <c r="N316" s="92">
        <v>1</v>
      </c>
      <c r="O316" s="92"/>
      <c r="P316" s="92">
        <v>0</v>
      </c>
      <c r="Q316" s="92"/>
      <c r="R316" s="92"/>
      <c r="S316" s="92">
        <v>0</v>
      </c>
      <c r="T316" s="93">
        <v>2</v>
      </c>
      <c r="U316" s="93"/>
      <c r="V316" s="94">
        <v>6</v>
      </c>
      <c r="W316" s="121"/>
    </row>
    <row r="317" spans="1:23" x14ac:dyDescent="0.2">
      <c r="A317" s="86" t="s">
        <v>16</v>
      </c>
      <c r="B317" s="86" t="s">
        <v>28</v>
      </c>
      <c r="C317" s="88">
        <v>11355</v>
      </c>
      <c r="D317" s="88" t="s">
        <v>71</v>
      </c>
      <c r="E317" s="90" t="s">
        <v>23</v>
      </c>
      <c r="F317" s="90">
        <v>58</v>
      </c>
      <c r="G317" s="90">
        <v>54</v>
      </c>
      <c r="H317" s="91">
        <v>2</v>
      </c>
      <c r="I317" s="91"/>
      <c r="J317" s="91">
        <v>1</v>
      </c>
      <c r="K317" s="91"/>
      <c r="L317" s="92">
        <v>2</v>
      </c>
      <c r="M317" s="92"/>
      <c r="N317" s="92">
        <v>1</v>
      </c>
      <c r="O317" s="92"/>
      <c r="P317" s="92"/>
      <c r="Q317" s="92">
        <v>1</v>
      </c>
      <c r="R317" s="92">
        <v>0</v>
      </c>
      <c r="S317" s="92"/>
      <c r="T317" s="93"/>
      <c r="U317" s="93">
        <v>2</v>
      </c>
      <c r="V317" s="94">
        <v>9</v>
      </c>
      <c r="W317" s="121"/>
    </row>
    <row r="318" spans="1:23" x14ac:dyDescent="0.2">
      <c r="A318" s="86" t="s">
        <v>16</v>
      </c>
      <c r="B318" s="86" t="s">
        <v>28</v>
      </c>
      <c r="C318" s="88">
        <v>11355</v>
      </c>
      <c r="D318" s="88" t="s">
        <v>71</v>
      </c>
      <c r="E318" s="90" t="s">
        <v>23</v>
      </c>
      <c r="F318" s="90">
        <v>58</v>
      </c>
      <c r="G318" s="90">
        <v>54</v>
      </c>
      <c r="H318" s="91"/>
      <c r="I318" s="91">
        <v>2</v>
      </c>
      <c r="J318" s="91"/>
      <c r="K318" s="91">
        <v>1</v>
      </c>
      <c r="L318" s="92"/>
      <c r="M318" s="92">
        <v>2</v>
      </c>
      <c r="N318" s="92"/>
      <c r="O318" s="92">
        <v>1</v>
      </c>
      <c r="P318" s="92">
        <v>0</v>
      </c>
      <c r="Q318" s="92"/>
      <c r="R318" s="92"/>
      <c r="S318" s="92">
        <v>1</v>
      </c>
      <c r="T318" s="93">
        <v>2</v>
      </c>
      <c r="U318" s="93"/>
      <c r="V318" s="94">
        <v>9</v>
      </c>
      <c r="W318" s="121"/>
    </row>
    <row r="319" spans="1:23" x14ac:dyDescent="0.2">
      <c r="A319" s="86" t="s">
        <v>16</v>
      </c>
      <c r="B319" s="86" t="s">
        <v>28</v>
      </c>
      <c r="C319" s="88">
        <v>11355</v>
      </c>
      <c r="D319" s="88" t="s">
        <v>71</v>
      </c>
      <c r="E319" s="90" t="s">
        <v>23</v>
      </c>
      <c r="F319" s="90">
        <v>58</v>
      </c>
      <c r="G319" s="90">
        <v>54</v>
      </c>
      <c r="H319" s="91">
        <v>2</v>
      </c>
      <c r="I319" s="91"/>
      <c r="J319" s="91">
        <v>1</v>
      </c>
      <c r="K319" s="91"/>
      <c r="L319" s="92">
        <v>2</v>
      </c>
      <c r="M319" s="92"/>
      <c r="N319" s="92">
        <v>1</v>
      </c>
      <c r="O319" s="92"/>
      <c r="P319" s="92">
        <v>0</v>
      </c>
      <c r="Q319" s="92"/>
      <c r="R319" s="92">
        <v>1</v>
      </c>
      <c r="S319" s="92"/>
      <c r="T319" s="93">
        <v>1</v>
      </c>
      <c r="U319" s="93"/>
      <c r="V319" s="94">
        <v>8</v>
      </c>
      <c r="W319" s="121"/>
    </row>
    <row r="320" spans="1:23" x14ac:dyDescent="0.2">
      <c r="A320" s="86" t="s">
        <v>16</v>
      </c>
      <c r="B320" s="86" t="s">
        <v>28</v>
      </c>
      <c r="C320" s="88">
        <v>11355</v>
      </c>
      <c r="D320" s="88" t="s">
        <v>71</v>
      </c>
      <c r="E320" s="90" t="s">
        <v>23</v>
      </c>
      <c r="F320" s="90">
        <v>58</v>
      </c>
      <c r="G320" s="90">
        <v>54</v>
      </c>
      <c r="H320" s="91"/>
      <c r="I320" s="91">
        <v>2</v>
      </c>
      <c r="J320" s="91"/>
      <c r="K320" s="91">
        <v>0</v>
      </c>
      <c r="L320" s="92">
        <v>2</v>
      </c>
      <c r="M320" s="92"/>
      <c r="N320" s="92">
        <v>1</v>
      </c>
      <c r="O320" s="92"/>
      <c r="P320" s="92"/>
      <c r="Q320" s="92">
        <v>0</v>
      </c>
      <c r="R320" s="92">
        <v>1</v>
      </c>
      <c r="S320" s="92"/>
      <c r="T320" s="93"/>
      <c r="U320" s="93">
        <v>1</v>
      </c>
      <c r="V320" s="94">
        <v>7</v>
      </c>
      <c r="W320" s="121"/>
    </row>
    <row r="321" spans="1:23" x14ac:dyDescent="0.2">
      <c r="A321" s="86" t="s">
        <v>16</v>
      </c>
      <c r="B321" s="86" t="s">
        <v>28</v>
      </c>
      <c r="C321" s="88">
        <v>11355</v>
      </c>
      <c r="D321" s="88" t="s">
        <v>71</v>
      </c>
      <c r="E321" s="90" t="s">
        <v>23</v>
      </c>
      <c r="F321" s="90">
        <v>58</v>
      </c>
      <c r="G321" s="90">
        <v>54</v>
      </c>
      <c r="H321" s="91">
        <v>0</v>
      </c>
      <c r="I321" s="91"/>
      <c r="J321" s="91">
        <v>1</v>
      </c>
      <c r="K321" s="91"/>
      <c r="L321" s="92">
        <v>2</v>
      </c>
      <c r="M321" s="92"/>
      <c r="N321" s="92"/>
      <c r="O321" s="92">
        <v>1</v>
      </c>
      <c r="P321" s="92">
        <v>2</v>
      </c>
      <c r="Q321" s="92"/>
      <c r="R321" s="92">
        <v>1</v>
      </c>
      <c r="S321" s="92"/>
      <c r="T321" s="93">
        <v>2</v>
      </c>
      <c r="U321" s="93"/>
      <c r="V321" s="94">
        <v>9</v>
      </c>
      <c r="W321" s="121"/>
    </row>
    <row r="322" spans="1:23" x14ac:dyDescent="0.2">
      <c r="A322" s="86" t="s">
        <v>16</v>
      </c>
      <c r="B322" s="86" t="s">
        <v>28</v>
      </c>
      <c r="C322" s="88">
        <v>11355</v>
      </c>
      <c r="D322" s="88" t="s">
        <v>71</v>
      </c>
      <c r="E322" s="90" t="s">
        <v>23</v>
      </c>
      <c r="F322" s="90">
        <v>58</v>
      </c>
      <c r="G322" s="90">
        <v>54</v>
      </c>
      <c r="H322" s="91">
        <v>1</v>
      </c>
      <c r="I322" s="91"/>
      <c r="J322" s="91"/>
      <c r="K322" s="91">
        <v>1</v>
      </c>
      <c r="L322" s="92"/>
      <c r="M322" s="92">
        <v>0</v>
      </c>
      <c r="N322" s="92">
        <v>1</v>
      </c>
      <c r="O322" s="92"/>
      <c r="P322" s="92"/>
      <c r="Q322" s="92">
        <v>0</v>
      </c>
      <c r="R322" s="92"/>
      <c r="S322" s="92">
        <v>0</v>
      </c>
      <c r="T322" s="93">
        <v>1</v>
      </c>
      <c r="U322" s="93"/>
      <c r="V322" s="94">
        <v>4</v>
      </c>
      <c r="W322" s="121"/>
    </row>
    <row r="323" spans="1:23" x14ac:dyDescent="0.2">
      <c r="A323" s="86" t="s">
        <v>16</v>
      </c>
      <c r="B323" s="86" t="s">
        <v>28</v>
      </c>
      <c r="C323" s="88">
        <v>11355</v>
      </c>
      <c r="D323" s="88" t="s">
        <v>71</v>
      </c>
      <c r="E323" s="90" t="s">
        <v>23</v>
      </c>
      <c r="F323" s="90">
        <v>58</v>
      </c>
      <c r="G323" s="90">
        <v>54</v>
      </c>
      <c r="H323" s="91"/>
      <c r="I323" s="91">
        <v>2</v>
      </c>
      <c r="J323" s="91">
        <v>1</v>
      </c>
      <c r="K323" s="91"/>
      <c r="L323" s="92"/>
      <c r="M323" s="92">
        <v>2</v>
      </c>
      <c r="N323" s="92"/>
      <c r="O323" s="92">
        <v>1</v>
      </c>
      <c r="P323" s="92">
        <v>2</v>
      </c>
      <c r="Q323" s="92"/>
      <c r="R323" s="92"/>
      <c r="S323" s="92">
        <v>1</v>
      </c>
      <c r="T323" s="93"/>
      <c r="U323" s="93">
        <v>2</v>
      </c>
      <c r="V323" s="94">
        <v>11</v>
      </c>
      <c r="W323" s="121"/>
    </row>
    <row r="324" spans="1:23" x14ac:dyDescent="0.2">
      <c r="A324" s="86" t="s">
        <v>16</v>
      </c>
      <c r="B324" s="86" t="s">
        <v>28</v>
      </c>
      <c r="C324" s="88">
        <v>11355</v>
      </c>
      <c r="D324" s="88" t="s">
        <v>71</v>
      </c>
      <c r="E324" s="90" t="s">
        <v>23</v>
      </c>
      <c r="F324" s="90">
        <v>58</v>
      </c>
      <c r="G324" s="90">
        <v>54</v>
      </c>
      <c r="H324" s="91"/>
      <c r="I324" s="91">
        <v>2</v>
      </c>
      <c r="J324" s="91"/>
      <c r="K324" s="91">
        <v>1</v>
      </c>
      <c r="L324" s="92">
        <v>2</v>
      </c>
      <c r="M324" s="92"/>
      <c r="N324" s="92">
        <v>1</v>
      </c>
      <c r="O324" s="92"/>
      <c r="P324" s="92"/>
      <c r="Q324" s="92">
        <v>2</v>
      </c>
      <c r="R324" s="92"/>
      <c r="S324" s="92">
        <v>1</v>
      </c>
      <c r="T324" s="93">
        <v>2</v>
      </c>
      <c r="U324" s="93"/>
      <c r="V324" s="94">
        <v>11</v>
      </c>
      <c r="W324" s="121"/>
    </row>
    <row r="325" spans="1:23" x14ac:dyDescent="0.2">
      <c r="A325" s="86" t="s">
        <v>16</v>
      </c>
      <c r="B325" s="86" t="s">
        <v>28</v>
      </c>
      <c r="C325" s="88">
        <v>11355</v>
      </c>
      <c r="D325" s="88" t="s">
        <v>71</v>
      </c>
      <c r="E325" s="90" t="s">
        <v>23</v>
      </c>
      <c r="F325" s="90">
        <v>58</v>
      </c>
      <c r="G325" s="90">
        <v>54</v>
      </c>
      <c r="H325" s="91">
        <v>2</v>
      </c>
      <c r="I325" s="91"/>
      <c r="J325" s="91"/>
      <c r="K325" s="91">
        <v>1</v>
      </c>
      <c r="L325" s="92"/>
      <c r="M325" s="92">
        <v>2</v>
      </c>
      <c r="N325" s="92"/>
      <c r="O325" s="92">
        <v>1</v>
      </c>
      <c r="P325" s="92">
        <v>1</v>
      </c>
      <c r="Q325" s="92"/>
      <c r="R325" s="92">
        <v>1</v>
      </c>
      <c r="S325" s="92"/>
      <c r="T325" s="93"/>
      <c r="U325" s="93">
        <v>1</v>
      </c>
      <c r="V325" s="94">
        <v>9</v>
      </c>
      <c r="W325" s="121"/>
    </row>
    <row r="326" spans="1:23" x14ac:dyDescent="0.2">
      <c r="A326" s="86" t="s">
        <v>16</v>
      </c>
      <c r="B326" s="86" t="s">
        <v>28</v>
      </c>
      <c r="C326" s="88">
        <v>11355</v>
      </c>
      <c r="D326" s="88" t="s">
        <v>71</v>
      </c>
      <c r="E326" s="90" t="s">
        <v>23</v>
      </c>
      <c r="F326" s="90">
        <v>58</v>
      </c>
      <c r="G326" s="90">
        <v>54</v>
      </c>
      <c r="H326" s="91"/>
      <c r="I326" s="91">
        <v>2</v>
      </c>
      <c r="J326" s="91"/>
      <c r="K326" s="91">
        <v>1</v>
      </c>
      <c r="L326" s="92">
        <v>1</v>
      </c>
      <c r="M326" s="92"/>
      <c r="N326" s="92">
        <v>1</v>
      </c>
      <c r="O326" s="92"/>
      <c r="P326" s="92"/>
      <c r="Q326" s="92">
        <v>1</v>
      </c>
      <c r="R326" s="92"/>
      <c r="S326" s="92">
        <v>0</v>
      </c>
      <c r="T326" s="93">
        <v>1</v>
      </c>
      <c r="U326" s="93"/>
      <c r="V326" s="94">
        <v>7</v>
      </c>
      <c r="W326" s="121"/>
    </row>
    <row r="327" spans="1:23" x14ac:dyDescent="0.2">
      <c r="A327" s="86" t="s">
        <v>16</v>
      </c>
      <c r="B327" s="86" t="s">
        <v>28</v>
      </c>
      <c r="C327" s="88">
        <v>11355</v>
      </c>
      <c r="D327" s="88" t="s">
        <v>71</v>
      </c>
      <c r="E327" s="90" t="s">
        <v>23</v>
      </c>
      <c r="F327" s="90">
        <v>58</v>
      </c>
      <c r="G327" s="90">
        <v>54</v>
      </c>
      <c r="H327" s="91"/>
      <c r="I327" s="91">
        <v>2</v>
      </c>
      <c r="J327" s="91">
        <v>1</v>
      </c>
      <c r="K327" s="91"/>
      <c r="L327" s="92">
        <v>2</v>
      </c>
      <c r="M327" s="92"/>
      <c r="N327" s="92"/>
      <c r="O327" s="92">
        <v>1</v>
      </c>
      <c r="P327" s="92">
        <v>0</v>
      </c>
      <c r="Q327" s="92"/>
      <c r="R327" s="92">
        <v>1</v>
      </c>
      <c r="S327" s="92"/>
      <c r="T327" s="93"/>
      <c r="U327" s="93">
        <v>2</v>
      </c>
      <c r="V327" s="94">
        <v>9</v>
      </c>
      <c r="W327" s="121"/>
    </row>
    <row r="328" spans="1:23" x14ac:dyDescent="0.2">
      <c r="A328" s="86" t="s">
        <v>16</v>
      </c>
      <c r="B328" s="86" t="s">
        <v>28</v>
      </c>
      <c r="C328" s="88">
        <v>11355</v>
      </c>
      <c r="D328" s="88" t="s">
        <v>71</v>
      </c>
      <c r="E328" s="90" t="s">
        <v>23</v>
      </c>
      <c r="F328" s="90">
        <v>58</v>
      </c>
      <c r="G328" s="90">
        <v>54</v>
      </c>
      <c r="H328" s="91">
        <v>2</v>
      </c>
      <c r="I328" s="91"/>
      <c r="J328" s="91"/>
      <c r="K328" s="91">
        <v>1</v>
      </c>
      <c r="L328" s="92">
        <v>1</v>
      </c>
      <c r="M328" s="92"/>
      <c r="N328" s="92">
        <v>1</v>
      </c>
      <c r="O328" s="92"/>
      <c r="P328" s="92"/>
      <c r="Q328" s="92">
        <v>1</v>
      </c>
      <c r="R328" s="92">
        <v>1</v>
      </c>
      <c r="S328" s="92"/>
      <c r="T328" s="93">
        <v>1</v>
      </c>
      <c r="U328" s="93"/>
      <c r="V328" s="94">
        <v>8</v>
      </c>
      <c r="W328" s="121"/>
    </row>
    <row r="329" spans="1:23" x14ac:dyDescent="0.2">
      <c r="A329" s="86" t="s">
        <v>16</v>
      </c>
      <c r="B329" s="86" t="s">
        <v>28</v>
      </c>
      <c r="C329" s="88">
        <v>11355</v>
      </c>
      <c r="D329" s="88" t="s">
        <v>71</v>
      </c>
      <c r="E329" s="90" t="s">
        <v>23</v>
      </c>
      <c r="F329" s="90">
        <v>58</v>
      </c>
      <c r="G329" s="90">
        <v>54</v>
      </c>
      <c r="H329" s="91"/>
      <c r="I329" s="91">
        <v>2</v>
      </c>
      <c r="J329" s="91">
        <v>1</v>
      </c>
      <c r="K329" s="91"/>
      <c r="L329" s="92"/>
      <c r="M329" s="92">
        <v>2</v>
      </c>
      <c r="N329" s="92"/>
      <c r="O329" s="92">
        <v>1</v>
      </c>
      <c r="P329" s="92">
        <v>2</v>
      </c>
      <c r="Q329" s="92"/>
      <c r="R329" s="92"/>
      <c r="S329" s="92">
        <v>1</v>
      </c>
      <c r="T329" s="93"/>
      <c r="U329" s="93">
        <v>2</v>
      </c>
      <c r="V329" s="94">
        <v>11</v>
      </c>
      <c r="W329" s="121"/>
    </row>
    <row r="330" spans="1:23" x14ac:dyDescent="0.2">
      <c r="A330" s="86" t="s">
        <v>16</v>
      </c>
      <c r="B330" s="86" t="s">
        <v>28</v>
      </c>
      <c r="C330" s="88">
        <v>11355</v>
      </c>
      <c r="D330" s="88" t="s">
        <v>71</v>
      </c>
      <c r="E330" s="90" t="s">
        <v>23</v>
      </c>
      <c r="F330" s="90">
        <v>58</v>
      </c>
      <c r="G330" s="90">
        <v>54</v>
      </c>
      <c r="H330" s="91">
        <v>2</v>
      </c>
      <c r="I330" s="91"/>
      <c r="J330" s="91"/>
      <c r="K330" s="91">
        <v>1</v>
      </c>
      <c r="L330" s="92">
        <v>2</v>
      </c>
      <c r="M330" s="92"/>
      <c r="N330" s="92">
        <v>1</v>
      </c>
      <c r="O330" s="92"/>
      <c r="P330" s="92"/>
      <c r="Q330" s="92">
        <v>2</v>
      </c>
      <c r="R330" s="92">
        <v>1</v>
      </c>
      <c r="S330" s="92"/>
      <c r="T330" s="93">
        <v>2</v>
      </c>
      <c r="U330" s="93"/>
      <c r="V330" s="94">
        <v>11</v>
      </c>
      <c r="W330" s="121"/>
    </row>
    <row r="331" spans="1:23" x14ac:dyDescent="0.2">
      <c r="A331" s="86" t="s">
        <v>16</v>
      </c>
      <c r="B331" s="86" t="s">
        <v>28</v>
      </c>
      <c r="C331" s="88">
        <v>11355</v>
      </c>
      <c r="D331" s="88" t="s">
        <v>71</v>
      </c>
      <c r="E331" s="90" t="s">
        <v>23</v>
      </c>
      <c r="F331" s="90">
        <v>58</v>
      </c>
      <c r="G331" s="90">
        <v>54</v>
      </c>
      <c r="H331" s="91">
        <v>2</v>
      </c>
      <c r="I331" s="91"/>
      <c r="J331" s="91">
        <v>1</v>
      </c>
      <c r="K331" s="91"/>
      <c r="L331" s="92"/>
      <c r="M331" s="92">
        <v>2</v>
      </c>
      <c r="N331" s="92">
        <v>1</v>
      </c>
      <c r="O331" s="92"/>
      <c r="P331" s="92">
        <v>1</v>
      </c>
      <c r="Q331" s="92"/>
      <c r="R331" s="92">
        <v>1</v>
      </c>
      <c r="S331" s="92"/>
      <c r="T331" s="93"/>
      <c r="U331" s="93">
        <v>1</v>
      </c>
      <c r="V331" s="94">
        <v>9</v>
      </c>
      <c r="W331" s="121"/>
    </row>
    <row r="332" spans="1:23" x14ac:dyDescent="0.2">
      <c r="A332" s="86" t="s">
        <v>16</v>
      </c>
      <c r="B332" s="86" t="s">
        <v>28</v>
      </c>
      <c r="C332" s="88">
        <v>11355</v>
      </c>
      <c r="D332" s="88" t="s">
        <v>71</v>
      </c>
      <c r="E332" s="90" t="s">
        <v>23</v>
      </c>
      <c r="F332" s="90">
        <v>58</v>
      </c>
      <c r="G332" s="90">
        <v>54</v>
      </c>
      <c r="H332" s="91">
        <v>2</v>
      </c>
      <c r="I332" s="91"/>
      <c r="J332" s="91"/>
      <c r="K332" s="91">
        <v>1</v>
      </c>
      <c r="L332" s="92">
        <v>2</v>
      </c>
      <c r="M332" s="92"/>
      <c r="N332" s="92"/>
      <c r="O332" s="92">
        <v>1</v>
      </c>
      <c r="P332" s="92">
        <v>2</v>
      </c>
      <c r="Q332" s="92"/>
      <c r="R332" s="92"/>
      <c r="S332" s="92">
        <v>1</v>
      </c>
      <c r="T332" s="93">
        <v>2</v>
      </c>
      <c r="U332" s="93"/>
      <c r="V332" s="94">
        <v>11</v>
      </c>
      <c r="W332" s="121"/>
    </row>
    <row r="333" spans="1:23" x14ac:dyDescent="0.2">
      <c r="A333" s="86" t="s">
        <v>16</v>
      </c>
      <c r="B333" s="86" t="s">
        <v>28</v>
      </c>
      <c r="C333" s="88">
        <v>11355</v>
      </c>
      <c r="D333" s="88" t="s">
        <v>71</v>
      </c>
      <c r="E333" s="90" t="s">
        <v>23</v>
      </c>
      <c r="F333" s="90">
        <v>58</v>
      </c>
      <c r="G333" s="90">
        <v>54</v>
      </c>
      <c r="H333" s="91">
        <v>2</v>
      </c>
      <c r="I333" s="91"/>
      <c r="J333" s="91"/>
      <c r="K333" s="91">
        <v>1</v>
      </c>
      <c r="L333" s="92"/>
      <c r="M333" s="92">
        <v>2</v>
      </c>
      <c r="N333" s="92">
        <v>1</v>
      </c>
      <c r="O333" s="92"/>
      <c r="P333" s="92"/>
      <c r="Q333" s="92">
        <v>2</v>
      </c>
      <c r="R333" s="92">
        <v>1</v>
      </c>
      <c r="S333" s="92"/>
      <c r="T333" s="93"/>
      <c r="U333" s="93">
        <v>1</v>
      </c>
      <c r="V333" s="94">
        <v>10</v>
      </c>
      <c r="W333" s="121"/>
    </row>
    <row r="334" spans="1:23" x14ac:dyDescent="0.2">
      <c r="A334" s="86" t="s">
        <v>16</v>
      </c>
      <c r="B334" s="86" t="s">
        <v>28</v>
      </c>
      <c r="C334" s="88">
        <v>11355</v>
      </c>
      <c r="D334" s="88" t="s">
        <v>71</v>
      </c>
      <c r="E334" s="90" t="s">
        <v>23</v>
      </c>
      <c r="F334" s="90">
        <v>58</v>
      </c>
      <c r="G334" s="90">
        <v>54</v>
      </c>
      <c r="H334" s="91"/>
      <c r="I334" s="91">
        <v>2</v>
      </c>
      <c r="J334" s="91">
        <v>1</v>
      </c>
      <c r="K334" s="91"/>
      <c r="L334" s="92">
        <v>1</v>
      </c>
      <c r="M334" s="92"/>
      <c r="N334" s="92"/>
      <c r="O334" s="92">
        <v>1</v>
      </c>
      <c r="P334" s="92"/>
      <c r="Q334" s="92">
        <v>1</v>
      </c>
      <c r="R334" s="92">
        <v>1</v>
      </c>
      <c r="S334" s="92"/>
      <c r="T334" s="93">
        <v>1</v>
      </c>
      <c r="U334" s="93"/>
      <c r="V334" s="94">
        <v>8</v>
      </c>
      <c r="W334" s="121"/>
    </row>
    <row r="335" spans="1:23" x14ac:dyDescent="0.2">
      <c r="A335" s="86" t="s">
        <v>16</v>
      </c>
      <c r="B335" s="86" t="s">
        <v>28</v>
      </c>
      <c r="C335" s="88">
        <v>11355</v>
      </c>
      <c r="D335" s="88" t="s">
        <v>71</v>
      </c>
      <c r="E335" s="90" t="s">
        <v>23</v>
      </c>
      <c r="F335" s="90">
        <v>58</v>
      </c>
      <c r="G335" s="90">
        <v>54</v>
      </c>
      <c r="H335" s="91"/>
      <c r="I335" s="91">
        <v>2</v>
      </c>
      <c r="J335" s="91">
        <v>1</v>
      </c>
      <c r="K335" s="91"/>
      <c r="L335" s="92">
        <v>2</v>
      </c>
      <c r="M335" s="92"/>
      <c r="N335" s="92">
        <v>1</v>
      </c>
      <c r="O335" s="92"/>
      <c r="P335" s="92">
        <v>2</v>
      </c>
      <c r="Q335" s="92"/>
      <c r="R335" s="92">
        <v>1</v>
      </c>
      <c r="S335" s="92"/>
      <c r="T335" s="93"/>
      <c r="U335" s="93">
        <v>2</v>
      </c>
      <c r="V335" s="94">
        <v>11</v>
      </c>
      <c r="W335" s="121"/>
    </row>
    <row r="336" spans="1:23" x14ac:dyDescent="0.2">
      <c r="A336" s="86" t="s">
        <v>16</v>
      </c>
      <c r="B336" s="86" t="s">
        <v>28</v>
      </c>
      <c r="C336" s="88">
        <v>11355</v>
      </c>
      <c r="D336" s="88" t="s">
        <v>71</v>
      </c>
      <c r="E336" s="90" t="s">
        <v>23</v>
      </c>
      <c r="F336" s="90">
        <v>58</v>
      </c>
      <c r="G336" s="90">
        <v>54</v>
      </c>
      <c r="H336" s="91">
        <v>1</v>
      </c>
      <c r="I336" s="91"/>
      <c r="J336" s="91"/>
      <c r="K336" s="91">
        <v>1</v>
      </c>
      <c r="L336" s="92"/>
      <c r="M336" s="92">
        <v>2</v>
      </c>
      <c r="N336" s="92"/>
      <c r="O336" s="92">
        <v>1</v>
      </c>
      <c r="P336" s="92"/>
      <c r="Q336" s="92">
        <v>2</v>
      </c>
      <c r="R336" s="92">
        <v>1</v>
      </c>
      <c r="S336" s="92"/>
      <c r="T336" s="93">
        <v>2</v>
      </c>
      <c r="U336" s="93"/>
      <c r="V336" s="94">
        <v>10</v>
      </c>
      <c r="W336" s="121"/>
    </row>
    <row r="337" spans="1:23" x14ac:dyDescent="0.2">
      <c r="A337" s="86" t="s">
        <v>16</v>
      </c>
      <c r="B337" s="86" t="s">
        <v>28</v>
      </c>
      <c r="C337" s="88">
        <v>11355</v>
      </c>
      <c r="D337" s="88" t="s">
        <v>71</v>
      </c>
      <c r="E337" s="90" t="s">
        <v>23</v>
      </c>
      <c r="F337" s="90">
        <v>58</v>
      </c>
      <c r="G337" s="90">
        <v>54</v>
      </c>
      <c r="H337" s="91"/>
      <c r="I337" s="91">
        <v>2</v>
      </c>
      <c r="J337" s="91">
        <v>1</v>
      </c>
      <c r="K337" s="91"/>
      <c r="L337" s="92">
        <v>2</v>
      </c>
      <c r="M337" s="92"/>
      <c r="N337" s="92">
        <v>1</v>
      </c>
      <c r="O337" s="92"/>
      <c r="P337" s="92"/>
      <c r="Q337" s="92">
        <v>1</v>
      </c>
      <c r="R337" s="92">
        <v>1</v>
      </c>
      <c r="S337" s="92"/>
      <c r="T337" s="93">
        <v>2</v>
      </c>
      <c r="U337" s="93"/>
      <c r="V337" s="94">
        <v>10</v>
      </c>
      <c r="W337" s="121"/>
    </row>
    <row r="338" spans="1:23" x14ac:dyDescent="0.2">
      <c r="A338" s="86" t="s">
        <v>16</v>
      </c>
      <c r="B338" s="86" t="s">
        <v>28</v>
      </c>
      <c r="C338" s="88">
        <v>11355</v>
      </c>
      <c r="D338" s="88" t="s">
        <v>71</v>
      </c>
      <c r="E338" s="90" t="s">
        <v>23</v>
      </c>
      <c r="F338" s="90">
        <v>58</v>
      </c>
      <c r="G338" s="90">
        <v>54</v>
      </c>
      <c r="H338" s="91">
        <v>2</v>
      </c>
      <c r="I338" s="91"/>
      <c r="J338" s="91"/>
      <c r="K338" s="91">
        <v>1</v>
      </c>
      <c r="L338" s="92"/>
      <c r="M338" s="92">
        <v>2</v>
      </c>
      <c r="N338" s="92"/>
      <c r="O338" s="92">
        <v>1</v>
      </c>
      <c r="P338" s="92">
        <v>2</v>
      </c>
      <c r="Q338" s="92"/>
      <c r="R338" s="92"/>
      <c r="S338" s="92">
        <v>1</v>
      </c>
      <c r="T338" s="93"/>
      <c r="U338" s="93">
        <v>2</v>
      </c>
      <c r="V338" s="94">
        <v>11</v>
      </c>
      <c r="W338" s="121"/>
    </row>
    <row r="339" spans="1:23" x14ac:dyDescent="0.2">
      <c r="A339" s="86" t="s">
        <v>16</v>
      </c>
      <c r="B339" s="86" t="s">
        <v>28</v>
      </c>
      <c r="C339" s="88">
        <v>11355</v>
      </c>
      <c r="D339" s="88" t="s">
        <v>71</v>
      </c>
      <c r="E339" s="90" t="s">
        <v>23</v>
      </c>
      <c r="F339" s="90">
        <v>58</v>
      </c>
      <c r="G339" s="90">
        <v>54</v>
      </c>
      <c r="H339" s="91"/>
      <c r="I339" s="91">
        <v>0</v>
      </c>
      <c r="J339" s="91"/>
      <c r="K339" s="91">
        <v>1</v>
      </c>
      <c r="L339" s="92">
        <v>0</v>
      </c>
      <c r="M339" s="92"/>
      <c r="N339" s="92"/>
      <c r="O339" s="92">
        <v>1</v>
      </c>
      <c r="P339" s="92">
        <v>1</v>
      </c>
      <c r="Q339" s="92"/>
      <c r="R339" s="92">
        <v>0</v>
      </c>
      <c r="S339" s="92"/>
      <c r="T339" s="93">
        <v>2</v>
      </c>
      <c r="U339" s="93"/>
      <c r="V339" s="94">
        <v>5</v>
      </c>
      <c r="W339" s="121"/>
    </row>
    <row r="340" spans="1:23" x14ac:dyDescent="0.2">
      <c r="A340" s="86" t="s">
        <v>16</v>
      </c>
      <c r="B340" s="86" t="s">
        <v>28</v>
      </c>
      <c r="C340" s="88">
        <v>11355</v>
      </c>
      <c r="D340" s="88" t="s">
        <v>71</v>
      </c>
      <c r="E340" s="90" t="s">
        <v>23</v>
      </c>
      <c r="F340" s="90">
        <v>58</v>
      </c>
      <c r="G340" s="90">
        <v>54</v>
      </c>
      <c r="H340" s="91">
        <v>1</v>
      </c>
      <c r="I340" s="91"/>
      <c r="J340" s="91">
        <v>1</v>
      </c>
      <c r="K340" s="91"/>
      <c r="L340" s="92">
        <v>2</v>
      </c>
      <c r="M340" s="92"/>
      <c r="N340" s="92">
        <v>1</v>
      </c>
      <c r="O340" s="92"/>
      <c r="P340" s="92">
        <v>2</v>
      </c>
      <c r="Q340" s="92"/>
      <c r="R340" s="92"/>
      <c r="S340" s="92">
        <v>1</v>
      </c>
      <c r="T340" s="93"/>
      <c r="U340" s="93">
        <v>1</v>
      </c>
      <c r="V340" s="94">
        <v>9</v>
      </c>
      <c r="W340" s="121"/>
    </row>
    <row r="341" spans="1:23" x14ac:dyDescent="0.2">
      <c r="A341" s="86" t="s">
        <v>16</v>
      </c>
      <c r="B341" s="86" t="s">
        <v>28</v>
      </c>
      <c r="C341" s="88">
        <v>11355</v>
      </c>
      <c r="D341" s="88" t="s">
        <v>71</v>
      </c>
      <c r="E341" s="90" t="s">
        <v>23</v>
      </c>
      <c r="F341" s="90">
        <v>58</v>
      </c>
      <c r="G341" s="90">
        <v>54</v>
      </c>
      <c r="H341" s="91"/>
      <c r="I341" s="91">
        <v>2</v>
      </c>
      <c r="J341" s="91"/>
      <c r="K341" s="91">
        <v>1</v>
      </c>
      <c r="L341" s="92">
        <v>2</v>
      </c>
      <c r="M341" s="92"/>
      <c r="N341" s="92">
        <v>1</v>
      </c>
      <c r="O341" s="92"/>
      <c r="P341" s="92"/>
      <c r="Q341" s="92">
        <v>1</v>
      </c>
      <c r="R341" s="92">
        <v>0</v>
      </c>
      <c r="S341" s="92"/>
      <c r="T341" s="93"/>
      <c r="U341" s="93">
        <v>2</v>
      </c>
      <c r="V341" s="94">
        <v>9</v>
      </c>
      <c r="W341" s="121"/>
    </row>
    <row r="342" spans="1:23" x14ac:dyDescent="0.2">
      <c r="A342" s="86" t="s">
        <v>16</v>
      </c>
      <c r="B342" s="86" t="s">
        <v>28</v>
      </c>
      <c r="C342" s="88">
        <v>11355</v>
      </c>
      <c r="D342" s="88" t="s">
        <v>71</v>
      </c>
      <c r="E342" s="90" t="s">
        <v>23</v>
      </c>
      <c r="F342" s="90">
        <v>58</v>
      </c>
      <c r="G342" s="90">
        <v>54</v>
      </c>
      <c r="H342" s="91">
        <v>1</v>
      </c>
      <c r="I342" s="91"/>
      <c r="J342" s="91">
        <v>1</v>
      </c>
      <c r="K342" s="91"/>
      <c r="L342" s="92">
        <v>2</v>
      </c>
      <c r="M342" s="92"/>
      <c r="N342" s="92">
        <v>1</v>
      </c>
      <c r="O342" s="92"/>
      <c r="P342" s="92">
        <v>2</v>
      </c>
      <c r="Q342" s="92"/>
      <c r="R342" s="92">
        <v>1</v>
      </c>
      <c r="S342" s="92"/>
      <c r="T342" s="93">
        <v>2</v>
      </c>
      <c r="U342" s="93"/>
      <c r="V342" s="94">
        <v>10</v>
      </c>
      <c r="W342" s="121"/>
    </row>
    <row r="343" spans="1:23" x14ac:dyDescent="0.2">
      <c r="A343" s="86" t="s">
        <v>16</v>
      </c>
      <c r="B343" s="86" t="s">
        <v>29</v>
      </c>
      <c r="C343" s="88">
        <v>11356</v>
      </c>
      <c r="D343" s="88" t="s">
        <v>70</v>
      </c>
      <c r="E343" s="89" t="s">
        <v>22</v>
      </c>
      <c r="F343" s="90">
        <v>105</v>
      </c>
      <c r="G343" s="90">
        <v>100</v>
      </c>
      <c r="H343" s="91"/>
      <c r="I343" s="91">
        <v>2</v>
      </c>
      <c r="J343" s="91">
        <v>1</v>
      </c>
      <c r="K343" s="91"/>
      <c r="L343" s="92"/>
      <c r="M343" s="92">
        <v>0</v>
      </c>
      <c r="N343" s="92">
        <v>1</v>
      </c>
      <c r="O343" s="92"/>
      <c r="P343" s="92"/>
      <c r="Q343" s="92">
        <v>2</v>
      </c>
      <c r="R343" s="92">
        <v>1</v>
      </c>
      <c r="S343" s="92"/>
      <c r="T343" s="93">
        <v>1</v>
      </c>
      <c r="U343" s="93"/>
      <c r="V343" s="94">
        <v>8</v>
      </c>
      <c r="W343" s="121"/>
    </row>
    <row r="344" spans="1:23" x14ac:dyDescent="0.2">
      <c r="A344" s="86" t="s">
        <v>16</v>
      </c>
      <c r="B344" s="86" t="s">
        <v>29</v>
      </c>
      <c r="C344" s="88">
        <v>11356</v>
      </c>
      <c r="D344" s="88" t="s">
        <v>70</v>
      </c>
      <c r="E344" s="90" t="s">
        <v>22</v>
      </c>
      <c r="F344" s="90">
        <v>105</v>
      </c>
      <c r="G344" s="90">
        <v>100</v>
      </c>
      <c r="H344" s="91">
        <v>2</v>
      </c>
      <c r="I344" s="91"/>
      <c r="J344" s="91">
        <v>1</v>
      </c>
      <c r="K344" s="91"/>
      <c r="L344" s="92">
        <v>2</v>
      </c>
      <c r="M344" s="92"/>
      <c r="N344" s="92"/>
      <c r="O344" s="92">
        <v>0</v>
      </c>
      <c r="P344" s="92"/>
      <c r="Q344" s="92">
        <v>0</v>
      </c>
      <c r="R344" s="92">
        <v>0</v>
      </c>
      <c r="S344" s="92"/>
      <c r="T344" s="93">
        <v>0</v>
      </c>
      <c r="U344" s="93"/>
      <c r="V344" s="94">
        <v>5</v>
      </c>
      <c r="W344" s="121"/>
    </row>
    <row r="345" spans="1:23" x14ac:dyDescent="0.2">
      <c r="A345" s="86" t="s">
        <v>16</v>
      </c>
      <c r="B345" s="86" t="s">
        <v>29</v>
      </c>
      <c r="C345" s="88">
        <v>11356</v>
      </c>
      <c r="D345" s="88" t="s">
        <v>70</v>
      </c>
      <c r="E345" s="90" t="s">
        <v>22</v>
      </c>
      <c r="F345" s="90">
        <v>105</v>
      </c>
      <c r="G345" s="90">
        <v>100</v>
      </c>
      <c r="H345" s="91">
        <v>2</v>
      </c>
      <c r="I345" s="91"/>
      <c r="J345" s="91">
        <v>1</v>
      </c>
      <c r="K345" s="91"/>
      <c r="L345" s="92">
        <v>2</v>
      </c>
      <c r="M345" s="92"/>
      <c r="N345" s="92">
        <v>1</v>
      </c>
      <c r="O345" s="92"/>
      <c r="P345" s="92">
        <v>2</v>
      </c>
      <c r="Q345" s="92"/>
      <c r="R345" s="92">
        <v>1</v>
      </c>
      <c r="S345" s="92"/>
      <c r="T345" s="93">
        <v>1</v>
      </c>
      <c r="U345" s="93"/>
      <c r="V345" s="94">
        <v>10</v>
      </c>
      <c r="W345" s="121"/>
    </row>
    <row r="346" spans="1:23" x14ac:dyDescent="0.2">
      <c r="A346" s="86" t="s">
        <v>16</v>
      </c>
      <c r="B346" s="86" t="s">
        <v>29</v>
      </c>
      <c r="C346" s="88">
        <v>11356</v>
      </c>
      <c r="D346" s="88" t="s">
        <v>70</v>
      </c>
      <c r="E346" s="90" t="s">
        <v>22</v>
      </c>
      <c r="F346" s="90">
        <v>105</v>
      </c>
      <c r="G346" s="90">
        <v>100</v>
      </c>
      <c r="H346" s="91"/>
      <c r="I346" s="91">
        <v>2</v>
      </c>
      <c r="J346" s="91">
        <v>1</v>
      </c>
      <c r="K346" s="91"/>
      <c r="L346" s="92">
        <v>2</v>
      </c>
      <c r="M346" s="92"/>
      <c r="N346" s="92">
        <v>1</v>
      </c>
      <c r="O346" s="92"/>
      <c r="P346" s="92">
        <v>0</v>
      </c>
      <c r="Q346" s="92"/>
      <c r="R346" s="92"/>
      <c r="S346" s="92">
        <v>1</v>
      </c>
      <c r="T346" s="93">
        <v>2</v>
      </c>
      <c r="U346" s="93"/>
      <c r="V346" s="94">
        <v>9</v>
      </c>
      <c r="W346" s="121"/>
    </row>
    <row r="347" spans="1:23" x14ac:dyDescent="0.2">
      <c r="A347" s="86" t="s">
        <v>16</v>
      </c>
      <c r="B347" s="86" t="s">
        <v>29</v>
      </c>
      <c r="C347" s="88">
        <v>11356</v>
      </c>
      <c r="D347" s="88" t="s">
        <v>70</v>
      </c>
      <c r="E347" s="90" t="s">
        <v>22</v>
      </c>
      <c r="F347" s="90">
        <v>105</v>
      </c>
      <c r="G347" s="90">
        <v>100</v>
      </c>
      <c r="H347" s="91">
        <v>2</v>
      </c>
      <c r="I347" s="91"/>
      <c r="J347" s="91">
        <v>1</v>
      </c>
      <c r="K347" s="91"/>
      <c r="L347" s="92"/>
      <c r="M347" s="92">
        <v>1</v>
      </c>
      <c r="N347" s="92">
        <v>1</v>
      </c>
      <c r="O347" s="92"/>
      <c r="P347" s="92">
        <v>0</v>
      </c>
      <c r="Q347" s="92"/>
      <c r="R347" s="92">
        <v>1</v>
      </c>
      <c r="S347" s="92"/>
      <c r="T347" s="93">
        <v>1</v>
      </c>
      <c r="U347" s="93"/>
      <c r="V347" s="94">
        <v>7</v>
      </c>
      <c r="W347" s="121"/>
    </row>
    <row r="348" spans="1:23" x14ac:dyDescent="0.2">
      <c r="A348" s="86" t="s">
        <v>16</v>
      </c>
      <c r="B348" s="86" t="s">
        <v>29</v>
      </c>
      <c r="C348" s="88">
        <v>11356</v>
      </c>
      <c r="D348" s="88" t="s">
        <v>70</v>
      </c>
      <c r="E348" s="90" t="s">
        <v>22</v>
      </c>
      <c r="F348" s="90">
        <v>105</v>
      </c>
      <c r="G348" s="90">
        <v>100</v>
      </c>
      <c r="H348" s="91">
        <v>2</v>
      </c>
      <c r="I348" s="91"/>
      <c r="J348" s="91">
        <v>1</v>
      </c>
      <c r="K348" s="91"/>
      <c r="L348" s="92">
        <v>2</v>
      </c>
      <c r="M348" s="92"/>
      <c r="N348" s="92">
        <v>1</v>
      </c>
      <c r="O348" s="92"/>
      <c r="P348" s="92">
        <v>0</v>
      </c>
      <c r="Q348" s="92"/>
      <c r="R348" s="92">
        <v>1</v>
      </c>
      <c r="S348" s="92"/>
      <c r="T348" s="93">
        <v>2</v>
      </c>
      <c r="U348" s="93"/>
      <c r="V348" s="94">
        <v>9</v>
      </c>
      <c r="W348" s="121"/>
    </row>
    <row r="349" spans="1:23" x14ac:dyDescent="0.2">
      <c r="A349" s="86" t="s">
        <v>16</v>
      </c>
      <c r="B349" s="86" t="s">
        <v>29</v>
      </c>
      <c r="C349" s="88">
        <v>11356</v>
      </c>
      <c r="D349" s="88" t="s">
        <v>70</v>
      </c>
      <c r="E349" s="90" t="s">
        <v>22</v>
      </c>
      <c r="F349" s="90">
        <v>105</v>
      </c>
      <c r="G349" s="90">
        <v>100</v>
      </c>
      <c r="H349" s="91">
        <v>1</v>
      </c>
      <c r="I349" s="91"/>
      <c r="J349" s="91">
        <v>1</v>
      </c>
      <c r="K349" s="91"/>
      <c r="L349" s="92">
        <v>2</v>
      </c>
      <c r="M349" s="92"/>
      <c r="N349" s="92">
        <v>1</v>
      </c>
      <c r="O349" s="92"/>
      <c r="P349" s="92">
        <v>2</v>
      </c>
      <c r="Q349" s="92"/>
      <c r="R349" s="92">
        <v>1</v>
      </c>
      <c r="S349" s="92"/>
      <c r="T349" s="93"/>
      <c r="U349" s="93">
        <v>0</v>
      </c>
      <c r="V349" s="94">
        <v>8</v>
      </c>
      <c r="W349" s="121"/>
    </row>
    <row r="350" spans="1:23" x14ac:dyDescent="0.2">
      <c r="A350" s="86" t="s">
        <v>16</v>
      </c>
      <c r="B350" s="86" t="s">
        <v>29</v>
      </c>
      <c r="C350" s="88">
        <v>11356</v>
      </c>
      <c r="D350" s="88" t="s">
        <v>70</v>
      </c>
      <c r="E350" s="90" t="s">
        <v>22</v>
      </c>
      <c r="F350" s="90">
        <v>105</v>
      </c>
      <c r="G350" s="90">
        <v>100</v>
      </c>
      <c r="H350" s="91"/>
      <c r="I350" s="91">
        <v>2</v>
      </c>
      <c r="J350" s="91"/>
      <c r="K350" s="91">
        <v>1</v>
      </c>
      <c r="L350" s="92"/>
      <c r="M350" s="92">
        <v>1</v>
      </c>
      <c r="N350" s="92">
        <v>1</v>
      </c>
      <c r="O350" s="92"/>
      <c r="P350" s="92">
        <v>2</v>
      </c>
      <c r="Q350" s="92"/>
      <c r="R350" s="92">
        <v>1</v>
      </c>
      <c r="S350" s="92"/>
      <c r="T350" s="93">
        <v>1</v>
      </c>
      <c r="U350" s="93"/>
      <c r="V350" s="94">
        <v>9</v>
      </c>
      <c r="W350" s="121"/>
    </row>
    <row r="351" spans="1:23" x14ac:dyDescent="0.2">
      <c r="A351" s="86" t="s">
        <v>16</v>
      </c>
      <c r="B351" s="86" t="s">
        <v>29</v>
      </c>
      <c r="C351" s="88">
        <v>11356</v>
      </c>
      <c r="D351" s="88" t="s">
        <v>70</v>
      </c>
      <c r="E351" s="90" t="s">
        <v>22</v>
      </c>
      <c r="F351" s="90">
        <v>105</v>
      </c>
      <c r="G351" s="90">
        <v>100</v>
      </c>
      <c r="H351" s="91">
        <v>0</v>
      </c>
      <c r="I351" s="91"/>
      <c r="J351" s="91"/>
      <c r="K351" s="91">
        <v>1</v>
      </c>
      <c r="L351" s="92"/>
      <c r="M351" s="92">
        <v>0</v>
      </c>
      <c r="N351" s="92">
        <v>0</v>
      </c>
      <c r="O351" s="92"/>
      <c r="P351" s="92">
        <v>2</v>
      </c>
      <c r="Q351" s="92"/>
      <c r="R351" s="92">
        <v>1</v>
      </c>
      <c r="S351" s="92"/>
      <c r="T351" s="93">
        <v>1</v>
      </c>
      <c r="U351" s="93"/>
      <c r="V351" s="94">
        <v>5</v>
      </c>
      <c r="W351" s="121"/>
    </row>
    <row r="352" spans="1:23" x14ac:dyDescent="0.2">
      <c r="A352" s="86" t="s">
        <v>16</v>
      </c>
      <c r="B352" s="86" t="s">
        <v>29</v>
      </c>
      <c r="C352" s="88">
        <v>11356</v>
      </c>
      <c r="D352" s="88" t="s">
        <v>70</v>
      </c>
      <c r="E352" s="90" t="s">
        <v>22</v>
      </c>
      <c r="F352" s="90">
        <v>105</v>
      </c>
      <c r="G352" s="90">
        <v>100</v>
      </c>
      <c r="H352" s="91">
        <v>2</v>
      </c>
      <c r="I352" s="91"/>
      <c r="J352" s="91">
        <v>1</v>
      </c>
      <c r="K352" s="91"/>
      <c r="L352" s="92">
        <v>1</v>
      </c>
      <c r="M352" s="92"/>
      <c r="N352" s="92">
        <v>1</v>
      </c>
      <c r="O352" s="92"/>
      <c r="P352" s="92">
        <v>0</v>
      </c>
      <c r="Q352" s="92"/>
      <c r="R352" s="92">
        <v>0</v>
      </c>
      <c r="S352" s="92"/>
      <c r="T352" s="93">
        <v>1</v>
      </c>
      <c r="U352" s="93"/>
      <c r="V352" s="94">
        <v>6</v>
      </c>
      <c r="W352" s="121"/>
    </row>
    <row r="353" spans="1:23" x14ac:dyDescent="0.2">
      <c r="A353" s="86" t="s">
        <v>16</v>
      </c>
      <c r="B353" s="86" t="s">
        <v>29</v>
      </c>
      <c r="C353" s="88">
        <v>11356</v>
      </c>
      <c r="D353" s="88" t="s">
        <v>70</v>
      </c>
      <c r="E353" s="90" t="s">
        <v>22</v>
      </c>
      <c r="F353" s="90">
        <v>105</v>
      </c>
      <c r="G353" s="90">
        <v>100</v>
      </c>
      <c r="H353" s="91">
        <v>2</v>
      </c>
      <c r="I353" s="91"/>
      <c r="J353" s="91"/>
      <c r="K353" s="91">
        <v>1</v>
      </c>
      <c r="L353" s="92"/>
      <c r="M353" s="92">
        <v>0</v>
      </c>
      <c r="N353" s="92">
        <v>1</v>
      </c>
      <c r="O353" s="92"/>
      <c r="P353" s="92">
        <v>2</v>
      </c>
      <c r="Q353" s="92"/>
      <c r="R353" s="92"/>
      <c r="S353" s="92">
        <v>1</v>
      </c>
      <c r="T353" s="93">
        <v>2</v>
      </c>
      <c r="U353" s="93"/>
      <c r="V353" s="94">
        <v>9</v>
      </c>
      <c r="W353" s="121"/>
    </row>
    <row r="354" spans="1:23" x14ac:dyDescent="0.2">
      <c r="A354" s="86" t="s">
        <v>16</v>
      </c>
      <c r="B354" s="86" t="s">
        <v>29</v>
      </c>
      <c r="C354" s="88">
        <v>11356</v>
      </c>
      <c r="D354" s="88" t="s">
        <v>70</v>
      </c>
      <c r="E354" s="90" t="s">
        <v>22</v>
      </c>
      <c r="F354" s="90">
        <v>105</v>
      </c>
      <c r="G354" s="90">
        <v>100</v>
      </c>
      <c r="H354" s="91"/>
      <c r="I354" s="91">
        <v>2</v>
      </c>
      <c r="J354" s="91">
        <v>1</v>
      </c>
      <c r="K354" s="91"/>
      <c r="L354" s="92"/>
      <c r="M354" s="92">
        <v>1</v>
      </c>
      <c r="N354" s="92">
        <v>1</v>
      </c>
      <c r="O354" s="92"/>
      <c r="P354" s="92">
        <v>0</v>
      </c>
      <c r="Q354" s="92"/>
      <c r="R354" s="92">
        <v>1</v>
      </c>
      <c r="S354" s="92"/>
      <c r="T354" s="93"/>
      <c r="U354" s="93">
        <v>2</v>
      </c>
      <c r="V354" s="94">
        <v>8</v>
      </c>
      <c r="W354" s="121"/>
    </row>
    <row r="355" spans="1:23" x14ac:dyDescent="0.2">
      <c r="A355" s="86" t="s">
        <v>16</v>
      </c>
      <c r="B355" s="86" t="s">
        <v>29</v>
      </c>
      <c r="C355" s="88">
        <v>11356</v>
      </c>
      <c r="D355" s="88" t="s">
        <v>70</v>
      </c>
      <c r="E355" s="90" t="s">
        <v>22</v>
      </c>
      <c r="F355" s="90">
        <v>105</v>
      </c>
      <c r="G355" s="90">
        <v>100</v>
      </c>
      <c r="H355" s="91">
        <v>2</v>
      </c>
      <c r="I355" s="91"/>
      <c r="J355" s="91">
        <v>1</v>
      </c>
      <c r="K355" s="91"/>
      <c r="L355" s="92">
        <v>2</v>
      </c>
      <c r="M355" s="92"/>
      <c r="N355" s="92">
        <v>1</v>
      </c>
      <c r="O355" s="92"/>
      <c r="P355" s="92">
        <v>2</v>
      </c>
      <c r="Q355" s="92"/>
      <c r="R355" s="92"/>
      <c r="S355" s="92">
        <v>1</v>
      </c>
      <c r="T355" s="93"/>
      <c r="U355" s="93">
        <v>2</v>
      </c>
      <c r="V355" s="94">
        <v>11</v>
      </c>
      <c r="W355" s="121"/>
    </row>
    <row r="356" spans="1:23" x14ac:dyDescent="0.2">
      <c r="A356" s="86" t="s">
        <v>16</v>
      </c>
      <c r="B356" s="86" t="s">
        <v>29</v>
      </c>
      <c r="C356" s="88">
        <v>11356</v>
      </c>
      <c r="D356" s="88" t="s">
        <v>70</v>
      </c>
      <c r="E356" s="90" t="s">
        <v>22</v>
      </c>
      <c r="F356" s="90">
        <v>105</v>
      </c>
      <c r="G356" s="90">
        <v>100</v>
      </c>
      <c r="H356" s="91">
        <v>2</v>
      </c>
      <c r="I356" s="91"/>
      <c r="J356" s="91">
        <v>1</v>
      </c>
      <c r="K356" s="91"/>
      <c r="L356" s="92"/>
      <c r="M356" s="92">
        <v>1</v>
      </c>
      <c r="N356" s="92">
        <v>1</v>
      </c>
      <c r="O356" s="92"/>
      <c r="P356" s="92">
        <v>2</v>
      </c>
      <c r="Q356" s="92"/>
      <c r="R356" s="92">
        <v>1</v>
      </c>
      <c r="S356" s="92"/>
      <c r="T356" s="93">
        <v>2</v>
      </c>
      <c r="U356" s="93"/>
      <c r="V356" s="94">
        <v>10</v>
      </c>
      <c r="W356" s="121"/>
    </row>
    <row r="357" spans="1:23" x14ac:dyDescent="0.2">
      <c r="A357" s="86" t="s">
        <v>16</v>
      </c>
      <c r="B357" s="86" t="s">
        <v>29</v>
      </c>
      <c r="C357" s="88">
        <v>11356</v>
      </c>
      <c r="D357" s="88" t="s">
        <v>70</v>
      </c>
      <c r="E357" s="90" t="s">
        <v>22</v>
      </c>
      <c r="F357" s="90">
        <v>105</v>
      </c>
      <c r="G357" s="90">
        <v>100</v>
      </c>
      <c r="H357" s="91">
        <v>2</v>
      </c>
      <c r="I357" s="91"/>
      <c r="J357" s="91">
        <v>1</v>
      </c>
      <c r="K357" s="91"/>
      <c r="L357" s="92">
        <v>2</v>
      </c>
      <c r="M357" s="92"/>
      <c r="N357" s="92">
        <v>1</v>
      </c>
      <c r="O357" s="92"/>
      <c r="P357" s="92"/>
      <c r="Q357" s="92">
        <v>2</v>
      </c>
      <c r="R357" s="92">
        <v>1</v>
      </c>
      <c r="S357" s="92"/>
      <c r="T357" s="93"/>
      <c r="U357" s="93">
        <v>2</v>
      </c>
      <c r="V357" s="94">
        <v>11</v>
      </c>
      <c r="W357" s="121"/>
    </row>
    <row r="358" spans="1:23" x14ac:dyDescent="0.2">
      <c r="A358" s="86" t="s">
        <v>16</v>
      </c>
      <c r="B358" s="86" t="s">
        <v>29</v>
      </c>
      <c r="C358" s="88">
        <v>11356</v>
      </c>
      <c r="D358" s="88" t="s">
        <v>70</v>
      </c>
      <c r="E358" s="90" t="s">
        <v>22</v>
      </c>
      <c r="F358" s="90">
        <v>105</v>
      </c>
      <c r="G358" s="90">
        <v>100</v>
      </c>
      <c r="H358" s="91">
        <v>2</v>
      </c>
      <c r="I358" s="91"/>
      <c r="J358" s="91">
        <v>1</v>
      </c>
      <c r="K358" s="91"/>
      <c r="L358" s="92"/>
      <c r="M358" s="92">
        <v>1</v>
      </c>
      <c r="N358" s="92">
        <v>1</v>
      </c>
      <c r="O358" s="92"/>
      <c r="P358" s="92">
        <v>2</v>
      </c>
      <c r="Q358" s="92"/>
      <c r="R358" s="92"/>
      <c r="S358" s="92">
        <v>1</v>
      </c>
      <c r="T358" s="93"/>
      <c r="U358" s="93">
        <v>1</v>
      </c>
      <c r="V358" s="94">
        <v>9</v>
      </c>
      <c r="W358" s="121"/>
    </row>
    <row r="359" spans="1:23" x14ac:dyDescent="0.2">
      <c r="A359" s="86" t="s">
        <v>16</v>
      </c>
      <c r="B359" s="86" t="s">
        <v>29</v>
      </c>
      <c r="C359" s="88">
        <v>11356</v>
      </c>
      <c r="D359" s="88" t="s">
        <v>70</v>
      </c>
      <c r="E359" s="90" t="s">
        <v>22</v>
      </c>
      <c r="F359" s="90">
        <v>105</v>
      </c>
      <c r="G359" s="90">
        <v>100</v>
      </c>
      <c r="H359" s="91">
        <v>2</v>
      </c>
      <c r="I359" s="91"/>
      <c r="J359" s="91">
        <v>1</v>
      </c>
      <c r="K359" s="91"/>
      <c r="L359" s="92">
        <v>2</v>
      </c>
      <c r="M359" s="92"/>
      <c r="N359" s="92">
        <v>1</v>
      </c>
      <c r="O359" s="92"/>
      <c r="P359" s="92"/>
      <c r="Q359" s="92">
        <v>2</v>
      </c>
      <c r="R359" s="92">
        <v>1</v>
      </c>
      <c r="S359" s="92"/>
      <c r="T359" s="93"/>
      <c r="U359" s="93">
        <v>2</v>
      </c>
      <c r="V359" s="94">
        <v>11</v>
      </c>
      <c r="W359" s="121"/>
    </row>
    <row r="360" spans="1:23" x14ac:dyDescent="0.2">
      <c r="A360" s="86" t="s">
        <v>16</v>
      </c>
      <c r="B360" s="86" t="s">
        <v>29</v>
      </c>
      <c r="C360" s="88">
        <v>11356</v>
      </c>
      <c r="D360" s="88" t="s">
        <v>70</v>
      </c>
      <c r="E360" s="90" t="s">
        <v>22</v>
      </c>
      <c r="F360" s="90">
        <v>105</v>
      </c>
      <c r="G360" s="90">
        <v>100</v>
      </c>
      <c r="H360" s="91"/>
      <c r="I360" s="91">
        <v>2</v>
      </c>
      <c r="J360" s="91"/>
      <c r="K360" s="91">
        <v>1</v>
      </c>
      <c r="L360" s="92"/>
      <c r="M360" s="92">
        <v>1</v>
      </c>
      <c r="N360" s="92">
        <v>1</v>
      </c>
      <c r="O360" s="92"/>
      <c r="P360" s="92">
        <v>0</v>
      </c>
      <c r="Q360" s="92"/>
      <c r="R360" s="92">
        <v>1</v>
      </c>
      <c r="S360" s="92"/>
      <c r="T360" s="93">
        <v>2</v>
      </c>
      <c r="U360" s="93"/>
      <c r="V360" s="94">
        <v>8</v>
      </c>
      <c r="W360" s="121"/>
    </row>
    <row r="361" spans="1:23" x14ac:dyDescent="0.2">
      <c r="A361" s="86" t="s">
        <v>16</v>
      </c>
      <c r="B361" s="86" t="s">
        <v>29</v>
      </c>
      <c r="C361" s="88">
        <v>11356</v>
      </c>
      <c r="D361" s="88" t="s">
        <v>70</v>
      </c>
      <c r="E361" s="90" t="s">
        <v>22</v>
      </c>
      <c r="F361" s="90">
        <v>105</v>
      </c>
      <c r="G361" s="90">
        <v>100</v>
      </c>
      <c r="H361" s="91">
        <v>0</v>
      </c>
      <c r="I361" s="91"/>
      <c r="J361" s="91"/>
      <c r="K361" s="91">
        <v>1</v>
      </c>
      <c r="L361" s="92"/>
      <c r="M361" s="92">
        <v>0</v>
      </c>
      <c r="N361" s="92">
        <v>1</v>
      </c>
      <c r="O361" s="92"/>
      <c r="P361" s="92">
        <v>0</v>
      </c>
      <c r="Q361" s="92"/>
      <c r="R361" s="92">
        <v>1</v>
      </c>
      <c r="S361" s="92"/>
      <c r="T361" s="93">
        <v>1</v>
      </c>
      <c r="U361" s="93"/>
      <c r="V361" s="94">
        <v>4</v>
      </c>
      <c r="W361" s="121"/>
    </row>
    <row r="362" spans="1:23" x14ac:dyDescent="0.2">
      <c r="A362" s="86" t="s">
        <v>16</v>
      </c>
      <c r="B362" s="86" t="s">
        <v>29</v>
      </c>
      <c r="C362" s="88">
        <v>11356</v>
      </c>
      <c r="D362" s="88" t="s">
        <v>70</v>
      </c>
      <c r="E362" s="90" t="s">
        <v>22</v>
      </c>
      <c r="F362" s="90">
        <v>105</v>
      </c>
      <c r="G362" s="90">
        <v>100</v>
      </c>
      <c r="H362" s="91">
        <v>2</v>
      </c>
      <c r="I362" s="91"/>
      <c r="J362" s="91">
        <v>1</v>
      </c>
      <c r="K362" s="91"/>
      <c r="L362" s="92"/>
      <c r="M362" s="92">
        <v>1</v>
      </c>
      <c r="N362" s="92">
        <v>1</v>
      </c>
      <c r="O362" s="92"/>
      <c r="P362" s="92">
        <v>0</v>
      </c>
      <c r="Q362" s="92"/>
      <c r="R362" s="92">
        <v>1</v>
      </c>
      <c r="S362" s="92"/>
      <c r="T362" s="93">
        <v>2</v>
      </c>
      <c r="U362" s="93"/>
      <c r="V362" s="94">
        <v>8</v>
      </c>
      <c r="W362" s="121"/>
    </row>
    <row r="363" spans="1:23" x14ac:dyDescent="0.2">
      <c r="A363" s="86" t="s">
        <v>16</v>
      </c>
      <c r="B363" s="86" t="s">
        <v>29</v>
      </c>
      <c r="C363" s="88">
        <v>11356</v>
      </c>
      <c r="D363" s="88" t="s">
        <v>70</v>
      </c>
      <c r="E363" s="90" t="s">
        <v>22</v>
      </c>
      <c r="F363" s="90">
        <v>105</v>
      </c>
      <c r="G363" s="90">
        <v>100</v>
      </c>
      <c r="H363" s="91">
        <v>1</v>
      </c>
      <c r="I363" s="91"/>
      <c r="J363" s="91"/>
      <c r="K363" s="91">
        <v>1</v>
      </c>
      <c r="L363" s="92"/>
      <c r="M363" s="92">
        <v>0</v>
      </c>
      <c r="N363" s="92">
        <v>1</v>
      </c>
      <c r="O363" s="92"/>
      <c r="P363" s="92"/>
      <c r="Q363" s="92">
        <v>1</v>
      </c>
      <c r="R363" s="92"/>
      <c r="S363" s="92">
        <v>1</v>
      </c>
      <c r="T363" s="93">
        <v>1</v>
      </c>
      <c r="U363" s="93"/>
      <c r="V363" s="94">
        <v>6</v>
      </c>
      <c r="W363" s="121"/>
    </row>
    <row r="364" spans="1:23" x14ac:dyDescent="0.2">
      <c r="A364" s="86" t="s">
        <v>16</v>
      </c>
      <c r="B364" s="86" t="s">
        <v>29</v>
      </c>
      <c r="C364" s="88">
        <v>11356</v>
      </c>
      <c r="D364" s="88" t="s">
        <v>70</v>
      </c>
      <c r="E364" s="90" t="s">
        <v>22</v>
      </c>
      <c r="F364" s="90">
        <v>105</v>
      </c>
      <c r="G364" s="90">
        <v>100</v>
      </c>
      <c r="H364" s="91"/>
      <c r="I364" s="91">
        <v>2</v>
      </c>
      <c r="J364" s="91"/>
      <c r="K364" s="91">
        <v>1</v>
      </c>
      <c r="L364" s="92">
        <v>2</v>
      </c>
      <c r="M364" s="92"/>
      <c r="N364" s="92">
        <v>1</v>
      </c>
      <c r="O364" s="92"/>
      <c r="P364" s="92">
        <v>2</v>
      </c>
      <c r="Q364" s="92"/>
      <c r="R364" s="92">
        <v>1</v>
      </c>
      <c r="S364" s="92"/>
      <c r="T364" s="93"/>
      <c r="U364" s="93">
        <v>0</v>
      </c>
      <c r="V364" s="94">
        <v>9</v>
      </c>
      <c r="W364" s="121"/>
    </row>
    <row r="365" spans="1:23" x14ac:dyDescent="0.2">
      <c r="A365" s="86" t="s">
        <v>16</v>
      </c>
      <c r="B365" s="86" t="s">
        <v>29</v>
      </c>
      <c r="C365" s="88">
        <v>11356</v>
      </c>
      <c r="D365" s="88" t="s">
        <v>70</v>
      </c>
      <c r="E365" s="90" t="s">
        <v>22</v>
      </c>
      <c r="F365" s="90">
        <v>105</v>
      </c>
      <c r="G365" s="90">
        <v>100</v>
      </c>
      <c r="H365" s="91">
        <v>2</v>
      </c>
      <c r="I365" s="91"/>
      <c r="J365" s="91">
        <v>1</v>
      </c>
      <c r="K365" s="91"/>
      <c r="L365" s="92">
        <v>2</v>
      </c>
      <c r="M365" s="92"/>
      <c r="N365" s="92">
        <v>1</v>
      </c>
      <c r="O365" s="92"/>
      <c r="P365" s="92">
        <v>2</v>
      </c>
      <c r="Q365" s="92"/>
      <c r="R365" s="92">
        <v>1</v>
      </c>
      <c r="S365" s="92"/>
      <c r="T365" s="93">
        <v>1</v>
      </c>
      <c r="U365" s="93"/>
      <c r="V365" s="94">
        <v>10</v>
      </c>
      <c r="W365" s="121"/>
    </row>
    <row r="366" spans="1:23" x14ac:dyDescent="0.2">
      <c r="A366" s="86" t="s">
        <v>16</v>
      </c>
      <c r="B366" s="86" t="s">
        <v>29</v>
      </c>
      <c r="C366" s="88">
        <v>11356</v>
      </c>
      <c r="D366" s="88" t="s">
        <v>70</v>
      </c>
      <c r="E366" s="90" t="s">
        <v>22</v>
      </c>
      <c r="F366" s="90">
        <v>105</v>
      </c>
      <c r="G366" s="90">
        <v>100</v>
      </c>
      <c r="H366" s="91">
        <v>0</v>
      </c>
      <c r="I366" s="91"/>
      <c r="J366" s="91">
        <v>1</v>
      </c>
      <c r="K366" s="91"/>
      <c r="L366" s="92">
        <v>1</v>
      </c>
      <c r="M366" s="92"/>
      <c r="N366" s="92">
        <v>0</v>
      </c>
      <c r="O366" s="92"/>
      <c r="P366" s="92">
        <v>1</v>
      </c>
      <c r="Q366" s="92"/>
      <c r="R366" s="92">
        <v>1</v>
      </c>
      <c r="S366" s="92"/>
      <c r="T366" s="93">
        <v>1</v>
      </c>
      <c r="U366" s="93"/>
      <c r="V366" s="94">
        <v>5</v>
      </c>
      <c r="W366" s="121"/>
    </row>
    <row r="367" spans="1:23" x14ac:dyDescent="0.2">
      <c r="A367" s="86" t="s">
        <v>16</v>
      </c>
      <c r="B367" s="86" t="s">
        <v>29</v>
      </c>
      <c r="C367" s="88">
        <v>11356</v>
      </c>
      <c r="D367" s="88" t="s">
        <v>70</v>
      </c>
      <c r="E367" s="90" t="s">
        <v>22</v>
      </c>
      <c r="F367" s="90">
        <v>105</v>
      </c>
      <c r="G367" s="90">
        <v>100</v>
      </c>
      <c r="H367" s="91">
        <v>2</v>
      </c>
      <c r="I367" s="91"/>
      <c r="J367" s="91"/>
      <c r="K367" s="91">
        <v>0</v>
      </c>
      <c r="L367" s="92">
        <v>0</v>
      </c>
      <c r="M367" s="92"/>
      <c r="N367" s="92">
        <v>1</v>
      </c>
      <c r="O367" s="92"/>
      <c r="P367" s="92">
        <v>0</v>
      </c>
      <c r="Q367" s="92"/>
      <c r="R367" s="92">
        <v>1</v>
      </c>
      <c r="S367" s="92"/>
      <c r="T367" s="93">
        <v>1</v>
      </c>
      <c r="U367" s="93"/>
      <c r="V367" s="94">
        <v>5</v>
      </c>
      <c r="W367" s="121"/>
    </row>
    <row r="368" spans="1:23" x14ac:dyDescent="0.2">
      <c r="A368" s="86" t="s">
        <v>16</v>
      </c>
      <c r="B368" s="86" t="s">
        <v>29</v>
      </c>
      <c r="C368" s="88">
        <v>11356</v>
      </c>
      <c r="D368" s="88" t="s">
        <v>70</v>
      </c>
      <c r="E368" s="90" t="s">
        <v>22</v>
      </c>
      <c r="F368" s="90">
        <v>105</v>
      </c>
      <c r="G368" s="90">
        <v>100</v>
      </c>
      <c r="H368" s="91">
        <v>2</v>
      </c>
      <c r="I368" s="91"/>
      <c r="J368" s="91"/>
      <c r="K368" s="91">
        <v>1</v>
      </c>
      <c r="L368" s="92"/>
      <c r="M368" s="92">
        <v>2</v>
      </c>
      <c r="N368" s="92">
        <v>1</v>
      </c>
      <c r="O368" s="92"/>
      <c r="P368" s="92"/>
      <c r="Q368" s="92">
        <v>2</v>
      </c>
      <c r="R368" s="92">
        <v>1</v>
      </c>
      <c r="S368" s="92"/>
      <c r="T368" s="93">
        <v>2</v>
      </c>
      <c r="U368" s="93"/>
      <c r="V368" s="94">
        <v>11</v>
      </c>
      <c r="W368" s="121"/>
    </row>
    <row r="369" spans="1:23" x14ac:dyDescent="0.2">
      <c r="A369" s="86" t="s">
        <v>16</v>
      </c>
      <c r="B369" s="86" t="s">
        <v>29</v>
      </c>
      <c r="C369" s="88">
        <v>11356</v>
      </c>
      <c r="D369" s="88" t="s">
        <v>70</v>
      </c>
      <c r="E369" s="90" t="s">
        <v>22</v>
      </c>
      <c r="F369" s="90">
        <v>105</v>
      </c>
      <c r="G369" s="90">
        <v>100</v>
      </c>
      <c r="H369" s="91">
        <v>0</v>
      </c>
      <c r="I369" s="91"/>
      <c r="J369" s="91"/>
      <c r="K369" s="91">
        <v>1</v>
      </c>
      <c r="L369" s="92">
        <v>1</v>
      </c>
      <c r="M369" s="92"/>
      <c r="N369" s="92">
        <v>1</v>
      </c>
      <c r="O369" s="92"/>
      <c r="P369" s="92">
        <v>0</v>
      </c>
      <c r="Q369" s="92"/>
      <c r="R369" s="92">
        <v>1</v>
      </c>
      <c r="S369" s="92"/>
      <c r="T369" s="93">
        <v>1</v>
      </c>
      <c r="U369" s="93"/>
      <c r="V369" s="94">
        <v>5</v>
      </c>
      <c r="W369" s="121"/>
    </row>
    <row r="370" spans="1:23" x14ac:dyDescent="0.2">
      <c r="A370" s="86" t="s">
        <v>16</v>
      </c>
      <c r="B370" s="86" t="s">
        <v>29</v>
      </c>
      <c r="C370" s="88">
        <v>11356</v>
      </c>
      <c r="D370" s="88" t="s">
        <v>70</v>
      </c>
      <c r="E370" s="90" t="s">
        <v>22</v>
      </c>
      <c r="F370" s="90">
        <v>105</v>
      </c>
      <c r="G370" s="90">
        <v>100</v>
      </c>
      <c r="H370" s="91">
        <v>2</v>
      </c>
      <c r="I370" s="91"/>
      <c r="J370" s="91"/>
      <c r="K370" s="91">
        <v>1</v>
      </c>
      <c r="L370" s="92">
        <v>2</v>
      </c>
      <c r="M370" s="92"/>
      <c r="N370" s="92">
        <v>1</v>
      </c>
      <c r="O370" s="92"/>
      <c r="P370" s="92">
        <v>2</v>
      </c>
      <c r="Q370" s="92"/>
      <c r="R370" s="92">
        <v>1</v>
      </c>
      <c r="S370" s="92"/>
      <c r="T370" s="93">
        <v>2</v>
      </c>
      <c r="U370" s="93"/>
      <c r="V370" s="94">
        <v>11</v>
      </c>
      <c r="W370" s="121"/>
    </row>
    <row r="371" spans="1:23" x14ac:dyDescent="0.2">
      <c r="A371" s="86" t="s">
        <v>16</v>
      </c>
      <c r="B371" s="86" t="s">
        <v>29</v>
      </c>
      <c r="C371" s="88">
        <v>11356</v>
      </c>
      <c r="D371" s="88" t="s">
        <v>70</v>
      </c>
      <c r="E371" s="90" t="s">
        <v>22</v>
      </c>
      <c r="F371" s="90">
        <v>105</v>
      </c>
      <c r="G371" s="90">
        <v>100</v>
      </c>
      <c r="H371" s="91">
        <v>2</v>
      </c>
      <c r="I371" s="91"/>
      <c r="J371" s="91"/>
      <c r="K371" s="91">
        <v>1</v>
      </c>
      <c r="L371" s="92"/>
      <c r="M371" s="92">
        <v>0</v>
      </c>
      <c r="N371" s="92">
        <v>1</v>
      </c>
      <c r="O371" s="92"/>
      <c r="P371" s="92">
        <v>0</v>
      </c>
      <c r="Q371" s="92"/>
      <c r="R371" s="92"/>
      <c r="S371" s="92">
        <v>0</v>
      </c>
      <c r="T371" s="93">
        <v>1</v>
      </c>
      <c r="U371" s="93"/>
      <c r="V371" s="94">
        <v>5</v>
      </c>
      <c r="W371" s="121"/>
    </row>
    <row r="372" spans="1:23" x14ac:dyDescent="0.2">
      <c r="A372" s="86" t="s">
        <v>16</v>
      </c>
      <c r="B372" s="86" t="s">
        <v>29</v>
      </c>
      <c r="C372" s="88">
        <v>11356</v>
      </c>
      <c r="D372" s="88" t="s">
        <v>70</v>
      </c>
      <c r="E372" s="90" t="s">
        <v>22</v>
      </c>
      <c r="F372" s="90">
        <v>105</v>
      </c>
      <c r="G372" s="90">
        <v>100</v>
      </c>
      <c r="H372" s="91">
        <v>2</v>
      </c>
      <c r="I372" s="91"/>
      <c r="J372" s="91">
        <v>1</v>
      </c>
      <c r="K372" s="91"/>
      <c r="L372" s="92"/>
      <c r="M372" s="92">
        <v>1</v>
      </c>
      <c r="N372" s="92">
        <v>1</v>
      </c>
      <c r="O372" s="92"/>
      <c r="P372" s="92">
        <v>2</v>
      </c>
      <c r="Q372" s="92"/>
      <c r="R372" s="92">
        <v>1</v>
      </c>
      <c r="S372" s="92"/>
      <c r="T372" s="93">
        <v>1</v>
      </c>
      <c r="U372" s="93"/>
      <c r="V372" s="94">
        <v>9</v>
      </c>
      <c r="W372" s="121"/>
    </row>
    <row r="373" spans="1:23" x14ac:dyDescent="0.2">
      <c r="A373" s="86" t="s">
        <v>16</v>
      </c>
      <c r="B373" s="86" t="s">
        <v>29</v>
      </c>
      <c r="C373" s="88">
        <v>11356</v>
      </c>
      <c r="D373" s="88" t="s">
        <v>70</v>
      </c>
      <c r="E373" s="90" t="s">
        <v>22</v>
      </c>
      <c r="F373" s="90">
        <v>105</v>
      </c>
      <c r="G373" s="90">
        <v>100</v>
      </c>
      <c r="H373" s="91">
        <v>2</v>
      </c>
      <c r="I373" s="91"/>
      <c r="J373" s="91">
        <v>0</v>
      </c>
      <c r="K373" s="91"/>
      <c r="L373" s="92"/>
      <c r="M373" s="92">
        <v>0</v>
      </c>
      <c r="N373" s="92">
        <v>1</v>
      </c>
      <c r="O373" s="92"/>
      <c r="P373" s="92">
        <v>0</v>
      </c>
      <c r="Q373" s="92"/>
      <c r="R373" s="92">
        <v>1</v>
      </c>
      <c r="S373" s="92"/>
      <c r="T373" s="93">
        <v>1</v>
      </c>
      <c r="U373" s="93"/>
      <c r="V373" s="94">
        <v>5</v>
      </c>
      <c r="W373" s="121"/>
    </row>
    <row r="374" spans="1:23" x14ac:dyDescent="0.2">
      <c r="A374" s="86" t="s">
        <v>16</v>
      </c>
      <c r="B374" s="86" t="s">
        <v>29</v>
      </c>
      <c r="C374" s="88">
        <v>11356</v>
      </c>
      <c r="D374" s="88" t="s">
        <v>70</v>
      </c>
      <c r="E374" s="90" t="s">
        <v>22</v>
      </c>
      <c r="F374" s="90">
        <v>105</v>
      </c>
      <c r="G374" s="90">
        <v>100</v>
      </c>
      <c r="H374" s="91">
        <v>2</v>
      </c>
      <c r="I374" s="91"/>
      <c r="J374" s="91">
        <v>1</v>
      </c>
      <c r="K374" s="91"/>
      <c r="L374" s="92">
        <v>0</v>
      </c>
      <c r="M374" s="92"/>
      <c r="N374" s="92">
        <v>0</v>
      </c>
      <c r="O374" s="92"/>
      <c r="P374" s="92"/>
      <c r="Q374" s="92">
        <v>2</v>
      </c>
      <c r="R374" s="92">
        <v>1</v>
      </c>
      <c r="S374" s="92"/>
      <c r="T374" s="93">
        <v>1</v>
      </c>
      <c r="U374" s="93"/>
      <c r="V374" s="94">
        <v>7</v>
      </c>
      <c r="W374" s="121"/>
    </row>
    <row r="375" spans="1:23" x14ac:dyDescent="0.2">
      <c r="A375" s="86" t="s">
        <v>16</v>
      </c>
      <c r="B375" s="86" t="s">
        <v>29</v>
      </c>
      <c r="C375" s="88">
        <v>11356</v>
      </c>
      <c r="D375" s="88" t="s">
        <v>70</v>
      </c>
      <c r="E375" s="90" t="s">
        <v>22</v>
      </c>
      <c r="F375" s="90">
        <v>105</v>
      </c>
      <c r="G375" s="90">
        <v>100</v>
      </c>
      <c r="H375" s="91">
        <v>2</v>
      </c>
      <c r="I375" s="91"/>
      <c r="J375" s="91">
        <v>1</v>
      </c>
      <c r="K375" s="91"/>
      <c r="L375" s="92"/>
      <c r="M375" s="92">
        <v>1</v>
      </c>
      <c r="N375" s="92">
        <v>1</v>
      </c>
      <c r="O375" s="92"/>
      <c r="P375" s="92">
        <v>0</v>
      </c>
      <c r="Q375" s="92"/>
      <c r="R375" s="92">
        <v>1</v>
      </c>
      <c r="S375" s="92"/>
      <c r="T375" s="93"/>
      <c r="U375" s="93">
        <v>0</v>
      </c>
      <c r="V375" s="94">
        <v>6</v>
      </c>
      <c r="W375" s="121"/>
    </row>
    <row r="376" spans="1:23" x14ac:dyDescent="0.2">
      <c r="A376" s="86" t="s">
        <v>16</v>
      </c>
      <c r="B376" s="86" t="s">
        <v>29</v>
      </c>
      <c r="C376" s="88">
        <v>11356</v>
      </c>
      <c r="D376" s="88" t="s">
        <v>70</v>
      </c>
      <c r="E376" s="90" t="s">
        <v>22</v>
      </c>
      <c r="F376" s="90">
        <v>105</v>
      </c>
      <c r="G376" s="90">
        <v>100</v>
      </c>
      <c r="H376" s="91"/>
      <c r="I376" s="91">
        <v>2</v>
      </c>
      <c r="J376" s="91">
        <v>1</v>
      </c>
      <c r="K376" s="91"/>
      <c r="L376" s="92"/>
      <c r="M376" s="92">
        <v>1</v>
      </c>
      <c r="N376" s="92">
        <v>1</v>
      </c>
      <c r="O376" s="92"/>
      <c r="P376" s="92">
        <v>0</v>
      </c>
      <c r="Q376" s="92"/>
      <c r="R376" s="92"/>
      <c r="S376" s="92">
        <v>1</v>
      </c>
      <c r="T376" s="93">
        <v>2</v>
      </c>
      <c r="U376" s="93"/>
      <c r="V376" s="94">
        <v>8</v>
      </c>
      <c r="W376" s="121"/>
    </row>
    <row r="377" spans="1:23" x14ac:dyDescent="0.2">
      <c r="A377" s="86" t="s">
        <v>16</v>
      </c>
      <c r="B377" s="86" t="s">
        <v>29</v>
      </c>
      <c r="C377" s="88">
        <v>11356</v>
      </c>
      <c r="D377" s="88" t="s">
        <v>70</v>
      </c>
      <c r="E377" s="90" t="s">
        <v>23</v>
      </c>
      <c r="F377" s="90">
        <v>105</v>
      </c>
      <c r="G377" s="90">
        <v>100</v>
      </c>
      <c r="H377" s="91"/>
      <c r="I377" s="91">
        <v>2</v>
      </c>
      <c r="J377" s="91"/>
      <c r="K377" s="91">
        <v>1</v>
      </c>
      <c r="L377" s="92"/>
      <c r="M377" s="92">
        <v>1</v>
      </c>
      <c r="N377" s="92">
        <v>1</v>
      </c>
      <c r="O377" s="92"/>
      <c r="P377" s="92"/>
      <c r="Q377" s="92">
        <v>2</v>
      </c>
      <c r="R377" s="92">
        <v>1</v>
      </c>
      <c r="S377" s="92"/>
      <c r="T377" s="93">
        <v>1</v>
      </c>
      <c r="U377" s="93"/>
      <c r="V377" s="94">
        <v>9</v>
      </c>
      <c r="W377" s="121"/>
    </row>
    <row r="378" spans="1:23" x14ac:dyDescent="0.2">
      <c r="A378" s="86" t="s">
        <v>16</v>
      </c>
      <c r="B378" s="86" t="s">
        <v>29</v>
      </c>
      <c r="C378" s="88">
        <v>11356</v>
      </c>
      <c r="D378" s="88" t="s">
        <v>70</v>
      </c>
      <c r="E378" s="90" t="s">
        <v>23</v>
      </c>
      <c r="F378" s="90">
        <v>105</v>
      </c>
      <c r="G378" s="90">
        <v>100</v>
      </c>
      <c r="H378" s="91">
        <v>1</v>
      </c>
      <c r="I378" s="91"/>
      <c r="J378" s="91">
        <v>1</v>
      </c>
      <c r="K378" s="91"/>
      <c r="L378" s="92">
        <v>2</v>
      </c>
      <c r="M378" s="92"/>
      <c r="N378" s="92">
        <v>0</v>
      </c>
      <c r="O378" s="92"/>
      <c r="P378" s="92">
        <v>0</v>
      </c>
      <c r="Q378" s="92"/>
      <c r="R378" s="92">
        <v>1</v>
      </c>
      <c r="S378" s="92"/>
      <c r="T378" s="93"/>
      <c r="U378" s="93">
        <v>2</v>
      </c>
      <c r="V378" s="94">
        <v>7</v>
      </c>
      <c r="W378" s="121"/>
    </row>
    <row r="379" spans="1:23" x14ac:dyDescent="0.2">
      <c r="A379" s="86" t="s">
        <v>16</v>
      </c>
      <c r="B379" s="86" t="s">
        <v>29</v>
      </c>
      <c r="C379" s="88">
        <v>11356</v>
      </c>
      <c r="D379" s="88" t="s">
        <v>70</v>
      </c>
      <c r="E379" s="90" t="s">
        <v>23</v>
      </c>
      <c r="F379" s="90">
        <v>105</v>
      </c>
      <c r="G379" s="90">
        <v>100</v>
      </c>
      <c r="H379" s="91"/>
      <c r="I379" s="91">
        <v>0</v>
      </c>
      <c r="J379" s="91">
        <v>1</v>
      </c>
      <c r="K379" s="91"/>
      <c r="L379" s="92">
        <v>2</v>
      </c>
      <c r="M379" s="92"/>
      <c r="N379" s="92"/>
      <c r="O379" s="92">
        <v>0</v>
      </c>
      <c r="P379" s="92">
        <v>1</v>
      </c>
      <c r="Q379" s="92"/>
      <c r="R379" s="92">
        <v>1</v>
      </c>
      <c r="S379" s="92"/>
      <c r="T379" s="93"/>
      <c r="U379" s="93">
        <v>2</v>
      </c>
      <c r="V379" s="94">
        <v>7</v>
      </c>
      <c r="W379" s="121"/>
    </row>
    <row r="380" spans="1:23" x14ac:dyDescent="0.2">
      <c r="A380" s="86" t="s">
        <v>16</v>
      </c>
      <c r="B380" s="86" t="s">
        <v>29</v>
      </c>
      <c r="C380" s="88">
        <v>11356</v>
      </c>
      <c r="D380" s="88" t="s">
        <v>70</v>
      </c>
      <c r="E380" s="90" t="s">
        <v>23</v>
      </c>
      <c r="F380" s="90">
        <v>105</v>
      </c>
      <c r="G380" s="90">
        <v>100</v>
      </c>
      <c r="H380" s="91"/>
      <c r="I380" s="91">
        <v>2</v>
      </c>
      <c r="J380" s="91">
        <v>1</v>
      </c>
      <c r="K380" s="91"/>
      <c r="L380" s="92"/>
      <c r="M380" s="92">
        <v>0</v>
      </c>
      <c r="N380" s="92">
        <v>1</v>
      </c>
      <c r="O380" s="92"/>
      <c r="P380" s="92"/>
      <c r="Q380" s="92">
        <v>1</v>
      </c>
      <c r="R380" s="92">
        <v>1</v>
      </c>
      <c r="S380" s="92"/>
      <c r="T380" s="93"/>
      <c r="U380" s="93">
        <v>2</v>
      </c>
      <c r="V380" s="94">
        <v>8</v>
      </c>
      <c r="W380" s="121"/>
    </row>
    <row r="381" spans="1:23" x14ac:dyDescent="0.2">
      <c r="A381" s="86" t="s">
        <v>16</v>
      </c>
      <c r="B381" s="86" t="s">
        <v>29</v>
      </c>
      <c r="C381" s="88">
        <v>11356</v>
      </c>
      <c r="D381" s="88" t="s">
        <v>70</v>
      </c>
      <c r="E381" s="90" t="s">
        <v>23</v>
      </c>
      <c r="F381" s="90">
        <v>105</v>
      </c>
      <c r="G381" s="90">
        <v>100</v>
      </c>
      <c r="H381" s="91"/>
      <c r="I381" s="91">
        <v>2</v>
      </c>
      <c r="J381" s="91">
        <v>1</v>
      </c>
      <c r="K381" s="91"/>
      <c r="L381" s="92"/>
      <c r="M381" s="92">
        <v>0</v>
      </c>
      <c r="N381" s="92">
        <v>1</v>
      </c>
      <c r="O381" s="92"/>
      <c r="P381" s="92"/>
      <c r="Q381" s="92">
        <v>1</v>
      </c>
      <c r="R381" s="92">
        <v>1</v>
      </c>
      <c r="S381" s="92"/>
      <c r="T381" s="93"/>
      <c r="U381" s="93">
        <v>2</v>
      </c>
      <c r="V381" s="94">
        <v>8</v>
      </c>
      <c r="W381" s="121"/>
    </row>
    <row r="382" spans="1:23" x14ac:dyDescent="0.2">
      <c r="A382" s="86" t="s">
        <v>16</v>
      </c>
      <c r="B382" s="86" t="s">
        <v>29</v>
      </c>
      <c r="C382" s="88">
        <v>11356</v>
      </c>
      <c r="D382" s="88" t="s">
        <v>70</v>
      </c>
      <c r="E382" s="90" t="s">
        <v>23</v>
      </c>
      <c r="F382" s="90">
        <v>105</v>
      </c>
      <c r="G382" s="90">
        <v>100</v>
      </c>
      <c r="H382" s="91">
        <v>2</v>
      </c>
      <c r="I382" s="91"/>
      <c r="J382" s="91"/>
      <c r="K382" s="91">
        <v>0</v>
      </c>
      <c r="L382" s="92"/>
      <c r="M382" s="92">
        <v>0</v>
      </c>
      <c r="N382" s="92">
        <v>1</v>
      </c>
      <c r="O382" s="92"/>
      <c r="P382" s="92">
        <v>1</v>
      </c>
      <c r="Q382" s="92"/>
      <c r="R382" s="92">
        <v>1</v>
      </c>
      <c r="S382" s="92"/>
      <c r="T382" s="93">
        <v>1</v>
      </c>
      <c r="U382" s="93"/>
      <c r="V382" s="94">
        <v>6</v>
      </c>
      <c r="W382" s="121"/>
    </row>
    <row r="383" spans="1:23" x14ac:dyDescent="0.2">
      <c r="A383" s="86" t="s">
        <v>16</v>
      </c>
      <c r="B383" s="86" t="s">
        <v>29</v>
      </c>
      <c r="C383" s="88">
        <v>11356</v>
      </c>
      <c r="D383" s="88" t="s">
        <v>70</v>
      </c>
      <c r="E383" s="90" t="s">
        <v>23</v>
      </c>
      <c r="F383" s="90">
        <v>105</v>
      </c>
      <c r="G383" s="90">
        <v>100</v>
      </c>
      <c r="H383" s="91"/>
      <c r="I383" s="91">
        <v>1</v>
      </c>
      <c r="J383" s="91"/>
      <c r="K383" s="91">
        <v>1</v>
      </c>
      <c r="L383" s="92"/>
      <c r="M383" s="92">
        <v>1</v>
      </c>
      <c r="N383" s="92">
        <v>1</v>
      </c>
      <c r="O383" s="92"/>
      <c r="P383" s="92"/>
      <c r="Q383" s="92">
        <v>1</v>
      </c>
      <c r="R383" s="92"/>
      <c r="S383" s="92">
        <v>1</v>
      </c>
      <c r="T383" s="93"/>
      <c r="U383" s="93">
        <v>0</v>
      </c>
      <c r="V383" s="94">
        <v>6</v>
      </c>
      <c r="W383" s="121"/>
    </row>
    <row r="384" spans="1:23" x14ac:dyDescent="0.2">
      <c r="A384" s="86" t="s">
        <v>16</v>
      </c>
      <c r="B384" s="86" t="s">
        <v>29</v>
      </c>
      <c r="C384" s="88">
        <v>11356</v>
      </c>
      <c r="D384" s="88" t="s">
        <v>70</v>
      </c>
      <c r="E384" s="90" t="s">
        <v>23</v>
      </c>
      <c r="F384" s="90">
        <v>105</v>
      </c>
      <c r="G384" s="90">
        <v>100</v>
      </c>
      <c r="H384" s="91">
        <v>2</v>
      </c>
      <c r="I384" s="91"/>
      <c r="J384" s="91">
        <v>1</v>
      </c>
      <c r="K384" s="91"/>
      <c r="L384" s="92"/>
      <c r="M384" s="92">
        <v>2</v>
      </c>
      <c r="N384" s="92">
        <v>0</v>
      </c>
      <c r="O384" s="92"/>
      <c r="P384" s="92">
        <v>0</v>
      </c>
      <c r="Q384" s="92"/>
      <c r="R384" s="92">
        <v>1</v>
      </c>
      <c r="S384" s="92"/>
      <c r="T384" s="93"/>
      <c r="U384" s="93">
        <v>0</v>
      </c>
      <c r="V384" s="94">
        <v>6</v>
      </c>
      <c r="W384" s="121"/>
    </row>
    <row r="385" spans="1:23" x14ac:dyDescent="0.2">
      <c r="A385" s="86" t="s">
        <v>16</v>
      </c>
      <c r="B385" s="86" t="s">
        <v>29</v>
      </c>
      <c r="C385" s="88">
        <v>11356</v>
      </c>
      <c r="D385" s="88" t="s">
        <v>70</v>
      </c>
      <c r="E385" s="90" t="s">
        <v>23</v>
      </c>
      <c r="F385" s="90">
        <v>105</v>
      </c>
      <c r="G385" s="90">
        <v>100</v>
      </c>
      <c r="H385" s="91">
        <v>1</v>
      </c>
      <c r="I385" s="91"/>
      <c r="J385" s="91"/>
      <c r="K385" s="91">
        <v>1</v>
      </c>
      <c r="L385" s="92">
        <v>2</v>
      </c>
      <c r="M385" s="92"/>
      <c r="N385" s="92">
        <v>1</v>
      </c>
      <c r="O385" s="92"/>
      <c r="P385" s="92">
        <v>0</v>
      </c>
      <c r="Q385" s="92"/>
      <c r="R385" s="92">
        <v>1</v>
      </c>
      <c r="S385" s="92"/>
      <c r="T385" s="93">
        <v>1</v>
      </c>
      <c r="U385" s="93"/>
      <c r="V385" s="94">
        <v>7</v>
      </c>
      <c r="W385" s="121"/>
    </row>
    <row r="386" spans="1:23" x14ac:dyDescent="0.2">
      <c r="A386" s="86" t="s">
        <v>16</v>
      </c>
      <c r="B386" s="86" t="s">
        <v>29</v>
      </c>
      <c r="C386" s="88">
        <v>11356</v>
      </c>
      <c r="D386" s="88" t="s">
        <v>70</v>
      </c>
      <c r="E386" s="90" t="s">
        <v>23</v>
      </c>
      <c r="F386" s="90">
        <v>105</v>
      </c>
      <c r="G386" s="90">
        <v>100</v>
      </c>
      <c r="H386" s="91">
        <v>0</v>
      </c>
      <c r="I386" s="91"/>
      <c r="J386" s="91">
        <v>1</v>
      </c>
      <c r="K386" s="91"/>
      <c r="L386" s="92"/>
      <c r="M386" s="92">
        <v>0</v>
      </c>
      <c r="N386" s="92">
        <v>1</v>
      </c>
      <c r="O386" s="92"/>
      <c r="P386" s="92">
        <v>0</v>
      </c>
      <c r="Q386" s="92"/>
      <c r="R386" s="92">
        <v>1</v>
      </c>
      <c r="S386" s="92"/>
      <c r="T386" s="93">
        <v>0</v>
      </c>
      <c r="U386" s="93"/>
      <c r="V386" s="94">
        <v>3</v>
      </c>
      <c r="W386" s="121"/>
    </row>
    <row r="387" spans="1:23" x14ac:dyDescent="0.2">
      <c r="A387" s="86" t="s">
        <v>16</v>
      </c>
      <c r="B387" s="86" t="s">
        <v>29</v>
      </c>
      <c r="C387" s="88">
        <v>11356</v>
      </c>
      <c r="D387" s="88" t="s">
        <v>70</v>
      </c>
      <c r="E387" s="90" t="s">
        <v>23</v>
      </c>
      <c r="F387" s="90">
        <v>105</v>
      </c>
      <c r="G387" s="90">
        <v>100</v>
      </c>
      <c r="H387" s="91">
        <v>1</v>
      </c>
      <c r="I387" s="91"/>
      <c r="J387" s="91"/>
      <c r="K387" s="91">
        <v>1</v>
      </c>
      <c r="L387" s="92"/>
      <c r="M387" s="92">
        <v>1</v>
      </c>
      <c r="N387" s="92">
        <v>1</v>
      </c>
      <c r="O387" s="92"/>
      <c r="P387" s="92">
        <v>2</v>
      </c>
      <c r="Q387" s="92"/>
      <c r="R387" s="92">
        <v>1</v>
      </c>
      <c r="S387" s="92"/>
      <c r="T387" s="93"/>
      <c r="U387" s="93">
        <v>0</v>
      </c>
      <c r="V387" s="94">
        <v>7</v>
      </c>
      <c r="W387" s="121"/>
    </row>
    <row r="388" spans="1:23" x14ac:dyDescent="0.2">
      <c r="A388" s="86" t="s">
        <v>16</v>
      </c>
      <c r="B388" s="86" t="s">
        <v>29</v>
      </c>
      <c r="C388" s="88">
        <v>11356</v>
      </c>
      <c r="D388" s="88" t="s">
        <v>70</v>
      </c>
      <c r="E388" s="90" t="s">
        <v>23</v>
      </c>
      <c r="F388" s="90">
        <v>105</v>
      </c>
      <c r="G388" s="90">
        <v>100</v>
      </c>
      <c r="H388" s="91"/>
      <c r="I388" s="91">
        <v>0</v>
      </c>
      <c r="J388" s="91">
        <v>1</v>
      </c>
      <c r="K388" s="91"/>
      <c r="L388" s="92">
        <v>1</v>
      </c>
      <c r="M388" s="92"/>
      <c r="N388" s="92">
        <v>1</v>
      </c>
      <c r="O388" s="92"/>
      <c r="P388" s="92">
        <v>2</v>
      </c>
      <c r="Q388" s="92"/>
      <c r="R388" s="92">
        <v>1</v>
      </c>
      <c r="S388" s="92"/>
      <c r="T388" s="93"/>
      <c r="U388" s="93">
        <v>2</v>
      </c>
      <c r="V388" s="94">
        <v>8</v>
      </c>
      <c r="W388" s="121"/>
    </row>
    <row r="389" spans="1:23" x14ac:dyDescent="0.2">
      <c r="A389" s="86" t="s">
        <v>16</v>
      </c>
      <c r="B389" s="86" t="s">
        <v>29</v>
      </c>
      <c r="C389" s="88">
        <v>11356</v>
      </c>
      <c r="D389" s="88" t="s">
        <v>70</v>
      </c>
      <c r="E389" s="90" t="s">
        <v>23</v>
      </c>
      <c r="F389" s="90">
        <v>105</v>
      </c>
      <c r="G389" s="90">
        <v>100</v>
      </c>
      <c r="H389" s="91"/>
      <c r="I389" s="91">
        <v>2</v>
      </c>
      <c r="J389" s="91">
        <v>1</v>
      </c>
      <c r="K389" s="91"/>
      <c r="L389" s="92"/>
      <c r="M389" s="92">
        <v>0</v>
      </c>
      <c r="N389" s="92"/>
      <c r="O389" s="92">
        <v>1</v>
      </c>
      <c r="P389" s="92"/>
      <c r="Q389" s="92">
        <v>1</v>
      </c>
      <c r="R389" s="92">
        <v>1</v>
      </c>
      <c r="S389" s="92"/>
      <c r="T389" s="93"/>
      <c r="U389" s="93">
        <v>0</v>
      </c>
      <c r="V389" s="94">
        <v>6</v>
      </c>
      <c r="W389" s="121"/>
    </row>
    <row r="390" spans="1:23" x14ac:dyDescent="0.2">
      <c r="A390" s="86" t="s">
        <v>16</v>
      </c>
      <c r="B390" s="86" t="s">
        <v>29</v>
      </c>
      <c r="C390" s="88">
        <v>11356</v>
      </c>
      <c r="D390" s="88" t="s">
        <v>70</v>
      </c>
      <c r="E390" s="90" t="s">
        <v>23</v>
      </c>
      <c r="F390" s="90">
        <v>105</v>
      </c>
      <c r="G390" s="90">
        <v>100</v>
      </c>
      <c r="H390" s="91">
        <v>1</v>
      </c>
      <c r="I390" s="91"/>
      <c r="J390" s="91">
        <v>0</v>
      </c>
      <c r="K390" s="91"/>
      <c r="L390" s="92">
        <v>2</v>
      </c>
      <c r="M390" s="92"/>
      <c r="N390" s="92">
        <v>1</v>
      </c>
      <c r="O390" s="92"/>
      <c r="P390" s="92"/>
      <c r="Q390" s="92">
        <v>0</v>
      </c>
      <c r="R390" s="92">
        <v>1</v>
      </c>
      <c r="S390" s="92"/>
      <c r="T390" s="93">
        <v>1</v>
      </c>
      <c r="U390" s="93"/>
      <c r="V390" s="94">
        <v>6</v>
      </c>
      <c r="W390" s="121"/>
    </row>
    <row r="391" spans="1:23" x14ac:dyDescent="0.2">
      <c r="A391" s="86" t="s">
        <v>16</v>
      </c>
      <c r="B391" s="86" t="s">
        <v>29</v>
      </c>
      <c r="C391" s="88">
        <v>11356</v>
      </c>
      <c r="D391" s="88" t="s">
        <v>70</v>
      </c>
      <c r="E391" s="90" t="s">
        <v>23</v>
      </c>
      <c r="F391" s="90">
        <v>105</v>
      </c>
      <c r="G391" s="90">
        <v>100</v>
      </c>
      <c r="H391" s="91"/>
      <c r="I391" s="91">
        <v>2</v>
      </c>
      <c r="J391" s="91">
        <v>1</v>
      </c>
      <c r="K391" s="91"/>
      <c r="L391" s="92"/>
      <c r="M391" s="92">
        <v>1</v>
      </c>
      <c r="N391" s="92">
        <v>1</v>
      </c>
      <c r="O391" s="92"/>
      <c r="P391" s="92"/>
      <c r="Q391" s="92">
        <v>2</v>
      </c>
      <c r="R391" s="92">
        <v>1</v>
      </c>
      <c r="S391" s="92"/>
      <c r="T391" s="93"/>
      <c r="U391" s="93">
        <v>2</v>
      </c>
      <c r="V391" s="94">
        <v>10</v>
      </c>
      <c r="W391" s="121"/>
    </row>
    <row r="392" spans="1:23" x14ac:dyDescent="0.2">
      <c r="A392" s="86" t="s">
        <v>16</v>
      </c>
      <c r="B392" s="86" t="s">
        <v>29</v>
      </c>
      <c r="C392" s="88">
        <v>11356</v>
      </c>
      <c r="D392" s="88" t="s">
        <v>70</v>
      </c>
      <c r="E392" s="90" t="s">
        <v>23</v>
      </c>
      <c r="F392" s="90">
        <v>105</v>
      </c>
      <c r="G392" s="90">
        <v>100</v>
      </c>
      <c r="H392" s="91">
        <v>0</v>
      </c>
      <c r="I392" s="91"/>
      <c r="J392" s="91"/>
      <c r="K392" s="91">
        <v>1</v>
      </c>
      <c r="L392" s="92">
        <v>1</v>
      </c>
      <c r="M392" s="92"/>
      <c r="N392" s="92">
        <v>1</v>
      </c>
      <c r="O392" s="92"/>
      <c r="P392" s="92">
        <v>0</v>
      </c>
      <c r="Q392" s="92"/>
      <c r="R392" s="92">
        <v>1</v>
      </c>
      <c r="S392" s="92"/>
      <c r="T392" s="93">
        <v>1</v>
      </c>
      <c r="U392" s="93"/>
      <c r="V392" s="94">
        <v>5</v>
      </c>
      <c r="W392" s="121"/>
    </row>
    <row r="393" spans="1:23" x14ac:dyDescent="0.2">
      <c r="A393" s="86" t="s">
        <v>16</v>
      </c>
      <c r="B393" s="86" t="s">
        <v>29</v>
      </c>
      <c r="C393" s="88">
        <v>11356</v>
      </c>
      <c r="D393" s="88" t="s">
        <v>70</v>
      </c>
      <c r="E393" s="90" t="s">
        <v>23</v>
      </c>
      <c r="F393" s="90">
        <v>105</v>
      </c>
      <c r="G393" s="90">
        <v>100</v>
      </c>
      <c r="H393" s="91">
        <v>2</v>
      </c>
      <c r="I393" s="91"/>
      <c r="J393" s="91"/>
      <c r="K393" s="91">
        <v>0</v>
      </c>
      <c r="L393" s="92">
        <v>1</v>
      </c>
      <c r="M393" s="92"/>
      <c r="N393" s="92">
        <v>1</v>
      </c>
      <c r="O393" s="92"/>
      <c r="P393" s="92">
        <v>0</v>
      </c>
      <c r="Q393" s="92"/>
      <c r="R393" s="92"/>
      <c r="S393" s="92">
        <v>0</v>
      </c>
      <c r="T393" s="93">
        <v>1</v>
      </c>
      <c r="U393" s="93"/>
      <c r="V393" s="94">
        <v>5</v>
      </c>
      <c r="W393" s="121"/>
    </row>
    <row r="394" spans="1:23" x14ac:dyDescent="0.2">
      <c r="A394" s="86" t="s">
        <v>16</v>
      </c>
      <c r="B394" s="86" t="s">
        <v>29</v>
      </c>
      <c r="C394" s="88">
        <v>11356</v>
      </c>
      <c r="D394" s="88" t="s">
        <v>70</v>
      </c>
      <c r="E394" s="90" t="s">
        <v>23</v>
      </c>
      <c r="F394" s="90">
        <v>105</v>
      </c>
      <c r="G394" s="90">
        <v>100</v>
      </c>
      <c r="H394" s="91"/>
      <c r="I394" s="91">
        <v>1</v>
      </c>
      <c r="J394" s="91">
        <v>1</v>
      </c>
      <c r="K394" s="91"/>
      <c r="L394" s="92"/>
      <c r="M394" s="92">
        <v>1</v>
      </c>
      <c r="N394" s="92">
        <v>1</v>
      </c>
      <c r="O394" s="92"/>
      <c r="P394" s="92"/>
      <c r="Q394" s="92">
        <v>0</v>
      </c>
      <c r="R394" s="92">
        <v>1</v>
      </c>
      <c r="S394" s="92"/>
      <c r="T394" s="93">
        <v>0</v>
      </c>
      <c r="U394" s="93"/>
      <c r="V394" s="94">
        <v>5</v>
      </c>
      <c r="W394" s="121"/>
    </row>
    <row r="395" spans="1:23" x14ac:dyDescent="0.2">
      <c r="A395" s="86" t="s">
        <v>16</v>
      </c>
      <c r="B395" s="86" t="s">
        <v>29</v>
      </c>
      <c r="C395" s="88">
        <v>11356</v>
      </c>
      <c r="D395" s="88" t="s">
        <v>70</v>
      </c>
      <c r="E395" s="90" t="s">
        <v>23</v>
      </c>
      <c r="F395" s="90">
        <v>105</v>
      </c>
      <c r="G395" s="90">
        <v>100</v>
      </c>
      <c r="H395" s="91"/>
      <c r="I395" s="91">
        <v>0</v>
      </c>
      <c r="J395" s="91">
        <v>1</v>
      </c>
      <c r="K395" s="91"/>
      <c r="L395" s="92"/>
      <c r="M395" s="92">
        <v>1</v>
      </c>
      <c r="N395" s="92"/>
      <c r="O395" s="92">
        <v>1</v>
      </c>
      <c r="P395" s="92"/>
      <c r="Q395" s="92">
        <v>2</v>
      </c>
      <c r="R395" s="92">
        <v>1</v>
      </c>
      <c r="S395" s="92"/>
      <c r="T395" s="93">
        <v>1</v>
      </c>
      <c r="U395" s="93"/>
      <c r="V395" s="94">
        <v>7</v>
      </c>
      <c r="W395" s="121"/>
    </row>
    <row r="396" spans="1:23" x14ac:dyDescent="0.2">
      <c r="A396" s="86" t="s">
        <v>16</v>
      </c>
      <c r="B396" s="86" t="s">
        <v>29</v>
      </c>
      <c r="C396" s="88">
        <v>11356</v>
      </c>
      <c r="D396" s="88" t="s">
        <v>70</v>
      </c>
      <c r="E396" s="90" t="s">
        <v>23</v>
      </c>
      <c r="F396" s="90">
        <v>105</v>
      </c>
      <c r="G396" s="90">
        <v>100</v>
      </c>
      <c r="H396" s="91"/>
      <c r="I396" s="91">
        <v>0</v>
      </c>
      <c r="J396" s="91">
        <v>1</v>
      </c>
      <c r="K396" s="91"/>
      <c r="L396" s="92"/>
      <c r="M396" s="92">
        <v>0</v>
      </c>
      <c r="N396" s="92">
        <v>1</v>
      </c>
      <c r="O396" s="92"/>
      <c r="P396" s="92"/>
      <c r="Q396" s="92">
        <v>2</v>
      </c>
      <c r="R396" s="92">
        <v>1</v>
      </c>
      <c r="S396" s="92"/>
      <c r="T396" s="93">
        <v>1</v>
      </c>
      <c r="U396" s="93"/>
      <c r="V396" s="94">
        <v>6</v>
      </c>
      <c r="W396" s="121"/>
    </row>
    <row r="397" spans="1:23" x14ac:dyDescent="0.2">
      <c r="A397" s="86" t="s">
        <v>16</v>
      </c>
      <c r="B397" s="86" t="s">
        <v>29</v>
      </c>
      <c r="C397" s="88">
        <v>11356</v>
      </c>
      <c r="D397" s="88" t="s">
        <v>70</v>
      </c>
      <c r="E397" s="90" t="s">
        <v>23</v>
      </c>
      <c r="F397" s="90">
        <v>105</v>
      </c>
      <c r="G397" s="90">
        <v>100</v>
      </c>
      <c r="H397" s="91"/>
      <c r="I397" s="91">
        <v>0</v>
      </c>
      <c r="J397" s="91">
        <v>1</v>
      </c>
      <c r="K397" s="91"/>
      <c r="L397" s="92">
        <v>2</v>
      </c>
      <c r="M397" s="92"/>
      <c r="N397" s="92">
        <v>1</v>
      </c>
      <c r="O397" s="92"/>
      <c r="P397" s="92">
        <v>0</v>
      </c>
      <c r="Q397" s="92"/>
      <c r="R397" s="92">
        <v>0</v>
      </c>
      <c r="S397" s="92"/>
      <c r="T397" s="93">
        <v>0</v>
      </c>
      <c r="U397" s="93"/>
      <c r="V397" s="94">
        <v>4</v>
      </c>
      <c r="W397" s="121"/>
    </row>
    <row r="398" spans="1:23" x14ac:dyDescent="0.2">
      <c r="A398" s="86" t="s">
        <v>16</v>
      </c>
      <c r="B398" s="86" t="s">
        <v>29</v>
      </c>
      <c r="C398" s="88">
        <v>11356</v>
      </c>
      <c r="D398" s="88" t="s">
        <v>70</v>
      </c>
      <c r="E398" s="90" t="s">
        <v>23</v>
      </c>
      <c r="F398" s="90">
        <v>105</v>
      </c>
      <c r="G398" s="90">
        <v>100</v>
      </c>
      <c r="H398" s="91">
        <v>0</v>
      </c>
      <c r="I398" s="91"/>
      <c r="J398" s="91"/>
      <c r="K398" s="91">
        <v>1</v>
      </c>
      <c r="L398" s="92"/>
      <c r="M398" s="92">
        <v>1</v>
      </c>
      <c r="N398" s="92">
        <v>1</v>
      </c>
      <c r="O398" s="92"/>
      <c r="P398" s="92"/>
      <c r="Q398" s="92">
        <v>0</v>
      </c>
      <c r="R398" s="92">
        <v>1</v>
      </c>
      <c r="S398" s="92"/>
      <c r="T398" s="93"/>
      <c r="U398" s="93">
        <v>1</v>
      </c>
      <c r="V398" s="94">
        <v>5</v>
      </c>
      <c r="W398" s="121"/>
    </row>
    <row r="399" spans="1:23" x14ac:dyDescent="0.2">
      <c r="A399" s="86" t="s">
        <v>16</v>
      </c>
      <c r="B399" s="86" t="s">
        <v>29</v>
      </c>
      <c r="C399" s="88">
        <v>11356</v>
      </c>
      <c r="D399" s="88" t="s">
        <v>70</v>
      </c>
      <c r="E399" s="90" t="s">
        <v>23</v>
      </c>
      <c r="F399" s="90">
        <v>105</v>
      </c>
      <c r="G399" s="90">
        <v>100</v>
      </c>
      <c r="H399" s="91"/>
      <c r="I399" s="91">
        <v>2</v>
      </c>
      <c r="J399" s="91">
        <v>1</v>
      </c>
      <c r="K399" s="91"/>
      <c r="L399" s="92"/>
      <c r="M399" s="92">
        <v>0</v>
      </c>
      <c r="N399" s="92"/>
      <c r="O399" s="92">
        <v>1</v>
      </c>
      <c r="P399" s="92"/>
      <c r="Q399" s="92">
        <v>1</v>
      </c>
      <c r="R399" s="92">
        <v>1</v>
      </c>
      <c r="S399" s="92"/>
      <c r="T399" s="93"/>
      <c r="U399" s="93">
        <v>0</v>
      </c>
      <c r="V399" s="94">
        <v>6</v>
      </c>
      <c r="W399" s="121"/>
    </row>
    <row r="400" spans="1:23" x14ac:dyDescent="0.2">
      <c r="A400" s="86" t="s">
        <v>16</v>
      </c>
      <c r="B400" s="86" t="s">
        <v>29</v>
      </c>
      <c r="C400" s="88">
        <v>11356</v>
      </c>
      <c r="D400" s="88" t="s">
        <v>70</v>
      </c>
      <c r="E400" s="90" t="s">
        <v>23</v>
      </c>
      <c r="F400" s="90">
        <v>105</v>
      </c>
      <c r="G400" s="90">
        <v>100</v>
      </c>
      <c r="H400" s="91"/>
      <c r="I400" s="91">
        <v>1</v>
      </c>
      <c r="J400" s="91"/>
      <c r="K400" s="91">
        <v>1</v>
      </c>
      <c r="L400" s="92"/>
      <c r="M400" s="92">
        <v>0</v>
      </c>
      <c r="N400" s="92">
        <v>1</v>
      </c>
      <c r="O400" s="92"/>
      <c r="P400" s="92"/>
      <c r="Q400" s="92">
        <v>0</v>
      </c>
      <c r="R400" s="92">
        <v>1</v>
      </c>
      <c r="S400" s="92"/>
      <c r="T400" s="93"/>
      <c r="U400" s="93">
        <v>0</v>
      </c>
      <c r="V400" s="94">
        <v>4</v>
      </c>
      <c r="W400" s="121"/>
    </row>
    <row r="401" spans="1:23" x14ac:dyDescent="0.2">
      <c r="A401" s="86" t="s">
        <v>16</v>
      </c>
      <c r="B401" s="86" t="s">
        <v>29</v>
      </c>
      <c r="C401" s="88">
        <v>11356</v>
      </c>
      <c r="D401" s="88" t="s">
        <v>70</v>
      </c>
      <c r="E401" s="90" t="s">
        <v>23</v>
      </c>
      <c r="F401" s="90">
        <v>105</v>
      </c>
      <c r="G401" s="90">
        <v>100</v>
      </c>
      <c r="H401" s="91">
        <v>2</v>
      </c>
      <c r="I401" s="91"/>
      <c r="J401" s="91">
        <v>1</v>
      </c>
      <c r="K401" s="91"/>
      <c r="L401" s="92">
        <v>2</v>
      </c>
      <c r="M401" s="92"/>
      <c r="N401" s="92">
        <v>1</v>
      </c>
      <c r="O401" s="92"/>
      <c r="P401" s="92">
        <v>2</v>
      </c>
      <c r="Q401" s="92"/>
      <c r="R401" s="92">
        <v>1</v>
      </c>
      <c r="S401" s="92"/>
      <c r="T401" s="93">
        <v>1</v>
      </c>
      <c r="U401" s="93"/>
      <c r="V401" s="94">
        <v>10</v>
      </c>
      <c r="W401" s="121"/>
    </row>
    <row r="402" spans="1:23" x14ac:dyDescent="0.2">
      <c r="A402" s="86" t="s">
        <v>16</v>
      </c>
      <c r="B402" s="86" t="s">
        <v>29</v>
      </c>
      <c r="C402" s="88">
        <v>11356</v>
      </c>
      <c r="D402" s="88" t="s">
        <v>70</v>
      </c>
      <c r="E402" s="90" t="s">
        <v>23</v>
      </c>
      <c r="F402" s="90">
        <v>105</v>
      </c>
      <c r="G402" s="90">
        <v>100</v>
      </c>
      <c r="H402" s="91"/>
      <c r="I402" s="91">
        <v>1</v>
      </c>
      <c r="J402" s="91">
        <v>1</v>
      </c>
      <c r="K402" s="91"/>
      <c r="L402" s="92">
        <v>2</v>
      </c>
      <c r="M402" s="92"/>
      <c r="N402" s="92">
        <v>1</v>
      </c>
      <c r="O402" s="92"/>
      <c r="P402" s="92">
        <v>2</v>
      </c>
      <c r="Q402" s="92"/>
      <c r="R402" s="92"/>
      <c r="S402" s="92">
        <v>1</v>
      </c>
      <c r="T402" s="93"/>
      <c r="U402" s="93">
        <v>2</v>
      </c>
      <c r="V402" s="94">
        <v>10</v>
      </c>
      <c r="W402" s="121"/>
    </row>
    <row r="403" spans="1:23" x14ac:dyDescent="0.2">
      <c r="A403" s="86" t="s">
        <v>16</v>
      </c>
      <c r="B403" s="86" t="s">
        <v>29</v>
      </c>
      <c r="C403" s="88">
        <v>11356</v>
      </c>
      <c r="D403" s="88" t="s">
        <v>70</v>
      </c>
      <c r="E403" s="90" t="s">
        <v>23</v>
      </c>
      <c r="F403" s="90">
        <v>105</v>
      </c>
      <c r="G403" s="90">
        <v>100</v>
      </c>
      <c r="H403" s="91"/>
      <c r="I403" s="91">
        <v>2</v>
      </c>
      <c r="J403" s="91"/>
      <c r="K403" s="91">
        <v>1</v>
      </c>
      <c r="L403" s="92"/>
      <c r="M403" s="92">
        <v>2</v>
      </c>
      <c r="N403" s="92">
        <v>1</v>
      </c>
      <c r="O403" s="92"/>
      <c r="P403" s="92"/>
      <c r="Q403" s="92">
        <v>1</v>
      </c>
      <c r="R403" s="92"/>
      <c r="S403" s="92">
        <v>0</v>
      </c>
      <c r="T403" s="93">
        <v>2</v>
      </c>
      <c r="U403" s="93"/>
      <c r="V403" s="94">
        <v>9</v>
      </c>
      <c r="W403" s="121"/>
    </row>
    <row r="404" spans="1:23" x14ac:dyDescent="0.2">
      <c r="A404" s="86" t="s">
        <v>16</v>
      </c>
      <c r="B404" s="86" t="s">
        <v>29</v>
      </c>
      <c r="C404" s="88">
        <v>11356</v>
      </c>
      <c r="D404" s="88" t="s">
        <v>70</v>
      </c>
      <c r="E404" s="90" t="s">
        <v>23</v>
      </c>
      <c r="F404" s="90">
        <v>105</v>
      </c>
      <c r="G404" s="90">
        <v>100</v>
      </c>
      <c r="H404" s="91">
        <v>2</v>
      </c>
      <c r="I404" s="91"/>
      <c r="J404" s="91">
        <v>1</v>
      </c>
      <c r="K404" s="91"/>
      <c r="L404" s="92"/>
      <c r="M404" s="92">
        <v>1</v>
      </c>
      <c r="N404" s="92">
        <v>1</v>
      </c>
      <c r="O404" s="92"/>
      <c r="P404" s="92">
        <v>2</v>
      </c>
      <c r="Q404" s="92"/>
      <c r="R404" s="92">
        <v>1</v>
      </c>
      <c r="S404" s="92"/>
      <c r="T404" s="93">
        <v>0</v>
      </c>
      <c r="U404" s="93"/>
      <c r="V404" s="94">
        <v>8</v>
      </c>
      <c r="W404" s="121"/>
    </row>
    <row r="405" spans="1:23" x14ac:dyDescent="0.2">
      <c r="A405" s="86" t="s">
        <v>16</v>
      </c>
      <c r="B405" s="86" t="s">
        <v>29</v>
      </c>
      <c r="C405" s="88">
        <v>11356</v>
      </c>
      <c r="D405" s="88" t="s">
        <v>70</v>
      </c>
      <c r="E405" s="90" t="s">
        <v>23</v>
      </c>
      <c r="F405" s="90">
        <v>105</v>
      </c>
      <c r="G405" s="90">
        <v>100</v>
      </c>
      <c r="H405" s="91"/>
      <c r="I405" s="91">
        <v>2</v>
      </c>
      <c r="J405" s="91">
        <v>1</v>
      </c>
      <c r="K405" s="91"/>
      <c r="L405" s="92"/>
      <c r="M405" s="92">
        <v>1</v>
      </c>
      <c r="N405" s="92">
        <v>0</v>
      </c>
      <c r="O405" s="92"/>
      <c r="P405" s="92">
        <v>0</v>
      </c>
      <c r="Q405" s="92"/>
      <c r="R405" s="92">
        <v>1</v>
      </c>
      <c r="S405" s="92"/>
      <c r="T405" s="93"/>
      <c r="U405" s="93">
        <v>2</v>
      </c>
      <c r="V405" s="94">
        <v>7</v>
      </c>
      <c r="W405" s="121"/>
    </row>
    <row r="406" spans="1:23" x14ac:dyDescent="0.2">
      <c r="A406" s="86" t="s">
        <v>16</v>
      </c>
      <c r="B406" s="86" t="s">
        <v>29</v>
      </c>
      <c r="C406" s="88">
        <v>11356</v>
      </c>
      <c r="D406" s="88" t="s">
        <v>70</v>
      </c>
      <c r="E406" s="90" t="s">
        <v>23</v>
      </c>
      <c r="F406" s="90">
        <v>105</v>
      </c>
      <c r="G406" s="90">
        <v>100</v>
      </c>
      <c r="H406" s="91">
        <v>0</v>
      </c>
      <c r="I406" s="91"/>
      <c r="J406" s="91">
        <v>1</v>
      </c>
      <c r="K406" s="91"/>
      <c r="L406" s="92"/>
      <c r="M406" s="92">
        <v>1</v>
      </c>
      <c r="N406" s="92"/>
      <c r="O406" s="92">
        <v>0</v>
      </c>
      <c r="P406" s="92"/>
      <c r="Q406" s="92">
        <v>1</v>
      </c>
      <c r="R406" s="92">
        <v>1</v>
      </c>
      <c r="S406" s="92"/>
      <c r="T406" s="93"/>
      <c r="U406" s="93">
        <v>2</v>
      </c>
      <c r="V406" s="94">
        <v>6</v>
      </c>
      <c r="W406" s="121"/>
    </row>
    <row r="407" spans="1:23" x14ac:dyDescent="0.2">
      <c r="A407" s="86" t="s">
        <v>16</v>
      </c>
      <c r="B407" s="86" t="s">
        <v>29</v>
      </c>
      <c r="C407" s="88">
        <v>11356</v>
      </c>
      <c r="D407" s="88" t="s">
        <v>70</v>
      </c>
      <c r="E407" s="90" t="s">
        <v>23</v>
      </c>
      <c r="F407" s="90">
        <v>105</v>
      </c>
      <c r="G407" s="90">
        <v>100</v>
      </c>
      <c r="H407" s="91">
        <v>2</v>
      </c>
      <c r="I407" s="91"/>
      <c r="J407" s="91">
        <v>1</v>
      </c>
      <c r="K407" s="91"/>
      <c r="L407" s="92">
        <v>0</v>
      </c>
      <c r="M407" s="92"/>
      <c r="N407" s="92">
        <v>1</v>
      </c>
      <c r="O407" s="92"/>
      <c r="P407" s="92">
        <v>2</v>
      </c>
      <c r="Q407" s="92"/>
      <c r="R407" s="92">
        <v>1</v>
      </c>
      <c r="S407" s="92"/>
      <c r="T407" s="93"/>
      <c r="U407" s="93">
        <v>0</v>
      </c>
      <c r="V407" s="94">
        <v>7</v>
      </c>
      <c r="W407" s="121"/>
    </row>
    <row r="408" spans="1:23" x14ac:dyDescent="0.2">
      <c r="A408" s="86" t="s">
        <v>16</v>
      </c>
      <c r="B408" s="86" t="s">
        <v>29</v>
      </c>
      <c r="C408" s="88">
        <v>11356</v>
      </c>
      <c r="D408" s="88" t="s">
        <v>70</v>
      </c>
      <c r="E408" s="90" t="s">
        <v>23</v>
      </c>
      <c r="F408" s="90">
        <v>105</v>
      </c>
      <c r="G408" s="90">
        <v>100</v>
      </c>
      <c r="H408" s="91">
        <v>1</v>
      </c>
      <c r="I408" s="91"/>
      <c r="J408" s="91">
        <v>1</v>
      </c>
      <c r="K408" s="91"/>
      <c r="L408" s="92">
        <v>2</v>
      </c>
      <c r="M408" s="92"/>
      <c r="N408" s="92">
        <v>1</v>
      </c>
      <c r="O408" s="92"/>
      <c r="P408" s="92">
        <v>0</v>
      </c>
      <c r="Q408" s="92"/>
      <c r="R408" s="92">
        <v>0</v>
      </c>
      <c r="S408" s="92"/>
      <c r="T408" s="93">
        <v>1</v>
      </c>
      <c r="U408" s="93"/>
      <c r="V408" s="94">
        <v>6</v>
      </c>
      <c r="W408" s="121"/>
    </row>
    <row r="409" spans="1:23" x14ac:dyDescent="0.2">
      <c r="A409" s="86" t="s">
        <v>16</v>
      </c>
      <c r="B409" s="86" t="s">
        <v>29</v>
      </c>
      <c r="C409" s="88">
        <v>11356</v>
      </c>
      <c r="D409" s="88" t="s">
        <v>70</v>
      </c>
      <c r="E409" s="90" t="s">
        <v>24</v>
      </c>
      <c r="F409" s="90">
        <v>105</v>
      </c>
      <c r="G409" s="90">
        <v>100</v>
      </c>
      <c r="H409" s="91">
        <v>1</v>
      </c>
      <c r="I409" s="91"/>
      <c r="J409" s="91"/>
      <c r="K409" s="91">
        <v>1</v>
      </c>
      <c r="L409" s="92">
        <v>0</v>
      </c>
      <c r="M409" s="92"/>
      <c r="N409" s="92">
        <v>1</v>
      </c>
      <c r="O409" s="92"/>
      <c r="P409" s="92"/>
      <c r="Q409" s="92">
        <v>1</v>
      </c>
      <c r="R409" s="92">
        <v>1</v>
      </c>
      <c r="S409" s="92"/>
      <c r="T409" s="93"/>
      <c r="U409" s="93">
        <v>0</v>
      </c>
      <c r="V409" s="94">
        <v>5</v>
      </c>
      <c r="W409" s="121"/>
    </row>
    <row r="410" spans="1:23" x14ac:dyDescent="0.2">
      <c r="A410" s="86" t="s">
        <v>16</v>
      </c>
      <c r="B410" s="86" t="s">
        <v>29</v>
      </c>
      <c r="C410" s="88">
        <v>11356</v>
      </c>
      <c r="D410" s="88" t="s">
        <v>70</v>
      </c>
      <c r="E410" s="90" t="s">
        <v>24</v>
      </c>
      <c r="F410" s="90">
        <v>105</v>
      </c>
      <c r="G410" s="90">
        <v>100</v>
      </c>
      <c r="H410" s="91">
        <v>1</v>
      </c>
      <c r="I410" s="91"/>
      <c r="J410" s="91"/>
      <c r="K410" s="91">
        <v>1</v>
      </c>
      <c r="L410" s="92"/>
      <c r="M410" s="92">
        <v>1</v>
      </c>
      <c r="N410" s="92">
        <v>1</v>
      </c>
      <c r="O410" s="92"/>
      <c r="P410" s="92">
        <v>2</v>
      </c>
      <c r="Q410" s="92"/>
      <c r="R410" s="92">
        <v>1</v>
      </c>
      <c r="S410" s="92"/>
      <c r="T410" s="93">
        <v>1</v>
      </c>
      <c r="U410" s="93"/>
      <c r="V410" s="94">
        <v>8</v>
      </c>
      <c r="W410" s="121"/>
    </row>
    <row r="411" spans="1:23" x14ac:dyDescent="0.2">
      <c r="A411" s="86" t="s">
        <v>16</v>
      </c>
      <c r="B411" s="86" t="s">
        <v>29</v>
      </c>
      <c r="C411" s="88">
        <v>11356</v>
      </c>
      <c r="D411" s="88" t="s">
        <v>70</v>
      </c>
      <c r="E411" s="90" t="s">
        <v>24</v>
      </c>
      <c r="F411" s="90">
        <v>105</v>
      </c>
      <c r="G411" s="90">
        <v>100</v>
      </c>
      <c r="H411" s="91">
        <v>2</v>
      </c>
      <c r="I411" s="91"/>
      <c r="J411" s="91">
        <v>0</v>
      </c>
      <c r="K411" s="91"/>
      <c r="L411" s="92">
        <v>0</v>
      </c>
      <c r="M411" s="92"/>
      <c r="N411" s="92"/>
      <c r="O411" s="92">
        <v>0</v>
      </c>
      <c r="P411" s="92">
        <v>0</v>
      </c>
      <c r="Q411" s="92"/>
      <c r="R411" s="92"/>
      <c r="S411" s="92">
        <v>1</v>
      </c>
      <c r="T411" s="93"/>
      <c r="U411" s="93">
        <v>0</v>
      </c>
      <c r="V411" s="94">
        <v>3</v>
      </c>
      <c r="W411" s="121"/>
    </row>
    <row r="412" spans="1:23" x14ac:dyDescent="0.2">
      <c r="A412" s="86" t="s">
        <v>16</v>
      </c>
      <c r="B412" s="86" t="s">
        <v>29</v>
      </c>
      <c r="C412" s="88">
        <v>11356</v>
      </c>
      <c r="D412" s="88" t="s">
        <v>70</v>
      </c>
      <c r="E412" s="90" t="s">
        <v>24</v>
      </c>
      <c r="F412" s="90">
        <v>105</v>
      </c>
      <c r="G412" s="90">
        <v>100</v>
      </c>
      <c r="H412" s="91">
        <v>0</v>
      </c>
      <c r="I412" s="91"/>
      <c r="J412" s="91"/>
      <c r="K412" s="91">
        <v>1</v>
      </c>
      <c r="L412" s="92">
        <v>0</v>
      </c>
      <c r="M412" s="92"/>
      <c r="N412" s="92">
        <v>1</v>
      </c>
      <c r="O412" s="92"/>
      <c r="P412" s="92">
        <v>0</v>
      </c>
      <c r="Q412" s="92"/>
      <c r="R412" s="92"/>
      <c r="S412" s="92">
        <v>1</v>
      </c>
      <c r="T412" s="93"/>
      <c r="U412" s="93">
        <v>2</v>
      </c>
      <c r="V412" s="94">
        <v>5</v>
      </c>
      <c r="W412" s="121"/>
    </row>
    <row r="413" spans="1:23" x14ac:dyDescent="0.2">
      <c r="A413" s="86" t="s">
        <v>16</v>
      </c>
      <c r="B413" s="86" t="s">
        <v>29</v>
      </c>
      <c r="C413" s="88">
        <v>11356</v>
      </c>
      <c r="D413" s="88" t="s">
        <v>70</v>
      </c>
      <c r="E413" s="90" t="s">
        <v>24</v>
      </c>
      <c r="F413" s="90">
        <v>105</v>
      </c>
      <c r="G413" s="90">
        <v>100</v>
      </c>
      <c r="H413" s="91"/>
      <c r="I413" s="91">
        <v>2</v>
      </c>
      <c r="J413" s="91">
        <v>1</v>
      </c>
      <c r="K413" s="91"/>
      <c r="L413" s="92">
        <v>2</v>
      </c>
      <c r="M413" s="92"/>
      <c r="N413" s="92"/>
      <c r="O413" s="92">
        <v>1</v>
      </c>
      <c r="P413" s="92"/>
      <c r="Q413" s="92">
        <v>2</v>
      </c>
      <c r="R413" s="92">
        <v>1</v>
      </c>
      <c r="S413" s="92"/>
      <c r="T413" s="93">
        <v>2</v>
      </c>
      <c r="U413" s="93"/>
      <c r="V413" s="94">
        <v>11</v>
      </c>
      <c r="W413" s="121"/>
    </row>
    <row r="414" spans="1:23" x14ac:dyDescent="0.2">
      <c r="A414" s="86" t="s">
        <v>16</v>
      </c>
      <c r="B414" s="86" t="s">
        <v>29</v>
      </c>
      <c r="C414" s="88">
        <v>11356</v>
      </c>
      <c r="D414" s="88" t="s">
        <v>70</v>
      </c>
      <c r="E414" s="90" t="s">
        <v>24</v>
      </c>
      <c r="F414" s="90">
        <v>105</v>
      </c>
      <c r="G414" s="90">
        <v>100</v>
      </c>
      <c r="H414" s="91"/>
      <c r="I414" s="91">
        <v>2</v>
      </c>
      <c r="J414" s="91"/>
      <c r="K414" s="91">
        <v>0</v>
      </c>
      <c r="L414" s="92"/>
      <c r="M414" s="92">
        <v>0</v>
      </c>
      <c r="N414" s="92"/>
      <c r="O414" s="92">
        <v>0</v>
      </c>
      <c r="P414" s="92">
        <v>0</v>
      </c>
      <c r="Q414" s="92"/>
      <c r="R414" s="92"/>
      <c r="S414" s="92">
        <v>0</v>
      </c>
      <c r="T414" s="93">
        <v>0</v>
      </c>
      <c r="U414" s="93"/>
      <c r="V414" s="94">
        <v>2</v>
      </c>
      <c r="W414" s="121"/>
    </row>
    <row r="415" spans="1:23" x14ac:dyDescent="0.2">
      <c r="A415" s="86" t="s">
        <v>16</v>
      </c>
      <c r="B415" s="86" t="s">
        <v>29</v>
      </c>
      <c r="C415" s="88">
        <v>11356</v>
      </c>
      <c r="D415" s="88" t="s">
        <v>70</v>
      </c>
      <c r="E415" s="90" t="s">
        <v>24</v>
      </c>
      <c r="F415" s="90">
        <v>105</v>
      </c>
      <c r="G415" s="90">
        <v>100</v>
      </c>
      <c r="H415" s="91">
        <v>2</v>
      </c>
      <c r="I415" s="91"/>
      <c r="J415" s="91">
        <v>1</v>
      </c>
      <c r="K415" s="91"/>
      <c r="L415" s="92"/>
      <c r="M415" s="92">
        <v>0</v>
      </c>
      <c r="N415" s="92">
        <v>1</v>
      </c>
      <c r="O415" s="92"/>
      <c r="P415" s="92"/>
      <c r="Q415" s="92">
        <v>1</v>
      </c>
      <c r="R415" s="92">
        <v>1</v>
      </c>
      <c r="S415" s="92"/>
      <c r="T415" s="93"/>
      <c r="U415" s="93">
        <v>1</v>
      </c>
      <c r="V415" s="94">
        <v>7</v>
      </c>
      <c r="W415" s="121"/>
    </row>
    <row r="416" spans="1:23" x14ac:dyDescent="0.2">
      <c r="A416" s="86" t="s">
        <v>16</v>
      </c>
      <c r="B416" s="86" t="s">
        <v>29</v>
      </c>
      <c r="C416" s="88">
        <v>11356</v>
      </c>
      <c r="D416" s="88" t="s">
        <v>70</v>
      </c>
      <c r="E416" s="90" t="s">
        <v>24</v>
      </c>
      <c r="F416" s="90">
        <v>105</v>
      </c>
      <c r="G416" s="90">
        <v>100</v>
      </c>
      <c r="H416" s="91">
        <v>2</v>
      </c>
      <c r="I416" s="91"/>
      <c r="J416" s="91">
        <v>0</v>
      </c>
      <c r="K416" s="91"/>
      <c r="L416" s="92">
        <v>2</v>
      </c>
      <c r="M416" s="92"/>
      <c r="N416" s="92">
        <v>0</v>
      </c>
      <c r="O416" s="92"/>
      <c r="P416" s="92"/>
      <c r="Q416" s="92">
        <v>0</v>
      </c>
      <c r="R416" s="92">
        <v>1</v>
      </c>
      <c r="S416" s="92"/>
      <c r="T416" s="93">
        <v>0</v>
      </c>
      <c r="U416" s="93"/>
      <c r="V416" s="94">
        <v>5</v>
      </c>
      <c r="W416" s="121"/>
    </row>
    <row r="417" spans="1:23" x14ac:dyDescent="0.2">
      <c r="A417" s="86" t="s">
        <v>16</v>
      </c>
      <c r="B417" s="86" t="s">
        <v>29</v>
      </c>
      <c r="C417" s="88">
        <v>11356</v>
      </c>
      <c r="D417" s="88" t="s">
        <v>70</v>
      </c>
      <c r="E417" s="90" t="s">
        <v>24</v>
      </c>
      <c r="F417" s="90">
        <v>105</v>
      </c>
      <c r="G417" s="90">
        <v>100</v>
      </c>
      <c r="H417" s="91">
        <v>2</v>
      </c>
      <c r="I417" s="91"/>
      <c r="J417" s="91"/>
      <c r="K417" s="91">
        <v>1</v>
      </c>
      <c r="L417" s="92"/>
      <c r="M417" s="92">
        <v>0</v>
      </c>
      <c r="N417" s="92">
        <v>1</v>
      </c>
      <c r="O417" s="92"/>
      <c r="P417" s="92">
        <v>0</v>
      </c>
      <c r="Q417" s="92"/>
      <c r="R417" s="92">
        <v>1</v>
      </c>
      <c r="S417" s="92"/>
      <c r="T417" s="93">
        <v>1</v>
      </c>
      <c r="U417" s="93"/>
      <c r="V417" s="94">
        <v>6</v>
      </c>
      <c r="W417" s="121"/>
    </row>
    <row r="418" spans="1:23" x14ac:dyDescent="0.2">
      <c r="A418" s="86" t="s">
        <v>16</v>
      </c>
      <c r="B418" s="86" t="s">
        <v>29</v>
      </c>
      <c r="C418" s="88">
        <v>11356</v>
      </c>
      <c r="D418" s="88" t="s">
        <v>70</v>
      </c>
      <c r="E418" s="90" t="s">
        <v>24</v>
      </c>
      <c r="F418" s="90">
        <v>105</v>
      </c>
      <c r="G418" s="90">
        <v>100</v>
      </c>
      <c r="H418" s="91">
        <v>2</v>
      </c>
      <c r="I418" s="91"/>
      <c r="J418" s="91">
        <v>0</v>
      </c>
      <c r="K418" s="91"/>
      <c r="L418" s="92">
        <v>2</v>
      </c>
      <c r="M418" s="92"/>
      <c r="N418" s="92">
        <v>0</v>
      </c>
      <c r="O418" s="92"/>
      <c r="P418" s="92">
        <v>0</v>
      </c>
      <c r="Q418" s="92"/>
      <c r="R418" s="92">
        <v>1</v>
      </c>
      <c r="S418" s="92"/>
      <c r="T418" s="93"/>
      <c r="U418" s="93">
        <v>1</v>
      </c>
      <c r="V418" s="94">
        <v>6</v>
      </c>
      <c r="W418" s="121"/>
    </row>
    <row r="419" spans="1:23" x14ac:dyDescent="0.2">
      <c r="A419" s="86" t="s">
        <v>16</v>
      </c>
      <c r="B419" s="86" t="s">
        <v>29</v>
      </c>
      <c r="C419" s="88">
        <v>11356</v>
      </c>
      <c r="D419" s="88" t="s">
        <v>70</v>
      </c>
      <c r="E419" s="90" t="s">
        <v>24</v>
      </c>
      <c r="F419" s="90">
        <v>105</v>
      </c>
      <c r="G419" s="90">
        <v>100</v>
      </c>
      <c r="H419" s="91"/>
      <c r="I419" s="91">
        <v>0</v>
      </c>
      <c r="J419" s="91">
        <v>1</v>
      </c>
      <c r="K419" s="91"/>
      <c r="L419" s="92">
        <v>0</v>
      </c>
      <c r="M419" s="92"/>
      <c r="N419" s="92">
        <v>0</v>
      </c>
      <c r="O419" s="92"/>
      <c r="P419" s="92">
        <v>0</v>
      </c>
      <c r="Q419" s="92"/>
      <c r="R419" s="92"/>
      <c r="S419" s="92">
        <v>1</v>
      </c>
      <c r="T419" s="93"/>
      <c r="U419" s="93">
        <v>0</v>
      </c>
      <c r="V419" s="94">
        <v>2</v>
      </c>
      <c r="W419" s="121"/>
    </row>
    <row r="420" spans="1:23" x14ac:dyDescent="0.2">
      <c r="A420" s="86" t="s">
        <v>16</v>
      </c>
      <c r="B420" s="86" t="s">
        <v>29</v>
      </c>
      <c r="C420" s="88">
        <v>11356</v>
      </c>
      <c r="D420" s="88" t="s">
        <v>70</v>
      </c>
      <c r="E420" s="90" t="s">
        <v>24</v>
      </c>
      <c r="F420" s="90">
        <v>105</v>
      </c>
      <c r="G420" s="90">
        <v>100</v>
      </c>
      <c r="H420" s="91"/>
      <c r="I420" s="91">
        <v>2</v>
      </c>
      <c r="J420" s="91"/>
      <c r="K420" s="91">
        <v>1</v>
      </c>
      <c r="L420" s="92">
        <v>2</v>
      </c>
      <c r="M420" s="92"/>
      <c r="N420" s="92">
        <v>1</v>
      </c>
      <c r="O420" s="92"/>
      <c r="P420" s="92">
        <v>0</v>
      </c>
      <c r="Q420" s="92"/>
      <c r="R420" s="92"/>
      <c r="S420" s="92">
        <v>1</v>
      </c>
      <c r="T420" s="93"/>
      <c r="U420" s="93">
        <v>0</v>
      </c>
      <c r="V420" s="94">
        <v>7</v>
      </c>
      <c r="W420" s="121"/>
    </row>
    <row r="421" spans="1:23" x14ac:dyDescent="0.2">
      <c r="A421" s="86" t="s">
        <v>16</v>
      </c>
      <c r="B421" s="86" t="s">
        <v>29</v>
      </c>
      <c r="C421" s="88">
        <v>11356</v>
      </c>
      <c r="D421" s="88" t="s">
        <v>70</v>
      </c>
      <c r="E421" s="90" t="s">
        <v>24</v>
      </c>
      <c r="F421" s="90">
        <v>105</v>
      </c>
      <c r="G421" s="90">
        <v>100</v>
      </c>
      <c r="H421" s="91">
        <v>0</v>
      </c>
      <c r="I421" s="91"/>
      <c r="J421" s="91">
        <v>0</v>
      </c>
      <c r="K421" s="91"/>
      <c r="L421" s="92">
        <v>2</v>
      </c>
      <c r="M421" s="92"/>
      <c r="N421" s="92">
        <v>0</v>
      </c>
      <c r="O421" s="92"/>
      <c r="P421" s="92">
        <v>2</v>
      </c>
      <c r="Q421" s="92"/>
      <c r="R421" s="92">
        <v>0</v>
      </c>
      <c r="S421" s="92"/>
      <c r="T421" s="93">
        <v>1</v>
      </c>
      <c r="U421" s="93"/>
      <c r="V421" s="94">
        <v>5</v>
      </c>
      <c r="W421" s="121"/>
    </row>
    <row r="422" spans="1:23" x14ac:dyDescent="0.2">
      <c r="A422" s="86" t="s">
        <v>16</v>
      </c>
      <c r="B422" s="86" t="s">
        <v>29</v>
      </c>
      <c r="C422" s="88">
        <v>11356</v>
      </c>
      <c r="D422" s="88" t="s">
        <v>70</v>
      </c>
      <c r="E422" s="90" t="s">
        <v>24</v>
      </c>
      <c r="F422" s="90">
        <v>105</v>
      </c>
      <c r="G422" s="90">
        <v>100</v>
      </c>
      <c r="H422" s="91"/>
      <c r="I422" s="91">
        <v>2</v>
      </c>
      <c r="J422" s="91"/>
      <c r="K422" s="91">
        <v>1</v>
      </c>
      <c r="L422" s="92">
        <v>2</v>
      </c>
      <c r="M422" s="92"/>
      <c r="N422" s="92">
        <v>1</v>
      </c>
      <c r="O422" s="92"/>
      <c r="P422" s="92">
        <v>2</v>
      </c>
      <c r="Q422" s="92"/>
      <c r="R422" s="92">
        <v>1</v>
      </c>
      <c r="S422" s="92"/>
      <c r="T422" s="93">
        <v>1</v>
      </c>
      <c r="U422" s="93"/>
      <c r="V422" s="94">
        <v>10</v>
      </c>
      <c r="W422" s="121"/>
    </row>
    <row r="423" spans="1:23" x14ac:dyDescent="0.2">
      <c r="A423" s="86" t="s">
        <v>16</v>
      </c>
      <c r="B423" s="86" t="s">
        <v>29</v>
      </c>
      <c r="C423" s="88">
        <v>11356</v>
      </c>
      <c r="D423" s="88" t="s">
        <v>70</v>
      </c>
      <c r="E423" s="90" t="s">
        <v>24</v>
      </c>
      <c r="F423" s="90">
        <v>105</v>
      </c>
      <c r="G423" s="90">
        <v>100</v>
      </c>
      <c r="H423" s="91"/>
      <c r="I423" s="91">
        <v>2</v>
      </c>
      <c r="J423" s="91">
        <v>1</v>
      </c>
      <c r="K423" s="91"/>
      <c r="L423" s="92"/>
      <c r="M423" s="92">
        <v>1</v>
      </c>
      <c r="N423" s="92"/>
      <c r="O423" s="92">
        <v>0</v>
      </c>
      <c r="P423" s="92"/>
      <c r="Q423" s="92">
        <v>2</v>
      </c>
      <c r="R423" s="92"/>
      <c r="S423" s="92">
        <v>0</v>
      </c>
      <c r="T423" s="93">
        <v>1</v>
      </c>
      <c r="U423" s="93"/>
      <c r="V423" s="94">
        <v>7</v>
      </c>
      <c r="W423" s="121"/>
    </row>
    <row r="424" spans="1:23" x14ac:dyDescent="0.2">
      <c r="A424" s="86" t="s">
        <v>16</v>
      </c>
      <c r="B424" s="86" t="s">
        <v>29</v>
      </c>
      <c r="C424" s="88">
        <v>11356</v>
      </c>
      <c r="D424" s="88" t="s">
        <v>70</v>
      </c>
      <c r="E424" s="90" t="s">
        <v>24</v>
      </c>
      <c r="F424" s="90">
        <v>105</v>
      </c>
      <c r="G424" s="90">
        <v>100</v>
      </c>
      <c r="H424" s="91"/>
      <c r="I424" s="91">
        <v>0</v>
      </c>
      <c r="J424" s="91">
        <v>1</v>
      </c>
      <c r="K424" s="91"/>
      <c r="L424" s="92">
        <v>2</v>
      </c>
      <c r="M424" s="92"/>
      <c r="N424" s="92">
        <v>1</v>
      </c>
      <c r="O424" s="92"/>
      <c r="P424" s="92">
        <v>2</v>
      </c>
      <c r="Q424" s="92"/>
      <c r="R424" s="92">
        <v>1</v>
      </c>
      <c r="S424" s="92"/>
      <c r="T424" s="93"/>
      <c r="U424" s="93">
        <v>0</v>
      </c>
      <c r="V424" s="94">
        <v>7</v>
      </c>
      <c r="W424" s="121"/>
    </row>
    <row r="425" spans="1:23" x14ac:dyDescent="0.2">
      <c r="A425" s="86" t="s">
        <v>16</v>
      </c>
      <c r="B425" s="86" t="s">
        <v>29</v>
      </c>
      <c r="C425" s="88">
        <v>11356</v>
      </c>
      <c r="D425" s="88" t="s">
        <v>70</v>
      </c>
      <c r="E425" s="90" t="s">
        <v>24</v>
      </c>
      <c r="F425" s="90">
        <v>105</v>
      </c>
      <c r="G425" s="90">
        <v>100</v>
      </c>
      <c r="H425" s="91">
        <v>2</v>
      </c>
      <c r="I425" s="91"/>
      <c r="J425" s="91"/>
      <c r="K425" s="91">
        <v>1</v>
      </c>
      <c r="L425" s="92">
        <v>2</v>
      </c>
      <c r="M425" s="92"/>
      <c r="N425" s="92">
        <v>1</v>
      </c>
      <c r="O425" s="92"/>
      <c r="P425" s="92">
        <v>2</v>
      </c>
      <c r="Q425" s="92"/>
      <c r="R425" s="92"/>
      <c r="S425" s="92">
        <v>1</v>
      </c>
      <c r="T425" s="93"/>
      <c r="U425" s="93">
        <v>2</v>
      </c>
      <c r="V425" s="94">
        <v>11</v>
      </c>
      <c r="W425" s="121"/>
    </row>
    <row r="426" spans="1:23" x14ac:dyDescent="0.2">
      <c r="A426" s="86" t="s">
        <v>16</v>
      </c>
      <c r="B426" s="86" t="s">
        <v>29</v>
      </c>
      <c r="C426" s="88">
        <v>11356</v>
      </c>
      <c r="D426" s="88" t="s">
        <v>70</v>
      </c>
      <c r="E426" s="90" t="s">
        <v>24</v>
      </c>
      <c r="F426" s="90">
        <v>105</v>
      </c>
      <c r="G426" s="90">
        <v>100</v>
      </c>
      <c r="H426" s="91"/>
      <c r="I426" s="91">
        <v>1</v>
      </c>
      <c r="J426" s="91"/>
      <c r="K426" s="91">
        <v>1</v>
      </c>
      <c r="L426" s="92"/>
      <c r="M426" s="92">
        <v>0</v>
      </c>
      <c r="N426" s="92">
        <v>0</v>
      </c>
      <c r="O426" s="92"/>
      <c r="P426" s="92">
        <v>2</v>
      </c>
      <c r="Q426" s="92"/>
      <c r="R426" s="92">
        <v>0</v>
      </c>
      <c r="S426" s="92"/>
      <c r="T426" s="93">
        <v>2</v>
      </c>
      <c r="U426" s="93"/>
      <c r="V426" s="94">
        <v>6</v>
      </c>
      <c r="W426" s="121"/>
    </row>
    <row r="427" spans="1:23" x14ac:dyDescent="0.2">
      <c r="A427" s="86" t="s">
        <v>16</v>
      </c>
      <c r="B427" s="86" t="s">
        <v>29</v>
      </c>
      <c r="C427" s="88">
        <v>11356</v>
      </c>
      <c r="D427" s="88" t="s">
        <v>70</v>
      </c>
      <c r="E427" s="90" t="s">
        <v>24</v>
      </c>
      <c r="F427" s="90">
        <v>105</v>
      </c>
      <c r="G427" s="90">
        <v>100</v>
      </c>
      <c r="H427" s="91"/>
      <c r="I427" s="91">
        <v>1</v>
      </c>
      <c r="J427" s="91">
        <v>1</v>
      </c>
      <c r="K427" s="91"/>
      <c r="L427" s="92"/>
      <c r="M427" s="92">
        <v>0</v>
      </c>
      <c r="N427" s="92">
        <v>0</v>
      </c>
      <c r="O427" s="92"/>
      <c r="P427" s="92"/>
      <c r="Q427" s="92">
        <v>2</v>
      </c>
      <c r="R427" s="92"/>
      <c r="S427" s="92">
        <v>1</v>
      </c>
      <c r="T427" s="93"/>
      <c r="U427" s="93">
        <v>0</v>
      </c>
      <c r="V427" s="94">
        <v>5</v>
      </c>
      <c r="W427" s="121"/>
    </row>
    <row r="428" spans="1:23" x14ac:dyDescent="0.2">
      <c r="A428" s="86" t="s">
        <v>16</v>
      </c>
      <c r="B428" s="86" t="s">
        <v>29</v>
      </c>
      <c r="C428" s="88">
        <v>11356</v>
      </c>
      <c r="D428" s="88" t="s">
        <v>70</v>
      </c>
      <c r="E428" s="90" t="s">
        <v>24</v>
      </c>
      <c r="F428" s="90">
        <v>105</v>
      </c>
      <c r="G428" s="90">
        <v>100</v>
      </c>
      <c r="H428" s="91">
        <v>1</v>
      </c>
      <c r="I428" s="91"/>
      <c r="J428" s="91">
        <v>0</v>
      </c>
      <c r="K428" s="91"/>
      <c r="L428" s="92"/>
      <c r="M428" s="92">
        <v>0</v>
      </c>
      <c r="N428" s="92">
        <v>0</v>
      </c>
      <c r="O428" s="92"/>
      <c r="P428" s="92">
        <v>2</v>
      </c>
      <c r="Q428" s="92"/>
      <c r="R428" s="92"/>
      <c r="S428" s="92">
        <v>1</v>
      </c>
      <c r="T428" s="93">
        <v>0</v>
      </c>
      <c r="U428" s="93"/>
      <c r="V428" s="94">
        <v>4</v>
      </c>
      <c r="W428" s="121"/>
    </row>
    <row r="429" spans="1:23" x14ac:dyDescent="0.2">
      <c r="A429" s="86" t="s">
        <v>16</v>
      </c>
      <c r="B429" s="86" t="s">
        <v>29</v>
      </c>
      <c r="C429" s="88">
        <v>11356</v>
      </c>
      <c r="D429" s="88" t="s">
        <v>70</v>
      </c>
      <c r="E429" s="90" t="s">
        <v>24</v>
      </c>
      <c r="F429" s="90">
        <v>105</v>
      </c>
      <c r="G429" s="90">
        <v>100</v>
      </c>
      <c r="H429" s="91"/>
      <c r="I429" s="91">
        <v>2</v>
      </c>
      <c r="J429" s="91">
        <v>1</v>
      </c>
      <c r="K429" s="91"/>
      <c r="L429" s="92"/>
      <c r="M429" s="92">
        <v>1</v>
      </c>
      <c r="N429" s="92">
        <v>1</v>
      </c>
      <c r="O429" s="92"/>
      <c r="P429" s="92">
        <v>2</v>
      </c>
      <c r="Q429" s="92"/>
      <c r="R429" s="92"/>
      <c r="S429" s="92">
        <v>1</v>
      </c>
      <c r="T429" s="93">
        <v>1</v>
      </c>
      <c r="U429" s="93"/>
      <c r="V429" s="94">
        <v>9</v>
      </c>
      <c r="W429" s="121"/>
    </row>
    <row r="430" spans="1:23" x14ac:dyDescent="0.2">
      <c r="A430" s="86" t="s">
        <v>16</v>
      </c>
      <c r="B430" s="86" t="s">
        <v>29</v>
      </c>
      <c r="C430" s="88">
        <v>11356</v>
      </c>
      <c r="D430" s="88" t="s">
        <v>70</v>
      </c>
      <c r="E430" s="90" t="s">
        <v>24</v>
      </c>
      <c r="F430" s="90">
        <v>105</v>
      </c>
      <c r="G430" s="90">
        <v>100</v>
      </c>
      <c r="H430" s="91"/>
      <c r="I430" s="91">
        <v>2</v>
      </c>
      <c r="J430" s="91"/>
      <c r="K430" s="91">
        <v>1</v>
      </c>
      <c r="L430" s="92">
        <v>0</v>
      </c>
      <c r="M430" s="92"/>
      <c r="N430" s="92">
        <v>1</v>
      </c>
      <c r="O430" s="92"/>
      <c r="P430" s="92">
        <v>0</v>
      </c>
      <c r="Q430" s="92"/>
      <c r="R430" s="92">
        <v>1</v>
      </c>
      <c r="S430" s="92"/>
      <c r="T430" s="93"/>
      <c r="U430" s="93">
        <v>0</v>
      </c>
      <c r="V430" s="94">
        <v>5</v>
      </c>
      <c r="W430" s="121"/>
    </row>
    <row r="431" spans="1:23" x14ac:dyDescent="0.2">
      <c r="A431" s="86" t="s">
        <v>16</v>
      </c>
      <c r="B431" s="86" t="s">
        <v>29</v>
      </c>
      <c r="C431" s="88">
        <v>11356</v>
      </c>
      <c r="D431" s="88" t="s">
        <v>70</v>
      </c>
      <c r="E431" s="90" t="s">
        <v>24</v>
      </c>
      <c r="F431" s="90">
        <v>105</v>
      </c>
      <c r="G431" s="90">
        <v>100</v>
      </c>
      <c r="H431" s="91">
        <v>0</v>
      </c>
      <c r="I431" s="91"/>
      <c r="J431" s="91">
        <v>1</v>
      </c>
      <c r="K431" s="91"/>
      <c r="L431" s="92">
        <v>0</v>
      </c>
      <c r="M431" s="92"/>
      <c r="N431" s="92">
        <v>1</v>
      </c>
      <c r="O431" s="92"/>
      <c r="P431" s="92">
        <v>2</v>
      </c>
      <c r="Q431" s="92"/>
      <c r="R431" s="92">
        <v>0</v>
      </c>
      <c r="S431" s="92"/>
      <c r="T431" s="93">
        <v>1</v>
      </c>
      <c r="U431" s="93"/>
      <c r="V431" s="94">
        <v>5</v>
      </c>
      <c r="W431" s="121"/>
    </row>
    <row r="432" spans="1:23" x14ac:dyDescent="0.2">
      <c r="A432" s="86" t="s">
        <v>16</v>
      </c>
      <c r="B432" s="86" t="s">
        <v>29</v>
      </c>
      <c r="C432" s="88">
        <v>11356</v>
      </c>
      <c r="D432" s="88" t="s">
        <v>70</v>
      </c>
      <c r="E432" s="90" t="s">
        <v>24</v>
      </c>
      <c r="F432" s="90">
        <v>105</v>
      </c>
      <c r="G432" s="90">
        <v>100</v>
      </c>
      <c r="H432" s="91"/>
      <c r="I432" s="91">
        <v>2</v>
      </c>
      <c r="J432" s="91"/>
      <c r="K432" s="91">
        <v>1</v>
      </c>
      <c r="L432" s="92">
        <v>2</v>
      </c>
      <c r="M432" s="92"/>
      <c r="N432" s="92">
        <v>1</v>
      </c>
      <c r="O432" s="92"/>
      <c r="P432" s="92">
        <v>2</v>
      </c>
      <c r="Q432" s="92"/>
      <c r="R432" s="92"/>
      <c r="S432" s="92">
        <v>0</v>
      </c>
      <c r="T432" s="93">
        <v>1</v>
      </c>
      <c r="U432" s="93"/>
      <c r="V432" s="94">
        <v>9</v>
      </c>
      <c r="W432" s="121"/>
    </row>
    <row r="433" spans="1:23" x14ac:dyDescent="0.2">
      <c r="A433" s="86" t="s">
        <v>16</v>
      </c>
      <c r="B433" s="86" t="s">
        <v>29</v>
      </c>
      <c r="C433" s="88">
        <v>11356</v>
      </c>
      <c r="D433" s="88" t="s">
        <v>70</v>
      </c>
      <c r="E433" s="90" t="s">
        <v>24</v>
      </c>
      <c r="F433" s="90">
        <v>105</v>
      </c>
      <c r="G433" s="90">
        <v>100</v>
      </c>
      <c r="H433" s="91"/>
      <c r="I433" s="91">
        <v>2</v>
      </c>
      <c r="J433" s="91">
        <v>1</v>
      </c>
      <c r="K433" s="91"/>
      <c r="L433" s="92">
        <v>2</v>
      </c>
      <c r="M433" s="92"/>
      <c r="N433" s="92"/>
      <c r="O433" s="92">
        <v>1</v>
      </c>
      <c r="P433" s="92"/>
      <c r="Q433" s="92">
        <v>2</v>
      </c>
      <c r="R433" s="92">
        <v>1</v>
      </c>
      <c r="S433" s="92"/>
      <c r="T433" s="93">
        <v>1</v>
      </c>
      <c r="U433" s="93"/>
      <c r="V433" s="94">
        <v>10</v>
      </c>
      <c r="W433" s="121"/>
    </row>
    <row r="434" spans="1:23" x14ac:dyDescent="0.2">
      <c r="A434" s="86" t="s">
        <v>16</v>
      </c>
      <c r="B434" s="86" t="s">
        <v>29</v>
      </c>
      <c r="C434" s="88">
        <v>11356</v>
      </c>
      <c r="D434" s="88" t="s">
        <v>70</v>
      </c>
      <c r="E434" s="90" t="s">
        <v>24</v>
      </c>
      <c r="F434" s="90">
        <v>105</v>
      </c>
      <c r="G434" s="90">
        <v>100</v>
      </c>
      <c r="H434" s="91">
        <v>0</v>
      </c>
      <c r="I434" s="91"/>
      <c r="J434" s="91"/>
      <c r="K434" s="91">
        <v>1</v>
      </c>
      <c r="L434" s="92"/>
      <c r="M434" s="92">
        <v>0</v>
      </c>
      <c r="N434" s="92">
        <v>0</v>
      </c>
      <c r="O434" s="92"/>
      <c r="P434" s="92">
        <v>0</v>
      </c>
      <c r="Q434" s="92"/>
      <c r="R434" s="92">
        <v>1</v>
      </c>
      <c r="S434" s="92"/>
      <c r="T434" s="93"/>
      <c r="U434" s="93">
        <v>0</v>
      </c>
      <c r="V434" s="94">
        <v>2</v>
      </c>
      <c r="W434" s="121"/>
    </row>
    <row r="435" spans="1:23" x14ac:dyDescent="0.2">
      <c r="A435" s="86" t="s">
        <v>16</v>
      </c>
      <c r="B435" s="86" t="s">
        <v>29</v>
      </c>
      <c r="C435" s="88">
        <v>11356</v>
      </c>
      <c r="D435" s="88" t="s">
        <v>70</v>
      </c>
      <c r="E435" s="90" t="s">
        <v>24</v>
      </c>
      <c r="F435" s="90">
        <v>105</v>
      </c>
      <c r="G435" s="90">
        <v>100</v>
      </c>
      <c r="H435" s="91">
        <v>2</v>
      </c>
      <c r="I435" s="91"/>
      <c r="J435" s="91">
        <v>1</v>
      </c>
      <c r="K435" s="91"/>
      <c r="L435" s="92">
        <v>2</v>
      </c>
      <c r="M435" s="92"/>
      <c r="N435" s="92"/>
      <c r="O435" s="92">
        <v>1</v>
      </c>
      <c r="P435" s="92">
        <v>2</v>
      </c>
      <c r="Q435" s="92"/>
      <c r="R435" s="92">
        <v>1</v>
      </c>
      <c r="S435" s="92"/>
      <c r="T435" s="93"/>
      <c r="U435" s="93">
        <v>2</v>
      </c>
      <c r="V435" s="94">
        <v>11</v>
      </c>
      <c r="W435" s="121"/>
    </row>
    <row r="436" spans="1:23" x14ac:dyDescent="0.2">
      <c r="A436" s="86" t="s">
        <v>16</v>
      </c>
      <c r="B436" s="86" t="s">
        <v>29</v>
      </c>
      <c r="C436" s="88">
        <v>11356</v>
      </c>
      <c r="D436" s="88" t="s">
        <v>70</v>
      </c>
      <c r="E436" s="90" t="s">
        <v>24</v>
      </c>
      <c r="F436" s="90">
        <v>105</v>
      </c>
      <c r="G436" s="90">
        <v>100</v>
      </c>
      <c r="H436" s="91"/>
      <c r="I436" s="91">
        <v>1</v>
      </c>
      <c r="J436" s="91">
        <v>1</v>
      </c>
      <c r="K436" s="91"/>
      <c r="L436" s="92">
        <v>0</v>
      </c>
      <c r="M436" s="92"/>
      <c r="N436" s="92">
        <v>0</v>
      </c>
      <c r="O436" s="92"/>
      <c r="P436" s="92">
        <v>2</v>
      </c>
      <c r="Q436" s="92"/>
      <c r="R436" s="92"/>
      <c r="S436" s="92">
        <v>1</v>
      </c>
      <c r="T436" s="93">
        <v>0</v>
      </c>
      <c r="U436" s="93"/>
      <c r="V436" s="94">
        <v>5</v>
      </c>
      <c r="W436" s="121"/>
    </row>
    <row r="437" spans="1:23" x14ac:dyDescent="0.2">
      <c r="A437" s="86" t="s">
        <v>16</v>
      </c>
      <c r="B437" s="86" t="s">
        <v>29</v>
      </c>
      <c r="C437" s="88">
        <v>11356</v>
      </c>
      <c r="D437" s="88" t="s">
        <v>70</v>
      </c>
      <c r="E437" s="90" t="s">
        <v>24</v>
      </c>
      <c r="F437" s="90">
        <v>105</v>
      </c>
      <c r="G437" s="90">
        <v>100</v>
      </c>
      <c r="H437" s="91"/>
      <c r="I437" s="91">
        <v>0</v>
      </c>
      <c r="J437" s="91">
        <v>1</v>
      </c>
      <c r="K437" s="91"/>
      <c r="L437" s="92"/>
      <c r="M437" s="92">
        <v>0</v>
      </c>
      <c r="N437" s="92">
        <v>0</v>
      </c>
      <c r="O437" s="92"/>
      <c r="P437" s="92">
        <v>0</v>
      </c>
      <c r="Q437" s="92"/>
      <c r="R437" s="92">
        <v>0</v>
      </c>
      <c r="S437" s="92"/>
      <c r="T437" s="93">
        <v>1</v>
      </c>
      <c r="U437" s="93"/>
      <c r="V437" s="94">
        <v>2</v>
      </c>
      <c r="W437" s="121"/>
    </row>
    <row r="438" spans="1:23" x14ac:dyDescent="0.2">
      <c r="A438" s="86" t="s">
        <v>16</v>
      </c>
      <c r="B438" s="86" t="s">
        <v>29</v>
      </c>
      <c r="C438" s="88">
        <v>11356</v>
      </c>
      <c r="D438" s="88" t="s">
        <v>70</v>
      </c>
      <c r="E438" s="90" t="s">
        <v>24</v>
      </c>
      <c r="F438" s="90">
        <v>105</v>
      </c>
      <c r="G438" s="90">
        <v>100</v>
      </c>
      <c r="H438" s="91">
        <v>0</v>
      </c>
      <c r="I438" s="91"/>
      <c r="J438" s="91"/>
      <c r="K438" s="91">
        <v>1</v>
      </c>
      <c r="L438" s="92"/>
      <c r="M438" s="92">
        <v>0</v>
      </c>
      <c r="N438" s="92">
        <v>1</v>
      </c>
      <c r="O438" s="92"/>
      <c r="P438" s="92">
        <v>0</v>
      </c>
      <c r="Q438" s="92"/>
      <c r="R438" s="92">
        <v>1</v>
      </c>
      <c r="S438" s="92"/>
      <c r="T438" s="93">
        <v>1</v>
      </c>
      <c r="U438" s="93"/>
      <c r="V438" s="94">
        <v>4</v>
      </c>
      <c r="W438" s="121"/>
    </row>
    <row r="439" spans="1:23" x14ac:dyDescent="0.2">
      <c r="A439" s="86" t="s">
        <v>16</v>
      </c>
      <c r="B439" s="86" t="s">
        <v>29</v>
      </c>
      <c r="C439" s="88">
        <v>11356</v>
      </c>
      <c r="D439" s="88" t="s">
        <v>70</v>
      </c>
      <c r="E439" s="90" t="s">
        <v>24</v>
      </c>
      <c r="F439" s="90">
        <v>105</v>
      </c>
      <c r="G439" s="90">
        <v>100</v>
      </c>
      <c r="H439" s="91">
        <v>1</v>
      </c>
      <c r="I439" s="91"/>
      <c r="J439" s="91">
        <v>1</v>
      </c>
      <c r="K439" s="91"/>
      <c r="L439" s="92">
        <v>2</v>
      </c>
      <c r="M439" s="92"/>
      <c r="N439" s="92">
        <v>0</v>
      </c>
      <c r="O439" s="92"/>
      <c r="P439" s="92">
        <v>0</v>
      </c>
      <c r="Q439" s="92"/>
      <c r="R439" s="92">
        <v>1</v>
      </c>
      <c r="S439" s="92"/>
      <c r="T439" s="93">
        <v>0</v>
      </c>
      <c r="U439" s="93"/>
      <c r="V439" s="94">
        <v>5</v>
      </c>
      <c r="W439" s="121"/>
    </row>
    <row r="440" spans="1:23" x14ac:dyDescent="0.2">
      <c r="A440" s="86" t="s">
        <v>16</v>
      </c>
      <c r="B440" s="86" t="s">
        <v>29</v>
      </c>
      <c r="C440" s="88">
        <v>11356</v>
      </c>
      <c r="D440" s="88" t="s">
        <v>70</v>
      </c>
      <c r="E440" s="90" t="s">
        <v>24</v>
      </c>
      <c r="F440" s="90">
        <v>105</v>
      </c>
      <c r="G440" s="90">
        <v>100</v>
      </c>
      <c r="H440" s="91">
        <v>1</v>
      </c>
      <c r="I440" s="91"/>
      <c r="J440" s="91">
        <v>0</v>
      </c>
      <c r="K440" s="91"/>
      <c r="L440" s="92">
        <v>2</v>
      </c>
      <c r="M440" s="92"/>
      <c r="N440" s="92">
        <v>0</v>
      </c>
      <c r="O440" s="92"/>
      <c r="P440" s="92"/>
      <c r="Q440" s="92">
        <v>0</v>
      </c>
      <c r="R440" s="92">
        <v>1</v>
      </c>
      <c r="S440" s="92"/>
      <c r="T440" s="93">
        <v>0</v>
      </c>
      <c r="U440" s="93"/>
      <c r="V440" s="94">
        <v>4</v>
      </c>
      <c r="W440" s="121"/>
    </row>
    <row r="441" spans="1:23" x14ac:dyDescent="0.2">
      <c r="A441" s="86" t="s">
        <v>16</v>
      </c>
      <c r="B441" s="86" t="s">
        <v>29</v>
      </c>
      <c r="C441" s="88">
        <v>11356</v>
      </c>
      <c r="D441" s="88" t="s">
        <v>70</v>
      </c>
      <c r="E441" s="90" t="s">
        <v>24</v>
      </c>
      <c r="F441" s="90">
        <v>105</v>
      </c>
      <c r="G441" s="90">
        <v>100</v>
      </c>
      <c r="H441" s="91">
        <v>0</v>
      </c>
      <c r="I441" s="91"/>
      <c r="J441" s="91">
        <v>0</v>
      </c>
      <c r="K441" s="91"/>
      <c r="L441" s="92">
        <v>0</v>
      </c>
      <c r="M441" s="92"/>
      <c r="N441" s="92">
        <v>0</v>
      </c>
      <c r="O441" s="92"/>
      <c r="P441" s="92">
        <v>0</v>
      </c>
      <c r="Q441" s="92"/>
      <c r="R441" s="92">
        <v>0</v>
      </c>
      <c r="S441" s="92"/>
      <c r="T441" s="93">
        <v>1</v>
      </c>
      <c r="U441" s="93"/>
      <c r="V441" s="94">
        <v>1</v>
      </c>
      <c r="W441" s="121"/>
    </row>
    <row r="442" spans="1:23" x14ac:dyDescent="0.2">
      <c r="A442" s="86" t="s">
        <v>16</v>
      </c>
      <c r="B442" s="86" t="s">
        <v>29</v>
      </c>
      <c r="C442" s="88">
        <v>11356</v>
      </c>
      <c r="D442" s="88" t="s">
        <v>70</v>
      </c>
      <c r="E442" s="90" t="s">
        <v>24</v>
      </c>
      <c r="F442" s="90">
        <v>105</v>
      </c>
      <c r="G442" s="90">
        <v>100</v>
      </c>
      <c r="H442" s="91"/>
      <c r="I442" s="91">
        <v>0</v>
      </c>
      <c r="J442" s="91">
        <v>0</v>
      </c>
      <c r="K442" s="91"/>
      <c r="L442" s="92">
        <v>2</v>
      </c>
      <c r="M442" s="92"/>
      <c r="N442" s="92">
        <v>0</v>
      </c>
      <c r="O442" s="92"/>
      <c r="P442" s="92">
        <v>0</v>
      </c>
      <c r="Q442" s="92"/>
      <c r="R442" s="92">
        <v>0</v>
      </c>
      <c r="S442" s="92"/>
      <c r="T442" s="93">
        <v>1</v>
      </c>
      <c r="U442" s="93"/>
      <c r="V442" s="94">
        <v>3</v>
      </c>
      <c r="W442" s="121"/>
    </row>
    <row r="443" spans="1:23" x14ac:dyDescent="0.2">
      <c r="A443" s="86" t="s">
        <v>16</v>
      </c>
      <c r="B443" s="86" t="s">
        <v>30</v>
      </c>
      <c r="C443" s="88">
        <v>11358</v>
      </c>
      <c r="D443" s="88" t="s">
        <v>71</v>
      </c>
      <c r="E443" s="89" t="s">
        <v>22</v>
      </c>
      <c r="F443" s="90">
        <v>131</v>
      </c>
      <c r="G443" s="90">
        <v>120</v>
      </c>
      <c r="H443" s="91"/>
      <c r="I443" s="91">
        <v>2</v>
      </c>
      <c r="J443" s="91">
        <v>1</v>
      </c>
      <c r="K443" s="91"/>
      <c r="L443" s="92">
        <v>2</v>
      </c>
      <c r="M443" s="92"/>
      <c r="N443" s="92">
        <v>1</v>
      </c>
      <c r="O443" s="92"/>
      <c r="P443" s="92">
        <v>2</v>
      </c>
      <c r="Q443" s="92"/>
      <c r="R443" s="92"/>
      <c r="S443" s="92">
        <v>1</v>
      </c>
      <c r="T443" s="93"/>
      <c r="U443" s="93">
        <v>2</v>
      </c>
      <c r="V443" s="94">
        <v>11</v>
      </c>
      <c r="W443" s="121"/>
    </row>
    <row r="444" spans="1:23" x14ac:dyDescent="0.2">
      <c r="A444" s="86" t="s">
        <v>16</v>
      </c>
      <c r="B444" s="86" t="s">
        <v>30</v>
      </c>
      <c r="C444" s="88">
        <v>11358</v>
      </c>
      <c r="D444" s="88" t="s">
        <v>71</v>
      </c>
      <c r="E444" s="89" t="s">
        <v>22</v>
      </c>
      <c r="F444" s="90">
        <v>131</v>
      </c>
      <c r="G444" s="90">
        <v>120</v>
      </c>
      <c r="H444" s="91">
        <v>0</v>
      </c>
      <c r="I444" s="91"/>
      <c r="J444" s="91">
        <v>1</v>
      </c>
      <c r="K444" s="91"/>
      <c r="L444" s="92"/>
      <c r="M444" s="92">
        <v>1</v>
      </c>
      <c r="N444" s="92">
        <v>1</v>
      </c>
      <c r="O444" s="92"/>
      <c r="P444" s="92">
        <v>1</v>
      </c>
      <c r="Q444" s="92"/>
      <c r="R444" s="92">
        <v>1</v>
      </c>
      <c r="S444" s="92"/>
      <c r="T444" s="93">
        <v>0</v>
      </c>
      <c r="U444" s="93"/>
      <c r="V444" s="94">
        <v>5</v>
      </c>
      <c r="W444" s="121"/>
    </row>
    <row r="445" spans="1:23" x14ac:dyDescent="0.2">
      <c r="A445" s="86" t="s">
        <v>16</v>
      </c>
      <c r="B445" s="86" t="s">
        <v>30</v>
      </c>
      <c r="C445" s="88">
        <v>11358</v>
      </c>
      <c r="D445" s="88" t="s">
        <v>71</v>
      </c>
      <c r="E445" s="90" t="s">
        <v>22</v>
      </c>
      <c r="F445" s="90">
        <v>131</v>
      </c>
      <c r="G445" s="90">
        <v>120</v>
      </c>
      <c r="H445" s="91">
        <v>1</v>
      </c>
      <c r="I445" s="91"/>
      <c r="J445" s="91"/>
      <c r="K445" s="91">
        <v>0</v>
      </c>
      <c r="L445" s="92">
        <v>2</v>
      </c>
      <c r="M445" s="92"/>
      <c r="N445" s="92">
        <v>1</v>
      </c>
      <c r="O445" s="92"/>
      <c r="P445" s="92">
        <v>0</v>
      </c>
      <c r="Q445" s="92"/>
      <c r="R445" s="92">
        <v>1</v>
      </c>
      <c r="S445" s="92"/>
      <c r="T445" s="93">
        <v>1</v>
      </c>
      <c r="U445" s="93"/>
      <c r="V445" s="94">
        <v>6</v>
      </c>
      <c r="W445" s="121"/>
    </row>
    <row r="446" spans="1:23" x14ac:dyDescent="0.2">
      <c r="A446" s="86" t="s">
        <v>16</v>
      </c>
      <c r="B446" s="86" t="s">
        <v>30</v>
      </c>
      <c r="C446" s="88">
        <v>11358</v>
      </c>
      <c r="D446" s="88" t="s">
        <v>71</v>
      </c>
      <c r="E446" s="90" t="s">
        <v>22</v>
      </c>
      <c r="F446" s="90">
        <v>131</v>
      </c>
      <c r="G446" s="90">
        <v>120</v>
      </c>
      <c r="H446" s="91">
        <v>2</v>
      </c>
      <c r="I446" s="91"/>
      <c r="J446" s="91"/>
      <c r="K446" s="91">
        <v>1</v>
      </c>
      <c r="L446" s="92">
        <v>2</v>
      </c>
      <c r="M446" s="92"/>
      <c r="N446" s="92">
        <v>1</v>
      </c>
      <c r="O446" s="92"/>
      <c r="P446" s="92">
        <v>0</v>
      </c>
      <c r="Q446" s="92"/>
      <c r="R446" s="92"/>
      <c r="S446" s="92">
        <v>1</v>
      </c>
      <c r="T446" s="93">
        <v>1</v>
      </c>
      <c r="U446" s="93"/>
      <c r="V446" s="94">
        <v>8</v>
      </c>
      <c r="W446" s="121"/>
    </row>
    <row r="447" spans="1:23" x14ac:dyDescent="0.2">
      <c r="A447" s="86" t="s">
        <v>16</v>
      </c>
      <c r="B447" s="86" t="s">
        <v>30</v>
      </c>
      <c r="C447" s="88">
        <v>11358</v>
      </c>
      <c r="D447" s="88" t="s">
        <v>71</v>
      </c>
      <c r="E447" s="90" t="s">
        <v>22</v>
      </c>
      <c r="F447" s="90">
        <v>131</v>
      </c>
      <c r="G447" s="90">
        <v>120</v>
      </c>
      <c r="H447" s="91">
        <v>1</v>
      </c>
      <c r="I447" s="91"/>
      <c r="J447" s="91">
        <v>1</v>
      </c>
      <c r="K447" s="91"/>
      <c r="L447" s="92">
        <v>2</v>
      </c>
      <c r="M447" s="92"/>
      <c r="N447" s="92">
        <v>1</v>
      </c>
      <c r="O447" s="92"/>
      <c r="P447" s="92">
        <v>0</v>
      </c>
      <c r="Q447" s="92"/>
      <c r="R447" s="92">
        <v>1</v>
      </c>
      <c r="S447" s="92"/>
      <c r="T447" s="93"/>
      <c r="U447" s="93">
        <v>0</v>
      </c>
      <c r="V447" s="94">
        <v>6</v>
      </c>
      <c r="W447" s="121"/>
    </row>
    <row r="448" spans="1:23" x14ac:dyDescent="0.2">
      <c r="A448" s="86" t="s">
        <v>16</v>
      </c>
      <c r="B448" s="86" t="s">
        <v>30</v>
      </c>
      <c r="C448" s="88">
        <v>11358</v>
      </c>
      <c r="D448" s="88" t="s">
        <v>71</v>
      </c>
      <c r="E448" s="90" t="s">
        <v>22</v>
      </c>
      <c r="F448" s="90">
        <v>131</v>
      </c>
      <c r="G448" s="90">
        <v>120</v>
      </c>
      <c r="H448" s="91">
        <v>2</v>
      </c>
      <c r="I448" s="91"/>
      <c r="J448" s="91"/>
      <c r="K448" s="91">
        <v>1</v>
      </c>
      <c r="L448" s="92">
        <v>2</v>
      </c>
      <c r="M448" s="92"/>
      <c r="N448" s="92">
        <v>0</v>
      </c>
      <c r="O448" s="92"/>
      <c r="P448" s="92">
        <v>1</v>
      </c>
      <c r="Q448" s="92"/>
      <c r="R448" s="92">
        <v>1</v>
      </c>
      <c r="S448" s="92"/>
      <c r="T448" s="93"/>
      <c r="U448" s="93">
        <v>1</v>
      </c>
      <c r="V448" s="94">
        <v>8</v>
      </c>
      <c r="W448" s="121"/>
    </row>
    <row r="449" spans="1:23" x14ac:dyDescent="0.2">
      <c r="A449" s="86" t="s">
        <v>16</v>
      </c>
      <c r="B449" s="86" t="s">
        <v>30</v>
      </c>
      <c r="C449" s="88">
        <v>11358</v>
      </c>
      <c r="D449" s="88" t="s">
        <v>71</v>
      </c>
      <c r="E449" s="90" t="s">
        <v>22</v>
      </c>
      <c r="F449" s="90">
        <v>131</v>
      </c>
      <c r="G449" s="90">
        <v>120</v>
      </c>
      <c r="H449" s="91">
        <v>2</v>
      </c>
      <c r="I449" s="91"/>
      <c r="J449" s="91">
        <v>1</v>
      </c>
      <c r="K449" s="91"/>
      <c r="L449" s="92">
        <v>1</v>
      </c>
      <c r="M449" s="92"/>
      <c r="N449" s="92">
        <v>1</v>
      </c>
      <c r="O449" s="92"/>
      <c r="P449" s="92"/>
      <c r="Q449" s="92">
        <v>2</v>
      </c>
      <c r="R449" s="92">
        <v>1</v>
      </c>
      <c r="S449" s="92"/>
      <c r="T449" s="93">
        <v>0</v>
      </c>
      <c r="U449" s="93"/>
      <c r="V449" s="94">
        <v>8</v>
      </c>
      <c r="W449" s="121"/>
    </row>
    <row r="450" spans="1:23" x14ac:dyDescent="0.2">
      <c r="A450" s="86" t="s">
        <v>16</v>
      </c>
      <c r="B450" s="86" t="s">
        <v>30</v>
      </c>
      <c r="C450" s="88">
        <v>11358</v>
      </c>
      <c r="D450" s="88" t="s">
        <v>71</v>
      </c>
      <c r="E450" s="90" t="s">
        <v>22</v>
      </c>
      <c r="F450" s="90">
        <v>131</v>
      </c>
      <c r="G450" s="90">
        <v>120</v>
      </c>
      <c r="H450" s="91">
        <v>2</v>
      </c>
      <c r="I450" s="91"/>
      <c r="J450" s="91">
        <v>1</v>
      </c>
      <c r="K450" s="91"/>
      <c r="L450" s="92">
        <v>2</v>
      </c>
      <c r="M450" s="92"/>
      <c r="N450" s="92">
        <v>1</v>
      </c>
      <c r="O450" s="92"/>
      <c r="P450" s="92">
        <v>0</v>
      </c>
      <c r="Q450" s="92"/>
      <c r="R450" s="92">
        <v>1</v>
      </c>
      <c r="S450" s="92"/>
      <c r="T450" s="93">
        <v>1</v>
      </c>
      <c r="U450" s="93"/>
      <c r="V450" s="94">
        <v>8</v>
      </c>
      <c r="W450" s="121"/>
    </row>
    <row r="451" spans="1:23" x14ac:dyDescent="0.2">
      <c r="A451" s="86" t="s">
        <v>16</v>
      </c>
      <c r="B451" s="86" t="s">
        <v>30</v>
      </c>
      <c r="C451" s="88">
        <v>11358</v>
      </c>
      <c r="D451" s="88" t="s">
        <v>71</v>
      </c>
      <c r="E451" s="90" t="s">
        <v>22</v>
      </c>
      <c r="F451" s="90">
        <v>131</v>
      </c>
      <c r="G451" s="90">
        <v>120</v>
      </c>
      <c r="H451" s="91">
        <v>2</v>
      </c>
      <c r="I451" s="91"/>
      <c r="J451" s="91"/>
      <c r="K451" s="91">
        <v>1</v>
      </c>
      <c r="L451" s="92">
        <v>2</v>
      </c>
      <c r="M451" s="92"/>
      <c r="N451" s="92"/>
      <c r="O451" s="92">
        <v>1</v>
      </c>
      <c r="P451" s="92"/>
      <c r="Q451" s="92">
        <v>2</v>
      </c>
      <c r="R451" s="92"/>
      <c r="S451" s="92">
        <v>0</v>
      </c>
      <c r="T451" s="93">
        <v>0</v>
      </c>
      <c r="U451" s="93"/>
      <c r="V451" s="94">
        <v>8</v>
      </c>
      <c r="W451" s="121"/>
    </row>
    <row r="452" spans="1:23" x14ac:dyDescent="0.2">
      <c r="A452" s="86" t="s">
        <v>16</v>
      </c>
      <c r="B452" s="86" t="s">
        <v>30</v>
      </c>
      <c r="C452" s="88">
        <v>11358</v>
      </c>
      <c r="D452" s="88" t="s">
        <v>71</v>
      </c>
      <c r="E452" s="90" t="s">
        <v>22</v>
      </c>
      <c r="F452" s="90">
        <v>131</v>
      </c>
      <c r="G452" s="90">
        <v>120</v>
      </c>
      <c r="H452" s="91">
        <v>1</v>
      </c>
      <c r="I452" s="91"/>
      <c r="J452" s="91"/>
      <c r="K452" s="91">
        <v>1</v>
      </c>
      <c r="L452" s="92">
        <v>2</v>
      </c>
      <c r="M452" s="92"/>
      <c r="N452" s="92">
        <v>1</v>
      </c>
      <c r="O452" s="92"/>
      <c r="P452" s="92"/>
      <c r="Q452" s="92">
        <v>2</v>
      </c>
      <c r="R452" s="92">
        <v>1</v>
      </c>
      <c r="S452" s="92"/>
      <c r="T452" s="93"/>
      <c r="U452" s="93">
        <v>1</v>
      </c>
      <c r="V452" s="94">
        <v>9</v>
      </c>
      <c r="W452" s="121"/>
    </row>
    <row r="453" spans="1:23" x14ac:dyDescent="0.2">
      <c r="A453" s="86" t="s">
        <v>16</v>
      </c>
      <c r="B453" s="86" t="s">
        <v>30</v>
      </c>
      <c r="C453" s="88">
        <v>11358</v>
      </c>
      <c r="D453" s="88" t="s">
        <v>71</v>
      </c>
      <c r="E453" s="90" t="s">
        <v>22</v>
      </c>
      <c r="F453" s="90">
        <v>131</v>
      </c>
      <c r="G453" s="90">
        <v>120</v>
      </c>
      <c r="H453" s="91">
        <v>2</v>
      </c>
      <c r="I453" s="91"/>
      <c r="J453" s="91"/>
      <c r="K453" s="91">
        <v>1</v>
      </c>
      <c r="L453" s="92">
        <v>2</v>
      </c>
      <c r="M453" s="92"/>
      <c r="N453" s="92">
        <v>1</v>
      </c>
      <c r="O453" s="92"/>
      <c r="P453" s="92"/>
      <c r="Q453" s="92">
        <v>1</v>
      </c>
      <c r="R453" s="92">
        <v>1</v>
      </c>
      <c r="S453" s="92"/>
      <c r="T453" s="93">
        <v>0</v>
      </c>
      <c r="U453" s="93"/>
      <c r="V453" s="94">
        <v>8</v>
      </c>
      <c r="W453" s="121"/>
    </row>
    <row r="454" spans="1:23" x14ac:dyDescent="0.2">
      <c r="A454" s="86" t="s">
        <v>16</v>
      </c>
      <c r="B454" s="86" t="s">
        <v>30</v>
      </c>
      <c r="C454" s="88">
        <v>11358</v>
      </c>
      <c r="D454" s="88" t="s">
        <v>71</v>
      </c>
      <c r="E454" s="90" t="s">
        <v>22</v>
      </c>
      <c r="F454" s="90">
        <v>131</v>
      </c>
      <c r="G454" s="90">
        <v>120</v>
      </c>
      <c r="H454" s="91">
        <v>1</v>
      </c>
      <c r="I454" s="91"/>
      <c r="J454" s="91"/>
      <c r="K454" s="91">
        <v>1</v>
      </c>
      <c r="L454" s="92">
        <v>2</v>
      </c>
      <c r="M454" s="92"/>
      <c r="N454" s="92">
        <v>1</v>
      </c>
      <c r="O454" s="92"/>
      <c r="P454" s="92">
        <v>0</v>
      </c>
      <c r="Q454" s="92"/>
      <c r="R454" s="92">
        <v>1</v>
      </c>
      <c r="S454" s="92"/>
      <c r="T454" s="93">
        <v>1</v>
      </c>
      <c r="U454" s="93"/>
      <c r="V454" s="94">
        <v>7</v>
      </c>
      <c r="W454" s="121"/>
    </row>
    <row r="455" spans="1:23" x14ac:dyDescent="0.2">
      <c r="A455" s="86" t="s">
        <v>16</v>
      </c>
      <c r="B455" s="86" t="s">
        <v>30</v>
      </c>
      <c r="C455" s="88">
        <v>11358</v>
      </c>
      <c r="D455" s="88" t="s">
        <v>71</v>
      </c>
      <c r="E455" s="90" t="s">
        <v>22</v>
      </c>
      <c r="F455" s="90">
        <v>131</v>
      </c>
      <c r="G455" s="90">
        <v>120</v>
      </c>
      <c r="H455" s="91">
        <v>2</v>
      </c>
      <c r="I455" s="91"/>
      <c r="J455" s="91"/>
      <c r="K455" s="91">
        <v>1</v>
      </c>
      <c r="L455" s="92">
        <v>1</v>
      </c>
      <c r="M455" s="92"/>
      <c r="N455" s="92">
        <v>1</v>
      </c>
      <c r="O455" s="92"/>
      <c r="P455" s="92">
        <v>0</v>
      </c>
      <c r="Q455" s="92"/>
      <c r="R455" s="92">
        <v>1</v>
      </c>
      <c r="S455" s="92"/>
      <c r="T455" s="93"/>
      <c r="U455" s="93">
        <v>0</v>
      </c>
      <c r="V455" s="94">
        <v>6</v>
      </c>
      <c r="W455" s="121"/>
    </row>
    <row r="456" spans="1:23" x14ac:dyDescent="0.2">
      <c r="A456" s="86" t="s">
        <v>16</v>
      </c>
      <c r="B456" s="86" t="s">
        <v>30</v>
      </c>
      <c r="C456" s="88">
        <v>11358</v>
      </c>
      <c r="D456" s="88" t="s">
        <v>71</v>
      </c>
      <c r="E456" s="90" t="s">
        <v>22</v>
      </c>
      <c r="F456" s="90">
        <v>131</v>
      </c>
      <c r="G456" s="90">
        <v>120</v>
      </c>
      <c r="H456" s="91">
        <v>0</v>
      </c>
      <c r="I456" s="91"/>
      <c r="J456" s="91">
        <v>1</v>
      </c>
      <c r="K456" s="91"/>
      <c r="L456" s="92">
        <v>1</v>
      </c>
      <c r="M456" s="92"/>
      <c r="N456" s="92">
        <v>1</v>
      </c>
      <c r="O456" s="92"/>
      <c r="P456" s="92">
        <v>2</v>
      </c>
      <c r="Q456" s="92"/>
      <c r="R456" s="92"/>
      <c r="S456" s="92">
        <v>1</v>
      </c>
      <c r="T456" s="93"/>
      <c r="U456" s="93">
        <v>1</v>
      </c>
      <c r="V456" s="94">
        <v>7</v>
      </c>
      <c r="W456" s="121"/>
    </row>
    <row r="457" spans="1:23" x14ac:dyDescent="0.2">
      <c r="A457" s="86" t="s">
        <v>16</v>
      </c>
      <c r="B457" s="86" t="s">
        <v>30</v>
      </c>
      <c r="C457" s="88">
        <v>11358</v>
      </c>
      <c r="D457" s="88" t="s">
        <v>71</v>
      </c>
      <c r="E457" s="90" t="s">
        <v>22</v>
      </c>
      <c r="F457" s="90">
        <v>131</v>
      </c>
      <c r="G457" s="90">
        <v>120</v>
      </c>
      <c r="H457" s="91">
        <v>1</v>
      </c>
      <c r="I457" s="91"/>
      <c r="J457" s="91">
        <v>1</v>
      </c>
      <c r="K457" s="91"/>
      <c r="L457" s="92">
        <v>2</v>
      </c>
      <c r="M457" s="92"/>
      <c r="N457" s="92">
        <v>1</v>
      </c>
      <c r="O457" s="92"/>
      <c r="P457" s="92">
        <v>2</v>
      </c>
      <c r="Q457" s="92"/>
      <c r="R457" s="92"/>
      <c r="S457" s="92">
        <v>1</v>
      </c>
      <c r="T457" s="93">
        <v>1</v>
      </c>
      <c r="U457" s="93"/>
      <c r="V457" s="94">
        <v>9</v>
      </c>
      <c r="W457" s="121"/>
    </row>
    <row r="458" spans="1:23" x14ac:dyDescent="0.2">
      <c r="A458" s="86" t="s">
        <v>16</v>
      </c>
      <c r="B458" s="86" t="s">
        <v>30</v>
      </c>
      <c r="C458" s="88">
        <v>11358</v>
      </c>
      <c r="D458" s="88" t="s">
        <v>71</v>
      </c>
      <c r="E458" s="90" t="s">
        <v>22</v>
      </c>
      <c r="F458" s="90">
        <v>131</v>
      </c>
      <c r="G458" s="90">
        <v>120</v>
      </c>
      <c r="H458" s="91">
        <v>1</v>
      </c>
      <c r="I458" s="91"/>
      <c r="J458" s="91"/>
      <c r="K458" s="91">
        <v>0</v>
      </c>
      <c r="L458" s="92">
        <v>2</v>
      </c>
      <c r="M458" s="92"/>
      <c r="N458" s="92">
        <v>1</v>
      </c>
      <c r="O458" s="92"/>
      <c r="P458" s="92">
        <v>0</v>
      </c>
      <c r="Q458" s="92"/>
      <c r="R458" s="92">
        <v>0</v>
      </c>
      <c r="S458" s="92"/>
      <c r="T458" s="93">
        <v>0</v>
      </c>
      <c r="U458" s="93"/>
      <c r="V458" s="94">
        <v>4</v>
      </c>
      <c r="W458" s="121"/>
    </row>
    <row r="459" spans="1:23" x14ac:dyDescent="0.2">
      <c r="A459" s="86" t="s">
        <v>16</v>
      </c>
      <c r="B459" s="86" t="s">
        <v>30</v>
      </c>
      <c r="C459" s="88">
        <v>11358</v>
      </c>
      <c r="D459" s="88" t="s">
        <v>71</v>
      </c>
      <c r="E459" s="90" t="s">
        <v>22</v>
      </c>
      <c r="F459" s="90">
        <v>131</v>
      </c>
      <c r="G459" s="90">
        <v>120</v>
      </c>
      <c r="H459" s="91">
        <v>1</v>
      </c>
      <c r="I459" s="91"/>
      <c r="J459" s="91"/>
      <c r="K459" s="91">
        <v>1</v>
      </c>
      <c r="L459" s="92">
        <v>2</v>
      </c>
      <c r="M459" s="92"/>
      <c r="N459" s="92">
        <v>1</v>
      </c>
      <c r="O459" s="92"/>
      <c r="P459" s="92">
        <v>0</v>
      </c>
      <c r="Q459" s="92"/>
      <c r="R459" s="92">
        <v>1</v>
      </c>
      <c r="S459" s="92"/>
      <c r="T459" s="93">
        <v>1</v>
      </c>
      <c r="U459" s="93"/>
      <c r="V459" s="94">
        <v>7</v>
      </c>
      <c r="W459" s="121"/>
    </row>
    <row r="460" spans="1:23" x14ac:dyDescent="0.2">
      <c r="A460" s="86" t="s">
        <v>16</v>
      </c>
      <c r="B460" s="86" t="s">
        <v>30</v>
      </c>
      <c r="C460" s="88">
        <v>11358</v>
      </c>
      <c r="D460" s="88" t="s">
        <v>71</v>
      </c>
      <c r="E460" s="90" t="s">
        <v>22</v>
      </c>
      <c r="F460" s="90">
        <v>131</v>
      </c>
      <c r="G460" s="90">
        <v>120</v>
      </c>
      <c r="H460" s="91">
        <v>1</v>
      </c>
      <c r="I460" s="91"/>
      <c r="J460" s="91"/>
      <c r="K460" s="91">
        <v>1</v>
      </c>
      <c r="L460" s="92">
        <v>2</v>
      </c>
      <c r="M460" s="92"/>
      <c r="N460" s="92"/>
      <c r="O460" s="92">
        <v>0</v>
      </c>
      <c r="P460" s="92">
        <v>0</v>
      </c>
      <c r="Q460" s="92"/>
      <c r="R460" s="92"/>
      <c r="S460" s="92">
        <v>0</v>
      </c>
      <c r="T460" s="93">
        <v>1</v>
      </c>
      <c r="U460" s="93"/>
      <c r="V460" s="94">
        <v>5</v>
      </c>
      <c r="W460" s="121"/>
    </row>
    <row r="461" spans="1:23" x14ac:dyDescent="0.2">
      <c r="A461" s="86" t="s">
        <v>16</v>
      </c>
      <c r="B461" s="86" t="s">
        <v>30</v>
      </c>
      <c r="C461" s="88">
        <v>11358</v>
      </c>
      <c r="D461" s="88" t="s">
        <v>71</v>
      </c>
      <c r="E461" s="90" t="s">
        <v>22</v>
      </c>
      <c r="F461" s="90">
        <v>131</v>
      </c>
      <c r="G461" s="90">
        <v>120</v>
      </c>
      <c r="H461" s="91">
        <v>1</v>
      </c>
      <c r="I461" s="91"/>
      <c r="J461" s="91">
        <v>1</v>
      </c>
      <c r="K461" s="91"/>
      <c r="L461" s="92">
        <v>1</v>
      </c>
      <c r="M461" s="92"/>
      <c r="N461" s="92">
        <v>1</v>
      </c>
      <c r="O461" s="92"/>
      <c r="P461" s="92">
        <v>0</v>
      </c>
      <c r="Q461" s="92"/>
      <c r="R461" s="92">
        <v>1</v>
      </c>
      <c r="S461" s="92"/>
      <c r="T461" s="93"/>
      <c r="U461" s="93">
        <v>0</v>
      </c>
      <c r="V461" s="94">
        <v>5</v>
      </c>
      <c r="W461" s="121"/>
    </row>
    <row r="462" spans="1:23" x14ac:dyDescent="0.2">
      <c r="A462" s="86" t="s">
        <v>16</v>
      </c>
      <c r="B462" s="86" t="s">
        <v>30</v>
      </c>
      <c r="C462" s="88">
        <v>11358</v>
      </c>
      <c r="D462" s="88" t="s">
        <v>71</v>
      </c>
      <c r="E462" s="90" t="s">
        <v>22</v>
      </c>
      <c r="F462" s="90">
        <v>131</v>
      </c>
      <c r="G462" s="90">
        <v>120</v>
      </c>
      <c r="H462" s="91">
        <v>1</v>
      </c>
      <c r="I462" s="91"/>
      <c r="J462" s="91">
        <v>1</v>
      </c>
      <c r="K462" s="91"/>
      <c r="L462" s="92">
        <v>1</v>
      </c>
      <c r="M462" s="92"/>
      <c r="N462" s="92">
        <v>1</v>
      </c>
      <c r="O462" s="92"/>
      <c r="P462" s="92">
        <v>2</v>
      </c>
      <c r="Q462" s="92"/>
      <c r="R462" s="92">
        <v>1</v>
      </c>
      <c r="S462" s="92"/>
      <c r="T462" s="93">
        <v>1</v>
      </c>
      <c r="U462" s="93"/>
      <c r="V462" s="94">
        <v>8</v>
      </c>
      <c r="W462" s="121"/>
    </row>
    <row r="463" spans="1:23" x14ac:dyDescent="0.2">
      <c r="A463" s="86" t="s">
        <v>16</v>
      </c>
      <c r="B463" s="86" t="s">
        <v>30</v>
      </c>
      <c r="C463" s="88">
        <v>11358</v>
      </c>
      <c r="D463" s="88" t="s">
        <v>71</v>
      </c>
      <c r="E463" s="90" t="s">
        <v>22</v>
      </c>
      <c r="F463" s="90">
        <v>131</v>
      </c>
      <c r="G463" s="90">
        <v>120</v>
      </c>
      <c r="H463" s="91">
        <v>1</v>
      </c>
      <c r="I463" s="91"/>
      <c r="J463" s="91"/>
      <c r="K463" s="91">
        <v>1</v>
      </c>
      <c r="L463" s="92">
        <v>2</v>
      </c>
      <c r="M463" s="92"/>
      <c r="N463" s="92">
        <v>1</v>
      </c>
      <c r="O463" s="92"/>
      <c r="P463" s="92">
        <v>2</v>
      </c>
      <c r="Q463" s="92"/>
      <c r="R463" s="92"/>
      <c r="S463" s="92">
        <v>1</v>
      </c>
      <c r="T463" s="93">
        <v>2</v>
      </c>
      <c r="U463" s="93"/>
      <c r="V463" s="94">
        <v>10</v>
      </c>
      <c r="W463" s="121"/>
    </row>
    <row r="464" spans="1:23" x14ac:dyDescent="0.2">
      <c r="A464" s="86" t="s">
        <v>16</v>
      </c>
      <c r="B464" s="86" t="s">
        <v>30</v>
      </c>
      <c r="C464" s="88">
        <v>11358</v>
      </c>
      <c r="D464" s="88" t="s">
        <v>71</v>
      </c>
      <c r="E464" s="90" t="s">
        <v>22</v>
      </c>
      <c r="F464" s="90">
        <v>131</v>
      </c>
      <c r="G464" s="90">
        <v>120</v>
      </c>
      <c r="H464" s="91"/>
      <c r="I464" s="91">
        <v>2</v>
      </c>
      <c r="J464" s="91"/>
      <c r="K464" s="91">
        <v>1</v>
      </c>
      <c r="L464" s="92"/>
      <c r="M464" s="92">
        <v>2</v>
      </c>
      <c r="N464" s="92"/>
      <c r="O464" s="92">
        <v>1</v>
      </c>
      <c r="P464" s="92"/>
      <c r="Q464" s="92">
        <v>2</v>
      </c>
      <c r="R464" s="92">
        <v>1</v>
      </c>
      <c r="S464" s="92"/>
      <c r="T464" s="93"/>
      <c r="U464" s="93">
        <v>1</v>
      </c>
      <c r="V464" s="94">
        <v>10</v>
      </c>
      <c r="W464" s="121"/>
    </row>
    <row r="465" spans="1:23" x14ac:dyDescent="0.2">
      <c r="A465" s="86" t="s">
        <v>16</v>
      </c>
      <c r="B465" s="86" t="s">
        <v>30</v>
      </c>
      <c r="C465" s="88">
        <v>11358</v>
      </c>
      <c r="D465" s="88" t="s">
        <v>71</v>
      </c>
      <c r="E465" s="90" t="s">
        <v>22</v>
      </c>
      <c r="F465" s="90">
        <v>131</v>
      </c>
      <c r="G465" s="90">
        <v>120</v>
      </c>
      <c r="H465" s="91">
        <v>0</v>
      </c>
      <c r="I465" s="91"/>
      <c r="J465" s="91">
        <v>1</v>
      </c>
      <c r="K465" s="91"/>
      <c r="L465" s="92">
        <v>1</v>
      </c>
      <c r="M465" s="92"/>
      <c r="N465" s="92">
        <v>1</v>
      </c>
      <c r="O465" s="92"/>
      <c r="P465" s="92">
        <v>0</v>
      </c>
      <c r="Q465" s="92"/>
      <c r="R465" s="92">
        <v>1</v>
      </c>
      <c r="S465" s="92"/>
      <c r="T465" s="93">
        <v>0</v>
      </c>
      <c r="U465" s="93"/>
      <c r="V465" s="94">
        <v>4</v>
      </c>
      <c r="W465" s="121"/>
    </row>
    <row r="466" spans="1:23" x14ac:dyDescent="0.2">
      <c r="A466" s="86" t="s">
        <v>16</v>
      </c>
      <c r="B466" s="86" t="s">
        <v>30</v>
      </c>
      <c r="C466" s="88">
        <v>11358</v>
      </c>
      <c r="D466" s="88" t="s">
        <v>71</v>
      </c>
      <c r="E466" s="90" t="s">
        <v>22</v>
      </c>
      <c r="F466" s="90">
        <v>131</v>
      </c>
      <c r="G466" s="90">
        <v>120</v>
      </c>
      <c r="H466" s="91">
        <v>2</v>
      </c>
      <c r="I466" s="91"/>
      <c r="J466" s="91">
        <v>1</v>
      </c>
      <c r="K466" s="91"/>
      <c r="L466" s="92">
        <v>1</v>
      </c>
      <c r="M466" s="92"/>
      <c r="N466" s="92"/>
      <c r="O466" s="92">
        <v>1</v>
      </c>
      <c r="P466" s="92"/>
      <c r="Q466" s="92">
        <v>2</v>
      </c>
      <c r="R466" s="92">
        <v>1</v>
      </c>
      <c r="S466" s="92"/>
      <c r="T466" s="93"/>
      <c r="U466" s="93">
        <v>1</v>
      </c>
      <c r="V466" s="94">
        <v>9</v>
      </c>
      <c r="W466" s="121"/>
    </row>
    <row r="467" spans="1:23" x14ac:dyDescent="0.2">
      <c r="A467" s="86" t="s">
        <v>16</v>
      </c>
      <c r="B467" s="86" t="s">
        <v>30</v>
      </c>
      <c r="C467" s="88">
        <v>11358</v>
      </c>
      <c r="D467" s="88" t="s">
        <v>71</v>
      </c>
      <c r="E467" s="90" t="s">
        <v>22</v>
      </c>
      <c r="F467" s="90">
        <v>131</v>
      </c>
      <c r="G467" s="90">
        <v>120</v>
      </c>
      <c r="H467" s="91"/>
      <c r="I467" s="91">
        <v>2</v>
      </c>
      <c r="J467" s="91">
        <v>1</v>
      </c>
      <c r="K467" s="91"/>
      <c r="L467" s="92">
        <v>2</v>
      </c>
      <c r="M467" s="92"/>
      <c r="N467" s="92">
        <v>1</v>
      </c>
      <c r="O467" s="92"/>
      <c r="P467" s="92"/>
      <c r="Q467" s="92">
        <v>2</v>
      </c>
      <c r="R467" s="92">
        <v>1</v>
      </c>
      <c r="S467" s="92"/>
      <c r="T467" s="93"/>
      <c r="U467" s="93">
        <v>1</v>
      </c>
      <c r="V467" s="94">
        <v>10</v>
      </c>
      <c r="W467" s="121"/>
    </row>
    <row r="468" spans="1:23" x14ac:dyDescent="0.2">
      <c r="A468" s="86" t="s">
        <v>16</v>
      </c>
      <c r="B468" s="86" t="s">
        <v>30</v>
      </c>
      <c r="C468" s="88">
        <v>11358</v>
      </c>
      <c r="D468" s="88" t="s">
        <v>71</v>
      </c>
      <c r="E468" s="90" t="s">
        <v>22</v>
      </c>
      <c r="F468" s="90">
        <v>131</v>
      </c>
      <c r="G468" s="90">
        <v>120</v>
      </c>
      <c r="H468" s="91">
        <v>1</v>
      </c>
      <c r="I468" s="91"/>
      <c r="J468" s="91"/>
      <c r="K468" s="91">
        <v>1</v>
      </c>
      <c r="L468" s="92">
        <v>2</v>
      </c>
      <c r="M468" s="92"/>
      <c r="N468" s="92"/>
      <c r="O468" s="92">
        <v>0</v>
      </c>
      <c r="P468" s="92"/>
      <c r="Q468" s="92">
        <v>1</v>
      </c>
      <c r="R468" s="92">
        <v>1</v>
      </c>
      <c r="S468" s="92"/>
      <c r="T468" s="93">
        <v>1</v>
      </c>
      <c r="U468" s="93"/>
      <c r="V468" s="94">
        <v>7</v>
      </c>
      <c r="W468" s="121"/>
    </row>
    <row r="469" spans="1:23" x14ac:dyDescent="0.2">
      <c r="A469" s="86" t="s">
        <v>16</v>
      </c>
      <c r="B469" s="86" t="s">
        <v>30</v>
      </c>
      <c r="C469" s="88">
        <v>11358</v>
      </c>
      <c r="D469" s="88" t="s">
        <v>71</v>
      </c>
      <c r="E469" s="90" t="s">
        <v>22</v>
      </c>
      <c r="F469" s="90">
        <v>131</v>
      </c>
      <c r="G469" s="90">
        <v>120</v>
      </c>
      <c r="H469" s="91">
        <v>0</v>
      </c>
      <c r="I469" s="91"/>
      <c r="J469" s="91"/>
      <c r="K469" s="91">
        <v>1</v>
      </c>
      <c r="L469" s="92">
        <v>2</v>
      </c>
      <c r="M469" s="92"/>
      <c r="N469" s="92">
        <v>1</v>
      </c>
      <c r="O469" s="92"/>
      <c r="P469" s="92">
        <v>2</v>
      </c>
      <c r="Q469" s="92"/>
      <c r="R469" s="92">
        <v>1</v>
      </c>
      <c r="S469" s="92"/>
      <c r="T469" s="93">
        <v>1</v>
      </c>
      <c r="U469" s="93"/>
      <c r="V469" s="94">
        <v>8</v>
      </c>
      <c r="W469" s="121"/>
    </row>
    <row r="470" spans="1:23" x14ac:dyDescent="0.2">
      <c r="A470" s="86" t="s">
        <v>16</v>
      </c>
      <c r="B470" s="86" t="s">
        <v>30</v>
      </c>
      <c r="C470" s="88">
        <v>11358</v>
      </c>
      <c r="D470" s="88" t="s">
        <v>71</v>
      </c>
      <c r="E470" s="90" t="s">
        <v>22</v>
      </c>
      <c r="F470" s="90">
        <v>131</v>
      </c>
      <c r="G470" s="90">
        <v>120</v>
      </c>
      <c r="H470" s="91">
        <v>2</v>
      </c>
      <c r="I470" s="91"/>
      <c r="J470" s="91">
        <v>1</v>
      </c>
      <c r="K470" s="91"/>
      <c r="L470" s="92">
        <v>2</v>
      </c>
      <c r="M470" s="92"/>
      <c r="N470" s="92">
        <v>1</v>
      </c>
      <c r="O470" s="92"/>
      <c r="P470" s="92"/>
      <c r="Q470" s="92">
        <v>2</v>
      </c>
      <c r="R470" s="92">
        <v>1</v>
      </c>
      <c r="S470" s="92"/>
      <c r="T470" s="93">
        <v>1</v>
      </c>
      <c r="U470" s="93"/>
      <c r="V470" s="94">
        <v>10</v>
      </c>
      <c r="W470" s="121"/>
    </row>
    <row r="471" spans="1:23" x14ac:dyDescent="0.2">
      <c r="A471" s="86" t="s">
        <v>16</v>
      </c>
      <c r="B471" s="86" t="s">
        <v>30</v>
      </c>
      <c r="C471" s="88">
        <v>11358</v>
      </c>
      <c r="D471" s="88" t="s">
        <v>71</v>
      </c>
      <c r="E471" s="90" t="s">
        <v>22</v>
      </c>
      <c r="F471" s="90">
        <v>131</v>
      </c>
      <c r="G471" s="90">
        <v>120</v>
      </c>
      <c r="H471" s="91">
        <v>1</v>
      </c>
      <c r="I471" s="91"/>
      <c r="J471" s="91">
        <v>1</v>
      </c>
      <c r="K471" s="91"/>
      <c r="L471" s="92">
        <v>2</v>
      </c>
      <c r="M471" s="92"/>
      <c r="N471" s="92"/>
      <c r="O471" s="92">
        <v>1</v>
      </c>
      <c r="P471" s="92"/>
      <c r="Q471" s="92">
        <v>2</v>
      </c>
      <c r="R471" s="92">
        <v>1</v>
      </c>
      <c r="S471" s="92"/>
      <c r="T471" s="93">
        <v>0</v>
      </c>
      <c r="U471" s="93"/>
      <c r="V471" s="94">
        <v>8</v>
      </c>
      <c r="W471" s="121"/>
    </row>
    <row r="472" spans="1:23" x14ac:dyDescent="0.2">
      <c r="A472" s="86" t="s">
        <v>16</v>
      </c>
      <c r="B472" s="86" t="s">
        <v>30</v>
      </c>
      <c r="C472" s="88">
        <v>11358</v>
      </c>
      <c r="D472" s="88" t="s">
        <v>71</v>
      </c>
      <c r="E472" s="90" t="s">
        <v>22</v>
      </c>
      <c r="F472" s="90">
        <v>131</v>
      </c>
      <c r="G472" s="90">
        <v>120</v>
      </c>
      <c r="H472" s="91">
        <v>1</v>
      </c>
      <c r="I472" s="91"/>
      <c r="J472" s="91"/>
      <c r="K472" s="91">
        <v>1</v>
      </c>
      <c r="L472" s="92">
        <v>1</v>
      </c>
      <c r="M472" s="92"/>
      <c r="N472" s="92">
        <v>0</v>
      </c>
      <c r="O472" s="92"/>
      <c r="P472" s="92">
        <v>0</v>
      </c>
      <c r="Q472" s="92"/>
      <c r="R472" s="92"/>
      <c r="S472" s="92">
        <v>1</v>
      </c>
      <c r="T472" s="93">
        <v>1</v>
      </c>
      <c r="U472" s="93"/>
      <c r="V472" s="94">
        <v>5</v>
      </c>
      <c r="W472" s="121"/>
    </row>
    <row r="473" spans="1:23" x14ac:dyDescent="0.2">
      <c r="A473" s="86" t="s">
        <v>16</v>
      </c>
      <c r="B473" s="86" t="s">
        <v>30</v>
      </c>
      <c r="C473" s="88">
        <v>11358</v>
      </c>
      <c r="D473" s="88" t="s">
        <v>71</v>
      </c>
      <c r="E473" s="90" t="s">
        <v>23</v>
      </c>
      <c r="F473" s="90">
        <v>131</v>
      </c>
      <c r="G473" s="90">
        <v>120</v>
      </c>
      <c r="H473" s="91"/>
      <c r="I473" s="91">
        <v>0</v>
      </c>
      <c r="J473" s="91"/>
      <c r="K473" s="91">
        <v>1</v>
      </c>
      <c r="L473" s="92">
        <v>2</v>
      </c>
      <c r="M473" s="92"/>
      <c r="N473" s="92">
        <v>1</v>
      </c>
      <c r="O473" s="92"/>
      <c r="P473" s="92"/>
      <c r="Q473" s="92">
        <v>2</v>
      </c>
      <c r="R473" s="92">
        <v>0</v>
      </c>
      <c r="S473" s="92"/>
      <c r="T473" s="93">
        <v>0</v>
      </c>
      <c r="U473" s="93"/>
      <c r="V473" s="94">
        <v>6</v>
      </c>
      <c r="W473" s="121"/>
    </row>
    <row r="474" spans="1:23" x14ac:dyDescent="0.2">
      <c r="A474" s="86" t="s">
        <v>16</v>
      </c>
      <c r="B474" s="86" t="s">
        <v>30</v>
      </c>
      <c r="C474" s="88">
        <v>11358</v>
      </c>
      <c r="D474" s="88" t="s">
        <v>71</v>
      </c>
      <c r="E474" s="90" t="s">
        <v>23</v>
      </c>
      <c r="F474" s="90">
        <v>131</v>
      </c>
      <c r="G474" s="90">
        <v>120</v>
      </c>
      <c r="H474" s="91">
        <v>2</v>
      </c>
      <c r="I474" s="91"/>
      <c r="J474" s="91"/>
      <c r="K474" s="91">
        <v>0</v>
      </c>
      <c r="L474" s="92">
        <v>1</v>
      </c>
      <c r="M474" s="92"/>
      <c r="N474" s="92">
        <v>1</v>
      </c>
      <c r="O474" s="92"/>
      <c r="P474" s="92">
        <v>0</v>
      </c>
      <c r="Q474" s="92"/>
      <c r="R474" s="92">
        <v>1</v>
      </c>
      <c r="S474" s="92"/>
      <c r="T474" s="93">
        <v>0</v>
      </c>
      <c r="U474" s="93"/>
      <c r="V474" s="94">
        <v>5</v>
      </c>
      <c r="W474" s="121"/>
    </row>
    <row r="475" spans="1:23" x14ac:dyDescent="0.2">
      <c r="A475" s="86" t="s">
        <v>16</v>
      </c>
      <c r="B475" s="86" t="s">
        <v>30</v>
      </c>
      <c r="C475" s="88">
        <v>11358</v>
      </c>
      <c r="D475" s="88" t="s">
        <v>71</v>
      </c>
      <c r="E475" s="90" t="s">
        <v>23</v>
      </c>
      <c r="F475" s="90">
        <v>131</v>
      </c>
      <c r="G475" s="90">
        <v>120</v>
      </c>
      <c r="H475" s="91"/>
      <c r="I475" s="91">
        <v>2</v>
      </c>
      <c r="J475" s="91"/>
      <c r="K475" s="91">
        <v>1</v>
      </c>
      <c r="L475" s="92"/>
      <c r="M475" s="92">
        <v>2</v>
      </c>
      <c r="N475" s="92">
        <v>1</v>
      </c>
      <c r="O475" s="92"/>
      <c r="P475" s="92">
        <v>0</v>
      </c>
      <c r="Q475" s="92"/>
      <c r="R475" s="92">
        <v>1</v>
      </c>
      <c r="S475" s="92"/>
      <c r="T475" s="93">
        <v>2</v>
      </c>
      <c r="U475" s="93"/>
      <c r="V475" s="94">
        <v>9</v>
      </c>
      <c r="W475" s="121"/>
    </row>
    <row r="476" spans="1:23" x14ac:dyDescent="0.2">
      <c r="A476" s="86" t="s">
        <v>16</v>
      </c>
      <c r="B476" s="86" t="s">
        <v>30</v>
      </c>
      <c r="C476" s="88">
        <v>11358</v>
      </c>
      <c r="D476" s="88" t="s">
        <v>71</v>
      </c>
      <c r="E476" s="90" t="s">
        <v>23</v>
      </c>
      <c r="F476" s="90">
        <v>131</v>
      </c>
      <c r="G476" s="90">
        <v>120</v>
      </c>
      <c r="H476" s="91">
        <v>1</v>
      </c>
      <c r="I476" s="91"/>
      <c r="J476" s="91"/>
      <c r="K476" s="91">
        <v>1</v>
      </c>
      <c r="L476" s="92">
        <v>2</v>
      </c>
      <c r="M476" s="92"/>
      <c r="N476" s="92">
        <v>1</v>
      </c>
      <c r="O476" s="92"/>
      <c r="P476" s="92">
        <v>0</v>
      </c>
      <c r="Q476" s="92"/>
      <c r="R476" s="92"/>
      <c r="S476" s="92">
        <v>0</v>
      </c>
      <c r="T476" s="93">
        <v>2</v>
      </c>
      <c r="U476" s="93"/>
      <c r="V476" s="94">
        <v>7</v>
      </c>
      <c r="W476" s="121"/>
    </row>
    <row r="477" spans="1:23" x14ac:dyDescent="0.2">
      <c r="A477" s="86" t="s">
        <v>16</v>
      </c>
      <c r="B477" s="86" t="s">
        <v>30</v>
      </c>
      <c r="C477" s="88">
        <v>11358</v>
      </c>
      <c r="D477" s="88" t="s">
        <v>71</v>
      </c>
      <c r="E477" s="90" t="s">
        <v>23</v>
      </c>
      <c r="F477" s="90">
        <v>131</v>
      </c>
      <c r="G477" s="90">
        <v>120</v>
      </c>
      <c r="H477" s="91"/>
      <c r="I477" s="91">
        <v>2</v>
      </c>
      <c r="J477" s="91"/>
      <c r="K477" s="91">
        <v>1</v>
      </c>
      <c r="L477" s="92">
        <v>2</v>
      </c>
      <c r="M477" s="92"/>
      <c r="N477" s="92">
        <v>1</v>
      </c>
      <c r="O477" s="92"/>
      <c r="P477" s="92">
        <v>2</v>
      </c>
      <c r="Q477" s="92"/>
      <c r="R477" s="92">
        <v>1</v>
      </c>
      <c r="S477" s="92"/>
      <c r="T477" s="93"/>
      <c r="U477" s="93">
        <v>2</v>
      </c>
      <c r="V477" s="94">
        <v>11</v>
      </c>
      <c r="W477" s="121"/>
    </row>
    <row r="478" spans="1:23" x14ac:dyDescent="0.2">
      <c r="A478" s="86" t="s">
        <v>16</v>
      </c>
      <c r="B478" s="86" t="s">
        <v>30</v>
      </c>
      <c r="C478" s="88">
        <v>11358</v>
      </c>
      <c r="D478" s="88" t="s">
        <v>71</v>
      </c>
      <c r="E478" s="90" t="s">
        <v>23</v>
      </c>
      <c r="F478" s="90">
        <v>131</v>
      </c>
      <c r="G478" s="90">
        <v>120</v>
      </c>
      <c r="H478" s="91"/>
      <c r="I478" s="91">
        <v>1</v>
      </c>
      <c r="J478" s="91">
        <v>1</v>
      </c>
      <c r="K478" s="91"/>
      <c r="L478" s="92">
        <v>0</v>
      </c>
      <c r="M478" s="92"/>
      <c r="N478" s="92">
        <v>1</v>
      </c>
      <c r="O478" s="92"/>
      <c r="P478" s="92"/>
      <c r="Q478" s="92">
        <v>2</v>
      </c>
      <c r="R478" s="92"/>
      <c r="S478" s="92">
        <v>0</v>
      </c>
      <c r="T478" s="93">
        <v>1</v>
      </c>
      <c r="U478" s="93"/>
      <c r="V478" s="94">
        <v>6</v>
      </c>
      <c r="W478" s="121"/>
    </row>
    <row r="479" spans="1:23" x14ac:dyDescent="0.2">
      <c r="A479" s="86" t="s">
        <v>16</v>
      </c>
      <c r="B479" s="86" t="s">
        <v>30</v>
      </c>
      <c r="C479" s="88">
        <v>11358</v>
      </c>
      <c r="D479" s="88" t="s">
        <v>71</v>
      </c>
      <c r="E479" s="90" t="s">
        <v>23</v>
      </c>
      <c r="F479" s="90">
        <v>131</v>
      </c>
      <c r="G479" s="90">
        <v>120</v>
      </c>
      <c r="H479" s="91"/>
      <c r="I479" s="91">
        <v>2</v>
      </c>
      <c r="J479" s="91">
        <v>1</v>
      </c>
      <c r="K479" s="91"/>
      <c r="L479" s="92">
        <v>2</v>
      </c>
      <c r="M479" s="92"/>
      <c r="N479" s="92"/>
      <c r="O479" s="92">
        <v>1</v>
      </c>
      <c r="P479" s="92"/>
      <c r="Q479" s="92">
        <v>2</v>
      </c>
      <c r="R479" s="92">
        <v>1</v>
      </c>
      <c r="S479" s="92"/>
      <c r="T479" s="93"/>
      <c r="U479" s="93">
        <v>2</v>
      </c>
      <c r="V479" s="94">
        <v>11</v>
      </c>
      <c r="W479" s="121"/>
    </row>
    <row r="480" spans="1:23" x14ac:dyDescent="0.2">
      <c r="A480" s="86" t="s">
        <v>16</v>
      </c>
      <c r="B480" s="86" t="s">
        <v>30</v>
      </c>
      <c r="C480" s="88">
        <v>11358</v>
      </c>
      <c r="D480" s="88" t="s">
        <v>71</v>
      </c>
      <c r="E480" s="90" t="s">
        <v>23</v>
      </c>
      <c r="F480" s="90">
        <v>131</v>
      </c>
      <c r="G480" s="90">
        <v>120</v>
      </c>
      <c r="H480" s="91"/>
      <c r="I480" s="91">
        <v>2</v>
      </c>
      <c r="J480" s="91">
        <v>1</v>
      </c>
      <c r="K480" s="91"/>
      <c r="L480" s="92">
        <v>2</v>
      </c>
      <c r="M480" s="92"/>
      <c r="N480" s="92">
        <v>1</v>
      </c>
      <c r="O480" s="92"/>
      <c r="P480" s="92"/>
      <c r="Q480" s="92">
        <v>0</v>
      </c>
      <c r="R480" s="92"/>
      <c r="S480" s="92">
        <v>0</v>
      </c>
      <c r="T480" s="93">
        <v>0</v>
      </c>
      <c r="U480" s="93"/>
      <c r="V480" s="94">
        <v>6</v>
      </c>
      <c r="W480" s="121"/>
    </row>
    <row r="481" spans="1:23" x14ac:dyDescent="0.2">
      <c r="A481" s="86" t="s">
        <v>16</v>
      </c>
      <c r="B481" s="86" t="s">
        <v>30</v>
      </c>
      <c r="C481" s="88">
        <v>11358</v>
      </c>
      <c r="D481" s="88" t="s">
        <v>71</v>
      </c>
      <c r="E481" s="90" t="s">
        <v>23</v>
      </c>
      <c r="F481" s="90">
        <v>131</v>
      </c>
      <c r="G481" s="90">
        <v>120</v>
      </c>
      <c r="H481" s="91">
        <v>2</v>
      </c>
      <c r="I481" s="91"/>
      <c r="J481" s="91"/>
      <c r="K481" s="91">
        <v>1</v>
      </c>
      <c r="L481" s="92"/>
      <c r="M481" s="92">
        <v>2</v>
      </c>
      <c r="N481" s="92">
        <v>1</v>
      </c>
      <c r="O481" s="92"/>
      <c r="P481" s="92">
        <v>2</v>
      </c>
      <c r="Q481" s="92"/>
      <c r="R481" s="92">
        <v>1</v>
      </c>
      <c r="S481" s="92"/>
      <c r="T481" s="93">
        <v>2</v>
      </c>
      <c r="U481" s="93"/>
      <c r="V481" s="94">
        <v>11</v>
      </c>
      <c r="W481" s="121"/>
    </row>
    <row r="482" spans="1:23" x14ac:dyDescent="0.2">
      <c r="A482" s="86" t="s">
        <v>16</v>
      </c>
      <c r="B482" s="86" t="s">
        <v>30</v>
      </c>
      <c r="C482" s="88">
        <v>11358</v>
      </c>
      <c r="D482" s="88" t="s">
        <v>71</v>
      </c>
      <c r="E482" s="90" t="s">
        <v>23</v>
      </c>
      <c r="F482" s="90">
        <v>131</v>
      </c>
      <c r="G482" s="90">
        <v>120</v>
      </c>
      <c r="H482" s="91"/>
      <c r="I482" s="91">
        <v>2</v>
      </c>
      <c r="J482" s="91">
        <v>1</v>
      </c>
      <c r="K482" s="91"/>
      <c r="L482" s="92">
        <v>2</v>
      </c>
      <c r="M482" s="92"/>
      <c r="N482" s="92">
        <v>1</v>
      </c>
      <c r="O482" s="92"/>
      <c r="P482" s="92">
        <v>2</v>
      </c>
      <c r="Q482" s="92"/>
      <c r="R482" s="92">
        <v>1</v>
      </c>
      <c r="S482" s="92"/>
      <c r="T482" s="93">
        <v>1</v>
      </c>
      <c r="U482" s="93"/>
      <c r="V482" s="94">
        <v>10</v>
      </c>
      <c r="W482" s="121"/>
    </row>
    <row r="483" spans="1:23" x14ac:dyDescent="0.2">
      <c r="A483" s="86" t="s">
        <v>16</v>
      </c>
      <c r="B483" s="86" t="s">
        <v>30</v>
      </c>
      <c r="C483" s="88">
        <v>11358</v>
      </c>
      <c r="D483" s="88" t="s">
        <v>71</v>
      </c>
      <c r="E483" s="90" t="s">
        <v>23</v>
      </c>
      <c r="F483" s="90">
        <v>131</v>
      </c>
      <c r="G483" s="90">
        <v>120</v>
      </c>
      <c r="H483" s="91"/>
      <c r="I483" s="91">
        <v>2</v>
      </c>
      <c r="J483" s="91"/>
      <c r="K483" s="91">
        <v>1</v>
      </c>
      <c r="L483" s="92"/>
      <c r="M483" s="92">
        <v>1</v>
      </c>
      <c r="N483" s="92">
        <v>1</v>
      </c>
      <c r="O483" s="92"/>
      <c r="P483" s="92">
        <v>2</v>
      </c>
      <c r="Q483" s="92"/>
      <c r="R483" s="92">
        <v>1</v>
      </c>
      <c r="S483" s="92"/>
      <c r="T483" s="93">
        <v>2</v>
      </c>
      <c r="U483" s="93"/>
      <c r="V483" s="94">
        <v>10</v>
      </c>
      <c r="W483" s="121"/>
    </row>
    <row r="484" spans="1:23" x14ac:dyDescent="0.2">
      <c r="A484" s="86" t="s">
        <v>16</v>
      </c>
      <c r="B484" s="86" t="s">
        <v>30</v>
      </c>
      <c r="C484" s="88">
        <v>11358</v>
      </c>
      <c r="D484" s="88" t="s">
        <v>71</v>
      </c>
      <c r="E484" s="90" t="s">
        <v>23</v>
      </c>
      <c r="F484" s="90">
        <v>131</v>
      </c>
      <c r="G484" s="90">
        <v>120</v>
      </c>
      <c r="H484" s="91">
        <v>2</v>
      </c>
      <c r="I484" s="91"/>
      <c r="J484" s="91"/>
      <c r="K484" s="91">
        <v>0</v>
      </c>
      <c r="L484" s="92"/>
      <c r="M484" s="92">
        <v>0</v>
      </c>
      <c r="N484" s="92"/>
      <c r="O484" s="92">
        <v>1</v>
      </c>
      <c r="P484" s="92">
        <v>2</v>
      </c>
      <c r="Q484" s="92"/>
      <c r="R484" s="92">
        <v>1</v>
      </c>
      <c r="S484" s="92"/>
      <c r="T484" s="93">
        <v>2</v>
      </c>
      <c r="U484" s="93"/>
      <c r="V484" s="94">
        <v>8</v>
      </c>
      <c r="W484" s="121"/>
    </row>
    <row r="485" spans="1:23" x14ac:dyDescent="0.2">
      <c r="A485" s="86" t="s">
        <v>16</v>
      </c>
      <c r="B485" s="86" t="s">
        <v>30</v>
      </c>
      <c r="C485" s="88">
        <v>11358</v>
      </c>
      <c r="D485" s="88" t="s">
        <v>71</v>
      </c>
      <c r="E485" s="90" t="s">
        <v>23</v>
      </c>
      <c r="F485" s="90">
        <v>131</v>
      </c>
      <c r="G485" s="90">
        <v>120</v>
      </c>
      <c r="H485" s="91"/>
      <c r="I485" s="91">
        <v>2</v>
      </c>
      <c r="J485" s="91">
        <v>1</v>
      </c>
      <c r="K485" s="91"/>
      <c r="L485" s="92"/>
      <c r="M485" s="92">
        <v>2</v>
      </c>
      <c r="N485" s="92">
        <v>1</v>
      </c>
      <c r="O485" s="92"/>
      <c r="P485" s="92">
        <v>2</v>
      </c>
      <c r="Q485" s="92"/>
      <c r="R485" s="92">
        <v>1</v>
      </c>
      <c r="S485" s="92"/>
      <c r="T485" s="93">
        <v>2</v>
      </c>
      <c r="U485" s="93"/>
      <c r="V485" s="94">
        <v>11</v>
      </c>
      <c r="W485" s="121"/>
    </row>
    <row r="486" spans="1:23" x14ac:dyDescent="0.2">
      <c r="A486" s="86" t="s">
        <v>16</v>
      </c>
      <c r="B486" s="86" t="s">
        <v>30</v>
      </c>
      <c r="C486" s="88">
        <v>11358</v>
      </c>
      <c r="D486" s="88" t="s">
        <v>71</v>
      </c>
      <c r="E486" s="90" t="s">
        <v>23</v>
      </c>
      <c r="F486" s="90">
        <v>131</v>
      </c>
      <c r="G486" s="90">
        <v>120</v>
      </c>
      <c r="H486" s="91">
        <v>0</v>
      </c>
      <c r="I486" s="91"/>
      <c r="J486" s="91">
        <v>1</v>
      </c>
      <c r="K486" s="91"/>
      <c r="L486" s="92"/>
      <c r="M486" s="92">
        <v>0</v>
      </c>
      <c r="N486" s="92"/>
      <c r="O486" s="92">
        <v>1</v>
      </c>
      <c r="P486" s="92">
        <v>2</v>
      </c>
      <c r="Q486" s="92"/>
      <c r="R486" s="92">
        <v>1</v>
      </c>
      <c r="S486" s="92"/>
      <c r="T486" s="93">
        <v>1</v>
      </c>
      <c r="U486" s="93"/>
      <c r="V486" s="94">
        <v>6</v>
      </c>
      <c r="W486" s="121"/>
    </row>
    <row r="487" spans="1:23" x14ac:dyDescent="0.2">
      <c r="A487" s="86" t="s">
        <v>16</v>
      </c>
      <c r="B487" s="86" t="s">
        <v>30</v>
      </c>
      <c r="C487" s="88">
        <v>11358</v>
      </c>
      <c r="D487" s="88" t="s">
        <v>71</v>
      </c>
      <c r="E487" s="90" t="s">
        <v>23</v>
      </c>
      <c r="F487" s="90">
        <v>131</v>
      </c>
      <c r="G487" s="90">
        <v>120</v>
      </c>
      <c r="H487" s="91"/>
      <c r="I487" s="91">
        <v>2</v>
      </c>
      <c r="J487" s="91">
        <v>1</v>
      </c>
      <c r="K487" s="91"/>
      <c r="L487" s="92"/>
      <c r="M487" s="92">
        <v>1</v>
      </c>
      <c r="N487" s="92"/>
      <c r="O487" s="92">
        <v>1</v>
      </c>
      <c r="P487" s="92"/>
      <c r="Q487" s="92">
        <v>2</v>
      </c>
      <c r="R487" s="92">
        <v>1</v>
      </c>
      <c r="S487" s="92"/>
      <c r="T487" s="93"/>
      <c r="U487" s="93">
        <v>1</v>
      </c>
      <c r="V487" s="94">
        <v>9</v>
      </c>
      <c r="W487" s="121"/>
    </row>
    <row r="488" spans="1:23" x14ac:dyDescent="0.2">
      <c r="A488" s="86" t="s">
        <v>16</v>
      </c>
      <c r="B488" s="86" t="s">
        <v>30</v>
      </c>
      <c r="C488" s="88">
        <v>11358</v>
      </c>
      <c r="D488" s="88" t="s">
        <v>71</v>
      </c>
      <c r="E488" s="90" t="s">
        <v>23</v>
      </c>
      <c r="F488" s="90">
        <v>131</v>
      </c>
      <c r="G488" s="90">
        <v>120</v>
      </c>
      <c r="H488" s="91">
        <v>2</v>
      </c>
      <c r="I488" s="91"/>
      <c r="J488" s="91"/>
      <c r="K488" s="91">
        <v>1</v>
      </c>
      <c r="L488" s="92">
        <v>2</v>
      </c>
      <c r="M488" s="92"/>
      <c r="N488" s="92">
        <v>1</v>
      </c>
      <c r="O488" s="92"/>
      <c r="P488" s="92">
        <v>2</v>
      </c>
      <c r="Q488" s="92"/>
      <c r="R488" s="92">
        <v>1</v>
      </c>
      <c r="S488" s="92"/>
      <c r="T488" s="93">
        <v>2</v>
      </c>
      <c r="U488" s="93"/>
      <c r="V488" s="94">
        <v>11</v>
      </c>
      <c r="W488" s="121"/>
    </row>
    <row r="489" spans="1:23" x14ac:dyDescent="0.2">
      <c r="A489" s="86" t="s">
        <v>16</v>
      </c>
      <c r="B489" s="86" t="s">
        <v>30</v>
      </c>
      <c r="C489" s="88">
        <v>11358</v>
      </c>
      <c r="D489" s="88" t="s">
        <v>71</v>
      </c>
      <c r="E489" s="90" t="s">
        <v>23</v>
      </c>
      <c r="F489" s="90">
        <v>131</v>
      </c>
      <c r="G489" s="90">
        <v>120</v>
      </c>
      <c r="H489" s="91">
        <v>2</v>
      </c>
      <c r="I489" s="91"/>
      <c r="J489" s="91"/>
      <c r="K489" s="91">
        <v>1</v>
      </c>
      <c r="L489" s="92">
        <v>2</v>
      </c>
      <c r="M489" s="92"/>
      <c r="N489" s="92">
        <v>1</v>
      </c>
      <c r="O489" s="92"/>
      <c r="P489" s="92"/>
      <c r="Q489" s="92">
        <v>2</v>
      </c>
      <c r="R489" s="92">
        <v>1</v>
      </c>
      <c r="S489" s="92"/>
      <c r="T489" s="93">
        <v>2</v>
      </c>
      <c r="U489" s="93"/>
      <c r="V489" s="94">
        <v>11</v>
      </c>
      <c r="W489" s="121"/>
    </row>
    <row r="490" spans="1:23" x14ac:dyDescent="0.2">
      <c r="A490" s="86" t="s">
        <v>16</v>
      </c>
      <c r="B490" s="86" t="s">
        <v>30</v>
      </c>
      <c r="C490" s="88">
        <v>11358</v>
      </c>
      <c r="D490" s="88" t="s">
        <v>71</v>
      </c>
      <c r="E490" s="90" t="s">
        <v>23</v>
      </c>
      <c r="F490" s="90">
        <v>131</v>
      </c>
      <c r="G490" s="90">
        <v>120</v>
      </c>
      <c r="H490" s="91">
        <v>2</v>
      </c>
      <c r="I490" s="91"/>
      <c r="J490" s="91"/>
      <c r="K490" s="91">
        <v>1</v>
      </c>
      <c r="L490" s="92"/>
      <c r="M490" s="92">
        <v>2</v>
      </c>
      <c r="N490" s="92">
        <v>1</v>
      </c>
      <c r="O490" s="92"/>
      <c r="P490" s="92">
        <v>2</v>
      </c>
      <c r="Q490" s="92"/>
      <c r="R490" s="92">
        <v>1</v>
      </c>
      <c r="S490" s="92"/>
      <c r="T490" s="93"/>
      <c r="U490" s="93">
        <v>2</v>
      </c>
      <c r="V490" s="94">
        <v>11</v>
      </c>
      <c r="W490" s="121"/>
    </row>
    <row r="491" spans="1:23" x14ac:dyDescent="0.2">
      <c r="A491" s="86" t="s">
        <v>16</v>
      </c>
      <c r="B491" s="86" t="s">
        <v>30</v>
      </c>
      <c r="C491" s="88">
        <v>11358</v>
      </c>
      <c r="D491" s="88" t="s">
        <v>71</v>
      </c>
      <c r="E491" s="90" t="s">
        <v>23</v>
      </c>
      <c r="F491" s="90">
        <v>131</v>
      </c>
      <c r="G491" s="90">
        <v>120</v>
      </c>
      <c r="H491" s="91"/>
      <c r="I491" s="91">
        <v>2</v>
      </c>
      <c r="J491" s="91">
        <v>0</v>
      </c>
      <c r="K491" s="91"/>
      <c r="L491" s="92"/>
      <c r="M491" s="92">
        <v>1</v>
      </c>
      <c r="N491" s="92">
        <v>1</v>
      </c>
      <c r="O491" s="92"/>
      <c r="P491" s="92">
        <v>0</v>
      </c>
      <c r="Q491" s="92"/>
      <c r="R491" s="92"/>
      <c r="S491" s="92">
        <v>0</v>
      </c>
      <c r="T491" s="93">
        <v>1</v>
      </c>
      <c r="U491" s="93"/>
      <c r="V491" s="94">
        <v>5</v>
      </c>
      <c r="W491" s="121"/>
    </row>
    <row r="492" spans="1:23" x14ac:dyDescent="0.2">
      <c r="A492" s="86" t="s">
        <v>16</v>
      </c>
      <c r="B492" s="86" t="s">
        <v>30</v>
      </c>
      <c r="C492" s="88">
        <v>11358</v>
      </c>
      <c r="D492" s="88" t="s">
        <v>71</v>
      </c>
      <c r="E492" s="90" t="s">
        <v>23</v>
      </c>
      <c r="F492" s="90">
        <v>131</v>
      </c>
      <c r="G492" s="90">
        <v>120</v>
      </c>
      <c r="H492" s="91">
        <v>1</v>
      </c>
      <c r="I492" s="91"/>
      <c r="J492" s="91">
        <v>1</v>
      </c>
      <c r="K492" s="91"/>
      <c r="L492" s="92">
        <v>2</v>
      </c>
      <c r="M492" s="92"/>
      <c r="N492" s="92">
        <v>1</v>
      </c>
      <c r="O492" s="92"/>
      <c r="P492" s="92">
        <v>2</v>
      </c>
      <c r="Q492" s="92"/>
      <c r="R492" s="92">
        <v>1</v>
      </c>
      <c r="S492" s="92"/>
      <c r="T492" s="93">
        <v>2</v>
      </c>
      <c r="U492" s="93"/>
      <c r="V492" s="94">
        <v>10</v>
      </c>
      <c r="W492" s="121"/>
    </row>
    <row r="493" spans="1:23" x14ac:dyDescent="0.2">
      <c r="A493" s="86" t="s">
        <v>16</v>
      </c>
      <c r="B493" s="86" t="s">
        <v>30</v>
      </c>
      <c r="C493" s="88">
        <v>11358</v>
      </c>
      <c r="D493" s="88" t="s">
        <v>71</v>
      </c>
      <c r="E493" s="90" t="s">
        <v>23</v>
      </c>
      <c r="F493" s="90">
        <v>131</v>
      </c>
      <c r="G493" s="90">
        <v>120</v>
      </c>
      <c r="H493" s="91">
        <v>1</v>
      </c>
      <c r="I493" s="91"/>
      <c r="J493" s="91">
        <v>1</v>
      </c>
      <c r="K493" s="91"/>
      <c r="L493" s="92">
        <v>1</v>
      </c>
      <c r="M493" s="92"/>
      <c r="N493" s="92">
        <v>1</v>
      </c>
      <c r="O493" s="92"/>
      <c r="P493" s="92">
        <v>0</v>
      </c>
      <c r="Q493" s="92"/>
      <c r="R493" s="92"/>
      <c r="S493" s="92">
        <v>0</v>
      </c>
      <c r="T493" s="93">
        <v>0</v>
      </c>
      <c r="U493" s="93"/>
      <c r="V493" s="94">
        <v>4</v>
      </c>
      <c r="W493" s="121"/>
    </row>
    <row r="494" spans="1:23" x14ac:dyDescent="0.2">
      <c r="A494" s="86" t="s">
        <v>16</v>
      </c>
      <c r="B494" s="86" t="s">
        <v>30</v>
      </c>
      <c r="C494" s="88">
        <v>11358</v>
      </c>
      <c r="D494" s="88" t="s">
        <v>71</v>
      </c>
      <c r="E494" s="90" t="s">
        <v>23</v>
      </c>
      <c r="F494" s="90">
        <v>131</v>
      </c>
      <c r="G494" s="90">
        <v>120</v>
      </c>
      <c r="H494" s="91"/>
      <c r="I494" s="91">
        <v>0</v>
      </c>
      <c r="J494" s="91">
        <v>1</v>
      </c>
      <c r="K494" s="91"/>
      <c r="L494" s="92">
        <v>2</v>
      </c>
      <c r="M494" s="92"/>
      <c r="N494" s="92">
        <v>1</v>
      </c>
      <c r="O494" s="92"/>
      <c r="P494" s="92">
        <v>0</v>
      </c>
      <c r="Q494" s="92"/>
      <c r="R494" s="92">
        <v>1</v>
      </c>
      <c r="S494" s="92"/>
      <c r="T494" s="93">
        <v>2</v>
      </c>
      <c r="U494" s="93"/>
      <c r="V494" s="94">
        <v>7</v>
      </c>
      <c r="W494" s="121"/>
    </row>
    <row r="495" spans="1:23" x14ac:dyDescent="0.2">
      <c r="A495" s="86" t="s">
        <v>16</v>
      </c>
      <c r="B495" s="86" t="s">
        <v>30</v>
      </c>
      <c r="C495" s="88">
        <v>11358</v>
      </c>
      <c r="D495" s="88" t="s">
        <v>71</v>
      </c>
      <c r="E495" s="90" t="s">
        <v>23</v>
      </c>
      <c r="F495" s="90">
        <v>131</v>
      </c>
      <c r="G495" s="90">
        <v>120</v>
      </c>
      <c r="H495" s="91">
        <v>2</v>
      </c>
      <c r="I495" s="91"/>
      <c r="J495" s="91"/>
      <c r="K495" s="91">
        <v>1</v>
      </c>
      <c r="L495" s="92"/>
      <c r="M495" s="92">
        <v>1</v>
      </c>
      <c r="N495" s="92"/>
      <c r="O495" s="92">
        <v>1</v>
      </c>
      <c r="P495" s="92">
        <v>2</v>
      </c>
      <c r="Q495" s="92"/>
      <c r="R495" s="92">
        <v>1</v>
      </c>
      <c r="S495" s="92"/>
      <c r="T495" s="93">
        <v>2</v>
      </c>
      <c r="U495" s="93"/>
      <c r="V495" s="94">
        <v>10</v>
      </c>
      <c r="W495" s="121"/>
    </row>
    <row r="496" spans="1:23" x14ac:dyDescent="0.2">
      <c r="A496" s="86" t="s">
        <v>16</v>
      </c>
      <c r="B496" s="86" t="s">
        <v>30</v>
      </c>
      <c r="C496" s="88">
        <v>11358</v>
      </c>
      <c r="D496" s="88" t="s">
        <v>71</v>
      </c>
      <c r="E496" s="90" t="s">
        <v>23</v>
      </c>
      <c r="F496" s="90">
        <v>131</v>
      </c>
      <c r="G496" s="90">
        <v>120</v>
      </c>
      <c r="H496" s="91">
        <v>2</v>
      </c>
      <c r="I496" s="91"/>
      <c r="J496" s="91"/>
      <c r="K496" s="91">
        <v>1</v>
      </c>
      <c r="L496" s="92">
        <v>2</v>
      </c>
      <c r="M496" s="92"/>
      <c r="N496" s="92"/>
      <c r="O496" s="92">
        <v>1</v>
      </c>
      <c r="P496" s="92">
        <v>0</v>
      </c>
      <c r="Q496" s="92"/>
      <c r="R496" s="92"/>
      <c r="S496" s="92">
        <v>1</v>
      </c>
      <c r="T496" s="93"/>
      <c r="U496" s="93">
        <v>2</v>
      </c>
      <c r="V496" s="94">
        <v>9</v>
      </c>
      <c r="W496" s="121"/>
    </row>
    <row r="497" spans="1:23" x14ac:dyDescent="0.2">
      <c r="A497" s="86" t="s">
        <v>16</v>
      </c>
      <c r="B497" s="86" t="s">
        <v>30</v>
      </c>
      <c r="C497" s="88">
        <v>11358</v>
      </c>
      <c r="D497" s="88" t="s">
        <v>71</v>
      </c>
      <c r="E497" s="90" t="s">
        <v>23</v>
      </c>
      <c r="F497" s="90">
        <v>131</v>
      </c>
      <c r="G497" s="90">
        <v>120</v>
      </c>
      <c r="H497" s="91">
        <v>1</v>
      </c>
      <c r="I497" s="91"/>
      <c r="J497" s="91"/>
      <c r="K497" s="91">
        <v>0</v>
      </c>
      <c r="L497" s="92">
        <v>2</v>
      </c>
      <c r="M497" s="92"/>
      <c r="N497" s="92"/>
      <c r="O497" s="92">
        <v>0</v>
      </c>
      <c r="P497" s="92">
        <v>0</v>
      </c>
      <c r="Q497" s="92"/>
      <c r="R497" s="92"/>
      <c r="S497" s="92">
        <v>1</v>
      </c>
      <c r="T497" s="93"/>
      <c r="U497" s="93">
        <v>0</v>
      </c>
      <c r="V497" s="94">
        <v>4</v>
      </c>
      <c r="W497" s="121"/>
    </row>
    <row r="498" spans="1:23" x14ac:dyDescent="0.2">
      <c r="A498" s="86" t="s">
        <v>16</v>
      </c>
      <c r="B498" s="86" t="s">
        <v>30</v>
      </c>
      <c r="C498" s="88">
        <v>11358</v>
      </c>
      <c r="D498" s="88" t="s">
        <v>71</v>
      </c>
      <c r="E498" s="90" t="s">
        <v>23</v>
      </c>
      <c r="F498" s="90">
        <v>131</v>
      </c>
      <c r="G498" s="90">
        <v>120</v>
      </c>
      <c r="H498" s="91"/>
      <c r="I498" s="91">
        <v>2</v>
      </c>
      <c r="J498" s="91"/>
      <c r="K498" s="91">
        <v>1</v>
      </c>
      <c r="L498" s="92"/>
      <c r="M498" s="92">
        <v>2</v>
      </c>
      <c r="N498" s="92"/>
      <c r="O498" s="92">
        <v>1</v>
      </c>
      <c r="P498" s="92">
        <v>2</v>
      </c>
      <c r="Q498" s="92"/>
      <c r="R498" s="92"/>
      <c r="S498" s="92">
        <v>1</v>
      </c>
      <c r="T498" s="93">
        <v>2</v>
      </c>
      <c r="U498" s="93"/>
      <c r="V498" s="94">
        <v>11</v>
      </c>
      <c r="W498" s="121"/>
    </row>
    <row r="499" spans="1:23" x14ac:dyDescent="0.2">
      <c r="A499" s="86" t="s">
        <v>16</v>
      </c>
      <c r="B499" s="86" t="s">
        <v>30</v>
      </c>
      <c r="C499" s="88">
        <v>11358</v>
      </c>
      <c r="D499" s="88" t="s">
        <v>71</v>
      </c>
      <c r="E499" s="90" t="s">
        <v>23</v>
      </c>
      <c r="F499" s="90">
        <v>131</v>
      </c>
      <c r="G499" s="90">
        <v>120</v>
      </c>
      <c r="H499" s="91"/>
      <c r="I499" s="91">
        <v>2</v>
      </c>
      <c r="J499" s="91">
        <v>1</v>
      </c>
      <c r="K499" s="91"/>
      <c r="L499" s="92">
        <v>2</v>
      </c>
      <c r="M499" s="92"/>
      <c r="N499" s="92">
        <v>1</v>
      </c>
      <c r="O499" s="92"/>
      <c r="P499" s="92"/>
      <c r="Q499" s="92">
        <v>2</v>
      </c>
      <c r="R499" s="92">
        <v>1</v>
      </c>
      <c r="S499" s="92"/>
      <c r="T499" s="93"/>
      <c r="U499" s="93">
        <v>1</v>
      </c>
      <c r="V499" s="94">
        <v>10</v>
      </c>
      <c r="W499" s="121"/>
    </row>
    <row r="500" spans="1:23" x14ac:dyDescent="0.2">
      <c r="A500" s="86" t="s">
        <v>16</v>
      </c>
      <c r="B500" s="86" t="s">
        <v>30</v>
      </c>
      <c r="C500" s="88">
        <v>11358</v>
      </c>
      <c r="D500" s="88" t="s">
        <v>71</v>
      </c>
      <c r="E500" s="90" t="s">
        <v>23</v>
      </c>
      <c r="F500" s="90">
        <v>131</v>
      </c>
      <c r="G500" s="90">
        <v>120</v>
      </c>
      <c r="H500" s="91"/>
      <c r="I500" s="91">
        <v>2</v>
      </c>
      <c r="J500" s="91"/>
      <c r="K500" s="91">
        <v>1</v>
      </c>
      <c r="L500" s="92"/>
      <c r="M500" s="92">
        <v>2</v>
      </c>
      <c r="N500" s="92"/>
      <c r="O500" s="92">
        <v>1</v>
      </c>
      <c r="P500" s="92">
        <v>2</v>
      </c>
      <c r="Q500" s="92"/>
      <c r="R500" s="92">
        <v>1</v>
      </c>
      <c r="S500" s="92"/>
      <c r="T500" s="93">
        <v>2</v>
      </c>
      <c r="U500" s="93"/>
      <c r="V500" s="94">
        <v>11</v>
      </c>
      <c r="W500" s="121"/>
    </row>
    <row r="501" spans="1:23" x14ac:dyDescent="0.2">
      <c r="A501" s="86" t="s">
        <v>16</v>
      </c>
      <c r="B501" s="86" t="s">
        <v>30</v>
      </c>
      <c r="C501" s="88">
        <v>11358</v>
      </c>
      <c r="D501" s="88" t="s">
        <v>71</v>
      </c>
      <c r="E501" s="90" t="s">
        <v>23</v>
      </c>
      <c r="F501" s="90">
        <v>131</v>
      </c>
      <c r="G501" s="90">
        <v>120</v>
      </c>
      <c r="H501" s="91">
        <v>2</v>
      </c>
      <c r="I501" s="91"/>
      <c r="J501" s="91"/>
      <c r="K501" s="91">
        <v>1</v>
      </c>
      <c r="L501" s="92">
        <v>2</v>
      </c>
      <c r="M501" s="92"/>
      <c r="N501" s="92">
        <v>1</v>
      </c>
      <c r="O501" s="92"/>
      <c r="P501" s="92">
        <v>0</v>
      </c>
      <c r="Q501" s="92"/>
      <c r="R501" s="92">
        <v>1</v>
      </c>
      <c r="S501" s="92"/>
      <c r="T501" s="93">
        <v>2</v>
      </c>
      <c r="U501" s="93"/>
      <c r="V501" s="94">
        <v>9</v>
      </c>
      <c r="W501" s="121"/>
    </row>
    <row r="502" spans="1:23" x14ac:dyDescent="0.2">
      <c r="A502" s="86" t="s">
        <v>16</v>
      </c>
      <c r="B502" s="86" t="s">
        <v>30</v>
      </c>
      <c r="C502" s="88">
        <v>11358</v>
      </c>
      <c r="D502" s="88" t="s">
        <v>71</v>
      </c>
      <c r="E502" s="90" t="s">
        <v>23</v>
      </c>
      <c r="F502" s="90">
        <v>131</v>
      </c>
      <c r="G502" s="90">
        <v>120</v>
      </c>
      <c r="H502" s="91">
        <v>2</v>
      </c>
      <c r="I502" s="91"/>
      <c r="J502" s="91"/>
      <c r="K502" s="91">
        <v>1</v>
      </c>
      <c r="L502" s="92"/>
      <c r="M502" s="92">
        <v>1</v>
      </c>
      <c r="N502" s="92"/>
      <c r="O502" s="92">
        <v>0</v>
      </c>
      <c r="P502" s="92">
        <v>0</v>
      </c>
      <c r="Q502" s="92"/>
      <c r="R502" s="92">
        <v>1</v>
      </c>
      <c r="S502" s="92"/>
      <c r="T502" s="93"/>
      <c r="U502" s="93">
        <v>1</v>
      </c>
      <c r="V502" s="94">
        <v>6</v>
      </c>
      <c r="W502" s="121"/>
    </row>
    <row r="503" spans="1:23" x14ac:dyDescent="0.2">
      <c r="A503" s="86" t="s">
        <v>16</v>
      </c>
      <c r="B503" s="86" t="s">
        <v>30</v>
      </c>
      <c r="C503" s="88">
        <v>11358</v>
      </c>
      <c r="D503" s="88" t="s">
        <v>71</v>
      </c>
      <c r="E503" s="90" t="s">
        <v>23</v>
      </c>
      <c r="F503" s="90">
        <v>131</v>
      </c>
      <c r="G503" s="90">
        <v>120</v>
      </c>
      <c r="H503" s="91"/>
      <c r="I503" s="91">
        <v>2</v>
      </c>
      <c r="J503" s="91">
        <v>1</v>
      </c>
      <c r="K503" s="91"/>
      <c r="L503" s="92"/>
      <c r="M503" s="92">
        <v>2</v>
      </c>
      <c r="N503" s="92"/>
      <c r="O503" s="92">
        <v>1</v>
      </c>
      <c r="P503" s="92"/>
      <c r="Q503" s="92">
        <v>1</v>
      </c>
      <c r="R503" s="92">
        <v>1</v>
      </c>
      <c r="S503" s="92"/>
      <c r="T503" s="93"/>
      <c r="U503" s="93">
        <v>2</v>
      </c>
      <c r="V503" s="94">
        <v>10</v>
      </c>
      <c r="W503" s="121"/>
    </row>
    <row r="504" spans="1:23" x14ac:dyDescent="0.2">
      <c r="A504" s="86" t="s">
        <v>16</v>
      </c>
      <c r="B504" s="86" t="s">
        <v>30</v>
      </c>
      <c r="C504" s="88">
        <v>11358</v>
      </c>
      <c r="D504" s="88" t="s">
        <v>71</v>
      </c>
      <c r="E504" s="90" t="s">
        <v>23</v>
      </c>
      <c r="F504" s="90">
        <v>131</v>
      </c>
      <c r="G504" s="90">
        <v>120</v>
      </c>
      <c r="H504" s="91">
        <v>1</v>
      </c>
      <c r="I504" s="91"/>
      <c r="J504" s="91"/>
      <c r="K504" s="91">
        <v>1</v>
      </c>
      <c r="L504" s="92"/>
      <c r="M504" s="92">
        <v>1</v>
      </c>
      <c r="N504" s="92">
        <v>0</v>
      </c>
      <c r="O504" s="92"/>
      <c r="P504" s="92">
        <v>1</v>
      </c>
      <c r="Q504" s="92"/>
      <c r="R504" s="92">
        <v>1</v>
      </c>
      <c r="S504" s="92"/>
      <c r="T504" s="93">
        <v>1</v>
      </c>
      <c r="U504" s="93"/>
      <c r="V504" s="94">
        <v>6</v>
      </c>
      <c r="W504" s="121"/>
    </row>
    <row r="505" spans="1:23" x14ac:dyDescent="0.2">
      <c r="A505" s="86" t="s">
        <v>16</v>
      </c>
      <c r="B505" s="86" t="s">
        <v>30</v>
      </c>
      <c r="C505" s="88">
        <v>11358</v>
      </c>
      <c r="D505" s="88" t="s">
        <v>71</v>
      </c>
      <c r="E505" s="90" t="s">
        <v>24</v>
      </c>
      <c r="F505" s="90">
        <v>131</v>
      </c>
      <c r="G505" s="90">
        <v>120</v>
      </c>
      <c r="H505" s="91"/>
      <c r="I505" s="91">
        <v>2</v>
      </c>
      <c r="J505" s="91">
        <v>1</v>
      </c>
      <c r="K505" s="91"/>
      <c r="L505" s="92"/>
      <c r="M505" s="92">
        <v>1</v>
      </c>
      <c r="N505" s="92">
        <v>1</v>
      </c>
      <c r="O505" s="92"/>
      <c r="P505" s="92">
        <v>2</v>
      </c>
      <c r="Q505" s="92"/>
      <c r="R505" s="92">
        <v>1</v>
      </c>
      <c r="S505" s="92"/>
      <c r="T505" s="93">
        <v>1</v>
      </c>
      <c r="U505" s="93"/>
      <c r="V505" s="94">
        <v>9</v>
      </c>
      <c r="W505" s="121"/>
    </row>
    <row r="506" spans="1:23" x14ac:dyDescent="0.2">
      <c r="A506" s="86" t="s">
        <v>16</v>
      </c>
      <c r="B506" s="86" t="s">
        <v>30</v>
      </c>
      <c r="C506" s="88">
        <v>11358</v>
      </c>
      <c r="D506" s="88" t="s">
        <v>71</v>
      </c>
      <c r="E506" s="90" t="s">
        <v>24</v>
      </c>
      <c r="F506" s="90">
        <v>131</v>
      </c>
      <c r="G506" s="90">
        <v>120</v>
      </c>
      <c r="H506" s="91">
        <v>2</v>
      </c>
      <c r="I506" s="91"/>
      <c r="J506" s="91">
        <v>0</v>
      </c>
      <c r="K506" s="91"/>
      <c r="L506" s="92"/>
      <c r="M506" s="92">
        <v>1</v>
      </c>
      <c r="N506" s="92">
        <v>0</v>
      </c>
      <c r="O506" s="92"/>
      <c r="P506" s="92">
        <v>0</v>
      </c>
      <c r="Q506" s="92"/>
      <c r="R506" s="92">
        <v>0</v>
      </c>
      <c r="S506" s="92"/>
      <c r="T506" s="93">
        <v>0</v>
      </c>
      <c r="U506" s="93"/>
      <c r="V506" s="94">
        <v>3</v>
      </c>
      <c r="W506" s="121"/>
    </row>
    <row r="507" spans="1:23" x14ac:dyDescent="0.2">
      <c r="A507" s="86" t="s">
        <v>16</v>
      </c>
      <c r="B507" s="86" t="s">
        <v>30</v>
      </c>
      <c r="C507" s="88">
        <v>11358</v>
      </c>
      <c r="D507" s="88" t="s">
        <v>71</v>
      </c>
      <c r="E507" s="90" t="s">
        <v>24</v>
      </c>
      <c r="F507" s="90">
        <v>131</v>
      </c>
      <c r="G507" s="90">
        <v>120</v>
      </c>
      <c r="H507" s="91">
        <v>2</v>
      </c>
      <c r="I507" s="91"/>
      <c r="J507" s="91">
        <v>1</v>
      </c>
      <c r="K507" s="91"/>
      <c r="L507" s="92"/>
      <c r="M507" s="92">
        <v>0</v>
      </c>
      <c r="N507" s="92">
        <v>1</v>
      </c>
      <c r="O507" s="92"/>
      <c r="P507" s="92">
        <v>2</v>
      </c>
      <c r="Q507" s="92"/>
      <c r="R507" s="92">
        <v>0</v>
      </c>
      <c r="S507" s="92"/>
      <c r="T507" s="93">
        <v>2</v>
      </c>
      <c r="U507" s="93"/>
      <c r="V507" s="94">
        <v>8</v>
      </c>
      <c r="W507" s="121"/>
    </row>
    <row r="508" spans="1:23" x14ac:dyDescent="0.2">
      <c r="A508" s="86" t="s">
        <v>16</v>
      </c>
      <c r="B508" s="86" t="s">
        <v>30</v>
      </c>
      <c r="C508" s="88">
        <v>11358</v>
      </c>
      <c r="D508" s="88" t="s">
        <v>71</v>
      </c>
      <c r="E508" s="90" t="s">
        <v>24</v>
      </c>
      <c r="F508" s="90">
        <v>131</v>
      </c>
      <c r="G508" s="90">
        <v>120</v>
      </c>
      <c r="H508" s="91">
        <v>2</v>
      </c>
      <c r="I508" s="91"/>
      <c r="J508" s="91">
        <v>1</v>
      </c>
      <c r="K508" s="91"/>
      <c r="L508" s="92"/>
      <c r="M508" s="92">
        <v>1</v>
      </c>
      <c r="N508" s="92">
        <v>1</v>
      </c>
      <c r="O508" s="92"/>
      <c r="P508" s="92">
        <v>1</v>
      </c>
      <c r="Q508" s="92"/>
      <c r="R508" s="92">
        <v>1</v>
      </c>
      <c r="S508" s="92"/>
      <c r="T508" s="93">
        <v>1</v>
      </c>
      <c r="U508" s="93"/>
      <c r="V508" s="94">
        <v>8</v>
      </c>
      <c r="W508" s="121"/>
    </row>
    <row r="509" spans="1:23" x14ac:dyDescent="0.2">
      <c r="A509" s="86" t="s">
        <v>16</v>
      </c>
      <c r="B509" s="86" t="s">
        <v>30</v>
      </c>
      <c r="C509" s="88">
        <v>11358</v>
      </c>
      <c r="D509" s="88" t="s">
        <v>71</v>
      </c>
      <c r="E509" s="90" t="s">
        <v>24</v>
      </c>
      <c r="F509" s="90">
        <v>131</v>
      </c>
      <c r="G509" s="90">
        <v>120</v>
      </c>
      <c r="H509" s="91">
        <v>2</v>
      </c>
      <c r="I509" s="91"/>
      <c r="J509" s="91">
        <v>1</v>
      </c>
      <c r="K509" s="91"/>
      <c r="L509" s="92"/>
      <c r="M509" s="92">
        <v>0</v>
      </c>
      <c r="N509" s="92">
        <v>1</v>
      </c>
      <c r="O509" s="92"/>
      <c r="P509" s="92">
        <v>2</v>
      </c>
      <c r="Q509" s="92"/>
      <c r="R509" s="92"/>
      <c r="S509" s="92">
        <v>0</v>
      </c>
      <c r="T509" s="93">
        <v>0</v>
      </c>
      <c r="U509" s="93"/>
      <c r="V509" s="94">
        <v>6</v>
      </c>
      <c r="W509" s="121"/>
    </row>
    <row r="510" spans="1:23" x14ac:dyDescent="0.2">
      <c r="A510" s="86" t="s">
        <v>16</v>
      </c>
      <c r="B510" s="86" t="s">
        <v>30</v>
      </c>
      <c r="C510" s="88">
        <v>11358</v>
      </c>
      <c r="D510" s="88" t="s">
        <v>71</v>
      </c>
      <c r="E510" s="90" t="s">
        <v>24</v>
      </c>
      <c r="F510" s="90">
        <v>131</v>
      </c>
      <c r="G510" s="90">
        <v>120</v>
      </c>
      <c r="H510" s="91">
        <v>2</v>
      </c>
      <c r="I510" s="91"/>
      <c r="J510" s="91"/>
      <c r="K510" s="91">
        <v>1</v>
      </c>
      <c r="L510" s="92"/>
      <c r="M510" s="92">
        <v>0</v>
      </c>
      <c r="N510" s="92">
        <v>0</v>
      </c>
      <c r="O510" s="92"/>
      <c r="P510" s="92">
        <v>0</v>
      </c>
      <c r="Q510" s="92"/>
      <c r="R510" s="92">
        <v>1</v>
      </c>
      <c r="S510" s="92"/>
      <c r="T510" s="93">
        <v>1</v>
      </c>
      <c r="U510" s="93"/>
      <c r="V510" s="94">
        <v>5</v>
      </c>
      <c r="W510" s="121"/>
    </row>
    <row r="511" spans="1:23" x14ac:dyDescent="0.2">
      <c r="A511" s="86" t="s">
        <v>16</v>
      </c>
      <c r="B511" s="86" t="s">
        <v>30</v>
      </c>
      <c r="C511" s="88">
        <v>11358</v>
      </c>
      <c r="D511" s="88" t="s">
        <v>71</v>
      </c>
      <c r="E511" s="90" t="s">
        <v>24</v>
      </c>
      <c r="F511" s="90">
        <v>131</v>
      </c>
      <c r="G511" s="90">
        <v>120</v>
      </c>
      <c r="H511" s="91">
        <v>2</v>
      </c>
      <c r="I511" s="91"/>
      <c r="J511" s="91">
        <v>1</v>
      </c>
      <c r="K511" s="91"/>
      <c r="L511" s="92">
        <v>2</v>
      </c>
      <c r="M511" s="92"/>
      <c r="N511" s="92">
        <v>1</v>
      </c>
      <c r="O511" s="92"/>
      <c r="P511" s="92"/>
      <c r="Q511" s="92">
        <v>2</v>
      </c>
      <c r="R511" s="92">
        <v>1</v>
      </c>
      <c r="S511" s="92"/>
      <c r="T511" s="93">
        <v>2</v>
      </c>
      <c r="U511" s="93"/>
      <c r="V511" s="94">
        <v>11</v>
      </c>
      <c r="W511" s="121"/>
    </row>
    <row r="512" spans="1:23" x14ac:dyDescent="0.2">
      <c r="A512" s="86" t="s">
        <v>16</v>
      </c>
      <c r="B512" s="86" t="s">
        <v>30</v>
      </c>
      <c r="C512" s="88">
        <v>11358</v>
      </c>
      <c r="D512" s="88" t="s">
        <v>71</v>
      </c>
      <c r="E512" s="90" t="s">
        <v>24</v>
      </c>
      <c r="F512" s="90">
        <v>131</v>
      </c>
      <c r="G512" s="90">
        <v>120</v>
      </c>
      <c r="H512" s="91"/>
      <c r="I512" s="91">
        <v>2</v>
      </c>
      <c r="J512" s="91"/>
      <c r="K512" s="91">
        <v>1</v>
      </c>
      <c r="L512" s="92"/>
      <c r="M512" s="92">
        <v>2</v>
      </c>
      <c r="N512" s="92">
        <v>1</v>
      </c>
      <c r="O512" s="92"/>
      <c r="P512" s="92">
        <v>2</v>
      </c>
      <c r="Q512" s="92"/>
      <c r="R512" s="92"/>
      <c r="S512" s="92">
        <v>1</v>
      </c>
      <c r="T512" s="93">
        <v>1</v>
      </c>
      <c r="U512" s="93"/>
      <c r="V512" s="94">
        <v>10</v>
      </c>
      <c r="W512" s="121"/>
    </row>
    <row r="513" spans="1:23" x14ac:dyDescent="0.2">
      <c r="A513" s="86" t="s">
        <v>16</v>
      </c>
      <c r="B513" s="86" t="s">
        <v>30</v>
      </c>
      <c r="C513" s="88">
        <v>11358</v>
      </c>
      <c r="D513" s="88" t="s">
        <v>71</v>
      </c>
      <c r="E513" s="90" t="s">
        <v>24</v>
      </c>
      <c r="F513" s="90">
        <v>131</v>
      </c>
      <c r="G513" s="90">
        <v>120</v>
      </c>
      <c r="H513" s="91">
        <v>2</v>
      </c>
      <c r="I513" s="91"/>
      <c r="J513" s="91"/>
      <c r="K513" s="91">
        <v>1</v>
      </c>
      <c r="L513" s="92"/>
      <c r="M513" s="92">
        <v>1</v>
      </c>
      <c r="N513" s="92"/>
      <c r="O513" s="92">
        <v>1</v>
      </c>
      <c r="P513" s="92">
        <v>2</v>
      </c>
      <c r="Q513" s="92"/>
      <c r="R513" s="92"/>
      <c r="S513" s="92">
        <v>1</v>
      </c>
      <c r="T513" s="93">
        <v>2</v>
      </c>
      <c r="U513" s="93"/>
      <c r="V513" s="94">
        <v>10</v>
      </c>
      <c r="W513" s="121"/>
    </row>
    <row r="514" spans="1:23" x14ac:dyDescent="0.2">
      <c r="A514" s="86" t="s">
        <v>16</v>
      </c>
      <c r="B514" s="86" t="s">
        <v>30</v>
      </c>
      <c r="C514" s="88">
        <v>11358</v>
      </c>
      <c r="D514" s="88" t="s">
        <v>71</v>
      </c>
      <c r="E514" s="90" t="s">
        <v>24</v>
      </c>
      <c r="F514" s="90">
        <v>131</v>
      </c>
      <c r="G514" s="90">
        <v>120</v>
      </c>
      <c r="H514" s="91">
        <v>2</v>
      </c>
      <c r="I514" s="91"/>
      <c r="J514" s="91">
        <v>1</v>
      </c>
      <c r="K514" s="91"/>
      <c r="L514" s="92"/>
      <c r="M514" s="92">
        <v>0</v>
      </c>
      <c r="N514" s="92">
        <v>1</v>
      </c>
      <c r="O514" s="92"/>
      <c r="P514" s="92">
        <v>2</v>
      </c>
      <c r="Q514" s="92"/>
      <c r="R514" s="92">
        <v>1</v>
      </c>
      <c r="S514" s="92"/>
      <c r="T514" s="93">
        <v>0</v>
      </c>
      <c r="U514" s="93"/>
      <c r="V514" s="94">
        <v>7</v>
      </c>
      <c r="W514" s="121"/>
    </row>
    <row r="515" spans="1:23" x14ac:dyDescent="0.2">
      <c r="A515" s="86" t="s">
        <v>16</v>
      </c>
      <c r="B515" s="86" t="s">
        <v>30</v>
      </c>
      <c r="C515" s="88">
        <v>11358</v>
      </c>
      <c r="D515" s="88" t="s">
        <v>71</v>
      </c>
      <c r="E515" s="90" t="s">
        <v>24</v>
      </c>
      <c r="F515" s="90">
        <v>131</v>
      </c>
      <c r="G515" s="90">
        <v>120</v>
      </c>
      <c r="H515" s="91">
        <v>2</v>
      </c>
      <c r="I515" s="91"/>
      <c r="J515" s="91"/>
      <c r="K515" s="91">
        <v>1</v>
      </c>
      <c r="L515" s="92"/>
      <c r="M515" s="92">
        <v>2</v>
      </c>
      <c r="N515" s="92">
        <v>1</v>
      </c>
      <c r="O515" s="92"/>
      <c r="P515" s="92"/>
      <c r="Q515" s="92">
        <v>2</v>
      </c>
      <c r="R515" s="92">
        <v>1</v>
      </c>
      <c r="S515" s="92"/>
      <c r="T515" s="93">
        <v>1</v>
      </c>
      <c r="U515" s="93"/>
      <c r="V515" s="94">
        <v>10</v>
      </c>
      <c r="W515" s="121"/>
    </row>
    <row r="516" spans="1:23" x14ac:dyDescent="0.2">
      <c r="A516" s="86" t="s">
        <v>16</v>
      </c>
      <c r="B516" s="86" t="s">
        <v>30</v>
      </c>
      <c r="C516" s="88">
        <v>11358</v>
      </c>
      <c r="D516" s="88" t="s">
        <v>71</v>
      </c>
      <c r="E516" s="90" t="s">
        <v>24</v>
      </c>
      <c r="F516" s="90">
        <v>131</v>
      </c>
      <c r="G516" s="90">
        <v>120</v>
      </c>
      <c r="H516" s="91">
        <v>2</v>
      </c>
      <c r="I516" s="91"/>
      <c r="J516" s="91">
        <v>1</v>
      </c>
      <c r="K516" s="91"/>
      <c r="L516" s="92">
        <v>2</v>
      </c>
      <c r="M516" s="92"/>
      <c r="N516" s="92">
        <v>1</v>
      </c>
      <c r="O516" s="92"/>
      <c r="P516" s="92">
        <v>0</v>
      </c>
      <c r="Q516" s="92"/>
      <c r="R516" s="92">
        <v>1</v>
      </c>
      <c r="S516" s="92"/>
      <c r="T516" s="93"/>
      <c r="U516" s="93">
        <v>1</v>
      </c>
      <c r="V516" s="94">
        <v>8</v>
      </c>
      <c r="W516" s="121"/>
    </row>
    <row r="517" spans="1:23" x14ac:dyDescent="0.2">
      <c r="A517" s="86" t="s">
        <v>16</v>
      </c>
      <c r="B517" s="86" t="s">
        <v>30</v>
      </c>
      <c r="C517" s="88">
        <v>11358</v>
      </c>
      <c r="D517" s="88" t="s">
        <v>71</v>
      </c>
      <c r="E517" s="90" t="s">
        <v>24</v>
      </c>
      <c r="F517" s="90">
        <v>131</v>
      </c>
      <c r="G517" s="90">
        <v>120</v>
      </c>
      <c r="H517" s="91">
        <v>1</v>
      </c>
      <c r="I517" s="91"/>
      <c r="J517" s="91"/>
      <c r="K517" s="91">
        <v>1</v>
      </c>
      <c r="L517" s="92"/>
      <c r="M517" s="92">
        <v>1</v>
      </c>
      <c r="N517" s="92"/>
      <c r="O517" s="92">
        <v>1</v>
      </c>
      <c r="P517" s="92">
        <v>0</v>
      </c>
      <c r="Q517" s="92"/>
      <c r="R517" s="92">
        <v>1</v>
      </c>
      <c r="S517" s="92"/>
      <c r="T517" s="93">
        <v>1</v>
      </c>
      <c r="U517" s="93"/>
      <c r="V517" s="94">
        <v>6</v>
      </c>
      <c r="W517" s="121"/>
    </row>
    <row r="518" spans="1:23" x14ac:dyDescent="0.2">
      <c r="A518" s="86" t="s">
        <v>16</v>
      </c>
      <c r="B518" s="86" t="s">
        <v>30</v>
      </c>
      <c r="C518" s="88">
        <v>11358</v>
      </c>
      <c r="D518" s="88" t="s">
        <v>71</v>
      </c>
      <c r="E518" s="90" t="s">
        <v>24</v>
      </c>
      <c r="F518" s="90">
        <v>131</v>
      </c>
      <c r="G518" s="90">
        <v>120</v>
      </c>
      <c r="H518" s="91">
        <v>0</v>
      </c>
      <c r="I518" s="91"/>
      <c r="J518" s="91"/>
      <c r="K518" s="91">
        <v>1</v>
      </c>
      <c r="L518" s="92"/>
      <c r="M518" s="92">
        <v>0</v>
      </c>
      <c r="N518" s="92">
        <v>1</v>
      </c>
      <c r="O518" s="92"/>
      <c r="P518" s="92">
        <v>0</v>
      </c>
      <c r="Q518" s="92"/>
      <c r="R518" s="92">
        <v>1</v>
      </c>
      <c r="S518" s="92"/>
      <c r="T518" s="93">
        <v>2</v>
      </c>
      <c r="U518" s="93"/>
      <c r="V518" s="94">
        <v>5</v>
      </c>
      <c r="W518" s="121"/>
    </row>
    <row r="519" spans="1:23" x14ac:dyDescent="0.2">
      <c r="A519" s="86" t="s">
        <v>16</v>
      </c>
      <c r="B519" s="86" t="s">
        <v>30</v>
      </c>
      <c r="C519" s="88">
        <v>11358</v>
      </c>
      <c r="D519" s="88" t="s">
        <v>71</v>
      </c>
      <c r="E519" s="90" t="s">
        <v>24</v>
      </c>
      <c r="F519" s="90">
        <v>131</v>
      </c>
      <c r="G519" s="90">
        <v>120</v>
      </c>
      <c r="H519" s="91">
        <v>2</v>
      </c>
      <c r="I519" s="91"/>
      <c r="J519" s="91"/>
      <c r="K519" s="91">
        <v>1</v>
      </c>
      <c r="L519" s="92"/>
      <c r="M519" s="92">
        <v>1</v>
      </c>
      <c r="N519" s="92">
        <v>1</v>
      </c>
      <c r="O519" s="92"/>
      <c r="P519" s="92">
        <v>2</v>
      </c>
      <c r="Q519" s="92"/>
      <c r="R519" s="92">
        <v>1</v>
      </c>
      <c r="S519" s="92"/>
      <c r="T519" s="93">
        <v>2</v>
      </c>
      <c r="U519" s="93"/>
      <c r="V519" s="94">
        <v>10</v>
      </c>
      <c r="W519" s="121"/>
    </row>
    <row r="520" spans="1:23" x14ac:dyDescent="0.2">
      <c r="A520" s="86" t="s">
        <v>16</v>
      </c>
      <c r="B520" s="86" t="s">
        <v>30</v>
      </c>
      <c r="C520" s="88">
        <v>11358</v>
      </c>
      <c r="D520" s="88" t="s">
        <v>71</v>
      </c>
      <c r="E520" s="90" t="s">
        <v>24</v>
      </c>
      <c r="F520" s="90">
        <v>131</v>
      </c>
      <c r="G520" s="90">
        <v>120</v>
      </c>
      <c r="H520" s="91">
        <v>2</v>
      </c>
      <c r="I520" s="91"/>
      <c r="J520" s="91"/>
      <c r="K520" s="91">
        <v>1</v>
      </c>
      <c r="L520" s="92"/>
      <c r="M520" s="92">
        <v>1</v>
      </c>
      <c r="N520" s="92">
        <v>1</v>
      </c>
      <c r="O520" s="92"/>
      <c r="P520" s="92">
        <v>0</v>
      </c>
      <c r="Q520" s="92"/>
      <c r="R520" s="92">
        <v>1</v>
      </c>
      <c r="S520" s="92"/>
      <c r="T520" s="93">
        <v>2</v>
      </c>
      <c r="U520" s="93"/>
      <c r="V520" s="94">
        <v>8</v>
      </c>
      <c r="W520" s="121"/>
    </row>
    <row r="521" spans="1:23" x14ac:dyDescent="0.2">
      <c r="A521" s="86" t="s">
        <v>16</v>
      </c>
      <c r="B521" s="86" t="s">
        <v>30</v>
      </c>
      <c r="C521" s="88">
        <v>11358</v>
      </c>
      <c r="D521" s="88" t="s">
        <v>71</v>
      </c>
      <c r="E521" s="90" t="s">
        <v>24</v>
      </c>
      <c r="F521" s="90">
        <v>131</v>
      </c>
      <c r="G521" s="90">
        <v>120</v>
      </c>
      <c r="H521" s="91">
        <v>2</v>
      </c>
      <c r="I521" s="91"/>
      <c r="J521" s="91">
        <v>1</v>
      </c>
      <c r="K521" s="91"/>
      <c r="L521" s="92">
        <v>2</v>
      </c>
      <c r="M521" s="92"/>
      <c r="N521" s="92">
        <v>1</v>
      </c>
      <c r="O521" s="92"/>
      <c r="P521" s="92">
        <v>0</v>
      </c>
      <c r="Q521" s="92"/>
      <c r="R521" s="92">
        <v>1</v>
      </c>
      <c r="S521" s="92"/>
      <c r="T521" s="93"/>
      <c r="U521" s="93">
        <v>2</v>
      </c>
      <c r="V521" s="94">
        <v>9</v>
      </c>
      <c r="W521" s="121"/>
    </row>
    <row r="522" spans="1:23" x14ac:dyDescent="0.2">
      <c r="A522" s="86" t="s">
        <v>16</v>
      </c>
      <c r="B522" s="86" t="s">
        <v>30</v>
      </c>
      <c r="C522" s="88">
        <v>11358</v>
      </c>
      <c r="D522" s="88" t="s">
        <v>71</v>
      </c>
      <c r="E522" s="90" t="s">
        <v>24</v>
      </c>
      <c r="F522" s="90">
        <v>131</v>
      </c>
      <c r="G522" s="90">
        <v>120</v>
      </c>
      <c r="H522" s="91">
        <v>2</v>
      </c>
      <c r="I522" s="91"/>
      <c r="J522" s="91"/>
      <c r="K522" s="91">
        <v>1</v>
      </c>
      <c r="L522" s="92"/>
      <c r="M522" s="92">
        <v>2</v>
      </c>
      <c r="N522" s="92"/>
      <c r="O522" s="92">
        <v>1</v>
      </c>
      <c r="P522" s="92"/>
      <c r="Q522" s="92">
        <v>2</v>
      </c>
      <c r="R522" s="92">
        <v>1</v>
      </c>
      <c r="S522" s="92"/>
      <c r="T522" s="93"/>
      <c r="U522" s="93">
        <v>2</v>
      </c>
      <c r="V522" s="94">
        <v>11</v>
      </c>
      <c r="W522" s="121"/>
    </row>
    <row r="523" spans="1:23" x14ac:dyDescent="0.2">
      <c r="A523" s="86" t="s">
        <v>16</v>
      </c>
      <c r="B523" s="86" t="s">
        <v>30</v>
      </c>
      <c r="C523" s="88">
        <v>11358</v>
      </c>
      <c r="D523" s="88" t="s">
        <v>71</v>
      </c>
      <c r="E523" s="90" t="s">
        <v>24</v>
      </c>
      <c r="F523" s="90">
        <v>131</v>
      </c>
      <c r="G523" s="90">
        <v>120</v>
      </c>
      <c r="H523" s="91">
        <v>2</v>
      </c>
      <c r="I523" s="91"/>
      <c r="J523" s="91"/>
      <c r="K523" s="91">
        <v>1</v>
      </c>
      <c r="L523" s="92"/>
      <c r="M523" s="92">
        <v>2</v>
      </c>
      <c r="N523" s="92">
        <v>1</v>
      </c>
      <c r="O523" s="92"/>
      <c r="P523" s="92">
        <v>2</v>
      </c>
      <c r="Q523" s="92"/>
      <c r="R523" s="92">
        <v>1</v>
      </c>
      <c r="S523" s="92"/>
      <c r="T523" s="93">
        <v>2</v>
      </c>
      <c r="U523" s="93"/>
      <c r="V523" s="94">
        <v>11</v>
      </c>
      <c r="W523" s="121"/>
    </row>
    <row r="524" spans="1:23" x14ac:dyDescent="0.2">
      <c r="A524" s="86" t="s">
        <v>16</v>
      </c>
      <c r="B524" s="86" t="s">
        <v>30</v>
      </c>
      <c r="C524" s="88">
        <v>11358</v>
      </c>
      <c r="D524" s="88" t="s">
        <v>71</v>
      </c>
      <c r="E524" s="90" t="s">
        <v>24</v>
      </c>
      <c r="F524" s="90">
        <v>131</v>
      </c>
      <c r="G524" s="90">
        <v>120</v>
      </c>
      <c r="H524" s="91"/>
      <c r="I524" s="91">
        <v>2</v>
      </c>
      <c r="J524" s="91">
        <v>1</v>
      </c>
      <c r="K524" s="91"/>
      <c r="L524" s="92">
        <v>2</v>
      </c>
      <c r="M524" s="92"/>
      <c r="N524" s="92">
        <v>1</v>
      </c>
      <c r="O524" s="92"/>
      <c r="P524" s="92"/>
      <c r="Q524" s="92">
        <v>2</v>
      </c>
      <c r="R524" s="92">
        <v>1</v>
      </c>
      <c r="S524" s="92"/>
      <c r="T524" s="93"/>
      <c r="U524" s="93">
        <v>1</v>
      </c>
      <c r="V524" s="94">
        <v>10</v>
      </c>
      <c r="W524" s="121"/>
    </row>
    <row r="525" spans="1:23" x14ac:dyDescent="0.2">
      <c r="A525" s="86" t="s">
        <v>16</v>
      </c>
      <c r="B525" s="86" t="s">
        <v>30</v>
      </c>
      <c r="C525" s="88">
        <v>11358</v>
      </c>
      <c r="D525" s="88" t="s">
        <v>71</v>
      </c>
      <c r="E525" s="90" t="s">
        <v>24</v>
      </c>
      <c r="F525" s="90">
        <v>131</v>
      </c>
      <c r="G525" s="90">
        <v>120</v>
      </c>
      <c r="H525" s="91">
        <v>2</v>
      </c>
      <c r="I525" s="91"/>
      <c r="J525" s="91">
        <v>1</v>
      </c>
      <c r="K525" s="91"/>
      <c r="L525" s="92"/>
      <c r="M525" s="92">
        <v>1</v>
      </c>
      <c r="N525" s="92">
        <v>1</v>
      </c>
      <c r="O525" s="92"/>
      <c r="P525" s="92"/>
      <c r="Q525" s="92">
        <v>2</v>
      </c>
      <c r="R525" s="92">
        <v>1</v>
      </c>
      <c r="S525" s="92"/>
      <c r="T525" s="93">
        <v>1</v>
      </c>
      <c r="U525" s="93"/>
      <c r="V525" s="94">
        <v>9</v>
      </c>
      <c r="W525" s="121"/>
    </row>
    <row r="526" spans="1:23" x14ac:dyDescent="0.2">
      <c r="A526" s="86" t="s">
        <v>16</v>
      </c>
      <c r="B526" s="86" t="s">
        <v>30</v>
      </c>
      <c r="C526" s="88">
        <v>11358</v>
      </c>
      <c r="D526" s="88" t="s">
        <v>71</v>
      </c>
      <c r="E526" s="90" t="s">
        <v>24</v>
      </c>
      <c r="F526" s="90">
        <v>131</v>
      </c>
      <c r="G526" s="90">
        <v>120</v>
      </c>
      <c r="H526" s="91">
        <v>0</v>
      </c>
      <c r="I526" s="91"/>
      <c r="J526" s="91"/>
      <c r="K526" s="91">
        <v>1</v>
      </c>
      <c r="L526" s="92"/>
      <c r="M526" s="92">
        <v>2</v>
      </c>
      <c r="N526" s="92"/>
      <c r="O526" s="92">
        <v>0</v>
      </c>
      <c r="P526" s="92">
        <v>2</v>
      </c>
      <c r="Q526" s="92"/>
      <c r="R526" s="92">
        <v>0</v>
      </c>
      <c r="S526" s="92"/>
      <c r="T526" s="93">
        <v>0</v>
      </c>
      <c r="U526" s="93"/>
      <c r="V526" s="94">
        <v>5</v>
      </c>
      <c r="W526" s="121"/>
    </row>
    <row r="527" spans="1:23" x14ac:dyDescent="0.2">
      <c r="A527" s="86" t="s">
        <v>16</v>
      </c>
      <c r="B527" s="86" t="s">
        <v>30</v>
      </c>
      <c r="C527" s="88">
        <v>11358</v>
      </c>
      <c r="D527" s="88" t="s">
        <v>71</v>
      </c>
      <c r="E527" s="90" t="s">
        <v>24</v>
      </c>
      <c r="F527" s="90">
        <v>131</v>
      </c>
      <c r="G527" s="90">
        <v>120</v>
      </c>
      <c r="H527" s="91">
        <v>1</v>
      </c>
      <c r="I527" s="91"/>
      <c r="J527" s="91"/>
      <c r="K527" s="91">
        <v>1</v>
      </c>
      <c r="L527" s="92"/>
      <c r="M527" s="92">
        <v>0</v>
      </c>
      <c r="N527" s="92">
        <v>1</v>
      </c>
      <c r="O527" s="92"/>
      <c r="P527" s="92">
        <v>2</v>
      </c>
      <c r="Q527" s="92"/>
      <c r="R527" s="92">
        <v>1</v>
      </c>
      <c r="S527" s="92"/>
      <c r="T527" s="93"/>
      <c r="U527" s="93">
        <v>2</v>
      </c>
      <c r="V527" s="94">
        <v>8</v>
      </c>
      <c r="W527" s="121"/>
    </row>
    <row r="528" spans="1:23" x14ac:dyDescent="0.2">
      <c r="A528" s="86" t="s">
        <v>16</v>
      </c>
      <c r="B528" s="86" t="s">
        <v>30</v>
      </c>
      <c r="C528" s="88">
        <v>11358</v>
      </c>
      <c r="D528" s="88" t="s">
        <v>71</v>
      </c>
      <c r="E528" s="90" t="s">
        <v>24</v>
      </c>
      <c r="F528" s="90">
        <v>131</v>
      </c>
      <c r="G528" s="90">
        <v>120</v>
      </c>
      <c r="H528" s="91">
        <v>2</v>
      </c>
      <c r="I528" s="91"/>
      <c r="J528" s="91"/>
      <c r="K528" s="91">
        <v>1</v>
      </c>
      <c r="L528" s="92"/>
      <c r="M528" s="92">
        <v>1</v>
      </c>
      <c r="N528" s="92">
        <v>1</v>
      </c>
      <c r="O528" s="92"/>
      <c r="P528" s="92">
        <v>0</v>
      </c>
      <c r="Q528" s="92"/>
      <c r="R528" s="92">
        <v>1</v>
      </c>
      <c r="S528" s="92"/>
      <c r="T528" s="93">
        <v>2</v>
      </c>
      <c r="U528" s="93"/>
      <c r="V528" s="94">
        <v>8</v>
      </c>
      <c r="W528" s="121"/>
    </row>
    <row r="529" spans="1:23" x14ac:dyDescent="0.2">
      <c r="A529" s="86" t="s">
        <v>16</v>
      </c>
      <c r="B529" s="86" t="s">
        <v>30</v>
      </c>
      <c r="C529" s="88">
        <v>11358</v>
      </c>
      <c r="D529" s="88" t="s">
        <v>71</v>
      </c>
      <c r="E529" s="90" t="s">
        <v>24</v>
      </c>
      <c r="F529" s="90">
        <v>131</v>
      </c>
      <c r="G529" s="90">
        <v>120</v>
      </c>
      <c r="H529" s="91">
        <v>2</v>
      </c>
      <c r="I529" s="91"/>
      <c r="J529" s="91"/>
      <c r="K529" s="91">
        <v>1</v>
      </c>
      <c r="L529" s="92"/>
      <c r="M529" s="92">
        <v>1</v>
      </c>
      <c r="N529" s="92">
        <v>1</v>
      </c>
      <c r="O529" s="92"/>
      <c r="P529" s="92">
        <v>2</v>
      </c>
      <c r="Q529" s="92"/>
      <c r="R529" s="92">
        <v>1</v>
      </c>
      <c r="S529" s="92"/>
      <c r="T529" s="93">
        <v>1</v>
      </c>
      <c r="U529" s="93"/>
      <c r="V529" s="94">
        <v>9</v>
      </c>
      <c r="W529" s="121"/>
    </row>
    <row r="530" spans="1:23" x14ac:dyDescent="0.2">
      <c r="A530" s="86" t="s">
        <v>16</v>
      </c>
      <c r="B530" s="86" t="s">
        <v>30</v>
      </c>
      <c r="C530" s="88">
        <v>11358</v>
      </c>
      <c r="D530" s="88" t="s">
        <v>71</v>
      </c>
      <c r="E530" s="90" t="s">
        <v>24</v>
      </c>
      <c r="F530" s="90">
        <v>131</v>
      </c>
      <c r="G530" s="90">
        <v>120</v>
      </c>
      <c r="H530" s="91"/>
      <c r="I530" s="91">
        <v>2</v>
      </c>
      <c r="J530" s="91">
        <v>0</v>
      </c>
      <c r="K530" s="91"/>
      <c r="L530" s="92">
        <v>2</v>
      </c>
      <c r="M530" s="92"/>
      <c r="N530" s="92">
        <v>1</v>
      </c>
      <c r="O530" s="92"/>
      <c r="P530" s="92">
        <v>2</v>
      </c>
      <c r="Q530" s="92"/>
      <c r="R530" s="92">
        <v>1</v>
      </c>
      <c r="S530" s="92"/>
      <c r="T530" s="93">
        <v>2</v>
      </c>
      <c r="U530" s="93"/>
      <c r="V530" s="94">
        <v>10</v>
      </c>
      <c r="W530" s="121"/>
    </row>
    <row r="531" spans="1:23" x14ac:dyDescent="0.2">
      <c r="A531" s="86" t="s">
        <v>16</v>
      </c>
      <c r="B531" s="86" t="s">
        <v>30</v>
      </c>
      <c r="C531" s="88">
        <v>11358</v>
      </c>
      <c r="D531" s="88" t="s">
        <v>71</v>
      </c>
      <c r="E531" s="90" t="s">
        <v>24</v>
      </c>
      <c r="F531" s="90">
        <v>131</v>
      </c>
      <c r="G531" s="90">
        <v>120</v>
      </c>
      <c r="H531" s="91">
        <v>2</v>
      </c>
      <c r="I531" s="91"/>
      <c r="J531" s="91"/>
      <c r="K531" s="91">
        <v>1</v>
      </c>
      <c r="L531" s="92"/>
      <c r="M531" s="92">
        <v>2</v>
      </c>
      <c r="N531" s="92">
        <v>1</v>
      </c>
      <c r="O531" s="92"/>
      <c r="P531" s="92">
        <v>2</v>
      </c>
      <c r="Q531" s="92"/>
      <c r="R531" s="92"/>
      <c r="S531" s="92">
        <v>1</v>
      </c>
      <c r="T531" s="93">
        <v>2</v>
      </c>
      <c r="U531" s="93"/>
      <c r="V531" s="94">
        <v>11</v>
      </c>
      <c r="W531" s="121"/>
    </row>
    <row r="532" spans="1:23" x14ac:dyDescent="0.2">
      <c r="A532" s="86" t="s">
        <v>16</v>
      </c>
      <c r="B532" s="86" t="s">
        <v>30</v>
      </c>
      <c r="C532" s="88">
        <v>11358</v>
      </c>
      <c r="D532" s="88" t="s">
        <v>71</v>
      </c>
      <c r="E532" s="90" t="s">
        <v>24</v>
      </c>
      <c r="F532" s="90">
        <v>131</v>
      </c>
      <c r="G532" s="90">
        <v>120</v>
      </c>
      <c r="H532" s="91">
        <v>0</v>
      </c>
      <c r="I532" s="91"/>
      <c r="J532" s="91"/>
      <c r="K532" s="91">
        <v>1</v>
      </c>
      <c r="L532" s="92"/>
      <c r="M532" s="92">
        <v>0</v>
      </c>
      <c r="N532" s="92">
        <v>1</v>
      </c>
      <c r="O532" s="92"/>
      <c r="P532" s="92">
        <v>0</v>
      </c>
      <c r="Q532" s="92"/>
      <c r="R532" s="92">
        <v>1</v>
      </c>
      <c r="S532" s="92"/>
      <c r="T532" s="93">
        <v>1</v>
      </c>
      <c r="U532" s="93"/>
      <c r="V532" s="94">
        <v>4</v>
      </c>
      <c r="W532" s="121"/>
    </row>
    <row r="533" spans="1:23" x14ac:dyDescent="0.2">
      <c r="A533" s="86" t="s">
        <v>16</v>
      </c>
      <c r="B533" s="86" t="s">
        <v>30</v>
      </c>
      <c r="C533" s="88">
        <v>11358</v>
      </c>
      <c r="D533" s="88" t="s">
        <v>71</v>
      </c>
      <c r="E533" s="90" t="s">
        <v>24</v>
      </c>
      <c r="F533" s="90">
        <v>131</v>
      </c>
      <c r="G533" s="90">
        <v>120</v>
      </c>
      <c r="H533" s="91">
        <v>2</v>
      </c>
      <c r="I533" s="91"/>
      <c r="J533" s="91"/>
      <c r="K533" s="91">
        <v>1</v>
      </c>
      <c r="L533" s="92">
        <v>0</v>
      </c>
      <c r="M533" s="92"/>
      <c r="N533" s="92">
        <v>1</v>
      </c>
      <c r="O533" s="92"/>
      <c r="P533" s="92"/>
      <c r="Q533" s="92">
        <v>0</v>
      </c>
      <c r="R533" s="92"/>
      <c r="S533" s="92">
        <v>0</v>
      </c>
      <c r="T533" s="93"/>
      <c r="U533" s="93">
        <v>0</v>
      </c>
      <c r="V533" s="94">
        <v>4</v>
      </c>
      <c r="W533" s="121"/>
    </row>
    <row r="534" spans="1:23" x14ac:dyDescent="0.2">
      <c r="A534" s="86" t="s">
        <v>16</v>
      </c>
      <c r="B534" s="86" t="s">
        <v>30</v>
      </c>
      <c r="C534" s="88">
        <v>11358</v>
      </c>
      <c r="D534" s="88" t="s">
        <v>71</v>
      </c>
      <c r="E534" s="90" t="s">
        <v>25</v>
      </c>
      <c r="F534" s="90">
        <v>131</v>
      </c>
      <c r="G534" s="90">
        <v>120</v>
      </c>
      <c r="H534" s="91"/>
      <c r="I534" s="91">
        <v>1</v>
      </c>
      <c r="J534" s="91">
        <v>1</v>
      </c>
      <c r="K534" s="91"/>
      <c r="L534" s="92">
        <v>2</v>
      </c>
      <c r="M534" s="92"/>
      <c r="N534" s="92"/>
      <c r="O534" s="92">
        <v>0</v>
      </c>
      <c r="P534" s="92">
        <v>1</v>
      </c>
      <c r="Q534" s="92"/>
      <c r="R534" s="92"/>
      <c r="S534" s="92">
        <v>0</v>
      </c>
      <c r="T534" s="93">
        <v>0</v>
      </c>
      <c r="U534" s="93"/>
      <c r="V534" s="94">
        <v>5</v>
      </c>
      <c r="W534" s="121"/>
    </row>
    <row r="535" spans="1:23" x14ac:dyDescent="0.2">
      <c r="A535" s="86" t="s">
        <v>16</v>
      </c>
      <c r="B535" s="86" t="s">
        <v>30</v>
      </c>
      <c r="C535" s="88">
        <v>11358</v>
      </c>
      <c r="D535" s="88" t="s">
        <v>71</v>
      </c>
      <c r="E535" s="90" t="s">
        <v>25</v>
      </c>
      <c r="F535" s="90">
        <v>131</v>
      </c>
      <c r="G535" s="90">
        <v>120</v>
      </c>
      <c r="H535" s="91">
        <v>2</v>
      </c>
      <c r="I535" s="91"/>
      <c r="J535" s="91">
        <v>1</v>
      </c>
      <c r="K535" s="91"/>
      <c r="L535" s="92"/>
      <c r="M535" s="92">
        <v>2</v>
      </c>
      <c r="N535" s="92">
        <v>1</v>
      </c>
      <c r="O535" s="92"/>
      <c r="P535" s="92">
        <v>0</v>
      </c>
      <c r="Q535" s="92"/>
      <c r="R535" s="92">
        <v>1</v>
      </c>
      <c r="S535" s="92"/>
      <c r="T535" s="93">
        <v>0</v>
      </c>
      <c r="U535" s="93"/>
      <c r="V535" s="94">
        <v>7</v>
      </c>
      <c r="W535" s="121"/>
    </row>
    <row r="536" spans="1:23" x14ac:dyDescent="0.2">
      <c r="A536" s="86" t="s">
        <v>16</v>
      </c>
      <c r="B536" s="86" t="s">
        <v>30</v>
      </c>
      <c r="C536" s="88">
        <v>11358</v>
      </c>
      <c r="D536" s="88" t="s">
        <v>71</v>
      </c>
      <c r="E536" s="90" t="s">
        <v>25</v>
      </c>
      <c r="F536" s="90">
        <v>131</v>
      </c>
      <c r="G536" s="90">
        <v>120</v>
      </c>
      <c r="H536" s="91"/>
      <c r="I536" s="91">
        <v>1</v>
      </c>
      <c r="J536" s="91">
        <v>1</v>
      </c>
      <c r="K536" s="91"/>
      <c r="L536" s="92">
        <v>2</v>
      </c>
      <c r="M536" s="92"/>
      <c r="N536" s="92"/>
      <c r="O536" s="92">
        <v>1</v>
      </c>
      <c r="P536" s="92"/>
      <c r="Q536" s="92">
        <v>1</v>
      </c>
      <c r="R536" s="92"/>
      <c r="S536" s="92">
        <v>0</v>
      </c>
      <c r="T536" s="93"/>
      <c r="U536" s="93">
        <v>1</v>
      </c>
      <c r="V536" s="94">
        <v>7</v>
      </c>
      <c r="W536" s="121"/>
    </row>
    <row r="537" spans="1:23" x14ac:dyDescent="0.2">
      <c r="A537" s="86" t="s">
        <v>16</v>
      </c>
      <c r="B537" s="86" t="s">
        <v>30</v>
      </c>
      <c r="C537" s="88">
        <v>11358</v>
      </c>
      <c r="D537" s="88" t="s">
        <v>71</v>
      </c>
      <c r="E537" s="90" t="s">
        <v>25</v>
      </c>
      <c r="F537" s="90">
        <v>131</v>
      </c>
      <c r="G537" s="90">
        <v>120</v>
      </c>
      <c r="H537" s="91">
        <v>1</v>
      </c>
      <c r="I537" s="91"/>
      <c r="J537" s="91">
        <v>1</v>
      </c>
      <c r="K537" s="91"/>
      <c r="L537" s="92">
        <v>2</v>
      </c>
      <c r="M537" s="92"/>
      <c r="N537" s="92">
        <v>1</v>
      </c>
      <c r="O537" s="92"/>
      <c r="P537" s="92">
        <v>2</v>
      </c>
      <c r="Q537" s="92"/>
      <c r="R537" s="92">
        <v>0</v>
      </c>
      <c r="S537" s="92"/>
      <c r="T537" s="93">
        <v>0</v>
      </c>
      <c r="U537" s="93"/>
      <c r="V537" s="94">
        <v>7</v>
      </c>
      <c r="W537" s="121"/>
    </row>
    <row r="538" spans="1:23" x14ac:dyDescent="0.2">
      <c r="A538" s="86" t="s">
        <v>16</v>
      </c>
      <c r="B538" s="86" t="s">
        <v>30</v>
      </c>
      <c r="C538" s="88">
        <v>11358</v>
      </c>
      <c r="D538" s="88" t="s">
        <v>71</v>
      </c>
      <c r="E538" s="90" t="s">
        <v>25</v>
      </c>
      <c r="F538" s="90">
        <v>131</v>
      </c>
      <c r="G538" s="90">
        <v>120</v>
      </c>
      <c r="H538" s="91">
        <v>1</v>
      </c>
      <c r="I538" s="91"/>
      <c r="J538" s="91"/>
      <c r="K538" s="91">
        <v>1</v>
      </c>
      <c r="L538" s="92">
        <v>2</v>
      </c>
      <c r="M538" s="92"/>
      <c r="N538" s="92"/>
      <c r="O538" s="92">
        <v>1</v>
      </c>
      <c r="P538" s="92">
        <v>2</v>
      </c>
      <c r="Q538" s="92"/>
      <c r="R538" s="92"/>
      <c r="S538" s="92">
        <v>1</v>
      </c>
      <c r="T538" s="93">
        <v>2</v>
      </c>
      <c r="U538" s="93"/>
      <c r="V538" s="94">
        <v>10</v>
      </c>
      <c r="W538" s="121"/>
    </row>
    <row r="539" spans="1:23" x14ac:dyDescent="0.2">
      <c r="A539" s="86" t="s">
        <v>16</v>
      </c>
      <c r="B539" s="86" t="s">
        <v>30</v>
      </c>
      <c r="C539" s="88">
        <v>11358</v>
      </c>
      <c r="D539" s="88" t="s">
        <v>71</v>
      </c>
      <c r="E539" s="90" t="s">
        <v>25</v>
      </c>
      <c r="F539" s="90">
        <v>131</v>
      </c>
      <c r="G539" s="90">
        <v>120</v>
      </c>
      <c r="H539" s="91">
        <v>1</v>
      </c>
      <c r="I539" s="91"/>
      <c r="J539" s="91"/>
      <c r="K539" s="91">
        <v>1</v>
      </c>
      <c r="L539" s="92">
        <v>2</v>
      </c>
      <c r="M539" s="92"/>
      <c r="N539" s="92"/>
      <c r="O539" s="92">
        <v>0</v>
      </c>
      <c r="P539" s="92">
        <v>1</v>
      </c>
      <c r="Q539" s="92"/>
      <c r="R539" s="92">
        <v>1</v>
      </c>
      <c r="S539" s="92"/>
      <c r="T539" s="93"/>
      <c r="U539" s="93">
        <v>1</v>
      </c>
      <c r="V539" s="94">
        <v>7</v>
      </c>
      <c r="W539" s="121"/>
    </row>
    <row r="540" spans="1:23" x14ac:dyDescent="0.2">
      <c r="A540" s="86" t="s">
        <v>16</v>
      </c>
      <c r="B540" s="86" t="s">
        <v>30</v>
      </c>
      <c r="C540" s="88">
        <v>11358</v>
      </c>
      <c r="D540" s="88" t="s">
        <v>71</v>
      </c>
      <c r="E540" s="90" t="s">
        <v>25</v>
      </c>
      <c r="F540" s="90">
        <v>131</v>
      </c>
      <c r="G540" s="90">
        <v>120</v>
      </c>
      <c r="H540" s="91">
        <v>1</v>
      </c>
      <c r="I540" s="91"/>
      <c r="J540" s="91"/>
      <c r="K540" s="91">
        <v>1</v>
      </c>
      <c r="L540" s="92"/>
      <c r="M540" s="92">
        <v>1</v>
      </c>
      <c r="N540" s="92"/>
      <c r="O540" s="92">
        <v>0</v>
      </c>
      <c r="P540" s="92">
        <v>1</v>
      </c>
      <c r="Q540" s="92"/>
      <c r="R540" s="92"/>
      <c r="S540" s="92">
        <v>0</v>
      </c>
      <c r="T540" s="93">
        <v>1</v>
      </c>
      <c r="U540" s="93"/>
      <c r="V540" s="94">
        <v>5</v>
      </c>
      <c r="W540" s="121"/>
    </row>
    <row r="541" spans="1:23" x14ac:dyDescent="0.2">
      <c r="A541" s="86" t="s">
        <v>16</v>
      </c>
      <c r="B541" s="86" t="s">
        <v>30</v>
      </c>
      <c r="C541" s="88">
        <v>11358</v>
      </c>
      <c r="D541" s="88" t="s">
        <v>71</v>
      </c>
      <c r="E541" s="90" t="s">
        <v>25</v>
      </c>
      <c r="F541" s="90">
        <v>131</v>
      </c>
      <c r="G541" s="90">
        <v>120</v>
      </c>
      <c r="H541" s="91">
        <v>2</v>
      </c>
      <c r="I541" s="91"/>
      <c r="J541" s="91">
        <v>1</v>
      </c>
      <c r="K541" s="91"/>
      <c r="L541" s="92">
        <v>2</v>
      </c>
      <c r="M541" s="92"/>
      <c r="N541" s="92">
        <v>1</v>
      </c>
      <c r="O541" s="92"/>
      <c r="P541" s="92">
        <v>2</v>
      </c>
      <c r="Q541" s="92"/>
      <c r="R541" s="92"/>
      <c r="S541" s="92">
        <v>1</v>
      </c>
      <c r="T541" s="93"/>
      <c r="U541" s="93">
        <v>2</v>
      </c>
      <c r="V541" s="94">
        <v>11</v>
      </c>
      <c r="W541" s="121"/>
    </row>
    <row r="542" spans="1:23" x14ac:dyDescent="0.2">
      <c r="A542" s="86" t="s">
        <v>16</v>
      </c>
      <c r="B542" s="86" t="s">
        <v>30</v>
      </c>
      <c r="C542" s="88">
        <v>11358</v>
      </c>
      <c r="D542" s="88" t="s">
        <v>71</v>
      </c>
      <c r="E542" s="90" t="s">
        <v>25</v>
      </c>
      <c r="F542" s="90">
        <v>131</v>
      </c>
      <c r="G542" s="90">
        <v>120</v>
      </c>
      <c r="H542" s="91">
        <v>2</v>
      </c>
      <c r="I542" s="91"/>
      <c r="J542" s="91">
        <v>1</v>
      </c>
      <c r="K542" s="91"/>
      <c r="L542" s="92">
        <v>2</v>
      </c>
      <c r="M542" s="92"/>
      <c r="N542" s="92">
        <v>1</v>
      </c>
      <c r="O542" s="92"/>
      <c r="P542" s="92">
        <v>1</v>
      </c>
      <c r="Q542" s="92"/>
      <c r="R542" s="92">
        <v>1</v>
      </c>
      <c r="S542" s="92"/>
      <c r="T542" s="93">
        <v>0</v>
      </c>
      <c r="U542" s="93"/>
      <c r="V542" s="94">
        <v>8</v>
      </c>
      <c r="W542" s="121"/>
    </row>
    <row r="543" spans="1:23" x14ac:dyDescent="0.2">
      <c r="A543" s="86" t="s">
        <v>16</v>
      </c>
      <c r="B543" s="86" t="s">
        <v>30</v>
      </c>
      <c r="C543" s="88">
        <v>11358</v>
      </c>
      <c r="D543" s="88" t="s">
        <v>71</v>
      </c>
      <c r="E543" s="90" t="s">
        <v>25</v>
      </c>
      <c r="F543" s="90">
        <v>131</v>
      </c>
      <c r="G543" s="90">
        <v>120</v>
      </c>
      <c r="H543" s="91"/>
      <c r="I543" s="91">
        <v>2</v>
      </c>
      <c r="J543" s="91">
        <v>1</v>
      </c>
      <c r="K543" s="91"/>
      <c r="L543" s="92"/>
      <c r="M543" s="92">
        <v>1</v>
      </c>
      <c r="N543" s="92">
        <v>1</v>
      </c>
      <c r="O543" s="92"/>
      <c r="P543" s="92">
        <v>2</v>
      </c>
      <c r="Q543" s="92"/>
      <c r="R543" s="92">
        <v>1</v>
      </c>
      <c r="S543" s="92"/>
      <c r="T543" s="93">
        <v>2</v>
      </c>
      <c r="U543" s="93"/>
      <c r="V543" s="94">
        <v>10</v>
      </c>
      <c r="W543" s="121"/>
    </row>
    <row r="544" spans="1:23" x14ac:dyDescent="0.2">
      <c r="A544" s="86" t="s">
        <v>16</v>
      </c>
      <c r="B544" s="86" t="s">
        <v>30</v>
      </c>
      <c r="C544" s="88">
        <v>11358</v>
      </c>
      <c r="D544" s="88" t="s">
        <v>71</v>
      </c>
      <c r="E544" s="90" t="s">
        <v>25</v>
      </c>
      <c r="F544" s="90">
        <v>131</v>
      </c>
      <c r="G544" s="90">
        <v>120</v>
      </c>
      <c r="H544" s="91">
        <v>1</v>
      </c>
      <c r="I544" s="91"/>
      <c r="J544" s="91"/>
      <c r="K544" s="91">
        <v>1</v>
      </c>
      <c r="L544" s="92">
        <v>2</v>
      </c>
      <c r="M544" s="92"/>
      <c r="N544" s="92"/>
      <c r="O544" s="92">
        <v>0</v>
      </c>
      <c r="P544" s="92">
        <v>1</v>
      </c>
      <c r="Q544" s="92"/>
      <c r="R544" s="92">
        <v>1</v>
      </c>
      <c r="S544" s="92"/>
      <c r="T544" s="93"/>
      <c r="U544" s="93">
        <v>1</v>
      </c>
      <c r="V544" s="94">
        <v>7</v>
      </c>
      <c r="W544" s="121"/>
    </row>
    <row r="545" spans="1:23" x14ac:dyDescent="0.2">
      <c r="A545" s="86" t="s">
        <v>16</v>
      </c>
      <c r="B545" s="86" t="s">
        <v>30</v>
      </c>
      <c r="C545" s="88">
        <v>11358</v>
      </c>
      <c r="D545" s="88" t="s">
        <v>71</v>
      </c>
      <c r="E545" s="90" t="s">
        <v>25</v>
      </c>
      <c r="F545" s="90">
        <v>131</v>
      </c>
      <c r="G545" s="90">
        <v>120</v>
      </c>
      <c r="H545" s="91"/>
      <c r="I545" s="91">
        <v>2</v>
      </c>
      <c r="J545" s="91">
        <v>1</v>
      </c>
      <c r="K545" s="91"/>
      <c r="L545" s="92">
        <v>2</v>
      </c>
      <c r="M545" s="92"/>
      <c r="N545" s="92"/>
      <c r="O545" s="92">
        <v>0</v>
      </c>
      <c r="P545" s="92">
        <v>1</v>
      </c>
      <c r="Q545" s="92"/>
      <c r="R545" s="92">
        <v>0</v>
      </c>
      <c r="S545" s="92"/>
      <c r="T545" s="93">
        <v>2</v>
      </c>
      <c r="U545" s="93"/>
      <c r="V545" s="94">
        <v>8</v>
      </c>
      <c r="W545" s="121"/>
    </row>
    <row r="546" spans="1:23" x14ac:dyDescent="0.2">
      <c r="A546" s="86" t="s">
        <v>16</v>
      </c>
      <c r="B546" s="86" t="s">
        <v>30</v>
      </c>
      <c r="C546" s="88">
        <v>11358</v>
      </c>
      <c r="D546" s="88" t="s">
        <v>71</v>
      </c>
      <c r="E546" s="90" t="s">
        <v>25</v>
      </c>
      <c r="F546" s="90">
        <v>131</v>
      </c>
      <c r="G546" s="90">
        <v>120</v>
      </c>
      <c r="H546" s="91"/>
      <c r="I546" s="91">
        <v>1</v>
      </c>
      <c r="J546" s="91">
        <v>1</v>
      </c>
      <c r="K546" s="91"/>
      <c r="L546" s="92"/>
      <c r="M546" s="92">
        <v>1</v>
      </c>
      <c r="N546" s="92">
        <v>0</v>
      </c>
      <c r="O546" s="92"/>
      <c r="P546" s="92">
        <v>0</v>
      </c>
      <c r="Q546" s="92"/>
      <c r="R546" s="92">
        <v>1</v>
      </c>
      <c r="S546" s="92"/>
      <c r="T546" s="93">
        <v>0</v>
      </c>
      <c r="U546" s="93"/>
      <c r="V546" s="94">
        <v>4</v>
      </c>
      <c r="W546" s="121"/>
    </row>
    <row r="547" spans="1:23" x14ac:dyDescent="0.2">
      <c r="A547" s="86" t="s">
        <v>16</v>
      </c>
      <c r="B547" s="86" t="s">
        <v>30</v>
      </c>
      <c r="C547" s="88">
        <v>11358</v>
      </c>
      <c r="D547" s="88" t="s">
        <v>71</v>
      </c>
      <c r="E547" s="90" t="s">
        <v>25</v>
      </c>
      <c r="F547" s="90">
        <v>131</v>
      </c>
      <c r="G547" s="90">
        <v>120</v>
      </c>
      <c r="H547" s="91"/>
      <c r="I547" s="91">
        <v>1</v>
      </c>
      <c r="J547" s="91">
        <v>1</v>
      </c>
      <c r="K547" s="91"/>
      <c r="L547" s="92">
        <v>2</v>
      </c>
      <c r="M547" s="92"/>
      <c r="N547" s="92">
        <v>1</v>
      </c>
      <c r="O547" s="92"/>
      <c r="P547" s="92">
        <v>2</v>
      </c>
      <c r="Q547" s="92"/>
      <c r="R547" s="92">
        <v>1</v>
      </c>
      <c r="S547" s="92"/>
      <c r="T547" s="93"/>
      <c r="U547" s="93">
        <v>2</v>
      </c>
      <c r="V547" s="94">
        <v>10</v>
      </c>
      <c r="W547" s="121"/>
    </row>
    <row r="548" spans="1:23" x14ac:dyDescent="0.2">
      <c r="A548" s="86" t="s">
        <v>16</v>
      </c>
      <c r="B548" s="86" t="s">
        <v>30</v>
      </c>
      <c r="C548" s="88">
        <v>11358</v>
      </c>
      <c r="D548" s="88" t="s">
        <v>71</v>
      </c>
      <c r="E548" s="90" t="s">
        <v>25</v>
      </c>
      <c r="F548" s="90">
        <v>131</v>
      </c>
      <c r="G548" s="90">
        <v>120</v>
      </c>
      <c r="H548" s="91">
        <v>2</v>
      </c>
      <c r="I548" s="91"/>
      <c r="J548" s="91"/>
      <c r="K548" s="91">
        <v>1</v>
      </c>
      <c r="L548" s="92"/>
      <c r="M548" s="92">
        <v>2</v>
      </c>
      <c r="N548" s="92"/>
      <c r="O548" s="92">
        <v>1</v>
      </c>
      <c r="P548" s="92">
        <v>2</v>
      </c>
      <c r="Q548" s="92"/>
      <c r="R548" s="92"/>
      <c r="S548" s="92">
        <v>1</v>
      </c>
      <c r="T548" s="93">
        <v>2</v>
      </c>
      <c r="U548" s="93"/>
      <c r="V548" s="94">
        <v>11</v>
      </c>
      <c r="W548" s="121"/>
    </row>
    <row r="549" spans="1:23" x14ac:dyDescent="0.2">
      <c r="A549" s="86" t="s">
        <v>16</v>
      </c>
      <c r="B549" s="86" t="s">
        <v>30</v>
      </c>
      <c r="C549" s="88">
        <v>11358</v>
      </c>
      <c r="D549" s="88" t="s">
        <v>71</v>
      </c>
      <c r="E549" s="90" t="s">
        <v>25</v>
      </c>
      <c r="F549" s="90">
        <v>131</v>
      </c>
      <c r="G549" s="90">
        <v>120</v>
      </c>
      <c r="H549" s="91"/>
      <c r="I549" s="91">
        <v>2</v>
      </c>
      <c r="J549" s="91">
        <v>0</v>
      </c>
      <c r="K549" s="91"/>
      <c r="L549" s="92">
        <v>2</v>
      </c>
      <c r="M549" s="92"/>
      <c r="N549" s="92">
        <v>0</v>
      </c>
      <c r="O549" s="92"/>
      <c r="P549" s="92">
        <v>1</v>
      </c>
      <c r="Q549" s="92"/>
      <c r="R549" s="92">
        <v>0</v>
      </c>
      <c r="S549" s="92"/>
      <c r="T549" s="93">
        <v>2</v>
      </c>
      <c r="U549" s="93"/>
      <c r="V549" s="94">
        <v>7</v>
      </c>
      <c r="W549" s="121"/>
    </row>
    <row r="550" spans="1:23" x14ac:dyDescent="0.2">
      <c r="A550" s="86" t="s">
        <v>16</v>
      </c>
      <c r="B550" s="86" t="s">
        <v>30</v>
      </c>
      <c r="C550" s="88">
        <v>11358</v>
      </c>
      <c r="D550" s="88" t="s">
        <v>71</v>
      </c>
      <c r="E550" s="90" t="s">
        <v>25</v>
      </c>
      <c r="F550" s="90">
        <v>131</v>
      </c>
      <c r="G550" s="90">
        <v>120</v>
      </c>
      <c r="H550" s="91"/>
      <c r="I550" s="91">
        <v>2</v>
      </c>
      <c r="J550" s="91">
        <v>1</v>
      </c>
      <c r="K550" s="91"/>
      <c r="L550" s="92">
        <v>2</v>
      </c>
      <c r="M550" s="92"/>
      <c r="N550" s="92">
        <v>1</v>
      </c>
      <c r="O550" s="92"/>
      <c r="P550" s="92">
        <v>2</v>
      </c>
      <c r="Q550" s="92"/>
      <c r="R550" s="92"/>
      <c r="S550" s="92">
        <v>1</v>
      </c>
      <c r="T550" s="93"/>
      <c r="U550" s="93">
        <v>2</v>
      </c>
      <c r="V550" s="94">
        <v>11</v>
      </c>
      <c r="W550" s="121"/>
    </row>
    <row r="551" spans="1:23" x14ac:dyDescent="0.2">
      <c r="A551" s="86" t="s">
        <v>16</v>
      </c>
      <c r="B551" s="86" t="s">
        <v>30</v>
      </c>
      <c r="C551" s="88">
        <v>11358</v>
      </c>
      <c r="D551" s="88" t="s">
        <v>71</v>
      </c>
      <c r="E551" s="90" t="s">
        <v>25</v>
      </c>
      <c r="F551" s="90">
        <v>131</v>
      </c>
      <c r="G551" s="90">
        <v>120</v>
      </c>
      <c r="H551" s="91"/>
      <c r="I551" s="91">
        <v>1</v>
      </c>
      <c r="J551" s="91"/>
      <c r="K551" s="91">
        <v>1</v>
      </c>
      <c r="L551" s="92"/>
      <c r="M551" s="92">
        <v>2</v>
      </c>
      <c r="N551" s="92"/>
      <c r="O551" s="92">
        <v>1</v>
      </c>
      <c r="P551" s="92">
        <v>1</v>
      </c>
      <c r="Q551" s="92"/>
      <c r="R551" s="92"/>
      <c r="S551" s="92">
        <v>0</v>
      </c>
      <c r="T551" s="93">
        <v>2</v>
      </c>
      <c r="U551" s="93"/>
      <c r="V551" s="94">
        <v>8</v>
      </c>
      <c r="W551" s="121"/>
    </row>
    <row r="552" spans="1:23" x14ac:dyDescent="0.2">
      <c r="A552" s="86" t="s">
        <v>16</v>
      </c>
      <c r="B552" s="86" t="s">
        <v>30</v>
      </c>
      <c r="C552" s="88">
        <v>11358</v>
      </c>
      <c r="D552" s="88" t="s">
        <v>71</v>
      </c>
      <c r="E552" s="90" t="s">
        <v>25</v>
      </c>
      <c r="F552" s="90">
        <v>131</v>
      </c>
      <c r="G552" s="90">
        <v>120</v>
      </c>
      <c r="H552" s="91"/>
      <c r="I552" s="91">
        <v>2</v>
      </c>
      <c r="J552" s="91"/>
      <c r="K552" s="91">
        <v>1</v>
      </c>
      <c r="L552" s="92">
        <v>1</v>
      </c>
      <c r="M552" s="92"/>
      <c r="N552" s="92"/>
      <c r="O552" s="92">
        <v>1</v>
      </c>
      <c r="P552" s="92">
        <v>1</v>
      </c>
      <c r="Q552" s="92"/>
      <c r="R552" s="92"/>
      <c r="S552" s="92">
        <v>0</v>
      </c>
      <c r="T552" s="93">
        <v>0</v>
      </c>
      <c r="U552" s="93"/>
      <c r="V552" s="94">
        <v>6</v>
      </c>
      <c r="W552" s="121"/>
    </row>
    <row r="553" spans="1:23" x14ac:dyDescent="0.2">
      <c r="A553" s="86" t="s">
        <v>16</v>
      </c>
      <c r="B553" s="86" t="s">
        <v>30</v>
      </c>
      <c r="C553" s="88">
        <v>11358</v>
      </c>
      <c r="D553" s="88" t="s">
        <v>71</v>
      </c>
      <c r="E553" s="90" t="s">
        <v>25</v>
      </c>
      <c r="F553" s="90">
        <v>131</v>
      </c>
      <c r="G553" s="90">
        <v>120</v>
      </c>
      <c r="H553" s="91">
        <v>2</v>
      </c>
      <c r="I553" s="91"/>
      <c r="J553" s="91"/>
      <c r="K553" s="91">
        <v>1</v>
      </c>
      <c r="L553" s="92">
        <v>1</v>
      </c>
      <c r="M553" s="92"/>
      <c r="N553" s="92"/>
      <c r="O553" s="92">
        <v>1</v>
      </c>
      <c r="P553" s="92">
        <v>1</v>
      </c>
      <c r="Q553" s="92"/>
      <c r="R553" s="92">
        <v>0</v>
      </c>
      <c r="S553" s="92"/>
      <c r="T553" s="93">
        <v>1</v>
      </c>
      <c r="U553" s="93"/>
      <c r="V553" s="94">
        <v>7</v>
      </c>
      <c r="W553" s="121"/>
    </row>
    <row r="554" spans="1:23" x14ac:dyDescent="0.2">
      <c r="A554" s="86" t="s">
        <v>16</v>
      </c>
      <c r="B554" s="86" t="s">
        <v>30</v>
      </c>
      <c r="C554" s="88">
        <v>11358</v>
      </c>
      <c r="D554" s="88" t="s">
        <v>71</v>
      </c>
      <c r="E554" s="90" t="s">
        <v>25</v>
      </c>
      <c r="F554" s="90">
        <v>131</v>
      </c>
      <c r="G554" s="90">
        <v>120</v>
      </c>
      <c r="H554" s="91">
        <v>2</v>
      </c>
      <c r="I554" s="91"/>
      <c r="J554" s="91">
        <v>1</v>
      </c>
      <c r="K554" s="91"/>
      <c r="L554" s="92"/>
      <c r="M554" s="92">
        <v>1</v>
      </c>
      <c r="N554" s="92">
        <v>1</v>
      </c>
      <c r="O554" s="92"/>
      <c r="P554" s="92">
        <v>1</v>
      </c>
      <c r="Q554" s="92"/>
      <c r="R554" s="92"/>
      <c r="S554" s="92">
        <v>1</v>
      </c>
      <c r="T554" s="93">
        <v>1</v>
      </c>
      <c r="U554" s="93"/>
      <c r="V554" s="94">
        <v>8</v>
      </c>
      <c r="W554" s="121"/>
    </row>
    <row r="555" spans="1:23" x14ac:dyDescent="0.2">
      <c r="A555" s="86" t="s">
        <v>16</v>
      </c>
      <c r="B555" s="86" t="s">
        <v>30</v>
      </c>
      <c r="C555" s="88">
        <v>11358</v>
      </c>
      <c r="D555" s="88" t="s">
        <v>71</v>
      </c>
      <c r="E555" s="90" t="s">
        <v>25</v>
      </c>
      <c r="F555" s="90">
        <v>131</v>
      </c>
      <c r="G555" s="90">
        <v>120</v>
      </c>
      <c r="H555" s="91"/>
      <c r="I555" s="91">
        <v>1</v>
      </c>
      <c r="J555" s="91">
        <v>1</v>
      </c>
      <c r="K555" s="91"/>
      <c r="L555" s="92">
        <v>2</v>
      </c>
      <c r="M555" s="92"/>
      <c r="N555" s="92"/>
      <c r="O555" s="92">
        <v>1</v>
      </c>
      <c r="P555" s="92"/>
      <c r="Q555" s="92">
        <v>2</v>
      </c>
      <c r="R555" s="92"/>
      <c r="S555" s="92">
        <v>1</v>
      </c>
      <c r="T555" s="93"/>
      <c r="U555" s="93">
        <v>1</v>
      </c>
      <c r="V555" s="94">
        <v>9</v>
      </c>
      <c r="W555" s="121"/>
    </row>
    <row r="556" spans="1:23" x14ac:dyDescent="0.2">
      <c r="A556" s="86" t="s">
        <v>16</v>
      </c>
      <c r="B556" s="86" t="s">
        <v>30</v>
      </c>
      <c r="C556" s="88">
        <v>11358</v>
      </c>
      <c r="D556" s="88" t="s">
        <v>71</v>
      </c>
      <c r="E556" s="90" t="s">
        <v>25</v>
      </c>
      <c r="F556" s="90">
        <v>131</v>
      </c>
      <c r="G556" s="90">
        <v>120</v>
      </c>
      <c r="H556" s="91">
        <v>2</v>
      </c>
      <c r="I556" s="91"/>
      <c r="J556" s="91">
        <v>1</v>
      </c>
      <c r="K556" s="91"/>
      <c r="L556" s="92"/>
      <c r="M556" s="92">
        <v>2</v>
      </c>
      <c r="N556" s="92">
        <v>1</v>
      </c>
      <c r="O556" s="92"/>
      <c r="P556" s="92">
        <v>2</v>
      </c>
      <c r="Q556" s="92"/>
      <c r="R556" s="92"/>
      <c r="S556" s="92">
        <v>1</v>
      </c>
      <c r="T556" s="93">
        <v>1</v>
      </c>
      <c r="U556" s="93"/>
      <c r="V556" s="94">
        <v>10</v>
      </c>
      <c r="W556" s="121"/>
    </row>
    <row r="557" spans="1:23" x14ac:dyDescent="0.2">
      <c r="A557" s="86" t="s">
        <v>16</v>
      </c>
      <c r="B557" s="86" t="s">
        <v>30</v>
      </c>
      <c r="C557" s="88">
        <v>11358</v>
      </c>
      <c r="D557" s="88" t="s">
        <v>71</v>
      </c>
      <c r="E557" s="90" t="s">
        <v>25</v>
      </c>
      <c r="F557" s="90">
        <v>131</v>
      </c>
      <c r="G557" s="90">
        <v>120</v>
      </c>
      <c r="H557" s="91">
        <v>1</v>
      </c>
      <c r="I557" s="91"/>
      <c r="J557" s="91">
        <v>1</v>
      </c>
      <c r="K557" s="91"/>
      <c r="L557" s="92"/>
      <c r="M557" s="92">
        <v>1</v>
      </c>
      <c r="N557" s="92"/>
      <c r="O557" s="92">
        <v>0</v>
      </c>
      <c r="P557" s="92">
        <v>0</v>
      </c>
      <c r="Q557" s="92"/>
      <c r="R557" s="92"/>
      <c r="S557" s="92">
        <v>0</v>
      </c>
      <c r="T557" s="93">
        <v>2</v>
      </c>
      <c r="U557" s="93"/>
      <c r="V557" s="94">
        <v>5</v>
      </c>
      <c r="W557" s="121"/>
    </row>
    <row r="558" spans="1:23" x14ac:dyDescent="0.2">
      <c r="A558" s="86" t="s">
        <v>16</v>
      </c>
      <c r="B558" s="86" t="s">
        <v>30</v>
      </c>
      <c r="C558" s="88">
        <v>11358</v>
      </c>
      <c r="D558" s="88" t="s">
        <v>71</v>
      </c>
      <c r="E558" s="90" t="s">
        <v>25</v>
      </c>
      <c r="F558" s="90">
        <v>131</v>
      </c>
      <c r="G558" s="90">
        <v>120</v>
      </c>
      <c r="H558" s="91">
        <v>1</v>
      </c>
      <c r="I558" s="91"/>
      <c r="J558" s="91">
        <v>1</v>
      </c>
      <c r="K558" s="91"/>
      <c r="L558" s="92"/>
      <c r="M558" s="92">
        <v>1</v>
      </c>
      <c r="N558" s="92"/>
      <c r="O558" s="92">
        <v>0</v>
      </c>
      <c r="P558" s="92">
        <v>2</v>
      </c>
      <c r="Q558" s="92"/>
      <c r="R558" s="92">
        <v>0</v>
      </c>
      <c r="S558" s="92"/>
      <c r="T558" s="93">
        <v>1</v>
      </c>
      <c r="U558" s="93"/>
      <c r="V558" s="94">
        <v>6</v>
      </c>
      <c r="W558" s="121"/>
    </row>
    <row r="559" spans="1:23" x14ac:dyDescent="0.2">
      <c r="A559" s="86" t="s">
        <v>16</v>
      </c>
      <c r="B559" s="86" t="s">
        <v>30</v>
      </c>
      <c r="C559" s="88">
        <v>11358</v>
      </c>
      <c r="D559" s="88" t="s">
        <v>71</v>
      </c>
      <c r="E559" s="90" t="s">
        <v>25</v>
      </c>
      <c r="F559" s="90">
        <v>131</v>
      </c>
      <c r="G559" s="90">
        <v>120</v>
      </c>
      <c r="H559" s="91">
        <v>2</v>
      </c>
      <c r="I559" s="91"/>
      <c r="J559" s="91">
        <v>1</v>
      </c>
      <c r="K559" s="91"/>
      <c r="L559" s="92"/>
      <c r="M559" s="92">
        <v>1</v>
      </c>
      <c r="N559" s="92"/>
      <c r="O559" s="92">
        <v>0</v>
      </c>
      <c r="P559" s="92">
        <v>0</v>
      </c>
      <c r="Q559" s="92"/>
      <c r="R559" s="92">
        <v>1</v>
      </c>
      <c r="S559" s="92"/>
      <c r="T559" s="93">
        <v>2</v>
      </c>
      <c r="U559" s="93"/>
      <c r="V559" s="94">
        <v>7</v>
      </c>
      <c r="W559" s="121"/>
    </row>
    <row r="560" spans="1:23" x14ac:dyDescent="0.2">
      <c r="A560" s="86" t="s">
        <v>16</v>
      </c>
      <c r="B560" s="86" t="s">
        <v>30</v>
      </c>
      <c r="C560" s="88">
        <v>11358</v>
      </c>
      <c r="D560" s="88" t="s">
        <v>71</v>
      </c>
      <c r="E560" s="90" t="s">
        <v>25</v>
      </c>
      <c r="F560" s="90">
        <v>131</v>
      </c>
      <c r="G560" s="90">
        <v>120</v>
      </c>
      <c r="H560" s="91">
        <v>2</v>
      </c>
      <c r="I560" s="91"/>
      <c r="J560" s="91">
        <v>1</v>
      </c>
      <c r="K560" s="91"/>
      <c r="L560" s="92"/>
      <c r="M560" s="92">
        <v>1</v>
      </c>
      <c r="N560" s="92">
        <v>1</v>
      </c>
      <c r="O560" s="92"/>
      <c r="P560" s="92">
        <v>1</v>
      </c>
      <c r="Q560" s="92"/>
      <c r="R560" s="92"/>
      <c r="S560" s="92">
        <v>1</v>
      </c>
      <c r="T560" s="93">
        <v>1</v>
      </c>
      <c r="U560" s="93"/>
      <c r="V560" s="94">
        <v>8</v>
      </c>
      <c r="W560" s="121"/>
    </row>
    <row r="561" spans="1:23" x14ac:dyDescent="0.2">
      <c r="A561" s="86" t="s">
        <v>16</v>
      </c>
      <c r="B561" s="86" t="s">
        <v>30</v>
      </c>
      <c r="C561" s="88">
        <v>11358</v>
      </c>
      <c r="D561" s="88" t="s">
        <v>71</v>
      </c>
      <c r="E561" s="90" t="s">
        <v>25</v>
      </c>
      <c r="F561" s="90">
        <v>131</v>
      </c>
      <c r="G561" s="90">
        <v>120</v>
      </c>
      <c r="H561" s="91">
        <v>0</v>
      </c>
      <c r="I561" s="91"/>
      <c r="J561" s="91">
        <v>1</v>
      </c>
      <c r="K561" s="91"/>
      <c r="L561" s="92">
        <v>2</v>
      </c>
      <c r="M561" s="92"/>
      <c r="N561" s="92"/>
      <c r="O561" s="92">
        <v>0</v>
      </c>
      <c r="P561" s="92">
        <v>1</v>
      </c>
      <c r="Q561" s="92"/>
      <c r="R561" s="92">
        <v>0</v>
      </c>
      <c r="S561" s="92"/>
      <c r="T561" s="93">
        <v>0</v>
      </c>
      <c r="U561" s="93"/>
      <c r="V561" s="94">
        <v>4</v>
      </c>
      <c r="W561" s="121"/>
    </row>
    <row r="562" spans="1:23" x14ac:dyDescent="0.2">
      <c r="A562" s="86" t="s">
        <v>16</v>
      </c>
      <c r="B562" s="86" t="s">
        <v>30</v>
      </c>
      <c r="C562" s="88">
        <v>11358</v>
      </c>
      <c r="D562" s="88" t="s">
        <v>71</v>
      </c>
      <c r="E562" s="90" t="s">
        <v>25</v>
      </c>
      <c r="F562" s="90">
        <v>131</v>
      </c>
      <c r="G562" s="90">
        <v>120</v>
      </c>
      <c r="H562" s="91">
        <v>2</v>
      </c>
      <c r="I562" s="91"/>
      <c r="J562" s="91">
        <v>1</v>
      </c>
      <c r="K562" s="91"/>
      <c r="L562" s="92">
        <v>2</v>
      </c>
      <c r="M562" s="92"/>
      <c r="N562" s="92">
        <v>1</v>
      </c>
      <c r="O562" s="92"/>
      <c r="P562" s="92"/>
      <c r="Q562" s="92">
        <v>2</v>
      </c>
      <c r="R562" s="92">
        <v>1</v>
      </c>
      <c r="S562" s="92"/>
      <c r="T562" s="93"/>
      <c r="U562" s="93">
        <v>2</v>
      </c>
      <c r="V562" s="94">
        <v>11</v>
      </c>
      <c r="W562" s="121"/>
    </row>
    <row r="563" spans="1:23" x14ac:dyDescent="0.2">
      <c r="A563" s="86" t="s">
        <v>16</v>
      </c>
      <c r="B563" s="86" t="s">
        <v>31</v>
      </c>
      <c r="C563" s="88">
        <v>11362</v>
      </c>
      <c r="D563" s="88" t="s">
        <v>71</v>
      </c>
      <c r="E563" s="89" t="s">
        <v>22</v>
      </c>
      <c r="F563" s="90">
        <v>106</v>
      </c>
      <c r="G563" s="90">
        <v>98</v>
      </c>
      <c r="H563" s="91"/>
      <c r="I563" s="91">
        <v>1</v>
      </c>
      <c r="J563" s="91"/>
      <c r="K563" s="91">
        <v>1</v>
      </c>
      <c r="L563" s="92"/>
      <c r="M563" s="92">
        <v>1</v>
      </c>
      <c r="N563" s="92">
        <v>0</v>
      </c>
      <c r="O563" s="92"/>
      <c r="P563" s="92"/>
      <c r="Q563" s="92">
        <v>0</v>
      </c>
      <c r="R563" s="92">
        <v>1</v>
      </c>
      <c r="S563" s="92"/>
      <c r="T563" s="93">
        <v>1</v>
      </c>
      <c r="U563" s="93"/>
      <c r="V563" s="94">
        <v>5</v>
      </c>
      <c r="W563" s="121"/>
    </row>
    <row r="564" spans="1:23" x14ac:dyDescent="0.2">
      <c r="A564" s="86" t="s">
        <v>16</v>
      </c>
      <c r="B564" s="86" t="s">
        <v>31</v>
      </c>
      <c r="C564" s="88">
        <v>11362</v>
      </c>
      <c r="D564" s="88" t="s">
        <v>71</v>
      </c>
      <c r="E564" s="90" t="s">
        <v>22</v>
      </c>
      <c r="F564" s="90">
        <v>106</v>
      </c>
      <c r="G564" s="90">
        <v>98</v>
      </c>
      <c r="H564" s="91"/>
      <c r="I564" s="91">
        <v>2</v>
      </c>
      <c r="J564" s="91">
        <v>1</v>
      </c>
      <c r="K564" s="91"/>
      <c r="L564" s="92"/>
      <c r="M564" s="92">
        <v>1</v>
      </c>
      <c r="N564" s="92">
        <v>1</v>
      </c>
      <c r="O564" s="92"/>
      <c r="P564" s="92">
        <v>2</v>
      </c>
      <c r="Q564" s="92"/>
      <c r="R564" s="92"/>
      <c r="S564" s="92">
        <v>0</v>
      </c>
      <c r="T564" s="93">
        <v>0</v>
      </c>
      <c r="U564" s="93"/>
      <c r="V564" s="94">
        <v>7</v>
      </c>
      <c r="W564" s="121"/>
    </row>
    <row r="565" spans="1:23" x14ac:dyDescent="0.2">
      <c r="A565" s="86" t="s">
        <v>16</v>
      </c>
      <c r="B565" s="86" t="s">
        <v>31</v>
      </c>
      <c r="C565" s="88">
        <v>11362</v>
      </c>
      <c r="D565" s="88" t="s">
        <v>71</v>
      </c>
      <c r="E565" s="90" t="s">
        <v>22</v>
      </c>
      <c r="F565" s="90">
        <v>106</v>
      </c>
      <c r="G565" s="90">
        <v>98</v>
      </c>
      <c r="H565" s="91">
        <v>1</v>
      </c>
      <c r="I565" s="91"/>
      <c r="J565" s="91">
        <v>1</v>
      </c>
      <c r="K565" s="91"/>
      <c r="L565" s="92">
        <v>2</v>
      </c>
      <c r="M565" s="92"/>
      <c r="N565" s="92">
        <v>1</v>
      </c>
      <c r="O565" s="92"/>
      <c r="P565" s="92">
        <v>2</v>
      </c>
      <c r="Q565" s="92"/>
      <c r="R565" s="92"/>
      <c r="S565" s="92">
        <v>0</v>
      </c>
      <c r="T565" s="93">
        <v>2</v>
      </c>
      <c r="U565" s="93"/>
      <c r="V565" s="94">
        <v>9</v>
      </c>
      <c r="W565" s="121"/>
    </row>
    <row r="566" spans="1:23" x14ac:dyDescent="0.2">
      <c r="A566" s="86" t="s">
        <v>16</v>
      </c>
      <c r="B566" s="86" t="s">
        <v>31</v>
      </c>
      <c r="C566" s="88">
        <v>11362</v>
      </c>
      <c r="D566" s="88" t="s">
        <v>71</v>
      </c>
      <c r="E566" s="90" t="s">
        <v>22</v>
      </c>
      <c r="F566" s="90">
        <v>106</v>
      </c>
      <c r="G566" s="90">
        <v>98</v>
      </c>
      <c r="H566" s="91"/>
      <c r="I566" s="91">
        <v>2</v>
      </c>
      <c r="J566" s="91">
        <v>1</v>
      </c>
      <c r="K566" s="91"/>
      <c r="L566" s="92"/>
      <c r="M566" s="92">
        <v>0</v>
      </c>
      <c r="N566" s="92">
        <v>1</v>
      </c>
      <c r="O566" s="92"/>
      <c r="P566" s="92"/>
      <c r="Q566" s="92">
        <v>2</v>
      </c>
      <c r="R566" s="92">
        <v>1</v>
      </c>
      <c r="S566" s="92"/>
      <c r="T566" s="93">
        <v>1</v>
      </c>
      <c r="U566" s="93"/>
      <c r="V566" s="94">
        <v>8</v>
      </c>
      <c r="W566" s="121"/>
    </row>
    <row r="567" spans="1:23" x14ac:dyDescent="0.2">
      <c r="A567" s="86" t="s">
        <v>16</v>
      </c>
      <c r="B567" s="86" t="s">
        <v>31</v>
      </c>
      <c r="C567" s="88">
        <v>11362</v>
      </c>
      <c r="D567" s="88" t="s">
        <v>71</v>
      </c>
      <c r="E567" s="90" t="s">
        <v>22</v>
      </c>
      <c r="F567" s="90">
        <v>106</v>
      </c>
      <c r="G567" s="90">
        <v>98</v>
      </c>
      <c r="H567" s="91">
        <v>2</v>
      </c>
      <c r="I567" s="91"/>
      <c r="J567" s="91">
        <v>1</v>
      </c>
      <c r="K567" s="91"/>
      <c r="L567" s="92">
        <v>2</v>
      </c>
      <c r="M567" s="92"/>
      <c r="N567" s="92">
        <v>1</v>
      </c>
      <c r="O567" s="92"/>
      <c r="P567" s="92"/>
      <c r="Q567" s="92">
        <v>2</v>
      </c>
      <c r="R567" s="92">
        <v>1</v>
      </c>
      <c r="S567" s="92"/>
      <c r="T567" s="93">
        <v>1</v>
      </c>
      <c r="U567" s="93"/>
      <c r="V567" s="94">
        <v>10</v>
      </c>
      <c r="W567" s="121"/>
    </row>
    <row r="568" spans="1:23" x14ac:dyDescent="0.2">
      <c r="A568" s="86" t="s">
        <v>16</v>
      </c>
      <c r="B568" s="86" t="s">
        <v>31</v>
      </c>
      <c r="C568" s="88">
        <v>11362</v>
      </c>
      <c r="D568" s="88" t="s">
        <v>71</v>
      </c>
      <c r="E568" s="90" t="s">
        <v>22</v>
      </c>
      <c r="F568" s="90">
        <v>106</v>
      </c>
      <c r="G568" s="90">
        <v>98</v>
      </c>
      <c r="H568" s="91">
        <v>2</v>
      </c>
      <c r="I568" s="91"/>
      <c r="J568" s="91">
        <v>0</v>
      </c>
      <c r="K568" s="91"/>
      <c r="L568" s="92"/>
      <c r="M568" s="92">
        <v>1</v>
      </c>
      <c r="N568" s="92">
        <v>1</v>
      </c>
      <c r="O568" s="92"/>
      <c r="P568" s="92">
        <v>2</v>
      </c>
      <c r="Q568" s="92"/>
      <c r="R568" s="92"/>
      <c r="S568" s="92">
        <v>1</v>
      </c>
      <c r="T568" s="93">
        <v>1</v>
      </c>
      <c r="U568" s="93"/>
      <c r="V568" s="94">
        <v>8</v>
      </c>
      <c r="W568" s="121"/>
    </row>
    <row r="569" spans="1:23" x14ac:dyDescent="0.2">
      <c r="A569" s="86" t="s">
        <v>16</v>
      </c>
      <c r="B569" s="86" t="s">
        <v>31</v>
      </c>
      <c r="C569" s="88">
        <v>11362</v>
      </c>
      <c r="D569" s="88" t="s">
        <v>71</v>
      </c>
      <c r="E569" s="90" t="s">
        <v>22</v>
      </c>
      <c r="F569" s="90">
        <v>106</v>
      </c>
      <c r="G569" s="90">
        <v>98</v>
      </c>
      <c r="H569" s="91"/>
      <c r="I569" s="91">
        <v>2</v>
      </c>
      <c r="J569" s="91"/>
      <c r="K569" s="91">
        <v>1</v>
      </c>
      <c r="L569" s="92"/>
      <c r="M569" s="92">
        <v>1</v>
      </c>
      <c r="N569" s="92">
        <v>1</v>
      </c>
      <c r="O569" s="92"/>
      <c r="P569" s="92">
        <v>0</v>
      </c>
      <c r="Q569" s="92"/>
      <c r="R569" s="92">
        <v>1</v>
      </c>
      <c r="S569" s="92"/>
      <c r="T569" s="93">
        <v>0</v>
      </c>
      <c r="U569" s="93"/>
      <c r="V569" s="94">
        <v>6</v>
      </c>
      <c r="W569" s="121"/>
    </row>
    <row r="570" spans="1:23" x14ac:dyDescent="0.2">
      <c r="A570" s="86" t="s">
        <v>16</v>
      </c>
      <c r="B570" s="86" t="s">
        <v>31</v>
      </c>
      <c r="C570" s="88">
        <v>11362</v>
      </c>
      <c r="D570" s="88" t="s">
        <v>71</v>
      </c>
      <c r="E570" s="90" t="s">
        <v>22</v>
      </c>
      <c r="F570" s="90">
        <v>106</v>
      </c>
      <c r="G570" s="90">
        <v>98</v>
      </c>
      <c r="H570" s="91">
        <v>2</v>
      </c>
      <c r="I570" s="91"/>
      <c r="J570" s="91"/>
      <c r="K570" s="91">
        <v>1</v>
      </c>
      <c r="L570" s="92"/>
      <c r="M570" s="92">
        <v>2</v>
      </c>
      <c r="N570" s="92">
        <v>1</v>
      </c>
      <c r="O570" s="92"/>
      <c r="P570" s="92">
        <v>2</v>
      </c>
      <c r="Q570" s="92"/>
      <c r="R570" s="92">
        <v>1</v>
      </c>
      <c r="S570" s="92"/>
      <c r="T570" s="93">
        <v>2</v>
      </c>
      <c r="U570" s="93"/>
      <c r="V570" s="94">
        <v>11</v>
      </c>
      <c r="W570" s="121"/>
    </row>
    <row r="571" spans="1:23" x14ac:dyDescent="0.2">
      <c r="A571" s="86" t="s">
        <v>16</v>
      </c>
      <c r="B571" s="86" t="s">
        <v>31</v>
      </c>
      <c r="C571" s="88">
        <v>11362</v>
      </c>
      <c r="D571" s="88" t="s">
        <v>71</v>
      </c>
      <c r="E571" s="90" t="s">
        <v>22</v>
      </c>
      <c r="F571" s="90">
        <v>106</v>
      </c>
      <c r="G571" s="90">
        <v>98</v>
      </c>
      <c r="H571" s="91"/>
      <c r="I571" s="91">
        <v>2</v>
      </c>
      <c r="J571" s="91"/>
      <c r="K571" s="91">
        <v>1</v>
      </c>
      <c r="L571" s="92"/>
      <c r="M571" s="92">
        <v>1</v>
      </c>
      <c r="N571" s="92">
        <v>0</v>
      </c>
      <c r="O571" s="92"/>
      <c r="P571" s="92">
        <v>0</v>
      </c>
      <c r="Q571" s="92"/>
      <c r="R571" s="92"/>
      <c r="S571" s="92">
        <v>1</v>
      </c>
      <c r="T571" s="93">
        <v>0</v>
      </c>
      <c r="U571" s="93"/>
      <c r="V571" s="94">
        <v>5</v>
      </c>
      <c r="W571" s="121"/>
    </row>
    <row r="572" spans="1:23" x14ac:dyDescent="0.2">
      <c r="A572" s="86" t="s">
        <v>16</v>
      </c>
      <c r="B572" s="86" t="s">
        <v>31</v>
      </c>
      <c r="C572" s="88">
        <v>11362</v>
      </c>
      <c r="D572" s="88" t="s">
        <v>71</v>
      </c>
      <c r="E572" s="90" t="s">
        <v>22</v>
      </c>
      <c r="F572" s="90">
        <v>106</v>
      </c>
      <c r="G572" s="90">
        <v>98</v>
      </c>
      <c r="H572" s="91">
        <v>0</v>
      </c>
      <c r="I572" s="91"/>
      <c r="J572" s="91">
        <v>1</v>
      </c>
      <c r="K572" s="91"/>
      <c r="L572" s="92"/>
      <c r="M572" s="92">
        <v>2</v>
      </c>
      <c r="N572" s="92">
        <v>1</v>
      </c>
      <c r="O572" s="92"/>
      <c r="P572" s="92">
        <v>0</v>
      </c>
      <c r="Q572" s="92"/>
      <c r="R572" s="92">
        <v>1</v>
      </c>
      <c r="S572" s="92"/>
      <c r="T572" s="93"/>
      <c r="U572" s="93">
        <v>1</v>
      </c>
      <c r="V572" s="94">
        <v>6</v>
      </c>
      <c r="W572" s="121"/>
    </row>
    <row r="573" spans="1:23" x14ac:dyDescent="0.2">
      <c r="A573" s="86" t="s">
        <v>16</v>
      </c>
      <c r="B573" s="86" t="s">
        <v>31</v>
      </c>
      <c r="C573" s="88">
        <v>11362</v>
      </c>
      <c r="D573" s="88" t="s">
        <v>71</v>
      </c>
      <c r="E573" s="90" t="s">
        <v>22</v>
      </c>
      <c r="F573" s="90">
        <v>106</v>
      </c>
      <c r="G573" s="90">
        <v>98</v>
      </c>
      <c r="H573" s="91">
        <v>2</v>
      </c>
      <c r="I573" s="91"/>
      <c r="J573" s="91">
        <v>0</v>
      </c>
      <c r="K573" s="91"/>
      <c r="L573" s="92"/>
      <c r="M573" s="92">
        <v>1</v>
      </c>
      <c r="N573" s="92">
        <v>1</v>
      </c>
      <c r="O573" s="92"/>
      <c r="P573" s="92">
        <v>0</v>
      </c>
      <c r="Q573" s="92"/>
      <c r="R573" s="92">
        <v>1</v>
      </c>
      <c r="S573" s="92"/>
      <c r="T573" s="93">
        <v>1</v>
      </c>
      <c r="U573" s="93"/>
      <c r="V573" s="94">
        <v>6</v>
      </c>
      <c r="W573" s="121"/>
    </row>
    <row r="574" spans="1:23" x14ac:dyDescent="0.2">
      <c r="A574" s="86" t="s">
        <v>16</v>
      </c>
      <c r="B574" s="86" t="s">
        <v>31</v>
      </c>
      <c r="C574" s="88">
        <v>11362</v>
      </c>
      <c r="D574" s="88" t="s">
        <v>71</v>
      </c>
      <c r="E574" s="90" t="s">
        <v>22</v>
      </c>
      <c r="F574" s="90">
        <v>106</v>
      </c>
      <c r="G574" s="90">
        <v>98</v>
      </c>
      <c r="H574" s="91"/>
      <c r="I574" s="91">
        <v>2</v>
      </c>
      <c r="J574" s="91">
        <v>1</v>
      </c>
      <c r="K574" s="91"/>
      <c r="L574" s="92">
        <v>2</v>
      </c>
      <c r="M574" s="92"/>
      <c r="N574" s="92">
        <v>1</v>
      </c>
      <c r="O574" s="92"/>
      <c r="P574" s="92">
        <v>2</v>
      </c>
      <c r="Q574" s="92"/>
      <c r="R574" s="92">
        <v>1</v>
      </c>
      <c r="S574" s="92"/>
      <c r="T574" s="93">
        <v>2</v>
      </c>
      <c r="U574" s="93"/>
      <c r="V574" s="94">
        <v>11</v>
      </c>
      <c r="W574" s="121"/>
    </row>
    <row r="575" spans="1:23" x14ac:dyDescent="0.2">
      <c r="A575" s="86" t="s">
        <v>16</v>
      </c>
      <c r="B575" s="86" t="s">
        <v>31</v>
      </c>
      <c r="C575" s="88">
        <v>11362</v>
      </c>
      <c r="D575" s="88" t="s">
        <v>71</v>
      </c>
      <c r="E575" s="90" t="s">
        <v>22</v>
      </c>
      <c r="F575" s="90">
        <v>106</v>
      </c>
      <c r="G575" s="90">
        <v>98</v>
      </c>
      <c r="H575" s="91"/>
      <c r="I575" s="91">
        <v>2</v>
      </c>
      <c r="J575" s="91"/>
      <c r="K575" s="91">
        <v>1</v>
      </c>
      <c r="L575" s="92"/>
      <c r="M575" s="92">
        <v>1</v>
      </c>
      <c r="N575" s="92">
        <v>1</v>
      </c>
      <c r="O575" s="92"/>
      <c r="P575" s="92">
        <v>0</v>
      </c>
      <c r="Q575" s="92"/>
      <c r="R575" s="92">
        <v>1</v>
      </c>
      <c r="S575" s="92"/>
      <c r="T575" s="93">
        <v>2</v>
      </c>
      <c r="U575" s="93"/>
      <c r="V575" s="94">
        <v>8</v>
      </c>
      <c r="W575" s="121"/>
    </row>
    <row r="576" spans="1:23" x14ac:dyDescent="0.2">
      <c r="A576" s="86" t="s">
        <v>16</v>
      </c>
      <c r="B576" s="86" t="s">
        <v>31</v>
      </c>
      <c r="C576" s="88">
        <v>11362</v>
      </c>
      <c r="D576" s="88" t="s">
        <v>71</v>
      </c>
      <c r="E576" s="90" t="s">
        <v>22</v>
      </c>
      <c r="F576" s="90">
        <v>106</v>
      </c>
      <c r="G576" s="90">
        <v>98</v>
      </c>
      <c r="H576" s="91">
        <v>1</v>
      </c>
      <c r="I576" s="91"/>
      <c r="J576" s="91">
        <v>1</v>
      </c>
      <c r="K576" s="91"/>
      <c r="L576" s="92">
        <v>0</v>
      </c>
      <c r="M576" s="92"/>
      <c r="N576" s="92">
        <v>1</v>
      </c>
      <c r="O576" s="92"/>
      <c r="P576" s="92">
        <v>2</v>
      </c>
      <c r="Q576" s="92"/>
      <c r="R576" s="92">
        <v>1</v>
      </c>
      <c r="S576" s="92"/>
      <c r="T576" s="93">
        <v>2</v>
      </c>
      <c r="U576" s="93"/>
      <c r="V576" s="94">
        <v>8</v>
      </c>
      <c r="W576" s="121"/>
    </row>
    <row r="577" spans="1:23" x14ac:dyDescent="0.2">
      <c r="A577" s="86" t="s">
        <v>16</v>
      </c>
      <c r="B577" s="86" t="s">
        <v>31</v>
      </c>
      <c r="C577" s="88">
        <v>11362</v>
      </c>
      <c r="D577" s="88" t="s">
        <v>71</v>
      </c>
      <c r="E577" s="90" t="s">
        <v>22</v>
      </c>
      <c r="F577" s="90">
        <v>106</v>
      </c>
      <c r="G577" s="90">
        <v>98</v>
      </c>
      <c r="H577" s="91">
        <v>2</v>
      </c>
      <c r="I577" s="91"/>
      <c r="J577" s="91">
        <v>0</v>
      </c>
      <c r="K577" s="91"/>
      <c r="L577" s="92">
        <v>2</v>
      </c>
      <c r="M577" s="92"/>
      <c r="N577" s="92">
        <v>1</v>
      </c>
      <c r="O577" s="92"/>
      <c r="P577" s="92"/>
      <c r="Q577" s="92">
        <v>2</v>
      </c>
      <c r="R577" s="92">
        <v>1</v>
      </c>
      <c r="S577" s="92"/>
      <c r="T577" s="93">
        <v>2</v>
      </c>
      <c r="U577" s="93"/>
      <c r="V577" s="94">
        <v>10</v>
      </c>
      <c r="W577" s="121"/>
    </row>
    <row r="578" spans="1:23" x14ac:dyDescent="0.2">
      <c r="A578" s="86" t="s">
        <v>16</v>
      </c>
      <c r="B578" s="86" t="s">
        <v>31</v>
      </c>
      <c r="C578" s="88">
        <v>11362</v>
      </c>
      <c r="D578" s="88" t="s">
        <v>71</v>
      </c>
      <c r="E578" s="90" t="s">
        <v>22</v>
      </c>
      <c r="F578" s="90">
        <v>106</v>
      </c>
      <c r="G578" s="90">
        <v>98</v>
      </c>
      <c r="H578" s="91">
        <v>1</v>
      </c>
      <c r="I578" s="91"/>
      <c r="J578" s="91">
        <v>1</v>
      </c>
      <c r="K578" s="91"/>
      <c r="L578" s="92">
        <v>1</v>
      </c>
      <c r="M578" s="92"/>
      <c r="N578" s="92">
        <v>1</v>
      </c>
      <c r="O578" s="92"/>
      <c r="P578" s="92">
        <v>2</v>
      </c>
      <c r="Q578" s="92"/>
      <c r="R578" s="92">
        <v>1</v>
      </c>
      <c r="S578" s="92"/>
      <c r="T578" s="93">
        <v>1</v>
      </c>
      <c r="U578" s="93"/>
      <c r="V578" s="94">
        <v>8</v>
      </c>
      <c r="W578" s="121"/>
    </row>
    <row r="579" spans="1:23" x14ac:dyDescent="0.2">
      <c r="A579" s="86" t="s">
        <v>16</v>
      </c>
      <c r="B579" s="86" t="s">
        <v>31</v>
      </c>
      <c r="C579" s="88">
        <v>11362</v>
      </c>
      <c r="D579" s="88" t="s">
        <v>71</v>
      </c>
      <c r="E579" s="90" t="s">
        <v>22</v>
      </c>
      <c r="F579" s="90">
        <v>106</v>
      </c>
      <c r="G579" s="90">
        <v>98</v>
      </c>
      <c r="H579" s="91">
        <v>1</v>
      </c>
      <c r="I579" s="91"/>
      <c r="J579" s="91"/>
      <c r="K579" s="91">
        <v>1</v>
      </c>
      <c r="L579" s="92"/>
      <c r="M579" s="92">
        <v>1</v>
      </c>
      <c r="N579" s="92">
        <v>1</v>
      </c>
      <c r="O579" s="92"/>
      <c r="P579" s="92">
        <v>2</v>
      </c>
      <c r="Q579" s="92"/>
      <c r="R579" s="92">
        <v>1</v>
      </c>
      <c r="S579" s="92"/>
      <c r="T579" s="93">
        <v>1</v>
      </c>
      <c r="U579" s="93"/>
      <c r="V579" s="94">
        <v>8</v>
      </c>
      <c r="W579" s="121"/>
    </row>
    <row r="580" spans="1:23" x14ac:dyDescent="0.2">
      <c r="A580" s="86" t="s">
        <v>16</v>
      </c>
      <c r="B580" s="86" t="s">
        <v>31</v>
      </c>
      <c r="C580" s="88">
        <v>11362</v>
      </c>
      <c r="D580" s="88" t="s">
        <v>71</v>
      </c>
      <c r="E580" s="90" t="s">
        <v>22</v>
      </c>
      <c r="F580" s="90">
        <v>106</v>
      </c>
      <c r="G580" s="90">
        <v>98</v>
      </c>
      <c r="H580" s="91">
        <v>0</v>
      </c>
      <c r="I580" s="91"/>
      <c r="J580" s="91"/>
      <c r="K580" s="91">
        <v>1</v>
      </c>
      <c r="L580" s="92"/>
      <c r="M580" s="92">
        <v>0</v>
      </c>
      <c r="N580" s="92">
        <v>0</v>
      </c>
      <c r="O580" s="92"/>
      <c r="P580" s="92">
        <v>2</v>
      </c>
      <c r="Q580" s="92"/>
      <c r="R580" s="92">
        <v>1</v>
      </c>
      <c r="S580" s="92"/>
      <c r="T580" s="93">
        <v>1</v>
      </c>
      <c r="U580" s="93"/>
      <c r="V580" s="94">
        <v>5</v>
      </c>
      <c r="W580" s="121"/>
    </row>
    <row r="581" spans="1:23" x14ac:dyDescent="0.2">
      <c r="A581" s="86" t="s">
        <v>16</v>
      </c>
      <c r="B581" s="86" t="s">
        <v>31</v>
      </c>
      <c r="C581" s="88">
        <v>11362</v>
      </c>
      <c r="D581" s="88" t="s">
        <v>71</v>
      </c>
      <c r="E581" s="90" t="s">
        <v>22</v>
      </c>
      <c r="F581" s="90">
        <v>106</v>
      </c>
      <c r="G581" s="90">
        <v>98</v>
      </c>
      <c r="H581" s="91">
        <v>2</v>
      </c>
      <c r="I581" s="91"/>
      <c r="J581" s="91"/>
      <c r="K581" s="91">
        <v>0</v>
      </c>
      <c r="L581" s="92">
        <v>1</v>
      </c>
      <c r="M581" s="92"/>
      <c r="N581" s="92">
        <v>1</v>
      </c>
      <c r="O581" s="92"/>
      <c r="P581" s="92"/>
      <c r="Q581" s="92">
        <v>1</v>
      </c>
      <c r="R581" s="92">
        <v>1</v>
      </c>
      <c r="S581" s="92"/>
      <c r="T581" s="93">
        <v>2</v>
      </c>
      <c r="U581" s="93"/>
      <c r="V581" s="94">
        <v>8</v>
      </c>
      <c r="W581" s="121"/>
    </row>
    <row r="582" spans="1:23" x14ac:dyDescent="0.2">
      <c r="A582" s="86" t="s">
        <v>16</v>
      </c>
      <c r="B582" s="86" t="s">
        <v>31</v>
      </c>
      <c r="C582" s="88">
        <v>11362</v>
      </c>
      <c r="D582" s="88" t="s">
        <v>71</v>
      </c>
      <c r="E582" s="90" t="s">
        <v>22</v>
      </c>
      <c r="F582" s="90">
        <v>106</v>
      </c>
      <c r="G582" s="90">
        <v>98</v>
      </c>
      <c r="H582" s="91"/>
      <c r="I582" s="91">
        <v>2</v>
      </c>
      <c r="J582" s="91">
        <v>1</v>
      </c>
      <c r="K582" s="91"/>
      <c r="L582" s="92"/>
      <c r="M582" s="92">
        <v>2</v>
      </c>
      <c r="N582" s="92">
        <v>1</v>
      </c>
      <c r="O582" s="92"/>
      <c r="P582" s="92">
        <v>0</v>
      </c>
      <c r="Q582" s="92"/>
      <c r="R582" s="92">
        <v>1</v>
      </c>
      <c r="S582" s="92"/>
      <c r="T582" s="93">
        <v>1</v>
      </c>
      <c r="U582" s="93"/>
      <c r="V582" s="94">
        <v>8</v>
      </c>
      <c r="W582" s="121"/>
    </row>
    <row r="583" spans="1:23" x14ac:dyDescent="0.2">
      <c r="A583" s="86" t="s">
        <v>16</v>
      </c>
      <c r="B583" s="86" t="s">
        <v>31</v>
      </c>
      <c r="C583" s="88">
        <v>11362</v>
      </c>
      <c r="D583" s="88" t="s">
        <v>71</v>
      </c>
      <c r="E583" s="90" t="s">
        <v>22</v>
      </c>
      <c r="F583" s="90">
        <v>106</v>
      </c>
      <c r="G583" s="90">
        <v>98</v>
      </c>
      <c r="H583" s="91"/>
      <c r="I583" s="91">
        <v>2</v>
      </c>
      <c r="J583" s="91">
        <v>1</v>
      </c>
      <c r="K583" s="91"/>
      <c r="L583" s="92"/>
      <c r="M583" s="92">
        <v>0</v>
      </c>
      <c r="N583" s="92">
        <v>1</v>
      </c>
      <c r="O583" s="92"/>
      <c r="P583" s="92">
        <v>0</v>
      </c>
      <c r="Q583" s="92"/>
      <c r="R583" s="92">
        <v>1</v>
      </c>
      <c r="S583" s="92"/>
      <c r="T583" s="93">
        <v>1</v>
      </c>
      <c r="U583" s="93"/>
      <c r="V583" s="94">
        <v>6</v>
      </c>
      <c r="W583" s="121"/>
    </row>
    <row r="584" spans="1:23" x14ac:dyDescent="0.2">
      <c r="A584" s="86" t="s">
        <v>16</v>
      </c>
      <c r="B584" s="86" t="s">
        <v>31</v>
      </c>
      <c r="C584" s="88">
        <v>11362</v>
      </c>
      <c r="D584" s="88" t="s">
        <v>71</v>
      </c>
      <c r="E584" s="90" t="s">
        <v>22</v>
      </c>
      <c r="F584" s="90">
        <v>106</v>
      </c>
      <c r="G584" s="90">
        <v>98</v>
      </c>
      <c r="H584" s="91"/>
      <c r="I584" s="91">
        <v>2</v>
      </c>
      <c r="J584" s="91"/>
      <c r="K584" s="91">
        <v>1</v>
      </c>
      <c r="L584" s="92"/>
      <c r="M584" s="92">
        <v>2</v>
      </c>
      <c r="N584" s="92">
        <v>1</v>
      </c>
      <c r="O584" s="92"/>
      <c r="P584" s="92"/>
      <c r="Q584" s="92">
        <v>2</v>
      </c>
      <c r="R584" s="92">
        <v>1</v>
      </c>
      <c r="S584" s="92"/>
      <c r="T584" s="93">
        <v>1</v>
      </c>
      <c r="U584" s="93"/>
      <c r="V584" s="94">
        <v>10</v>
      </c>
      <c r="W584" s="121"/>
    </row>
    <row r="585" spans="1:23" x14ac:dyDescent="0.2">
      <c r="A585" s="86" t="s">
        <v>16</v>
      </c>
      <c r="B585" s="86" t="s">
        <v>31</v>
      </c>
      <c r="C585" s="88">
        <v>11362</v>
      </c>
      <c r="D585" s="88" t="s">
        <v>71</v>
      </c>
      <c r="E585" s="90" t="s">
        <v>22</v>
      </c>
      <c r="F585" s="90">
        <v>106</v>
      </c>
      <c r="G585" s="90">
        <v>98</v>
      </c>
      <c r="H585" s="91">
        <v>1</v>
      </c>
      <c r="I585" s="91"/>
      <c r="J585" s="91"/>
      <c r="K585" s="91">
        <v>1</v>
      </c>
      <c r="L585" s="92">
        <v>2</v>
      </c>
      <c r="M585" s="92"/>
      <c r="N585" s="92">
        <v>1</v>
      </c>
      <c r="O585" s="92"/>
      <c r="P585" s="92">
        <v>2</v>
      </c>
      <c r="Q585" s="92"/>
      <c r="R585" s="92">
        <v>1</v>
      </c>
      <c r="S585" s="92"/>
      <c r="T585" s="93">
        <v>2</v>
      </c>
      <c r="U585" s="93"/>
      <c r="V585" s="94">
        <v>10</v>
      </c>
      <c r="W585" s="121"/>
    </row>
    <row r="586" spans="1:23" x14ac:dyDescent="0.2">
      <c r="A586" s="86" t="s">
        <v>16</v>
      </c>
      <c r="B586" s="86" t="s">
        <v>31</v>
      </c>
      <c r="C586" s="88">
        <v>11362</v>
      </c>
      <c r="D586" s="88" t="s">
        <v>71</v>
      </c>
      <c r="E586" s="90" t="s">
        <v>22</v>
      </c>
      <c r="F586" s="90">
        <v>106</v>
      </c>
      <c r="G586" s="90">
        <v>98</v>
      </c>
      <c r="H586" s="91">
        <v>0</v>
      </c>
      <c r="I586" s="91"/>
      <c r="J586" s="91"/>
      <c r="K586" s="91">
        <v>1</v>
      </c>
      <c r="L586" s="92">
        <v>2</v>
      </c>
      <c r="M586" s="92"/>
      <c r="N586" s="92">
        <v>1</v>
      </c>
      <c r="O586" s="92"/>
      <c r="P586" s="92"/>
      <c r="Q586" s="92">
        <v>2</v>
      </c>
      <c r="R586" s="92">
        <v>1</v>
      </c>
      <c r="S586" s="92"/>
      <c r="T586" s="93">
        <v>1</v>
      </c>
      <c r="U586" s="93"/>
      <c r="V586" s="94">
        <v>8</v>
      </c>
      <c r="W586" s="121"/>
    </row>
    <row r="587" spans="1:23" x14ac:dyDescent="0.2">
      <c r="A587" s="86" t="s">
        <v>16</v>
      </c>
      <c r="B587" s="86" t="s">
        <v>31</v>
      </c>
      <c r="C587" s="88">
        <v>11362</v>
      </c>
      <c r="D587" s="88" t="s">
        <v>71</v>
      </c>
      <c r="E587" s="90" t="s">
        <v>22</v>
      </c>
      <c r="F587" s="90">
        <v>106</v>
      </c>
      <c r="G587" s="90">
        <v>98</v>
      </c>
      <c r="H587" s="91">
        <v>2</v>
      </c>
      <c r="I587" s="91"/>
      <c r="J587" s="91">
        <v>1</v>
      </c>
      <c r="K587" s="91"/>
      <c r="L587" s="92"/>
      <c r="M587" s="92">
        <v>0</v>
      </c>
      <c r="N587" s="92">
        <v>1</v>
      </c>
      <c r="O587" s="92"/>
      <c r="P587" s="92"/>
      <c r="Q587" s="92">
        <v>1</v>
      </c>
      <c r="R587" s="92">
        <v>1</v>
      </c>
      <c r="S587" s="92"/>
      <c r="T587" s="93">
        <v>2</v>
      </c>
      <c r="U587" s="93"/>
      <c r="V587" s="94">
        <v>8</v>
      </c>
      <c r="W587" s="121"/>
    </row>
    <row r="588" spans="1:23" x14ac:dyDescent="0.2">
      <c r="A588" s="86" t="s">
        <v>16</v>
      </c>
      <c r="B588" s="86" t="s">
        <v>31</v>
      </c>
      <c r="C588" s="88">
        <v>11362</v>
      </c>
      <c r="D588" s="88" t="s">
        <v>71</v>
      </c>
      <c r="E588" s="90" t="s">
        <v>22</v>
      </c>
      <c r="F588" s="90">
        <v>106</v>
      </c>
      <c r="G588" s="90">
        <v>98</v>
      </c>
      <c r="H588" s="91"/>
      <c r="I588" s="91">
        <v>1</v>
      </c>
      <c r="J588" s="91"/>
      <c r="K588" s="91">
        <v>1</v>
      </c>
      <c r="L588" s="92">
        <v>1</v>
      </c>
      <c r="M588" s="92"/>
      <c r="N588" s="92"/>
      <c r="O588" s="92">
        <v>0</v>
      </c>
      <c r="P588" s="92"/>
      <c r="Q588" s="92">
        <v>2</v>
      </c>
      <c r="R588" s="92">
        <v>0</v>
      </c>
      <c r="S588" s="92"/>
      <c r="T588" s="93">
        <v>0</v>
      </c>
      <c r="U588" s="93"/>
      <c r="V588" s="94">
        <v>5</v>
      </c>
      <c r="W588" s="121"/>
    </row>
    <row r="589" spans="1:23" x14ac:dyDescent="0.2">
      <c r="A589" s="86" t="s">
        <v>16</v>
      </c>
      <c r="B589" s="86" t="s">
        <v>31</v>
      </c>
      <c r="C589" s="88">
        <v>11362</v>
      </c>
      <c r="D589" s="88" t="s">
        <v>71</v>
      </c>
      <c r="E589" s="90" t="s">
        <v>22</v>
      </c>
      <c r="F589" s="90">
        <v>106</v>
      </c>
      <c r="G589" s="90">
        <v>98</v>
      </c>
      <c r="H589" s="91">
        <v>1</v>
      </c>
      <c r="I589" s="91"/>
      <c r="J589" s="91"/>
      <c r="K589" s="91">
        <v>1</v>
      </c>
      <c r="L589" s="92"/>
      <c r="M589" s="92">
        <v>0</v>
      </c>
      <c r="N589" s="92">
        <v>1</v>
      </c>
      <c r="O589" s="92"/>
      <c r="P589" s="92">
        <v>2</v>
      </c>
      <c r="Q589" s="92"/>
      <c r="R589" s="92">
        <v>1</v>
      </c>
      <c r="S589" s="92"/>
      <c r="T589" s="93">
        <v>0</v>
      </c>
      <c r="U589" s="93"/>
      <c r="V589" s="94">
        <v>6</v>
      </c>
      <c r="W589" s="121"/>
    </row>
    <row r="590" spans="1:23" x14ac:dyDescent="0.2">
      <c r="A590" s="86" t="s">
        <v>16</v>
      </c>
      <c r="B590" s="86" t="s">
        <v>31</v>
      </c>
      <c r="C590" s="88">
        <v>11362</v>
      </c>
      <c r="D590" s="88" t="s">
        <v>71</v>
      </c>
      <c r="E590" s="90" t="s">
        <v>22</v>
      </c>
      <c r="F590" s="90">
        <v>106</v>
      </c>
      <c r="G590" s="90">
        <v>98</v>
      </c>
      <c r="H590" s="91">
        <v>0</v>
      </c>
      <c r="I590" s="91"/>
      <c r="J590" s="91"/>
      <c r="K590" s="91">
        <v>1</v>
      </c>
      <c r="L590" s="92"/>
      <c r="M590" s="92">
        <v>1</v>
      </c>
      <c r="N590" s="92">
        <v>1</v>
      </c>
      <c r="O590" s="92"/>
      <c r="P590" s="92">
        <v>2</v>
      </c>
      <c r="Q590" s="92"/>
      <c r="R590" s="92">
        <v>1</v>
      </c>
      <c r="S590" s="92"/>
      <c r="T590" s="93">
        <v>1</v>
      </c>
      <c r="U590" s="93"/>
      <c r="V590" s="94">
        <v>7</v>
      </c>
      <c r="W590" s="121"/>
    </row>
    <row r="591" spans="1:23" x14ac:dyDescent="0.2">
      <c r="A591" s="86" t="s">
        <v>16</v>
      </c>
      <c r="B591" s="86" t="s">
        <v>31</v>
      </c>
      <c r="C591" s="88">
        <v>11362</v>
      </c>
      <c r="D591" s="88" t="s">
        <v>71</v>
      </c>
      <c r="E591" s="90" t="s">
        <v>22</v>
      </c>
      <c r="F591" s="90">
        <v>106</v>
      </c>
      <c r="G591" s="90">
        <v>98</v>
      </c>
      <c r="H591" s="91">
        <v>0</v>
      </c>
      <c r="I591" s="91"/>
      <c r="J591" s="91">
        <v>1</v>
      </c>
      <c r="K591" s="91"/>
      <c r="L591" s="92"/>
      <c r="M591" s="92">
        <v>1</v>
      </c>
      <c r="N591" s="92">
        <v>1</v>
      </c>
      <c r="O591" s="92"/>
      <c r="P591" s="92">
        <v>0</v>
      </c>
      <c r="Q591" s="92"/>
      <c r="R591" s="92">
        <v>0</v>
      </c>
      <c r="S591" s="92"/>
      <c r="T591" s="93">
        <v>0</v>
      </c>
      <c r="U591" s="93"/>
      <c r="V591" s="94">
        <v>3</v>
      </c>
      <c r="W591" s="121"/>
    </row>
    <row r="592" spans="1:23" x14ac:dyDescent="0.2">
      <c r="A592" s="86" t="s">
        <v>16</v>
      </c>
      <c r="B592" s="86" t="s">
        <v>31</v>
      </c>
      <c r="C592" s="88">
        <v>11362</v>
      </c>
      <c r="D592" s="88" t="s">
        <v>71</v>
      </c>
      <c r="E592" s="90" t="s">
        <v>22</v>
      </c>
      <c r="F592" s="90">
        <v>106</v>
      </c>
      <c r="G592" s="90">
        <v>98</v>
      </c>
      <c r="H592" s="91">
        <v>1</v>
      </c>
      <c r="I592" s="91"/>
      <c r="J592" s="91">
        <v>1</v>
      </c>
      <c r="K592" s="91"/>
      <c r="L592" s="92"/>
      <c r="M592" s="92">
        <v>1</v>
      </c>
      <c r="N592" s="92">
        <v>1</v>
      </c>
      <c r="O592" s="92"/>
      <c r="P592" s="92">
        <v>0</v>
      </c>
      <c r="Q592" s="92"/>
      <c r="R592" s="92">
        <v>1</v>
      </c>
      <c r="S592" s="92"/>
      <c r="T592" s="93">
        <v>1</v>
      </c>
      <c r="U592" s="93"/>
      <c r="V592" s="94">
        <v>6</v>
      </c>
      <c r="W592" s="121"/>
    </row>
    <row r="593" spans="1:23" x14ac:dyDescent="0.2">
      <c r="A593" s="86" t="s">
        <v>16</v>
      </c>
      <c r="B593" s="86" t="s">
        <v>31</v>
      </c>
      <c r="C593" s="88">
        <v>11362</v>
      </c>
      <c r="D593" s="88" t="s">
        <v>71</v>
      </c>
      <c r="E593" s="90" t="s">
        <v>22</v>
      </c>
      <c r="F593" s="90">
        <v>106</v>
      </c>
      <c r="G593" s="90">
        <v>98</v>
      </c>
      <c r="H593" s="91"/>
      <c r="I593" s="91">
        <v>2</v>
      </c>
      <c r="J593" s="91">
        <v>0</v>
      </c>
      <c r="K593" s="91"/>
      <c r="L593" s="92">
        <v>2</v>
      </c>
      <c r="M593" s="92"/>
      <c r="N593" s="92">
        <v>1</v>
      </c>
      <c r="O593" s="92"/>
      <c r="P593" s="92">
        <v>2</v>
      </c>
      <c r="Q593" s="92"/>
      <c r="R593" s="92"/>
      <c r="S593" s="92">
        <v>1</v>
      </c>
      <c r="T593" s="93"/>
      <c r="U593" s="93">
        <v>0</v>
      </c>
      <c r="V593" s="94">
        <v>8</v>
      </c>
      <c r="W593" s="121"/>
    </row>
    <row r="594" spans="1:23" x14ac:dyDescent="0.2">
      <c r="A594" s="86" t="s">
        <v>16</v>
      </c>
      <c r="B594" s="86" t="s">
        <v>31</v>
      </c>
      <c r="C594" s="88">
        <v>11362</v>
      </c>
      <c r="D594" s="88" t="s">
        <v>71</v>
      </c>
      <c r="E594" s="90" t="s">
        <v>22</v>
      </c>
      <c r="F594" s="90">
        <v>106</v>
      </c>
      <c r="G594" s="90">
        <v>98</v>
      </c>
      <c r="H594" s="91"/>
      <c r="I594" s="91">
        <v>2</v>
      </c>
      <c r="J594" s="91">
        <v>1</v>
      </c>
      <c r="K594" s="91"/>
      <c r="L594" s="92">
        <v>2</v>
      </c>
      <c r="M594" s="92"/>
      <c r="N594" s="92">
        <v>1</v>
      </c>
      <c r="O594" s="92"/>
      <c r="P594" s="92">
        <v>0</v>
      </c>
      <c r="Q594" s="92"/>
      <c r="R594" s="92">
        <v>1</v>
      </c>
      <c r="S594" s="92"/>
      <c r="T594" s="93"/>
      <c r="U594" s="93">
        <v>1</v>
      </c>
      <c r="V594" s="94">
        <v>8</v>
      </c>
      <c r="W594" s="121"/>
    </row>
    <row r="595" spans="1:23" x14ac:dyDescent="0.2">
      <c r="A595" s="86" t="s">
        <v>16</v>
      </c>
      <c r="B595" s="86" t="s">
        <v>31</v>
      </c>
      <c r="C595" s="88">
        <v>11362</v>
      </c>
      <c r="D595" s="88" t="s">
        <v>71</v>
      </c>
      <c r="E595" s="90" t="s">
        <v>22</v>
      </c>
      <c r="F595" s="90">
        <v>106</v>
      </c>
      <c r="G595" s="90">
        <v>98</v>
      </c>
      <c r="H595" s="91">
        <v>2</v>
      </c>
      <c r="I595" s="91"/>
      <c r="J595" s="91">
        <v>1</v>
      </c>
      <c r="K595" s="91"/>
      <c r="L595" s="92"/>
      <c r="M595" s="92">
        <v>0</v>
      </c>
      <c r="N595" s="92">
        <v>1</v>
      </c>
      <c r="O595" s="92"/>
      <c r="P595" s="92">
        <v>2</v>
      </c>
      <c r="Q595" s="92"/>
      <c r="R595" s="92">
        <v>1</v>
      </c>
      <c r="S595" s="92"/>
      <c r="T595" s="93">
        <v>2</v>
      </c>
      <c r="U595" s="93"/>
      <c r="V595" s="94">
        <v>9</v>
      </c>
      <c r="W595" s="121"/>
    </row>
    <row r="596" spans="1:23" x14ac:dyDescent="0.2">
      <c r="A596" s="86" t="s">
        <v>16</v>
      </c>
      <c r="B596" s="86" t="s">
        <v>31</v>
      </c>
      <c r="C596" s="88">
        <v>11362</v>
      </c>
      <c r="D596" s="88" t="s">
        <v>71</v>
      </c>
      <c r="E596" s="90" t="s">
        <v>22</v>
      </c>
      <c r="F596" s="90">
        <v>106</v>
      </c>
      <c r="G596" s="90">
        <v>98</v>
      </c>
      <c r="H596" s="91"/>
      <c r="I596" s="91">
        <v>2</v>
      </c>
      <c r="J596" s="91">
        <v>1</v>
      </c>
      <c r="K596" s="91"/>
      <c r="L596" s="92"/>
      <c r="M596" s="92">
        <v>2</v>
      </c>
      <c r="N596" s="92">
        <v>1</v>
      </c>
      <c r="O596" s="92"/>
      <c r="P596" s="92">
        <v>2</v>
      </c>
      <c r="Q596" s="92"/>
      <c r="R596" s="92"/>
      <c r="S596" s="92">
        <v>0</v>
      </c>
      <c r="T596" s="93">
        <v>1</v>
      </c>
      <c r="U596" s="93"/>
      <c r="V596" s="94">
        <v>9</v>
      </c>
      <c r="W596" s="121"/>
    </row>
    <row r="597" spans="1:23" x14ac:dyDescent="0.2">
      <c r="A597" s="86" t="s">
        <v>16</v>
      </c>
      <c r="B597" s="86" t="s">
        <v>31</v>
      </c>
      <c r="C597" s="88">
        <v>11362</v>
      </c>
      <c r="D597" s="88" t="s">
        <v>71</v>
      </c>
      <c r="E597" s="89" t="s">
        <v>23</v>
      </c>
      <c r="F597" s="90">
        <v>106</v>
      </c>
      <c r="G597" s="90">
        <v>98</v>
      </c>
      <c r="H597" s="91"/>
      <c r="I597" s="91">
        <v>2</v>
      </c>
      <c r="J597" s="91">
        <v>1</v>
      </c>
      <c r="K597" s="91"/>
      <c r="L597" s="92"/>
      <c r="M597" s="92">
        <v>2</v>
      </c>
      <c r="N597" s="92">
        <v>1</v>
      </c>
      <c r="O597" s="92"/>
      <c r="P597" s="92">
        <v>2</v>
      </c>
      <c r="Q597" s="92"/>
      <c r="R597" s="92">
        <v>1</v>
      </c>
      <c r="S597" s="92"/>
      <c r="T597" s="93"/>
      <c r="U597" s="93">
        <v>2</v>
      </c>
      <c r="V597" s="94">
        <v>11</v>
      </c>
      <c r="W597" s="121"/>
    </row>
    <row r="598" spans="1:23" x14ac:dyDescent="0.2">
      <c r="A598" s="86" t="s">
        <v>16</v>
      </c>
      <c r="B598" s="86" t="s">
        <v>31</v>
      </c>
      <c r="C598" s="88">
        <v>11362</v>
      </c>
      <c r="D598" s="88" t="s">
        <v>71</v>
      </c>
      <c r="E598" s="90" t="s">
        <v>23</v>
      </c>
      <c r="F598" s="90">
        <v>106</v>
      </c>
      <c r="G598" s="90">
        <v>98</v>
      </c>
      <c r="H598" s="91"/>
      <c r="I598" s="91">
        <v>2</v>
      </c>
      <c r="J598" s="91">
        <v>1</v>
      </c>
      <c r="K598" s="91"/>
      <c r="L598" s="92">
        <v>2</v>
      </c>
      <c r="M598" s="92"/>
      <c r="N598" s="92">
        <v>1</v>
      </c>
      <c r="O598" s="92"/>
      <c r="P598" s="92">
        <v>0</v>
      </c>
      <c r="Q598" s="92"/>
      <c r="R598" s="92">
        <v>1</v>
      </c>
      <c r="S598" s="92"/>
      <c r="T598" s="93">
        <v>2</v>
      </c>
      <c r="U598" s="93"/>
      <c r="V598" s="94">
        <v>9</v>
      </c>
      <c r="W598" s="121"/>
    </row>
    <row r="599" spans="1:23" x14ac:dyDescent="0.2">
      <c r="A599" s="86" t="s">
        <v>16</v>
      </c>
      <c r="B599" s="86" t="s">
        <v>31</v>
      </c>
      <c r="C599" s="88">
        <v>11362</v>
      </c>
      <c r="D599" s="88" t="s">
        <v>71</v>
      </c>
      <c r="E599" s="90" t="s">
        <v>23</v>
      </c>
      <c r="F599" s="90">
        <v>106</v>
      </c>
      <c r="G599" s="90">
        <v>98</v>
      </c>
      <c r="H599" s="91"/>
      <c r="I599" s="91">
        <v>2</v>
      </c>
      <c r="J599" s="91">
        <v>1</v>
      </c>
      <c r="K599" s="91"/>
      <c r="L599" s="92">
        <v>2</v>
      </c>
      <c r="M599" s="92"/>
      <c r="N599" s="92">
        <v>1</v>
      </c>
      <c r="O599" s="92"/>
      <c r="P599" s="92"/>
      <c r="Q599" s="92">
        <v>2</v>
      </c>
      <c r="R599" s="92">
        <v>1</v>
      </c>
      <c r="S599" s="92"/>
      <c r="T599" s="93"/>
      <c r="U599" s="93">
        <v>0</v>
      </c>
      <c r="V599" s="94">
        <v>9</v>
      </c>
      <c r="W599" s="121"/>
    </row>
    <row r="600" spans="1:23" x14ac:dyDescent="0.2">
      <c r="A600" s="86" t="s">
        <v>16</v>
      </c>
      <c r="B600" s="86" t="s">
        <v>31</v>
      </c>
      <c r="C600" s="88">
        <v>11362</v>
      </c>
      <c r="D600" s="88" t="s">
        <v>71</v>
      </c>
      <c r="E600" s="90" t="s">
        <v>23</v>
      </c>
      <c r="F600" s="90">
        <v>106</v>
      </c>
      <c r="G600" s="90">
        <v>98</v>
      </c>
      <c r="H600" s="91"/>
      <c r="I600" s="91">
        <v>2</v>
      </c>
      <c r="J600" s="91"/>
      <c r="K600" s="91">
        <v>1</v>
      </c>
      <c r="L600" s="92">
        <v>2</v>
      </c>
      <c r="M600" s="92"/>
      <c r="N600" s="92">
        <v>1</v>
      </c>
      <c r="O600" s="92"/>
      <c r="P600" s="92"/>
      <c r="Q600" s="92">
        <v>2</v>
      </c>
      <c r="R600" s="92">
        <v>1</v>
      </c>
      <c r="S600" s="92"/>
      <c r="T600" s="93">
        <v>1</v>
      </c>
      <c r="U600" s="93"/>
      <c r="V600" s="94">
        <v>10</v>
      </c>
      <c r="W600" s="121"/>
    </row>
    <row r="601" spans="1:23" x14ac:dyDescent="0.2">
      <c r="A601" s="86" t="s">
        <v>16</v>
      </c>
      <c r="B601" s="86" t="s">
        <v>31</v>
      </c>
      <c r="C601" s="88">
        <v>11362</v>
      </c>
      <c r="D601" s="88" t="s">
        <v>71</v>
      </c>
      <c r="E601" s="90" t="s">
        <v>23</v>
      </c>
      <c r="F601" s="90">
        <v>106</v>
      </c>
      <c r="G601" s="90">
        <v>98</v>
      </c>
      <c r="H601" s="91"/>
      <c r="I601" s="91">
        <v>2</v>
      </c>
      <c r="J601" s="91"/>
      <c r="K601" s="91">
        <v>1</v>
      </c>
      <c r="L601" s="92"/>
      <c r="M601" s="92">
        <v>2</v>
      </c>
      <c r="N601" s="92">
        <v>1</v>
      </c>
      <c r="O601" s="92"/>
      <c r="P601" s="92">
        <v>2</v>
      </c>
      <c r="Q601" s="92"/>
      <c r="R601" s="92">
        <v>1</v>
      </c>
      <c r="S601" s="92"/>
      <c r="T601" s="93">
        <v>2</v>
      </c>
      <c r="U601" s="93"/>
      <c r="V601" s="94">
        <v>11</v>
      </c>
      <c r="W601" s="121"/>
    </row>
    <row r="602" spans="1:23" x14ac:dyDescent="0.2">
      <c r="A602" s="86" t="s">
        <v>16</v>
      </c>
      <c r="B602" s="86" t="s">
        <v>31</v>
      </c>
      <c r="C602" s="88">
        <v>11362</v>
      </c>
      <c r="D602" s="88" t="s">
        <v>71</v>
      </c>
      <c r="E602" s="90" t="s">
        <v>23</v>
      </c>
      <c r="F602" s="90">
        <v>106</v>
      </c>
      <c r="G602" s="90">
        <v>98</v>
      </c>
      <c r="H602" s="91">
        <v>1</v>
      </c>
      <c r="I602" s="91"/>
      <c r="J602" s="91"/>
      <c r="K602" s="91">
        <v>1</v>
      </c>
      <c r="L602" s="92"/>
      <c r="M602" s="92">
        <v>1</v>
      </c>
      <c r="N602" s="92">
        <v>1</v>
      </c>
      <c r="O602" s="92"/>
      <c r="P602" s="92">
        <v>2</v>
      </c>
      <c r="Q602" s="92"/>
      <c r="R602" s="92">
        <v>1</v>
      </c>
      <c r="S602" s="92"/>
      <c r="T602" s="93">
        <v>2</v>
      </c>
      <c r="U602" s="93"/>
      <c r="V602" s="94">
        <v>9</v>
      </c>
      <c r="W602" s="121"/>
    </row>
    <row r="603" spans="1:23" x14ac:dyDescent="0.2">
      <c r="A603" s="86" t="s">
        <v>16</v>
      </c>
      <c r="B603" s="86" t="s">
        <v>31</v>
      </c>
      <c r="C603" s="88">
        <v>11362</v>
      </c>
      <c r="D603" s="88" t="s">
        <v>71</v>
      </c>
      <c r="E603" s="90" t="s">
        <v>23</v>
      </c>
      <c r="F603" s="90">
        <v>106</v>
      </c>
      <c r="G603" s="90">
        <v>98</v>
      </c>
      <c r="H603" s="91">
        <v>2</v>
      </c>
      <c r="I603" s="91"/>
      <c r="J603" s="91"/>
      <c r="K603" s="91">
        <v>1</v>
      </c>
      <c r="L603" s="92"/>
      <c r="M603" s="92">
        <v>1</v>
      </c>
      <c r="N603" s="92">
        <v>1</v>
      </c>
      <c r="O603" s="92"/>
      <c r="P603" s="92">
        <v>0</v>
      </c>
      <c r="Q603" s="92"/>
      <c r="R603" s="92">
        <v>1</v>
      </c>
      <c r="S603" s="92"/>
      <c r="T603" s="93">
        <v>1</v>
      </c>
      <c r="U603" s="93"/>
      <c r="V603" s="94">
        <v>7</v>
      </c>
      <c r="W603" s="121"/>
    </row>
    <row r="604" spans="1:23" x14ac:dyDescent="0.2">
      <c r="A604" s="86" t="s">
        <v>16</v>
      </c>
      <c r="B604" s="86" t="s">
        <v>31</v>
      </c>
      <c r="C604" s="88">
        <v>11362</v>
      </c>
      <c r="D604" s="88" t="s">
        <v>71</v>
      </c>
      <c r="E604" s="90" t="s">
        <v>23</v>
      </c>
      <c r="F604" s="90">
        <v>106</v>
      </c>
      <c r="G604" s="90">
        <v>98</v>
      </c>
      <c r="H604" s="91">
        <v>2</v>
      </c>
      <c r="I604" s="91"/>
      <c r="J604" s="91">
        <v>1</v>
      </c>
      <c r="K604" s="91"/>
      <c r="L604" s="92"/>
      <c r="M604" s="92">
        <v>2</v>
      </c>
      <c r="N604" s="92">
        <v>1</v>
      </c>
      <c r="O604" s="92"/>
      <c r="P604" s="92">
        <v>0</v>
      </c>
      <c r="Q604" s="92"/>
      <c r="R604" s="92">
        <v>1</v>
      </c>
      <c r="S604" s="92"/>
      <c r="T604" s="93">
        <v>2</v>
      </c>
      <c r="U604" s="93"/>
      <c r="V604" s="94">
        <v>9</v>
      </c>
      <c r="W604" s="121"/>
    </row>
    <row r="605" spans="1:23" x14ac:dyDescent="0.2">
      <c r="A605" s="86" t="s">
        <v>16</v>
      </c>
      <c r="B605" s="86" t="s">
        <v>31</v>
      </c>
      <c r="C605" s="88">
        <v>11362</v>
      </c>
      <c r="D605" s="88" t="s">
        <v>71</v>
      </c>
      <c r="E605" s="90" t="s">
        <v>23</v>
      </c>
      <c r="F605" s="90">
        <v>106</v>
      </c>
      <c r="G605" s="90">
        <v>98</v>
      </c>
      <c r="H605" s="91">
        <v>2</v>
      </c>
      <c r="I605" s="91"/>
      <c r="J605" s="91">
        <v>1</v>
      </c>
      <c r="K605" s="91"/>
      <c r="L605" s="92"/>
      <c r="M605" s="92">
        <v>2</v>
      </c>
      <c r="N605" s="92">
        <v>1</v>
      </c>
      <c r="O605" s="92"/>
      <c r="P605" s="92">
        <v>2</v>
      </c>
      <c r="Q605" s="92"/>
      <c r="R605" s="92">
        <v>1</v>
      </c>
      <c r="S605" s="92"/>
      <c r="T605" s="93">
        <v>1</v>
      </c>
      <c r="U605" s="93"/>
      <c r="V605" s="94">
        <v>10</v>
      </c>
      <c r="W605" s="121"/>
    </row>
    <row r="606" spans="1:23" x14ac:dyDescent="0.2">
      <c r="A606" s="86" t="s">
        <v>16</v>
      </c>
      <c r="B606" s="86" t="s">
        <v>31</v>
      </c>
      <c r="C606" s="88">
        <v>11362</v>
      </c>
      <c r="D606" s="88" t="s">
        <v>71</v>
      </c>
      <c r="E606" s="90" t="s">
        <v>23</v>
      </c>
      <c r="F606" s="90">
        <v>106</v>
      </c>
      <c r="G606" s="90">
        <v>98</v>
      </c>
      <c r="H606" s="91"/>
      <c r="I606" s="91">
        <v>2</v>
      </c>
      <c r="J606" s="91">
        <v>1</v>
      </c>
      <c r="K606" s="91"/>
      <c r="L606" s="92"/>
      <c r="M606" s="92">
        <v>0</v>
      </c>
      <c r="N606" s="92">
        <v>1</v>
      </c>
      <c r="O606" s="92"/>
      <c r="P606" s="92">
        <v>1</v>
      </c>
      <c r="Q606" s="92"/>
      <c r="R606" s="92"/>
      <c r="S606" s="92">
        <v>0</v>
      </c>
      <c r="T606" s="93">
        <v>2</v>
      </c>
      <c r="U606" s="93"/>
      <c r="V606" s="94">
        <v>7</v>
      </c>
      <c r="W606" s="121"/>
    </row>
    <row r="607" spans="1:23" x14ac:dyDescent="0.2">
      <c r="A607" s="86" t="s">
        <v>16</v>
      </c>
      <c r="B607" s="86" t="s">
        <v>31</v>
      </c>
      <c r="C607" s="88">
        <v>11362</v>
      </c>
      <c r="D607" s="88" t="s">
        <v>71</v>
      </c>
      <c r="E607" s="90" t="s">
        <v>23</v>
      </c>
      <c r="F607" s="90">
        <v>106</v>
      </c>
      <c r="G607" s="90">
        <v>98</v>
      </c>
      <c r="H607" s="91"/>
      <c r="I607" s="91">
        <v>0</v>
      </c>
      <c r="J607" s="91">
        <v>1</v>
      </c>
      <c r="K607" s="91"/>
      <c r="L607" s="92"/>
      <c r="M607" s="92">
        <v>0</v>
      </c>
      <c r="N607" s="92">
        <v>1</v>
      </c>
      <c r="O607" s="92"/>
      <c r="P607" s="92">
        <v>1</v>
      </c>
      <c r="Q607" s="92"/>
      <c r="R607" s="92">
        <v>1</v>
      </c>
      <c r="S607" s="92"/>
      <c r="T607" s="93">
        <v>1</v>
      </c>
      <c r="U607" s="93"/>
      <c r="V607" s="94">
        <v>5</v>
      </c>
      <c r="W607" s="121"/>
    </row>
    <row r="608" spans="1:23" x14ac:dyDescent="0.2">
      <c r="A608" s="86" t="s">
        <v>16</v>
      </c>
      <c r="B608" s="86" t="s">
        <v>31</v>
      </c>
      <c r="C608" s="88">
        <v>11362</v>
      </c>
      <c r="D608" s="88" t="s">
        <v>71</v>
      </c>
      <c r="E608" s="90" t="s">
        <v>23</v>
      </c>
      <c r="F608" s="90">
        <v>106</v>
      </c>
      <c r="G608" s="90">
        <v>98</v>
      </c>
      <c r="H608" s="91"/>
      <c r="I608" s="91">
        <v>0</v>
      </c>
      <c r="J608" s="91"/>
      <c r="K608" s="91">
        <v>1</v>
      </c>
      <c r="L608" s="92">
        <v>2</v>
      </c>
      <c r="M608" s="92"/>
      <c r="N608" s="92">
        <v>1</v>
      </c>
      <c r="O608" s="92"/>
      <c r="P608" s="92"/>
      <c r="Q608" s="92">
        <v>2</v>
      </c>
      <c r="R608" s="92">
        <v>1</v>
      </c>
      <c r="S608" s="92"/>
      <c r="T608" s="93"/>
      <c r="U608" s="93">
        <v>0</v>
      </c>
      <c r="V608" s="94">
        <v>7</v>
      </c>
      <c r="W608" s="121"/>
    </row>
    <row r="609" spans="1:23" x14ac:dyDescent="0.2">
      <c r="A609" s="86" t="s">
        <v>16</v>
      </c>
      <c r="B609" s="86" t="s">
        <v>31</v>
      </c>
      <c r="C609" s="88">
        <v>11362</v>
      </c>
      <c r="D609" s="88" t="s">
        <v>71</v>
      </c>
      <c r="E609" s="90" t="s">
        <v>23</v>
      </c>
      <c r="F609" s="90">
        <v>106</v>
      </c>
      <c r="G609" s="90">
        <v>98</v>
      </c>
      <c r="H609" s="91"/>
      <c r="I609" s="91">
        <v>1</v>
      </c>
      <c r="J609" s="91">
        <v>0</v>
      </c>
      <c r="K609" s="91"/>
      <c r="L609" s="92"/>
      <c r="M609" s="92">
        <v>0</v>
      </c>
      <c r="N609" s="92">
        <v>0</v>
      </c>
      <c r="O609" s="92"/>
      <c r="P609" s="92">
        <v>2</v>
      </c>
      <c r="Q609" s="92"/>
      <c r="R609" s="92">
        <v>1</v>
      </c>
      <c r="S609" s="92"/>
      <c r="T609" s="93">
        <v>1</v>
      </c>
      <c r="U609" s="93"/>
      <c r="V609" s="94">
        <v>5</v>
      </c>
      <c r="W609" s="121"/>
    </row>
    <row r="610" spans="1:23" x14ac:dyDescent="0.2">
      <c r="A610" s="86" t="s">
        <v>16</v>
      </c>
      <c r="B610" s="86" t="s">
        <v>31</v>
      </c>
      <c r="C610" s="88">
        <v>11362</v>
      </c>
      <c r="D610" s="88" t="s">
        <v>71</v>
      </c>
      <c r="E610" s="90" t="s">
        <v>23</v>
      </c>
      <c r="F610" s="90">
        <v>106</v>
      </c>
      <c r="G610" s="90">
        <v>98</v>
      </c>
      <c r="H610" s="91">
        <v>1</v>
      </c>
      <c r="I610" s="91"/>
      <c r="J610" s="91">
        <v>0</v>
      </c>
      <c r="K610" s="91"/>
      <c r="L610" s="92"/>
      <c r="M610" s="92">
        <v>2</v>
      </c>
      <c r="N610" s="92">
        <v>1</v>
      </c>
      <c r="O610" s="92"/>
      <c r="P610" s="92">
        <v>2</v>
      </c>
      <c r="Q610" s="92"/>
      <c r="R610" s="92">
        <v>1</v>
      </c>
      <c r="S610" s="92"/>
      <c r="T610" s="93">
        <v>0</v>
      </c>
      <c r="U610" s="93"/>
      <c r="V610" s="94">
        <v>7</v>
      </c>
      <c r="W610" s="121"/>
    </row>
    <row r="611" spans="1:23" x14ac:dyDescent="0.2">
      <c r="A611" s="86" t="s">
        <v>16</v>
      </c>
      <c r="B611" s="86" t="s">
        <v>31</v>
      </c>
      <c r="C611" s="88">
        <v>11362</v>
      </c>
      <c r="D611" s="88" t="s">
        <v>71</v>
      </c>
      <c r="E611" s="90" t="s">
        <v>23</v>
      </c>
      <c r="F611" s="90">
        <v>106</v>
      </c>
      <c r="G611" s="90">
        <v>98</v>
      </c>
      <c r="H611" s="91"/>
      <c r="I611" s="91">
        <v>2</v>
      </c>
      <c r="J611" s="91">
        <v>1</v>
      </c>
      <c r="K611" s="91"/>
      <c r="L611" s="92"/>
      <c r="M611" s="92">
        <v>0</v>
      </c>
      <c r="N611" s="92">
        <v>1</v>
      </c>
      <c r="O611" s="92"/>
      <c r="P611" s="92">
        <v>2</v>
      </c>
      <c r="Q611" s="92"/>
      <c r="R611" s="92">
        <v>0</v>
      </c>
      <c r="S611" s="92"/>
      <c r="T611" s="93">
        <v>2</v>
      </c>
      <c r="U611" s="93"/>
      <c r="V611" s="94">
        <v>8</v>
      </c>
      <c r="W611" s="121"/>
    </row>
    <row r="612" spans="1:23" x14ac:dyDescent="0.2">
      <c r="A612" s="86" t="s">
        <v>16</v>
      </c>
      <c r="B612" s="86" t="s">
        <v>31</v>
      </c>
      <c r="C612" s="88">
        <v>11362</v>
      </c>
      <c r="D612" s="88" t="s">
        <v>71</v>
      </c>
      <c r="E612" s="90" t="s">
        <v>23</v>
      </c>
      <c r="F612" s="90">
        <v>106</v>
      </c>
      <c r="G612" s="90">
        <v>98</v>
      </c>
      <c r="H612" s="91"/>
      <c r="I612" s="91">
        <v>1</v>
      </c>
      <c r="J612" s="91"/>
      <c r="K612" s="91">
        <v>1</v>
      </c>
      <c r="L612" s="92">
        <v>1</v>
      </c>
      <c r="M612" s="92"/>
      <c r="N612" s="92">
        <v>1</v>
      </c>
      <c r="O612" s="92"/>
      <c r="P612" s="92">
        <v>2</v>
      </c>
      <c r="Q612" s="92"/>
      <c r="R612" s="92">
        <v>1</v>
      </c>
      <c r="S612" s="92"/>
      <c r="T612" s="93">
        <v>2</v>
      </c>
      <c r="U612" s="93"/>
      <c r="V612" s="94">
        <v>9</v>
      </c>
      <c r="W612" s="121"/>
    </row>
    <row r="613" spans="1:23" x14ac:dyDescent="0.2">
      <c r="A613" s="86" t="s">
        <v>16</v>
      </c>
      <c r="B613" s="86" t="s">
        <v>31</v>
      </c>
      <c r="C613" s="88">
        <v>11362</v>
      </c>
      <c r="D613" s="88" t="s">
        <v>71</v>
      </c>
      <c r="E613" s="90" t="s">
        <v>23</v>
      </c>
      <c r="F613" s="90">
        <v>106</v>
      </c>
      <c r="G613" s="90">
        <v>98</v>
      </c>
      <c r="H613" s="91"/>
      <c r="I613" s="91">
        <v>2</v>
      </c>
      <c r="J613" s="91">
        <v>1</v>
      </c>
      <c r="K613" s="91"/>
      <c r="L613" s="92">
        <v>2</v>
      </c>
      <c r="M613" s="92"/>
      <c r="N613" s="92">
        <v>0</v>
      </c>
      <c r="O613" s="92"/>
      <c r="P613" s="92">
        <v>0</v>
      </c>
      <c r="Q613" s="92"/>
      <c r="R613" s="92">
        <v>1</v>
      </c>
      <c r="S613" s="92"/>
      <c r="T613" s="93">
        <v>2</v>
      </c>
      <c r="U613" s="93"/>
      <c r="V613" s="94">
        <v>8</v>
      </c>
      <c r="W613" s="121"/>
    </row>
    <row r="614" spans="1:23" x14ac:dyDescent="0.2">
      <c r="A614" s="86" t="s">
        <v>16</v>
      </c>
      <c r="B614" s="86" t="s">
        <v>31</v>
      </c>
      <c r="C614" s="88">
        <v>11362</v>
      </c>
      <c r="D614" s="88" t="s">
        <v>71</v>
      </c>
      <c r="E614" s="90" t="s">
        <v>23</v>
      </c>
      <c r="F614" s="90">
        <v>106</v>
      </c>
      <c r="G614" s="90">
        <v>98</v>
      </c>
      <c r="H614" s="91">
        <v>0</v>
      </c>
      <c r="I614" s="91"/>
      <c r="J614" s="91"/>
      <c r="K614" s="91">
        <v>1</v>
      </c>
      <c r="L614" s="92"/>
      <c r="M614" s="92">
        <v>0</v>
      </c>
      <c r="N614" s="92">
        <v>1</v>
      </c>
      <c r="O614" s="92"/>
      <c r="P614" s="92">
        <v>0</v>
      </c>
      <c r="Q614" s="92"/>
      <c r="R614" s="92">
        <v>1</v>
      </c>
      <c r="S614" s="92"/>
      <c r="T614" s="93">
        <v>1</v>
      </c>
      <c r="U614" s="93"/>
      <c r="V614" s="94">
        <v>4</v>
      </c>
      <c r="W614" s="121"/>
    </row>
    <row r="615" spans="1:23" x14ac:dyDescent="0.2">
      <c r="A615" s="86" t="s">
        <v>16</v>
      </c>
      <c r="B615" s="86" t="s">
        <v>31</v>
      </c>
      <c r="C615" s="88">
        <v>11362</v>
      </c>
      <c r="D615" s="88" t="s">
        <v>71</v>
      </c>
      <c r="E615" s="90" t="s">
        <v>23</v>
      </c>
      <c r="F615" s="90">
        <v>106</v>
      </c>
      <c r="G615" s="90">
        <v>98</v>
      </c>
      <c r="H615" s="91">
        <v>1</v>
      </c>
      <c r="I615" s="91"/>
      <c r="J615" s="91"/>
      <c r="K615" s="91">
        <v>1</v>
      </c>
      <c r="L615" s="92"/>
      <c r="M615" s="92">
        <v>1</v>
      </c>
      <c r="N615" s="92">
        <v>1</v>
      </c>
      <c r="O615" s="92"/>
      <c r="P615" s="92">
        <v>0</v>
      </c>
      <c r="Q615" s="92"/>
      <c r="R615" s="92">
        <v>1</v>
      </c>
      <c r="S615" s="92"/>
      <c r="T615" s="93">
        <v>1</v>
      </c>
      <c r="U615" s="93"/>
      <c r="V615" s="94">
        <v>6</v>
      </c>
      <c r="W615" s="121"/>
    </row>
    <row r="616" spans="1:23" x14ac:dyDescent="0.2">
      <c r="A616" s="86" t="s">
        <v>16</v>
      </c>
      <c r="B616" s="86" t="s">
        <v>31</v>
      </c>
      <c r="C616" s="88">
        <v>11362</v>
      </c>
      <c r="D616" s="88" t="s">
        <v>71</v>
      </c>
      <c r="E616" s="90" t="s">
        <v>23</v>
      </c>
      <c r="F616" s="90">
        <v>106</v>
      </c>
      <c r="G616" s="90">
        <v>98</v>
      </c>
      <c r="H616" s="91"/>
      <c r="I616" s="91">
        <v>2</v>
      </c>
      <c r="J616" s="91">
        <v>0</v>
      </c>
      <c r="K616" s="91"/>
      <c r="L616" s="92"/>
      <c r="M616" s="92">
        <v>0</v>
      </c>
      <c r="N616" s="92">
        <v>1</v>
      </c>
      <c r="O616" s="92"/>
      <c r="P616" s="92">
        <v>2</v>
      </c>
      <c r="Q616" s="92"/>
      <c r="R616" s="92">
        <v>1</v>
      </c>
      <c r="S616" s="92"/>
      <c r="T616" s="93"/>
      <c r="U616" s="93">
        <v>1</v>
      </c>
      <c r="V616" s="94">
        <v>7</v>
      </c>
      <c r="W616" s="121"/>
    </row>
    <row r="617" spans="1:23" x14ac:dyDescent="0.2">
      <c r="A617" s="86" t="s">
        <v>16</v>
      </c>
      <c r="B617" s="86" t="s">
        <v>31</v>
      </c>
      <c r="C617" s="88">
        <v>11362</v>
      </c>
      <c r="D617" s="88" t="s">
        <v>71</v>
      </c>
      <c r="E617" s="90" t="s">
        <v>23</v>
      </c>
      <c r="F617" s="90">
        <v>106</v>
      </c>
      <c r="G617" s="90">
        <v>98</v>
      </c>
      <c r="H617" s="91"/>
      <c r="I617" s="91">
        <v>1</v>
      </c>
      <c r="J617" s="91">
        <v>0</v>
      </c>
      <c r="K617" s="91"/>
      <c r="L617" s="92">
        <v>2</v>
      </c>
      <c r="M617" s="92"/>
      <c r="N617" s="92">
        <v>1</v>
      </c>
      <c r="O617" s="92"/>
      <c r="P617" s="92">
        <v>2</v>
      </c>
      <c r="Q617" s="92"/>
      <c r="R617" s="92">
        <v>1</v>
      </c>
      <c r="S617" s="92"/>
      <c r="T617" s="93"/>
      <c r="U617" s="93">
        <v>2</v>
      </c>
      <c r="V617" s="94">
        <v>9</v>
      </c>
      <c r="W617" s="121"/>
    </row>
    <row r="618" spans="1:23" x14ac:dyDescent="0.2">
      <c r="A618" s="86" t="s">
        <v>16</v>
      </c>
      <c r="B618" s="86" t="s">
        <v>31</v>
      </c>
      <c r="C618" s="88">
        <v>11362</v>
      </c>
      <c r="D618" s="88" t="s">
        <v>71</v>
      </c>
      <c r="E618" s="90" t="s">
        <v>23</v>
      </c>
      <c r="F618" s="90">
        <v>106</v>
      </c>
      <c r="G618" s="90">
        <v>98</v>
      </c>
      <c r="H618" s="91">
        <v>2</v>
      </c>
      <c r="I618" s="91"/>
      <c r="J618" s="91"/>
      <c r="K618" s="91">
        <v>1</v>
      </c>
      <c r="L618" s="92"/>
      <c r="M618" s="92">
        <v>1</v>
      </c>
      <c r="N618" s="92">
        <v>1</v>
      </c>
      <c r="O618" s="92"/>
      <c r="P618" s="92">
        <v>1</v>
      </c>
      <c r="Q618" s="92"/>
      <c r="R618" s="92">
        <v>1</v>
      </c>
      <c r="S618" s="92"/>
      <c r="T618" s="93"/>
      <c r="U618" s="93">
        <v>1</v>
      </c>
      <c r="V618" s="94">
        <v>8</v>
      </c>
      <c r="W618" s="121"/>
    </row>
    <row r="619" spans="1:23" x14ac:dyDescent="0.2">
      <c r="A619" s="86" t="s">
        <v>16</v>
      </c>
      <c r="B619" s="86" t="s">
        <v>31</v>
      </c>
      <c r="C619" s="88">
        <v>11362</v>
      </c>
      <c r="D619" s="88" t="s">
        <v>71</v>
      </c>
      <c r="E619" s="90" t="s">
        <v>23</v>
      </c>
      <c r="F619" s="90">
        <v>106</v>
      </c>
      <c r="G619" s="90">
        <v>98</v>
      </c>
      <c r="H619" s="91"/>
      <c r="I619" s="91">
        <v>1</v>
      </c>
      <c r="J619" s="91"/>
      <c r="K619" s="91">
        <v>1</v>
      </c>
      <c r="L619" s="92"/>
      <c r="M619" s="92">
        <v>1</v>
      </c>
      <c r="N619" s="92">
        <v>1</v>
      </c>
      <c r="O619" s="92"/>
      <c r="P619" s="92">
        <v>1</v>
      </c>
      <c r="Q619" s="92"/>
      <c r="R619" s="92">
        <v>1</v>
      </c>
      <c r="S619" s="92"/>
      <c r="T619" s="93">
        <v>1</v>
      </c>
      <c r="U619" s="93"/>
      <c r="V619" s="94">
        <v>7</v>
      </c>
      <c r="W619" s="121"/>
    </row>
    <row r="620" spans="1:23" x14ac:dyDescent="0.2">
      <c r="A620" s="86" t="s">
        <v>16</v>
      </c>
      <c r="B620" s="86" t="s">
        <v>31</v>
      </c>
      <c r="C620" s="88">
        <v>11362</v>
      </c>
      <c r="D620" s="88" t="s">
        <v>71</v>
      </c>
      <c r="E620" s="90" t="s">
        <v>23</v>
      </c>
      <c r="F620" s="90">
        <v>106</v>
      </c>
      <c r="G620" s="90">
        <v>98</v>
      </c>
      <c r="H620" s="91"/>
      <c r="I620" s="91">
        <v>2</v>
      </c>
      <c r="J620" s="91">
        <v>1</v>
      </c>
      <c r="K620" s="91"/>
      <c r="L620" s="92">
        <v>2</v>
      </c>
      <c r="M620" s="92"/>
      <c r="N620" s="92">
        <v>1</v>
      </c>
      <c r="O620" s="92"/>
      <c r="P620" s="92">
        <v>2</v>
      </c>
      <c r="Q620" s="92"/>
      <c r="R620" s="92">
        <v>1</v>
      </c>
      <c r="S620" s="92"/>
      <c r="T620" s="93">
        <v>1</v>
      </c>
      <c r="U620" s="93"/>
      <c r="V620" s="94">
        <v>10</v>
      </c>
      <c r="W620" s="121"/>
    </row>
    <row r="621" spans="1:23" x14ac:dyDescent="0.2">
      <c r="A621" s="86" t="s">
        <v>16</v>
      </c>
      <c r="B621" s="86" t="s">
        <v>31</v>
      </c>
      <c r="C621" s="88">
        <v>11362</v>
      </c>
      <c r="D621" s="88" t="s">
        <v>71</v>
      </c>
      <c r="E621" s="90" t="s">
        <v>23</v>
      </c>
      <c r="F621" s="90">
        <v>106</v>
      </c>
      <c r="G621" s="90">
        <v>98</v>
      </c>
      <c r="H621" s="91"/>
      <c r="I621" s="91">
        <v>2</v>
      </c>
      <c r="J621" s="91">
        <v>1</v>
      </c>
      <c r="K621" s="91"/>
      <c r="L621" s="92">
        <v>2</v>
      </c>
      <c r="M621" s="92"/>
      <c r="N621" s="92">
        <v>1</v>
      </c>
      <c r="O621" s="92"/>
      <c r="P621" s="92"/>
      <c r="Q621" s="92">
        <v>2</v>
      </c>
      <c r="R621" s="92">
        <v>1</v>
      </c>
      <c r="S621" s="92"/>
      <c r="T621" s="93">
        <v>1</v>
      </c>
      <c r="U621" s="93"/>
      <c r="V621" s="94">
        <v>10</v>
      </c>
      <c r="W621" s="121"/>
    </row>
    <row r="622" spans="1:23" x14ac:dyDescent="0.2">
      <c r="A622" s="86" t="s">
        <v>16</v>
      </c>
      <c r="B622" s="86" t="s">
        <v>31</v>
      </c>
      <c r="C622" s="88">
        <v>11362</v>
      </c>
      <c r="D622" s="88" t="s">
        <v>71</v>
      </c>
      <c r="E622" s="90" t="s">
        <v>23</v>
      </c>
      <c r="F622" s="90">
        <v>106</v>
      </c>
      <c r="G622" s="90">
        <v>98</v>
      </c>
      <c r="H622" s="91">
        <v>1</v>
      </c>
      <c r="I622" s="91"/>
      <c r="J622" s="91"/>
      <c r="K622" s="91">
        <v>1</v>
      </c>
      <c r="L622" s="92"/>
      <c r="M622" s="92">
        <v>1</v>
      </c>
      <c r="N622" s="92">
        <v>1</v>
      </c>
      <c r="O622" s="92"/>
      <c r="P622" s="92">
        <v>2</v>
      </c>
      <c r="Q622" s="92"/>
      <c r="R622" s="92">
        <v>1</v>
      </c>
      <c r="S622" s="92"/>
      <c r="T622" s="93">
        <v>2</v>
      </c>
      <c r="U622" s="93"/>
      <c r="V622" s="94">
        <v>9</v>
      </c>
      <c r="W622" s="121"/>
    </row>
    <row r="623" spans="1:23" x14ac:dyDescent="0.2">
      <c r="A623" s="86" t="s">
        <v>16</v>
      </c>
      <c r="B623" s="86" t="s">
        <v>31</v>
      </c>
      <c r="C623" s="88">
        <v>11362</v>
      </c>
      <c r="D623" s="88" t="s">
        <v>71</v>
      </c>
      <c r="E623" s="90" t="s">
        <v>23</v>
      </c>
      <c r="F623" s="90">
        <v>106</v>
      </c>
      <c r="G623" s="90">
        <v>98</v>
      </c>
      <c r="H623" s="91"/>
      <c r="I623" s="91">
        <v>2</v>
      </c>
      <c r="J623" s="91">
        <v>1</v>
      </c>
      <c r="K623" s="91"/>
      <c r="L623" s="92"/>
      <c r="M623" s="92">
        <v>0</v>
      </c>
      <c r="N623" s="92">
        <v>1</v>
      </c>
      <c r="O623" s="92"/>
      <c r="P623" s="92">
        <v>2</v>
      </c>
      <c r="Q623" s="92"/>
      <c r="R623" s="92">
        <v>1</v>
      </c>
      <c r="S623" s="92"/>
      <c r="T623" s="93">
        <v>0</v>
      </c>
      <c r="U623" s="93"/>
      <c r="V623" s="94">
        <v>7</v>
      </c>
      <c r="W623" s="121"/>
    </row>
    <row r="624" spans="1:23" x14ac:dyDescent="0.2">
      <c r="A624" s="86" t="s">
        <v>16</v>
      </c>
      <c r="B624" s="86" t="s">
        <v>31</v>
      </c>
      <c r="C624" s="88">
        <v>11362</v>
      </c>
      <c r="D624" s="88" t="s">
        <v>71</v>
      </c>
      <c r="E624" s="90" t="s">
        <v>23</v>
      </c>
      <c r="F624" s="90">
        <v>106</v>
      </c>
      <c r="G624" s="90">
        <v>98</v>
      </c>
      <c r="H624" s="91">
        <v>1</v>
      </c>
      <c r="I624" s="91"/>
      <c r="J624" s="91">
        <v>1</v>
      </c>
      <c r="K624" s="91"/>
      <c r="L624" s="92"/>
      <c r="M624" s="92">
        <v>0</v>
      </c>
      <c r="N624" s="92">
        <v>1</v>
      </c>
      <c r="O624" s="92"/>
      <c r="P624" s="92">
        <v>0</v>
      </c>
      <c r="Q624" s="92"/>
      <c r="R624" s="92">
        <v>1</v>
      </c>
      <c r="S624" s="92"/>
      <c r="T624" s="93">
        <v>1</v>
      </c>
      <c r="U624" s="93"/>
      <c r="V624" s="94">
        <v>5</v>
      </c>
      <c r="W624" s="121"/>
    </row>
    <row r="625" spans="1:23" x14ac:dyDescent="0.2">
      <c r="A625" s="86" t="s">
        <v>16</v>
      </c>
      <c r="B625" s="86" t="s">
        <v>31</v>
      </c>
      <c r="C625" s="88">
        <v>11362</v>
      </c>
      <c r="D625" s="88" t="s">
        <v>71</v>
      </c>
      <c r="E625" s="90" t="s">
        <v>23</v>
      </c>
      <c r="F625" s="90">
        <v>106</v>
      </c>
      <c r="G625" s="90">
        <v>98</v>
      </c>
      <c r="H625" s="91"/>
      <c r="I625" s="91">
        <v>2</v>
      </c>
      <c r="J625" s="91">
        <v>1</v>
      </c>
      <c r="K625" s="91"/>
      <c r="L625" s="92"/>
      <c r="M625" s="92">
        <v>0</v>
      </c>
      <c r="N625" s="92">
        <v>1</v>
      </c>
      <c r="O625" s="92"/>
      <c r="P625" s="92">
        <v>1</v>
      </c>
      <c r="Q625" s="92"/>
      <c r="R625" s="92">
        <v>1</v>
      </c>
      <c r="S625" s="92"/>
      <c r="T625" s="93">
        <v>1</v>
      </c>
      <c r="U625" s="93"/>
      <c r="V625" s="94">
        <v>7</v>
      </c>
      <c r="W625" s="121"/>
    </row>
    <row r="626" spans="1:23" x14ac:dyDescent="0.2">
      <c r="A626" s="86" t="s">
        <v>16</v>
      </c>
      <c r="B626" s="86" t="s">
        <v>31</v>
      </c>
      <c r="C626" s="88">
        <v>11362</v>
      </c>
      <c r="D626" s="88" t="s">
        <v>71</v>
      </c>
      <c r="E626" s="90" t="s">
        <v>23</v>
      </c>
      <c r="F626" s="90">
        <v>106</v>
      </c>
      <c r="G626" s="90">
        <v>98</v>
      </c>
      <c r="H626" s="91">
        <v>2</v>
      </c>
      <c r="I626" s="91"/>
      <c r="J626" s="91">
        <v>1</v>
      </c>
      <c r="K626" s="91"/>
      <c r="L626" s="92"/>
      <c r="M626" s="92">
        <v>2</v>
      </c>
      <c r="N626" s="92">
        <v>1</v>
      </c>
      <c r="O626" s="92"/>
      <c r="P626" s="92">
        <v>2</v>
      </c>
      <c r="Q626" s="92"/>
      <c r="R626" s="92">
        <v>1</v>
      </c>
      <c r="S626" s="92"/>
      <c r="T626" s="93">
        <v>2</v>
      </c>
      <c r="U626" s="93"/>
      <c r="V626" s="94">
        <v>11</v>
      </c>
      <c r="W626" s="121"/>
    </row>
    <row r="627" spans="1:23" x14ac:dyDescent="0.2">
      <c r="A627" s="86" t="s">
        <v>16</v>
      </c>
      <c r="B627" s="86" t="s">
        <v>31</v>
      </c>
      <c r="C627" s="88">
        <v>11362</v>
      </c>
      <c r="D627" s="88" t="s">
        <v>71</v>
      </c>
      <c r="E627" s="90" t="s">
        <v>23</v>
      </c>
      <c r="F627" s="90">
        <v>106</v>
      </c>
      <c r="G627" s="90">
        <v>98</v>
      </c>
      <c r="H627" s="91">
        <v>1</v>
      </c>
      <c r="I627" s="91"/>
      <c r="J627" s="91">
        <v>0</v>
      </c>
      <c r="K627" s="91"/>
      <c r="L627" s="92"/>
      <c r="M627" s="92">
        <v>2</v>
      </c>
      <c r="N627" s="92">
        <v>1</v>
      </c>
      <c r="O627" s="92"/>
      <c r="P627" s="92"/>
      <c r="Q627" s="92">
        <v>2</v>
      </c>
      <c r="R627" s="92"/>
      <c r="S627" s="92">
        <v>0</v>
      </c>
      <c r="T627" s="93"/>
      <c r="U627" s="93">
        <v>0</v>
      </c>
      <c r="V627" s="94">
        <v>6</v>
      </c>
      <c r="W627" s="121"/>
    </row>
    <row r="628" spans="1:23" x14ac:dyDescent="0.2">
      <c r="A628" s="86" t="s">
        <v>16</v>
      </c>
      <c r="B628" s="86" t="s">
        <v>31</v>
      </c>
      <c r="C628" s="88">
        <v>11362</v>
      </c>
      <c r="D628" s="88" t="s">
        <v>71</v>
      </c>
      <c r="E628" s="90" t="s">
        <v>23</v>
      </c>
      <c r="F628" s="90">
        <v>106</v>
      </c>
      <c r="G628" s="90">
        <v>98</v>
      </c>
      <c r="H628" s="91">
        <v>2</v>
      </c>
      <c r="I628" s="91"/>
      <c r="J628" s="91"/>
      <c r="K628" s="91">
        <v>1</v>
      </c>
      <c r="L628" s="92"/>
      <c r="M628" s="92">
        <v>2</v>
      </c>
      <c r="N628" s="92">
        <v>1</v>
      </c>
      <c r="O628" s="92"/>
      <c r="P628" s="92">
        <v>2</v>
      </c>
      <c r="Q628" s="92"/>
      <c r="R628" s="92">
        <v>1</v>
      </c>
      <c r="S628" s="92"/>
      <c r="T628" s="93"/>
      <c r="U628" s="93">
        <v>2</v>
      </c>
      <c r="V628" s="94">
        <v>11</v>
      </c>
      <c r="W628" s="121"/>
    </row>
    <row r="629" spans="1:23" x14ac:dyDescent="0.2">
      <c r="A629" s="86" t="s">
        <v>16</v>
      </c>
      <c r="B629" s="86" t="s">
        <v>31</v>
      </c>
      <c r="C629" s="88">
        <v>11362</v>
      </c>
      <c r="D629" s="88" t="s">
        <v>71</v>
      </c>
      <c r="E629" s="90" t="s">
        <v>23</v>
      </c>
      <c r="F629" s="90">
        <v>106</v>
      </c>
      <c r="G629" s="90">
        <v>98</v>
      </c>
      <c r="H629" s="91">
        <v>1</v>
      </c>
      <c r="I629" s="91"/>
      <c r="J629" s="91">
        <v>1</v>
      </c>
      <c r="K629" s="91"/>
      <c r="L629" s="92"/>
      <c r="M629" s="92">
        <v>1</v>
      </c>
      <c r="N629" s="92">
        <v>1</v>
      </c>
      <c r="O629" s="92"/>
      <c r="P629" s="92"/>
      <c r="Q629" s="92">
        <v>1</v>
      </c>
      <c r="R629" s="92"/>
      <c r="S629" s="92">
        <v>1</v>
      </c>
      <c r="T629" s="93">
        <v>1</v>
      </c>
      <c r="U629" s="93"/>
      <c r="V629" s="94">
        <v>7</v>
      </c>
      <c r="W629" s="121"/>
    </row>
    <row r="630" spans="1:23" x14ac:dyDescent="0.2">
      <c r="A630" s="86" t="s">
        <v>16</v>
      </c>
      <c r="B630" s="86" t="s">
        <v>31</v>
      </c>
      <c r="C630" s="88">
        <v>11362</v>
      </c>
      <c r="D630" s="88" t="s">
        <v>71</v>
      </c>
      <c r="E630" s="89" t="s">
        <v>24</v>
      </c>
      <c r="F630" s="90">
        <v>106</v>
      </c>
      <c r="G630" s="90">
        <v>98</v>
      </c>
      <c r="H630" s="91"/>
      <c r="I630" s="91">
        <v>2</v>
      </c>
      <c r="J630" s="91"/>
      <c r="K630" s="91">
        <v>1</v>
      </c>
      <c r="L630" s="92"/>
      <c r="M630" s="92">
        <v>2</v>
      </c>
      <c r="N630" s="92">
        <v>1</v>
      </c>
      <c r="O630" s="92"/>
      <c r="P630" s="92"/>
      <c r="Q630" s="92">
        <v>0</v>
      </c>
      <c r="R630" s="92">
        <v>1</v>
      </c>
      <c r="S630" s="92"/>
      <c r="T630" s="93">
        <v>1</v>
      </c>
      <c r="U630" s="93"/>
      <c r="V630" s="94">
        <v>8</v>
      </c>
      <c r="W630" s="121"/>
    </row>
    <row r="631" spans="1:23" x14ac:dyDescent="0.2">
      <c r="A631" s="86" t="s">
        <v>16</v>
      </c>
      <c r="B631" s="86" t="s">
        <v>31</v>
      </c>
      <c r="C631" s="88">
        <v>11362</v>
      </c>
      <c r="D631" s="88" t="s">
        <v>71</v>
      </c>
      <c r="E631" s="90" t="s">
        <v>24</v>
      </c>
      <c r="F631" s="90">
        <v>106</v>
      </c>
      <c r="G631" s="90">
        <v>98</v>
      </c>
      <c r="H631" s="91">
        <v>2</v>
      </c>
      <c r="I631" s="91"/>
      <c r="J631" s="91"/>
      <c r="K631" s="91">
        <v>1</v>
      </c>
      <c r="L631" s="92"/>
      <c r="M631" s="92">
        <v>1</v>
      </c>
      <c r="N631" s="92">
        <v>1</v>
      </c>
      <c r="O631" s="92"/>
      <c r="P631" s="92">
        <v>2</v>
      </c>
      <c r="Q631" s="92"/>
      <c r="R631" s="92">
        <v>1</v>
      </c>
      <c r="S631" s="92"/>
      <c r="T631" s="93"/>
      <c r="U631" s="93">
        <v>1</v>
      </c>
      <c r="V631" s="94">
        <v>9</v>
      </c>
      <c r="W631" s="121"/>
    </row>
    <row r="632" spans="1:23" x14ac:dyDescent="0.2">
      <c r="A632" s="86" t="s">
        <v>16</v>
      </c>
      <c r="B632" s="86" t="s">
        <v>31</v>
      </c>
      <c r="C632" s="88">
        <v>11362</v>
      </c>
      <c r="D632" s="88" t="s">
        <v>71</v>
      </c>
      <c r="E632" s="90" t="s">
        <v>24</v>
      </c>
      <c r="F632" s="90">
        <v>106</v>
      </c>
      <c r="G632" s="90">
        <v>98</v>
      </c>
      <c r="H632" s="91">
        <v>2</v>
      </c>
      <c r="I632" s="91"/>
      <c r="J632" s="91"/>
      <c r="K632" s="91">
        <v>1</v>
      </c>
      <c r="L632" s="92"/>
      <c r="M632" s="92">
        <v>2</v>
      </c>
      <c r="N632" s="92">
        <v>1</v>
      </c>
      <c r="O632" s="92"/>
      <c r="P632" s="92"/>
      <c r="Q632" s="92">
        <v>0</v>
      </c>
      <c r="R632" s="92"/>
      <c r="S632" s="92">
        <v>1</v>
      </c>
      <c r="T632" s="93"/>
      <c r="U632" s="93">
        <v>1</v>
      </c>
      <c r="V632" s="94">
        <v>8</v>
      </c>
      <c r="W632" s="121"/>
    </row>
    <row r="633" spans="1:23" x14ac:dyDescent="0.2">
      <c r="A633" s="86" t="s">
        <v>16</v>
      </c>
      <c r="B633" s="86" t="s">
        <v>31</v>
      </c>
      <c r="C633" s="88">
        <v>11362</v>
      </c>
      <c r="D633" s="88" t="s">
        <v>71</v>
      </c>
      <c r="E633" s="90" t="s">
        <v>24</v>
      </c>
      <c r="F633" s="90">
        <v>106</v>
      </c>
      <c r="G633" s="90">
        <v>98</v>
      </c>
      <c r="H633" s="91"/>
      <c r="I633" s="91">
        <v>2</v>
      </c>
      <c r="J633" s="91"/>
      <c r="K633" s="91">
        <v>0</v>
      </c>
      <c r="L633" s="92"/>
      <c r="M633" s="92">
        <v>2</v>
      </c>
      <c r="N633" s="92">
        <v>1</v>
      </c>
      <c r="O633" s="92"/>
      <c r="P633" s="92">
        <v>2</v>
      </c>
      <c r="Q633" s="92"/>
      <c r="R633" s="92">
        <v>1</v>
      </c>
      <c r="S633" s="92"/>
      <c r="T633" s="93"/>
      <c r="U633" s="93">
        <v>2</v>
      </c>
      <c r="V633" s="94">
        <v>10</v>
      </c>
      <c r="W633" s="121"/>
    </row>
    <row r="634" spans="1:23" x14ac:dyDescent="0.2">
      <c r="A634" s="86" t="s">
        <v>16</v>
      </c>
      <c r="B634" s="86" t="s">
        <v>31</v>
      </c>
      <c r="C634" s="88">
        <v>11362</v>
      </c>
      <c r="D634" s="88" t="s">
        <v>71</v>
      </c>
      <c r="E634" s="90" t="s">
        <v>24</v>
      </c>
      <c r="F634" s="90">
        <v>106</v>
      </c>
      <c r="G634" s="90">
        <v>98</v>
      </c>
      <c r="H634" s="91"/>
      <c r="I634" s="91">
        <v>2</v>
      </c>
      <c r="J634" s="91">
        <v>1</v>
      </c>
      <c r="K634" s="91"/>
      <c r="L634" s="92"/>
      <c r="M634" s="92">
        <v>2</v>
      </c>
      <c r="N634" s="92">
        <v>1</v>
      </c>
      <c r="O634" s="92"/>
      <c r="P634" s="92"/>
      <c r="Q634" s="92">
        <v>2</v>
      </c>
      <c r="R634" s="92">
        <v>1</v>
      </c>
      <c r="S634" s="92"/>
      <c r="T634" s="93">
        <v>1</v>
      </c>
      <c r="U634" s="93"/>
      <c r="V634" s="94">
        <v>10</v>
      </c>
      <c r="W634" s="121"/>
    </row>
    <row r="635" spans="1:23" x14ac:dyDescent="0.2">
      <c r="A635" s="86" t="s">
        <v>16</v>
      </c>
      <c r="B635" s="86" t="s">
        <v>31</v>
      </c>
      <c r="C635" s="88">
        <v>11362</v>
      </c>
      <c r="D635" s="88" t="s">
        <v>71</v>
      </c>
      <c r="E635" s="90" t="s">
        <v>24</v>
      </c>
      <c r="F635" s="90">
        <v>106</v>
      </c>
      <c r="G635" s="90">
        <v>98</v>
      </c>
      <c r="H635" s="91"/>
      <c r="I635" s="91">
        <v>1</v>
      </c>
      <c r="J635" s="91">
        <v>1</v>
      </c>
      <c r="K635" s="91"/>
      <c r="L635" s="92"/>
      <c r="M635" s="92">
        <v>2</v>
      </c>
      <c r="N635" s="92">
        <v>1</v>
      </c>
      <c r="O635" s="92"/>
      <c r="P635" s="92"/>
      <c r="Q635" s="92">
        <v>2</v>
      </c>
      <c r="R635" s="92">
        <v>1</v>
      </c>
      <c r="S635" s="92"/>
      <c r="T635" s="93">
        <v>1</v>
      </c>
      <c r="U635" s="93"/>
      <c r="V635" s="94">
        <v>9</v>
      </c>
      <c r="W635" s="121"/>
    </row>
    <row r="636" spans="1:23" x14ac:dyDescent="0.2">
      <c r="A636" s="86" t="s">
        <v>16</v>
      </c>
      <c r="B636" s="86" t="s">
        <v>31</v>
      </c>
      <c r="C636" s="88">
        <v>11362</v>
      </c>
      <c r="D636" s="88" t="s">
        <v>71</v>
      </c>
      <c r="E636" s="90" t="s">
        <v>24</v>
      </c>
      <c r="F636" s="90">
        <v>106</v>
      </c>
      <c r="G636" s="90">
        <v>98</v>
      </c>
      <c r="H636" s="91">
        <v>1</v>
      </c>
      <c r="I636" s="91"/>
      <c r="J636" s="91"/>
      <c r="K636" s="91">
        <v>1</v>
      </c>
      <c r="L636" s="92"/>
      <c r="M636" s="92">
        <v>0</v>
      </c>
      <c r="N636" s="92">
        <v>1</v>
      </c>
      <c r="O636" s="92"/>
      <c r="P636" s="92">
        <v>0</v>
      </c>
      <c r="Q636" s="92"/>
      <c r="R636" s="92">
        <v>1</v>
      </c>
      <c r="S636" s="92"/>
      <c r="T636" s="93">
        <v>2</v>
      </c>
      <c r="U636" s="93"/>
      <c r="V636" s="94">
        <v>6</v>
      </c>
      <c r="W636" s="121"/>
    </row>
    <row r="637" spans="1:23" x14ac:dyDescent="0.2">
      <c r="A637" s="86" t="s">
        <v>16</v>
      </c>
      <c r="B637" s="86" t="s">
        <v>31</v>
      </c>
      <c r="C637" s="88">
        <v>11362</v>
      </c>
      <c r="D637" s="88" t="s">
        <v>71</v>
      </c>
      <c r="E637" s="90" t="s">
        <v>24</v>
      </c>
      <c r="F637" s="90">
        <v>106</v>
      </c>
      <c r="G637" s="90">
        <v>98</v>
      </c>
      <c r="H637" s="91">
        <v>2</v>
      </c>
      <c r="I637" s="91"/>
      <c r="J637" s="91"/>
      <c r="K637" s="91">
        <v>1</v>
      </c>
      <c r="L637" s="92">
        <v>2</v>
      </c>
      <c r="M637" s="92"/>
      <c r="N637" s="92">
        <v>1</v>
      </c>
      <c r="O637" s="92"/>
      <c r="P637" s="92"/>
      <c r="Q637" s="92">
        <v>2</v>
      </c>
      <c r="R637" s="92">
        <v>1</v>
      </c>
      <c r="S637" s="92"/>
      <c r="T637" s="93">
        <v>0</v>
      </c>
      <c r="U637" s="93"/>
      <c r="V637" s="94">
        <v>9</v>
      </c>
      <c r="W637" s="121"/>
    </row>
    <row r="638" spans="1:23" x14ac:dyDescent="0.2">
      <c r="A638" s="86" t="s">
        <v>16</v>
      </c>
      <c r="B638" s="86" t="s">
        <v>31</v>
      </c>
      <c r="C638" s="88">
        <v>11362</v>
      </c>
      <c r="D638" s="88" t="s">
        <v>71</v>
      </c>
      <c r="E638" s="90" t="s">
        <v>24</v>
      </c>
      <c r="F638" s="90">
        <v>106</v>
      </c>
      <c r="G638" s="90">
        <v>98</v>
      </c>
      <c r="H638" s="91"/>
      <c r="I638" s="91">
        <v>2</v>
      </c>
      <c r="J638" s="91">
        <v>1</v>
      </c>
      <c r="K638" s="91"/>
      <c r="L638" s="92">
        <v>2</v>
      </c>
      <c r="M638" s="92"/>
      <c r="N638" s="92">
        <v>1</v>
      </c>
      <c r="O638" s="92"/>
      <c r="P638" s="92"/>
      <c r="Q638" s="92">
        <v>2</v>
      </c>
      <c r="R638" s="92">
        <v>1</v>
      </c>
      <c r="S638" s="92"/>
      <c r="T638" s="93"/>
      <c r="U638" s="93">
        <v>2</v>
      </c>
      <c r="V638" s="94">
        <v>11</v>
      </c>
      <c r="W638" s="121"/>
    </row>
    <row r="639" spans="1:23" x14ac:dyDescent="0.2">
      <c r="A639" s="86" t="s">
        <v>16</v>
      </c>
      <c r="B639" s="86" t="s">
        <v>31</v>
      </c>
      <c r="C639" s="88">
        <v>11362</v>
      </c>
      <c r="D639" s="88" t="s">
        <v>71</v>
      </c>
      <c r="E639" s="90" t="s">
        <v>24</v>
      </c>
      <c r="F639" s="90">
        <v>106</v>
      </c>
      <c r="G639" s="90">
        <v>98</v>
      </c>
      <c r="H639" s="91">
        <v>2</v>
      </c>
      <c r="I639" s="91"/>
      <c r="J639" s="91"/>
      <c r="K639" s="91">
        <v>1</v>
      </c>
      <c r="L639" s="92"/>
      <c r="M639" s="92">
        <v>1</v>
      </c>
      <c r="N639" s="92">
        <v>1</v>
      </c>
      <c r="O639" s="92"/>
      <c r="P639" s="92">
        <v>0</v>
      </c>
      <c r="Q639" s="92"/>
      <c r="R639" s="92">
        <v>1</v>
      </c>
      <c r="S639" s="92"/>
      <c r="T639" s="93"/>
      <c r="U639" s="93">
        <v>0</v>
      </c>
      <c r="V639" s="94">
        <v>6</v>
      </c>
      <c r="W639" s="121"/>
    </row>
    <row r="640" spans="1:23" x14ac:dyDescent="0.2">
      <c r="A640" s="86" t="s">
        <v>16</v>
      </c>
      <c r="B640" s="86" t="s">
        <v>31</v>
      </c>
      <c r="C640" s="88">
        <v>11362</v>
      </c>
      <c r="D640" s="88" t="s">
        <v>71</v>
      </c>
      <c r="E640" s="90" t="s">
        <v>24</v>
      </c>
      <c r="F640" s="90">
        <v>106</v>
      </c>
      <c r="G640" s="90">
        <v>98</v>
      </c>
      <c r="H640" s="91">
        <v>2</v>
      </c>
      <c r="I640" s="91"/>
      <c r="J640" s="91"/>
      <c r="K640" s="91">
        <v>1</v>
      </c>
      <c r="L640" s="92">
        <v>2</v>
      </c>
      <c r="M640" s="92"/>
      <c r="N640" s="92">
        <v>1</v>
      </c>
      <c r="O640" s="92"/>
      <c r="P640" s="92">
        <v>0</v>
      </c>
      <c r="Q640" s="92"/>
      <c r="R640" s="92">
        <v>1</v>
      </c>
      <c r="S640" s="92"/>
      <c r="T640" s="93">
        <v>1</v>
      </c>
      <c r="U640" s="93"/>
      <c r="V640" s="94">
        <v>8</v>
      </c>
      <c r="W640" s="121"/>
    </row>
    <row r="641" spans="1:23" x14ac:dyDescent="0.2">
      <c r="A641" s="86" t="s">
        <v>16</v>
      </c>
      <c r="B641" s="86" t="s">
        <v>31</v>
      </c>
      <c r="C641" s="88">
        <v>11362</v>
      </c>
      <c r="D641" s="88" t="s">
        <v>71</v>
      </c>
      <c r="E641" s="90" t="s">
        <v>24</v>
      </c>
      <c r="F641" s="90">
        <v>106</v>
      </c>
      <c r="G641" s="90">
        <v>98</v>
      </c>
      <c r="H641" s="91">
        <v>2</v>
      </c>
      <c r="I641" s="91"/>
      <c r="J641" s="91"/>
      <c r="K641" s="91">
        <v>1</v>
      </c>
      <c r="L641" s="92"/>
      <c r="M641" s="92">
        <v>2</v>
      </c>
      <c r="N641" s="92">
        <v>1</v>
      </c>
      <c r="O641" s="92"/>
      <c r="P641" s="92">
        <v>2</v>
      </c>
      <c r="Q641" s="92"/>
      <c r="R641" s="92">
        <v>1</v>
      </c>
      <c r="S641" s="92"/>
      <c r="T641" s="93">
        <v>2</v>
      </c>
      <c r="U641" s="93"/>
      <c r="V641" s="94">
        <v>11</v>
      </c>
      <c r="W641" s="121"/>
    </row>
    <row r="642" spans="1:23" x14ac:dyDescent="0.2">
      <c r="A642" s="86" t="s">
        <v>16</v>
      </c>
      <c r="B642" s="86" t="s">
        <v>31</v>
      </c>
      <c r="C642" s="88">
        <v>11362</v>
      </c>
      <c r="D642" s="88" t="s">
        <v>71</v>
      </c>
      <c r="E642" s="90" t="s">
        <v>24</v>
      </c>
      <c r="F642" s="90">
        <v>106</v>
      </c>
      <c r="G642" s="90">
        <v>98</v>
      </c>
      <c r="H642" s="91">
        <v>0</v>
      </c>
      <c r="I642" s="91"/>
      <c r="J642" s="91"/>
      <c r="K642" s="91">
        <v>0</v>
      </c>
      <c r="L642" s="92">
        <v>1</v>
      </c>
      <c r="M642" s="92"/>
      <c r="N642" s="92">
        <v>0</v>
      </c>
      <c r="O642" s="92"/>
      <c r="P642" s="92">
        <v>2</v>
      </c>
      <c r="Q642" s="92"/>
      <c r="R642" s="92">
        <v>1</v>
      </c>
      <c r="S642" s="92"/>
      <c r="T642" s="93">
        <v>0</v>
      </c>
      <c r="U642" s="93"/>
      <c r="V642" s="94">
        <v>4</v>
      </c>
      <c r="W642" s="121"/>
    </row>
    <row r="643" spans="1:23" x14ac:dyDescent="0.2">
      <c r="A643" s="86" t="s">
        <v>16</v>
      </c>
      <c r="B643" s="86" t="s">
        <v>31</v>
      </c>
      <c r="C643" s="88">
        <v>11362</v>
      </c>
      <c r="D643" s="88" t="s">
        <v>71</v>
      </c>
      <c r="E643" s="90" t="s">
        <v>24</v>
      </c>
      <c r="F643" s="90">
        <v>106</v>
      </c>
      <c r="G643" s="90">
        <v>98</v>
      </c>
      <c r="H643" s="91"/>
      <c r="I643" s="91">
        <v>1</v>
      </c>
      <c r="J643" s="91">
        <v>1</v>
      </c>
      <c r="K643" s="91"/>
      <c r="L643" s="92">
        <v>2</v>
      </c>
      <c r="M643" s="92"/>
      <c r="N643" s="92">
        <v>1</v>
      </c>
      <c r="O643" s="92"/>
      <c r="P643" s="92">
        <v>2</v>
      </c>
      <c r="Q643" s="92"/>
      <c r="R643" s="92">
        <v>1</v>
      </c>
      <c r="S643" s="92"/>
      <c r="T643" s="93"/>
      <c r="U643" s="93">
        <v>2</v>
      </c>
      <c r="V643" s="94">
        <v>10</v>
      </c>
      <c r="W643" s="121"/>
    </row>
    <row r="644" spans="1:23" x14ac:dyDescent="0.2">
      <c r="A644" s="86" t="s">
        <v>16</v>
      </c>
      <c r="B644" s="86" t="s">
        <v>31</v>
      </c>
      <c r="C644" s="88">
        <v>11362</v>
      </c>
      <c r="D644" s="88" t="s">
        <v>71</v>
      </c>
      <c r="E644" s="90" t="s">
        <v>24</v>
      </c>
      <c r="F644" s="90">
        <v>106</v>
      </c>
      <c r="G644" s="90">
        <v>98</v>
      </c>
      <c r="H644" s="91">
        <v>0</v>
      </c>
      <c r="I644" s="91"/>
      <c r="J644" s="91"/>
      <c r="K644" s="91">
        <v>1</v>
      </c>
      <c r="L644" s="92">
        <v>1</v>
      </c>
      <c r="M644" s="92"/>
      <c r="N644" s="92">
        <v>0</v>
      </c>
      <c r="O644" s="92"/>
      <c r="P644" s="92"/>
      <c r="Q644" s="92">
        <v>1</v>
      </c>
      <c r="R644" s="92"/>
      <c r="S644" s="92">
        <v>0</v>
      </c>
      <c r="T644" s="93"/>
      <c r="U644" s="93">
        <v>0</v>
      </c>
      <c r="V644" s="94">
        <v>3</v>
      </c>
      <c r="W644" s="121"/>
    </row>
    <row r="645" spans="1:23" x14ac:dyDescent="0.2">
      <c r="A645" s="86" t="s">
        <v>16</v>
      </c>
      <c r="B645" s="86" t="s">
        <v>31</v>
      </c>
      <c r="C645" s="88">
        <v>11362</v>
      </c>
      <c r="D645" s="88" t="s">
        <v>71</v>
      </c>
      <c r="E645" s="90" t="s">
        <v>24</v>
      </c>
      <c r="F645" s="90">
        <v>106</v>
      </c>
      <c r="G645" s="90">
        <v>98</v>
      </c>
      <c r="H645" s="91"/>
      <c r="I645" s="91">
        <v>2</v>
      </c>
      <c r="J645" s="91"/>
      <c r="K645" s="91">
        <v>1</v>
      </c>
      <c r="L645" s="92">
        <v>2</v>
      </c>
      <c r="M645" s="92"/>
      <c r="N645" s="92">
        <v>1</v>
      </c>
      <c r="O645" s="92"/>
      <c r="P645" s="92">
        <v>2</v>
      </c>
      <c r="Q645" s="92"/>
      <c r="R645" s="92">
        <v>1</v>
      </c>
      <c r="S645" s="92"/>
      <c r="T645" s="93">
        <v>0</v>
      </c>
      <c r="U645" s="93"/>
      <c r="V645" s="94">
        <v>9</v>
      </c>
      <c r="W645" s="121"/>
    </row>
    <row r="646" spans="1:23" x14ac:dyDescent="0.2">
      <c r="A646" s="86" t="s">
        <v>16</v>
      </c>
      <c r="B646" s="86" t="s">
        <v>31</v>
      </c>
      <c r="C646" s="88">
        <v>11362</v>
      </c>
      <c r="D646" s="88" t="s">
        <v>71</v>
      </c>
      <c r="E646" s="90" t="s">
        <v>24</v>
      </c>
      <c r="F646" s="90">
        <v>106</v>
      </c>
      <c r="G646" s="90">
        <v>98</v>
      </c>
      <c r="H646" s="91">
        <v>2</v>
      </c>
      <c r="I646" s="91"/>
      <c r="J646" s="91"/>
      <c r="K646" s="91">
        <v>1</v>
      </c>
      <c r="L646" s="92"/>
      <c r="M646" s="92">
        <v>0</v>
      </c>
      <c r="N646" s="92">
        <v>1</v>
      </c>
      <c r="O646" s="92"/>
      <c r="P646" s="92">
        <v>2</v>
      </c>
      <c r="Q646" s="92"/>
      <c r="R646" s="92">
        <v>1</v>
      </c>
      <c r="S646" s="92"/>
      <c r="T646" s="93">
        <v>1</v>
      </c>
      <c r="U646" s="93"/>
      <c r="V646" s="94">
        <v>8</v>
      </c>
      <c r="W646" s="121"/>
    </row>
    <row r="647" spans="1:23" x14ac:dyDescent="0.2">
      <c r="A647" s="86" t="s">
        <v>16</v>
      </c>
      <c r="B647" s="86" t="s">
        <v>31</v>
      </c>
      <c r="C647" s="88">
        <v>11362</v>
      </c>
      <c r="D647" s="88" t="s">
        <v>71</v>
      </c>
      <c r="E647" s="90" t="s">
        <v>24</v>
      </c>
      <c r="F647" s="90">
        <v>106</v>
      </c>
      <c r="G647" s="90">
        <v>98</v>
      </c>
      <c r="H647" s="91"/>
      <c r="I647" s="91">
        <v>2</v>
      </c>
      <c r="J647" s="91"/>
      <c r="K647" s="91">
        <v>1</v>
      </c>
      <c r="L647" s="92">
        <v>2</v>
      </c>
      <c r="M647" s="92"/>
      <c r="N647" s="92">
        <v>1</v>
      </c>
      <c r="O647" s="92"/>
      <c r="P647" s="92">
        <v>2</v>
      </c>
      <c r="Q647" s="92"/>
      <c r="R647" s="92">
        <v>1</v>
      </c>
      <c r="S647" s="92"/>
      <c r="T647" s="93">
        <v>1</v>
      </c>
      <c r="U647" s="93"/>
      <c r="V647" s="94">
        <v>10</v>
      </c>
      <c r="W647" s="121"/>
    </row>
    <row r="648" spans="1:23" x14ac:dyDescent="0.2">
      <c r="A648" s="86" t="s">
        <v>16</v>
      </c>
      <c r="B648" s="86" t="s">
        <v>31</v>
      </c>
      <c r="C648" s="88">
        <v>11362</v>
      </c>
      <c r="D648" s="88" t="s">
        <v>71</v>
      </c>
      <c r="E648" s="90" t="s">
        <v>24</v>
      </c>
      <c r="F648" s="90">
        <v>106</v>
      </c>
      <c r="G648" s="90">
        <v>98</v>
      </c>
      <c r="H648" s="91"/>
      <c r="I648" s="91">
        <v>1</v>
      </c>
      <c r="J648" s="91">
        <v>1</v>
      </c>
      <c r="K648" s="91"/>
      <c r="L648" s="92"/>
      <c r="M648" s="92">
        <v>2</v>
      </c>
      <c r="N648" s="92">
        <v>1</v>
      </c>
      <c r="O648" s="92"/>
      <c r="P648" s="92">
        <v>2</v>
      </c>
      <c r="Q648" s="92"/>
      <c r="R648" s="92">
        <v>1</v>
      </c>
      <c r="S648" s="92"/>
      <c r="T648" s="93">
        <v>1</v>
      </c>
      <c r="U648" s="93"/>
      <c r="V648" s="94">
        <v>9</v>
      </c>
      <c r="W648" s="121"/>
    </row>
    <row r="649" spans="1:23" x14ac:dyDescent="0.2">
      <c r="A649" s="86" t="s">
        <v>16</v>
      </c>
      <c r="B649" s="86" t="s">
        <v>31</v>
      </c>
      <c r="C649" s="88">
        <v>11362</v>
      </c>
      <c r="D649" s="88" t="s">
        <v>71</v>
      </c>
      <c r="E649" s="90" t="s">
        <v>24</v>
      </c>
      <c r="F649" s="90">
        <v>106</v>
      </c>
      <c r="G649" s="90">
        <v>98</v>
      </c>
      <c r="H649" s="91">
        <v>2</v>
      </c>
      <c r="I649" s="91"/>
      <c r="J649" s="91"/>
      <c r="K649" s="91">
        <v>0</v>
      </c>
      <c r="L649" s="92">
        <v>1</v>
      </c>
      <c r="M649" s="92"/>
      <c r="N649" s="92">
        <v>1</v>
      </c>
      <c r="O649" s="92"/>
      <c r="P649" s="92">
        <v>0</v>
      </c>
      <c r="Q649" s="92"/>
      <c r="R649" s="92"/>
      <c r="S649" s="92">
        <v>1</v>
      </c>
      <c r="T649" s="93"/>
      <c r="U649" s="93">
        <v>0</v>
      </c>
      <c r="V649" s="94">
        <v>5</v>
      </c>
      <c r="W649" s="121"/>
    </row>
    <row r="650" spans="1:23" x14ac:dyDescent="0.2">
      <c r="A650" s="86" t="s">
        <v>16</v>
      </c>
      <c r="B650" s="86" t="s">
        <v>31</v>
      </c>
      <c r="C650" s="88">
        <v>11362</v>
      </c>
      <c r="D650" s="88" t="s">
        <v>71</v>
      </c>
      <c r="E650" s="90" t="s">
        <v>24</v>
      </c>
      <c r="F650" s="90">
        <v>106</v>
      </c>
      <c r="G650" s="90">
        <v>98</v>
      </c>
      <c r="H650" s="91"/>
      <c r="I650" s="91">
        <v>2</v>
      </c>
      <c r="J650" s="91"/>
      <c r="K650" s="91">
        <v>1</v>
      </c>
      <c r="L650" s="92">
        <v>2</v>
      </c>
      <c r="M650" s="92"/>
      <c r="N650" s="92">
        <v>1</v>
      </c>
      <c r="O650" s="92"/>
      <c r="P650" s="92">
        <v>0</v>
      </c>
      <c r="Q650" s="92"/>
      <c r="R650" s="92">
        <v>1</v>
      </c>
      <c r="S650" s="92"/>
      <c r="T650" s="93">
        <v>1</v>
      </c>
      <c r="U650" s="93"/>
      <c r="V650" s="94">
        <v>8</v>
      </c>
      <c r="W650" s="121"/>
    </row>
    <row r="651" spans="1:23" x14ac:dyDescent="0.2">
      <c r="A651" s="86" t="s">
        <v>16</v>
      </c>
      <c r="B651" s="86" t="s">
        <v>31</v>
      </c>
      <c r="C651" s="88">
        <v>11362</v>
      </c>
      <c r="D651" s="88" t="s">
        <v>71</v>
      </c>
      <c r="E651" s="90" t="s">
        <v>24</v>
      </c>
      <c r="F651" s="90">
        <v>106</v>
      </c>
      <c r="G651" s="90">
        <v>98</v>
      </c>
      <c r="H651" s="91"/>
      <c r="I651" s="91">
        <v>2</v>
      </c>
      <c r="J651" s="91"/>
      <c r="K651" s="91">
        <v>1</v>
      </c>
      <c r="L651" s="92">
        <v>2</v>
      </c>
      <c r="M651" s="92"/>
      <c r="N651" s="92">
        <v>1</v>
      </c>
      <c r="O651" s="92"/>
      <c r="P651" s="92">
        <v>2</v>
      </c>
      <c r="Q651" s="92"/>
      <c r="R651" s="92">
        <v>1</v>
      </c>
      <c r="S651" s="92"/>
      <c r="T651" s="93">
        <v>1</v>
      </c>
      <c r="U651" s="93"/>
      <c r="V651" s="94">
        <v>10</v>
      </c>
      <c r="W651" s="121"/>
    </row>
    <row r="652" spans="1:23" x14ac:dyDescent="0.2">
      <c r="A652" s="86" t="s">
        <v>16</v>
      </c>
      <c r="B652" s="86" t="s">
        <v>31</v>
      </c>
      <c r="C652" s="88">
        <v>11362</v>
      </c>
      <c r="D652" s="88" t="s">
        <v>71</v>
      </c>
      <c r="E652" s="90" t="s">
        <v>24</v>
      </c>
      <c r="F652" s="90">
        <v>106</v>
      </c>
      <c r="G652" s="90">
        <v>98</v>
      </c>
      <c r="H652" s="91"/>
      <c r="I652" s="91">
        <v>2</v>
      </c>
      <c r="J652" s="91">
        <v>1</v>
      </c>
      <c r="K652" s="91"/>
      <c r="L652" s="92"/>
      <c r="M652" s="92">
        <v>2</v>
      </c>
      <c r="N652" s="92">
        <v>1</v>
      </c>
      <c r="O652" s="92"/>
      <c r="P652" s="92">
        <v>2</v>
      </c>
      <c r="Q652" s="92"/>
      <c r="R652" s="92">
        <v>1</v>
      </c>
      <c r="S652" s="92"/>
      <c r="T652" s="93"/>
      <c r="U652" s="93">
        <v>1</v>
      </c>
      <c r="V652" s="94">
        <v>10</v>
      </c>
      <c r="W652" s="121"/>
    </row>
    <row r="653" spans="1:23" x14ac:dyDescent="0.2">
      <c r="A653" s="86" t="s">
        <v>16</v>
      </c>
      <c r="B653" s="86" t="s">
        <v>31</v>
      </c>
      <c r="C653" s="88">
        <v>11362</v>
      </c>
      <c r="D653" s="88" t="s">
        <v>71</v>
      </c>
      <c r="E653" s="90" t="s">
        <v>24</v>
      </c>
      <c r="F653" s="90">
        <v>106</v>
      </c>
      <c r="G653" s="90">
        <v>98</v>
      </c>
      <c r="H653" s="91"/>
      <c r="I653" s="91">
        <v>2</v>
      </c>
      <c r="J653" s="91"/>
      <c r="K653" s="91">
        <v>1</v>
      </c>
      <c r="L653" s="92"/>
      <c r="M653" s="92">
        <v>1</v>
      </c>
      <c r="N653" s="92">
        <v>1</v>
      </c>
      <c r="O653" s="92"/>
      <c r="P653" s="92">
        <v>0</v>
      </c>
      <c r="Q653" s="92"/>
      <c r="R653" s="92">
        <v>1</v>
      </c>
      <c r="S653" s="92"/>
      <c r="T653" s="93">
        <v>2</v>
      </c>
      <c r="U653" s="93"/>
      <c r="V653" s="94">
        <v>8</v>
      </c>
      <c r="W653" s="121"/>
    </row>
    <row r="654" spans="1:23" x14ac:dyDescent="0.2">
      <c r="A654" s="86" t="s">
        <v>16</v>
      </c>
      <c r="B654" s="86" t="s">
        <v>31</v>
      </c>
      <c r="C654" s="88">
        <v>11362</v>
      </c>
      <c r="D654" s="88" t="s">
        <v>71</v>
      </c>
      <c r="E654" s="90" t="s">
        <v>24</v>
      </c>
      <c r="F654" s="90">
        <v>106</v>
      </c>
      <c r="G654" s="90">
        <v>98</v>
      </c>
      <c r="H654" s="91"/>
      <c r="I654" s="91">
        <v>2</v>
      </c>
      <c r="J654" s="91"/>
      <c r="K654" s="91">
        <v>1</v>
      </c>
      <c r="L654" s="92"/>
      <c r="M654" s="92">
        <v>2</v>
      </c>
      <c r="N654" s="92">
        <v>1</v>
      </c>
      <c r="O654" s="92"/>
      <c r="P654" s="92"/>
      <c r="Q654" s="92">
        <v>2</v>
      </c>
      <c r="R654" s="92">
        <v>1</v>
      </c>
      <c r="S654" s="92"/>
      <c r="T654" s="93">
        <v>2</v>
      </c>
      <c r="U654" s="93"/>
      <c r="V654" s="94">
        <v>11</v>
      </c>
      <c r="W654" s="121"/>
    </row>
    <row r="655" spans="1:23" x14ac:dyDescent="0.2">
      <c r="A655" s="86" t="s">
        <v>16</v>
      </c>
      <c r="B655" s="86" t="s">
        <v>31</v>
      </c>
      <c r="C655" s="88">
        <v>11362</v>
      </c>
      <c r="D655" s="88" t="s">
        <v>71</v>
      </c>
      <c r="E655" s="90" t="s">
        <v>24</v>
      </c>
      <c r="F655" s="90">
        <v>106</v>
      </c>
      <c r="G655" s="90">
        <v>98</v>
      </c>
      <c r="H655" s="91"/>
      <c r="I655" s="91">
        <v>2</v>
      </c>
      <c r="J655" s="91">
        <v>1</v>
      </c>
      <c r="K655" s="91"/>
      <c r="L655" s="92"/>
      <c r="M655" s="92">
        <v>2</v>
      </c>
      <c r="N655" s="92">
        <v>1</v>
      </c>
      <c r="O655" s="92"/>
      <c r="P655" s="92"/>
      <c r="Q655" s="92">
        <v>2</v>
      </c>
      <c r="R655" s="92"/>
      <c r="S655" s="92">
        <v>1</v>
      </c>
      <c r="T655" s="93"/>
      <c r="U655" s="93">
        <v>1</v>
      </c>
      <c r="V655" s="94">
        <v>10</v>
      </c>
      <c r="W655" s="121"/>
    </row>
    <row r="656" spans="1:23" x14ac:dyDescent="0.2">
      <c r="A656" s="86" t="s">
        <v>16</v>
      </c>
      <c r="B656" s="86" t="s">
        <v>31</v>
      </c>
      <c r="C656" s="88">
        <v>11362</v>
      </c>
      <c r="D656" s="88" t="s">
        <v>71</v>
      </c>
      <c r="E656" s="90" t="s">
        <v>24</v>
      </c>
      <c r="F656" s="90">
        <v>106</v>
      </c>
      <c r="G656" s="90">
        <v>98</v>
      </c>
      <c r="H656" s="91">
        <v>0</v>
      </c>
      <c r="I656" s="91"/>
      <c r="J656" s="91">
        <v>0</v>
      </c>
      <c r="K656" s="91"/>
      <c r="L656" s="92"/>
      <c r="M656" s="92">
        <v>0</v>
      </c>
      <c r="N656" s="92">
        <v>1</v>
      </c>
      <c r="O656" s="92"/>
      <c r="P656" s="92"/>
      <c r="Q656" s="92">
        <v>0</v>
      </c>
      <c r="R656" s="92">
        <v>1</v>
      </c>
      <c r="S656" s="92"/>
      <c r="T656" s="93">
        <v>2</v>
      </c>
      <c r="U656" s="93"/>
      <c r="V656" s="94">
        <v>4</v>
      </c>
      <c r="W656" s="121"/>
    </row>
    <row r="657" spans="1:23" x14ac:dyDescent="0.2">
      <c r="A657" s="86" t="s">
        <v>16</v>
      </c>
      <c r="B657" s="86" t="s">
        <v>31</v>
      </c>
      <c r="C657" s="88">
        <v>11362</v>
      </c>
      <c r="D657" s="88" t="s">
        <v>71</v>
      </c>
      <c r="E657" s="90" t="s">
        <v>24</v>
      </c>
      <c r="F657" s="90">
        <v>106</v>
      </c>
      <c r="G657" s="90">
        <v>98</v>
      </c>
      <c r="H657" s="91">
        <v>2</v>
      </c>
      <c r="I657" s="91"/>
      <c r="J657" s="91"/>
      <c r="K657" s="91">
        <v>1</v>
      </c>
      <c r="L657" s="92">
        <v>2</v>
      </c>
      <c r="M657" s="92"/>
      <c r="N657" s="92">
        <v>0</v>
      </c>
      <c r="O657" s="92"/>
      <c r="P657" s="92">
        <v>0</v>
      </c>
      <c r="Q657" s="92"/>
      <c r="R657" s="92"/>
      <c r="S657" s="92">
        <v>1</v>
      </c>
      <c r="T657" s="93">
        <v>2</v>
      </c>
      <c r="U657" s="93"/>
      <c r="V657" s="94">
        <v>8</v>
      </c>
      <c r="W657" s="121"/>
    </row>
    <row r="658" spans="1:23" x14ac:dyDescent="0.2">
      <c r="A658" s="86" t="s">
        <v>16</v>
      </c>
      <c r="B658" s="86" t="s">
        <v>31</v>
      </c>
      <c r="C658" s="88">
        <v>11362</v>
      </c>
      <c r="D658" s="88" t="s">
        <v>71</v>
      </c>
      <c r="E658" s="90" t="s">
        <v>24</v>
      </c>
      <c r="F658" s="90">
        <v>106</v>
      </c>
      <c r="G658" s="90">
        <v>98</v>
      </c>
      <c r="H658" s="91"/>
      <c r="I658" s="91">
        <v>2</v>
      </c>
      <c r="J658" s="91">
        <v>1</v>
      </c>
      <c r="K658" s="91"/>
      <c r="L658" s="92">
        <v>2</v>
      </c>
      <c r="M658" s="92"/>
      <c r="N658" s="92">
        <v>1</v>
      </c>
      <c r="O658" s="92"/>
      <c r="P658" s="92">
        <v>2</v>
      </c>
      <c r="Q658" s="92"/>
      <c r="R658" s="92">
        <v>1</v>
      </c>
      <c r="S658" s="92"/>
      <c r="T658" s="93"/>
      <c r="U658" s="93">
        <v>1</v>
      </c>
      <c r="V658" s="94">
        <v>10</v>
      </c>
      <c r="W658" s="121"/>
    </row>
    <row r="659" spans="1:23" x14ac:dyDescent="0.2">
      <c r="A659" s="86" t="s">
        <v>16</v>
      </c>
      <c r="B659" s="86" t="s">
        <v>31</v>
      </c>
      <c r="C659" s="88">
        <v>11362</v>
      </c>
      <c r="D659" s="88" t="s">
        <v>71</v>
      </c>
      <c r="E659" s="90" t="s">
        <v>24</v>
      </c>
      <c r="F659" s="90">
        <v>106</v>
      </c>
      <c r="G659" s="90">
        <v>98</v>
      </c>
      <c r="H659" s="91">
        <v>2</v>
      </c>
      <c r="I659" s="91"/>
      <c r="J659" s="91"/>
      <c r="K659" s="91">
        <v>1</v>
      </c>
      <c r="L659" s="92"/>
      <c r="M659" s="92">
        <v>1</v>
      </c>
      <c r="N659" s="92">
        <v>1</v>
      </c>
      <c r="O659" s="92"/>
      <c r="P659" s="92">
        <v>0</v>
      </c>
      <c r="Q659" s="92"/>
      <c r="R659" s="92">
        <v>1</v>
      </c>
      <c r="S659" s="92"/>
      <c r="T659" s="93">
        <v>2</v>
      </c>
      <c r="U659" s="93"/>
      <c r="V659" s="94">
        <v>8</v>
      </c>
      <c r="W659" s="121"/>
    </row>
    <row r="660" spans="1:23" x14ac:dyDescent="0.2">
      <c r="A660" s="86" t="s">
        <v>16</v>
      </c>
      <c r="B660" s="86" t="s">
        <v>31</v>
      </c>
      <c r="C660" s="88">
        <v>11362</v>
      </c>
      <c r="D660" s="88" t="s">
        <v>71</v>
      </c>
      <c r="E660" s="90" t="s">
        <v>24</v>
      </c>
      <c r="F660" s="90">
        <v>106</v>
      </c>
      <c r="G660" s="90">
        <v>98</v>
      </c>
      <c r="H660" s="91">
        <v>2</v>
      </c>
      <c r="I660" s="91"/>
      <c r="J660" s="91"/>
      <c r="K660" s="91">
        <v>1</v>
      </c>
      <c r="L660" s="92">
        <v>2</v>
      </c>
      <c r="M660" s="92"/>
      <c r="N660" s="92">
        <v>1</v>
      </c>
      <c r="O660" s="92"/>
      <c r="P660" s="92">
        <v>2</v>
      </c>
      <c r="Q660" s="92"/>
      <c r="R660" s="92"/>
      <c r="S660" s="92">
        <v>0</v>
      </c>
      <c r="T660" s="93">
        <v>1</v>
      </c>
      <c r="U660" s="93"/>
      <c r="V660" s="94">
        <v>9</v>
      </c>
      <c r="W660" s="121"/>
    </row>
    <row r="661" spans="1:23" x14ac:dyDescent="0.2">
      <c r="A661" s="86" t="s">
        <v>16</v>
      </c>
      <c r="B661" s="86" t="s">
        <v>32</v>
      </c>
      <c r="C661" s="88">
        <v>11366</v>
      </c>
      <c r="D661" s="88" t="s">
        <v>72</v>
      </c>
      <c r="E661" s="89" t="s">
        <v>22</v>
      </c>
      <c r="F661" s="90">
        <v>69</v>
      </c>
      <c r="G661" s="90">
        <v>61</v>
      </c>
      <c r="H661" s="91"/>
      <c r="I661" s="91">
        <v>2</v>
      </c>
      <c r="J661" s="91">
        <v>1</v>
      </c>
      <c r="K661" s="91"/>
      <c r="L661" s="92"/>
      <c r="M661" s="92">
        <v>0</v>
      </c>
      <c r="N661" s="92"/>
      <c r="O661" s="92">
        <v>1</v>
      </c>
      <c r="P661" s="92">
        <v>2</v>
      </c>
      <c r="Q661" s="92"/>
      <c r="R661" s="92">
        <v>1</v>
      </c>
      <c r="S661" s="92"/>
      <c r="T661" s="93"/>
      <c r="U661" s="93">
        <v>1</v>
      </c>
      <c r="V661" s="94">
        <v>8</v>
      </c>
      <c r="W661" s="121"/>
    </row>
    <row r="662" spans="1:23" x14ac:dyDescent="0.2">
      <c r="A662" s="86" t="s">
        <v>16</v>
      </c>
      <c r="B662" s="86" t="s">
        <v>32</v>
      </c>
      <c r="C662" s="88">
        <v>11366</v>
      </c>
      <c r="D662" s="88" t="s">
        <v>72</v>
      </c>
      <c r="E662" s="90" t="s">
        <v>22</v>
      </c>
      <c r="F662" s="90">
        <v>69</v>
      </c>
      <c r="G662" s="90">
        <v>61</v>
      </c>
      <c r="H662" s="91"/>
      <c r="I662" s="91">
        <v>0</v>
      </c>
      <c r="J662" s="91"/>
      <c r="K662" s="91">
        <v>1</v>
      </c>
      <c r="L662" s="92"/>
      <c r="M662" s="92">
        <v>1</v>
      </c>
      <c r="N662" s="92">
        <v>1</v>
      </c>
      <c r="O662" s="92"/>
      <c r="P662" s="92">
        <v>2</v>
      </c>
      <c r="Q662" s="92"/>
      <c r="R662" s="92">
        <v>1</v>
      </c>
      <c r="S662" s="92"/>
      <c r="T662" s="93"/>
      <c r="U662" s="93">
        <v>0</v>
      </c>
      <c r="V662" s="94">
        <v>6</v>
      </c>
      <c r="W662" s="121"/>
    </row>
    <row r="663" spans="1:23" x14ac:dyDescent="0.2">
      <c r="A663" s="86" t="s">
        <v>16</v>
      </c>
      <c r="B663" s="86" t="s">
        <v>32</v>
      </c>
      <c r="C663" s="88">
        <v>11366</v>
      </c>
      <c r="D663" s="88" t="s">
        <v>72</v>
      </c>
      <c r="E663" s="90" t="s">
        <v>22</v>
      </c>
      <c r="F663" s="90">
        <v>69</v>
      </c>
      <c r="G663" s="90">
        <v>61</v>
      </c>
      <c r="H663" s="91"/>
      <c r="I663" s="91">
        <v>2</v>
      </c>
      <c r="J663" s="91"/>
      <c r="K663" s="91">
        <v>1</v>
      </c>
      <c r="L663" s="92">
        <v>2</v>
      </c>
      <c r="M663" s="92"/>
      <c r="N663" s="92">
        <v>1</v>
      </c>
      <c r="O663" s="92"/>
      <c r="P663" s="92">
        <v>0</v>
      </c>
      <c r="Q663" s="92"/>
      <c r="R663" s="92">
        <v>1</v>
      </c>
      <c r="S663" s="92"/>
      <c r="T663" s="93">
        <v>1</v>
      </c>
      <c r="U663" s="93"/>
      <c r="V663" s="94">
        <v>8</v>
      </c>
      <c r="W663" s="121"/>
    </row>
    <row r="664" spans="1:23" x14ac:dyDescent="0.2">
      <c r="A664" s="86" t="s">
        <v>16</v>
      </c>
      <c r="B664" s="86" t="s">
        <v>32</v>
      </c>
      <c r="C664" s="88">
        <v>11366</v>
      </c>
      <c r="D664" s="88" t="s">
        <v>72</v>
      </c>
      <c r="E664" s="90" t="s">
        <v>22</v>
      </c>
      <c r="F664" s="90">
        <v>69</v>
      </c>
      <c r="G664" s="90">
        <v>61</v>
      </c>
      <c r="H664" s="91"/>
      <c r="I664" s="91">
        <v>2</v>
      </c>
      <c r="J664" s="91">
        <v>1</v>
      </c>
      <c r="K664" s="91"/>
      <c r="L664" s="92"/>
      <c r="M664" s="92">
        <v>0</v>
      </c>
      <c r="N664" s="92">
        <v>1</v>
      </c>
      <c r="O664" s="92"/>
      <c r="P664" s="92">
        <v>2</v>
      </c>
      <c r="Q664" s="92"/>
      <c r="R664" s="92"/>
      <c r="S664" s="92">
        <v>1</v>
      </c>
      <c r="T664" s="93"/>
      <c r="U664" s="93">
        <v>2</v>
      </c>
      <c r="V664" s="94">
        <v>9</v>
      </c>
      <c r="W664" s="121"/>
    </row>
    <row r="665" spans="1:23" x14ac:dyDescent="0.2">
      <c r="A665" s="86" t="s">
        <v>16</v>
      </c>
      <c r="B665" s="86" t="s">
        <v>32</v>
      </c>
      <c r="C665" s="88">
        <v>11366</v>
      </c>
      <c r="D665" s="88" t="s">
        <v>72</v>
      </c>
      <c r="E665" s="90" t="s">
        <v>22</v>
      </c>
      <c r="F665" s="90">
        <v>69</v>
      </c>
      <c r="G665" s="90">
        <v>61</v>
      </c>
      <c r="H665" s="91"/>
      <c r="I665" s="91">
        <v>2</v>
      </c>
      <c r="J665" s="91"/>
      <c r="K665" s="91">
        <v>1</v>
      </c>
      <c r="L665" s="92"/>
      <c r="M665" s="92">
        <v>1</v>
      </c>
      <c r="N665" s="92">
        <v>1</v>
      </c>
      <c r="O665" s="92"/>
      <c r="P665" s="92">
        <v>2</v>
      </c>
      <c r="Q665" s="92"/>
      <c r="R665" s="92">
        <v>1</v>
      </c>
      <c r="S665" s="92"/>
      <c r="T665" s="93">
        <v>2</v>
      </c>
      <c r="U665" s="93"/>
      <c r="V665" s="94">
        <v>10</v>
      </c>
      <c r="W665" s="121"/>
    </row>
    <row r="666" spans="1:23" x14ac:dyDescent="0.2">
      <c r="A666" s="86" t="s">
        <v>16</v>
      </c>
      <c r="B666" s="86" t="s">
        <v>32</v>
      </c>
      <c r="C666" s="88">
        <v>11366</v>
      </c>
      <c r="D666" s="88" t="s">
        <v>72</v>
      </c>
      <c r="E666" s="90" t="s">
        <v>22</v>
      </c>
      <c r="F666" s="90">
        <v>69</v>
      </c>
      <c r="G666" s="90">
        <v>61</v>
      </c>
      <c r="H666" s="91">
        <v>2</v>
      </c>
      <c r="I666" s="91"/>
      <c r="J666" s="91"/>
      <c r="K666" s="91">
        <v>1</v>
      </c>
      <c r="L666" s="92">
        <v>2</v>
      </c>
      <c r="M666" s="92"/>
      <c r="N666" s="92">
        <v>1</v>
      </c>
      <c r="O666" s="92"/>
      <c r="P666" s="92">
        <v>2</v>
      </c>
      <c r="Q666" s="92"/>
      <c r="R666" s="92">
        <v>1</v>
      </c>
      <c r="S666" s="92"/>
      <c r="T666" s="93">
        <v>1</v>
      </c>
      <c r="U666" s="93"/>
      <c r="V666" s="94">
        <v>10</v>
      </c>
      <c r="W666" s="121"/>
    </row>
    <row r="667" spans="1:23" x14ac:dyDescent="0.2">
      <c r="A667" s="86" t="s">
        <v>16</v>
      </c>
      <c r="B667" s="86" t="s">
        <v>32</v>
      </c>
      <c r="C667" s="88">
        <v>11366</v>
      </c>
      <c r="D667" s="88" t="s">
        <v>72</v>
      </c>
      <c r="E667" s="90" t="s">
        <v>22</v>
      </c>
      <c r="F667" s="90">
        <v>69</v>
      </c>
      <c r="G667" s="90">
        <v>61</v>
      </c>
      <c r="H667" s="91"/>
      <c r="I667" s="91">
        <v>2</v>
      </c>
      <c r="J667" s="91">
        <v>1</v>
      </c>
      <c r="K667" s="91"/>
      <c r="L667" s="92"/>
      <c r="M667" s="92">
        <v>1</v>
      </c>
      <c r="N667" s="92">
        <v>1</v>
      </c>
      <c r="O667" s="92"/>
      <c r="P667" s="92">
        <v>0</v>
      </c>
      <c r="Q667" s="92"/>
      <c r="R667" s="92">
        <v>1</v>
      </c>
      <c r="S667" s="92"/>
      <c r="T667" s="93"/>
      <c r="U667" s="93">
        <v>2</v>
      </c>
      <c r="V667" s="94">
        <v>8</v>
      </c>
      <c r="W667" s="121"/>
    </row>
    <row r="668" spans="1:23" x14ac:dyDescent="0.2">
      <c r="A668" s="86" t="s">
        <v>16</v>
      </c>
      <c r="B668" s="86" t="s">
        <v>32</v>
      </c>
      <c r="C668" s="88">
        <v>11366</v>
      </c>
      <c r="D668" s="88" t="s">
        <v>72</v>
      </c>
      <c r="E668" s="90" t="s">
        <v>22</v>
      </c>
      <c r="F668" s="90">
        <v>69</v>
      </c>
      <c r="G668" s="90">
        <v>61</v>
      </c>
      <c r="H668" s="91">
        <v>2</v>
      </c>
      <c r="I668" s="91"/>
      <c r="J668" s="91"/>
      <c r="K668" s="91">
        <v>1</v>
      </c>
      <c r="L668" s="92">
        <v>2</v>
      </c>
      <c r="M668" s="92"/>
      <c r="N668" s="92">
        <v>1</v>
      </c>
      <c r="O668" s="92"/>
      <c r="P668" s="92">
        <v>0</v>
      </c>
      <c r="Q668" s="92"/>
      <c r="R668" s="92"/>
      <c r="S668" s="92">
        <v>1</v>
      </c>
      <c r="T668" s="93">
        <v>1</v>
      </c>
      <c r="U668" s="93"/>
      <c r="V668" s="94">
        <v>8</v>
      </c>
      <c r="W668" s="121"/>
    </row>
    <row r="669" spans="1:23" x14ac:dyDescent="0.2">
      <c r="A669" s="86" t="s">
        <v>16</v>
      </c>
      <c r="B669" s="86" t="s">
        <v>32</v>
      </c>
      <c r="C669" s="88">
        <v>11366</v>
      </c>
      <c r="D669" s="88" t="s">
        <v>72</v>
      </c>
      <c r="E669" s="90" t="s">
        <v>22</v>
      </c>
      <c r="F669" s="90">
        <v>69</v>
      </c>
      <c r="G669" s="90">
        <v>61</v>
      </c>
      <c r="H669" s="91">
        <v>2</v>
      </c>
      <c r="I669" s="91"/>
      <c r="J669" s="91"/>
      <c r="K669" s="91">
        <v>1</v>
      </c>
      <c r="L669" s="92"/>
      <c r="M669" s="92">
        <v>1</v>
      </c>
      <c r="N669" s="92"/>
      <c r="O669" s="92">
        <v>1</v>
      </c>
      <c r="P669" s="92"/>
      <c r="Q669" s="92">
        <v>2</v>
      </c>
      <c r="R669" s="92">
        <v>1</v>
      </c>
      <c r="S669" s="92"/>
      <c r="T669" s="93"/>
      <c r="U669" s="93">
        <v>2</v>
      </c>
      <c r="V669" s="94">
        <v>10</v>
      </c>
      <c r="W669" s="121"/>
    </row>
    <row r="670" spans="1:23" x14ac:dyDescent="0.2">
      <c r="A670" s="86" t="s">
        <v>16</v>
      </c>
      <c r="B670" s="86" t="s">
        <v>32</v>
      </c>
      <c r="C670" s="88">
        <v>11366</v>
      </c>
      <c r="D670" s="88" t="s">
        <v>72</v>
      </c>
      <c r="E670" s="90" t="s">
        <v>22</v>
      </c>
      <c r="F670" s="90">
        <v>69</v>
      </c>
      <c r="G670" s="90">
        <v>61</v>
      </c>
      <c r="H670" s="91"/>
      <c r="I670" s="91">
        <v>2</v>
      </c>
      <c r="J670" s="91">
        <v>1</v>
      </c>
      <c r="K670" s="91"/>
      <c r="L670" s="92"/>
      <c r="M670" s="92">
        <v>0</v>
      </c>
      <c r="N670" s="92">
        <v>1</v>
      </c>
      <c r="O670" s="92"/>
      <c r="P670" s="92">
        <v>2</v>
      </c>
      <c r="Q670" s="92"/>
      <c r="R670" s="92">
        <v>1</v>
      </c>
      <c r="S670" s="92"/>
      <c r="T670" s="93">
        <v>0</v>
      </c>
      <c r="U670" s="93"/>
      <c r="V670" s="94">
        <v>7</v>
      </c>
      <c r="W670" s="121"/>
    </row>
    <row r="671" spans="1:23" x14ac:dyDescent="0.2">
      <c r="A671" s="86" t="s">
        <v>16</v>
      </c>
      <c r="B671" s="86" t="s">
        <v>32</v>
      </c>
      <c r="C671" s="88">
        <v>11366</v>
      </c>
      <c r="D671" s="88" t="s">
        <v>72</v>
      </c>
      <c r="E671" s="90" t="s">
        <v>22</v>
      </c>
      <c r="F671" s="90">
        <v>69</v>
      </c>
      <c r="G671" s="90">
        <v>61</v>
      </c>
      <c r="H671" s="91"/>
      <c r="I671" s="91">
        <v>2</v>
      </c>
      <c r="J671" s="91">
        <v>1</v>
      </c>
      <c r="K671" s="91"/>
      <c r="L671" s="92"/>
      <c r="M671" s="92">
        <v>1</v>
      </c>
      <c r="N671" s="92">
        <v>1</v>
      </c>
      <c r="O671" s="92"/>
      <c r="P671" s="92">
        <v>2</v>
      </c>
      <c r="Q671" s="92"/>
      <c r="R671" s="92"/>
      <c r="S671" s="92">
        <v>1</v>
      </c>
      <c r="T671" s="93"/>
      <c r="U671" s="93">
        <v>2</v>
      </c>
      <c r="V671" s="94">
        <v>10</v>
      </c>
      <c r="W671" s="121"/>
    </row>
    <row r="672" spans="1:23" x14ac:dyDescent="0.2">
      <c r="A672" s="86" t="s">
        <v>16</v>
      </c>
      <c r="B672" s="86" t="s">
        <v>32</v>
      </c>
      <c r="C672" s="88">
        <v>11366</v>
      </c>
      <c r="D672" s="88" t="s">
        <v>72</v>
      </c>
      <c r="E672" s="90" t="s">
        <v>22</v>
      </c>
      <c r="F672" s="90">
        <v>69</v>
      </c>
      <c r="G672" s="90">
        <v>61</v>
      </c>
      <c r="H672" s="91"/>
      <c r="I672" s="91">
        <v>2</v>
      </c>
      <c r="J672" s="91"/>
      <c r="K672" s="91">
        <v>1</v>
      </c>
      <c r="L672" s="92"/>
      <c r="M672" s="92">
        <v>1</v>
      </c>
      <c r="N672" s="92">
        <v>1</v>
      </c>
      <c r="O672" s="92"/>
      <c r="P672" s="92">
        <v>0</v>
      </c>
      <c r="Q672" s="92"/>
      <c r="R672" s="92">
        <v>1</v>
      </c>
      <c r="S672" s="92"/>
      <c r="T672" s="93">
        <v>2</v>
      </c>
      <c r="U672" s="93"/>
      <c r="V672" s="94">
        <v>8</v>
      </c>
      <c r="W672" s="121"/>
    </row>
    <row r="673" spans="1:23" x14ac:dyDescent="0.2">
      <c r="A673" s="86" t="s">
        <v>16</v>
      </c>
      <c r="B673" s="86" t="s">
        <v>32</v>
      </c>
      <c r="C673" s="88">
        <v>11366</v>
      </c>
      <c r="D673" s="88" t="s">
        <v>72</v>
      </c>
      <c r="E673" s="90" t="s">
        <v>22</v>
      </c>
      <c r="F673" s="90">
        <v>69</v>
      </c>
      <c r="G673" s="90">
        <v>61</v>
      </c>
      <c r="H673" s="91">
        <v>0</v>
      </c>
      <c r="I673" s="91"/>
      <c r="J673" s="91"/>
      <c r="K673" s="91">
        <v>1</v>
      </c>
      <c r="L673" s="92"/>
      <c r="M673" s="92">
        <v>0</v>
      </c>
      <c r="N673" s="92"/>
      <c r="O673" s="92">
        <v>0</v>
      </c>
      <c r="P673" s="92">
        <v>0</v>
      </c>
      <c r="Q673" s="92"/>
      <c r="R673" s="92"/>
      <c r="S673" s="92">
        <v>0</v>
      </c>
      <c r="T673" s="93"/>
      <c r="U673" s="93">
        <v>0</v>
      </c>
      <c r="V673" s="94">
        <v>1</v>
      </c>
      <c r="W673" s="121"/>
    </row>
    <row r="674" spans="1:23" x14ac:dyDescent="0.2">
      <c r="A674" s="86" t="s">
        <v>16</v>
      </c>
      <c r="B674" s="86" t="s">
        <v>32</v>
      </c>
      <c r="C674" s="88">
        <v>11366</v>
      </c>
      <c r="D674" s="88" t="s">
        <v>72</v>
      </c>
      <c r="E674" s="90" t="s">
        <v>22</v>
      </c>
      <c r="F674" s="90">
        <v>69</v>
      </c>
      <c r="G674" s="90">
        <v>61</v>
      </c>
      <c r="H674" s="91"/>
      <c r="I674" s="91">
        <v>0</v>
      </c>
      <c r="J674" s="91">
        <v>1</v>
      </c>
      <c r="K674" s="91"/>
      <c r="L674" s="92"/>
      <c r="M674" s="92">
        <v>1</v>
      </c>
      <c r="N674" s="92">
        <v>1</v>
      </c>
      <c r="O674" s="92"/>
      <c r="P674" s="92">
        <v>2</v>
      </c>
      <c r="Q674" s="92"/>
      <c r="R674" s="92">
        <v>1</v>
      </c>
      <c r="S674" s="92"/>
      <c r="T674" s="93">
        <v>1</v>
      </c>
      <c r="U674" s="93"/>
      <c r="V674" s="94">
        <v>7</v>
      </c>
      <c r="W674" s="121"/>
    </row>
    <row r="675" spans="1:23" x14ac:dyDescent="0.2">
      <c r="A675" s="86" t="s">
        <v>16</v>
      </c>
      <c r="B675" s="86" t="s">
        <v>32</v>
      </c>
      <c r="C675" s="88">
        <v>11366</v>
      </c>
      <c r="D675" s="88" t="s">
        <v>72</v>
      </c>
      <c r="E675" s="90" t="s">
        <v>22</v>
      </c>
      <c r="F675" s="90">
        <v>69</v>
      </c>
      <c r="G675" s="90">
        <v>61</v>
      </c>
      <c r="H675" s="91">
        <v>2</v>
      </c>
      <c r="I675" s="91"/>
      <c r="J675" s="91">
        <v>1</v>
      </c>
      <c r="K675" s="91"/>
      <c r="L675" s="92"/>
      <c r="M675" s="92">
        <v>0</v>
      </c>
      <c r="N675" s="92">
        <v>1</v>
      </c>
      <c r="O675" s="92"/>
      <c r="P675" s="92">
        <v>2</v>
      </c>
      <c r="Q675" s="92"/>
      <c r="R675" s="92"/>
      <c r="S675" s="92">
        <v>1</v>
      </c>
      <c r="T675" s="93">
        <v>2</v>
      </c>
      <c r="U675" s="93"/>
      <c r="V675" s="94">
        <v>9</v>
      </c>
      <c r="W675" s="121"/>
    </row>
    <row r="676" spans="1:23" x14ac:dyDescent="0.2">
      <c r="A676" s="86" t="s">
        <v>16</v>
      </c>
      <c r="B676" s="86" t="s">
        <v>32</v>
      </c>
      <c r="C676" s="88">
        <v>11366</v>
      </c>
      <c r="D676" s="88" t="s">
        <v>72</v>
      </c>
      <c r="E676" s="90" t="s">
        <v>22</v>
      </c>
      <c r="F676" s="90">
        <v>69</v>
      </c>
      <c r="G676" s="90">
        <v>61</v>
      </c>
      <c r="H676" s="91">
        <v>0</v>
      </c>
      <c r="I676" s="91"/>
      <c r="J676" s="91"/>
      <c r="K676" s="91">
        <v>0</v>
      </c>
      <c r="L676" s="92"/>
      <c r="M676" s="92">
        <v>1</v>
      </c>
      <c r="N676" s="92">
        <v>1</v>
      </c>
      <c r="O676" s="92"/>
      <c r="P676" s="92">
        <v>2</v>
      </c>
      <c r="Q676" s="92"/>
      <c r="R676" s="92">
        <v>1</v>
      </c>
      <c r="S676" s="92"/>
      <c r="T676" s="93"/>
      <c r="U676" s="93">
        <v>0</v>
      </c>
      <c r="V676" s="94">
        <v>5</v>
      </c>
      <c r="W676" s="121"/>
    </row>
    <row r="677" spans="1:23" x14ac:dyDescent="0.2">
      <c r="A677" s="86" t="s">
        <v>16</v>
      </c>
      <c r="B677" s="86" t="s">
        <v>32</v>
      </c>
      <c r="C677" s="88">
        <v>11366</v>
      </c>
      <c r="D677" s="88" t="s">
        <v>72</v>
      </c>
      <c r="E677" s="90" t="s">
        <v>22</v>
      </c>
      <c r="F677" s="90">
        <v>69</v>
      </c>
      <c r="G677" s="90">
        <v>61</v>
      </c>
      <c r="H677" s="91"/>
      <c r="I677" s="91">
        <v>2</v>
      </c>
      <c r="J677" s="91">
        <v>1</v>
      </c>
      <c r="K677" s="91"/>
      <c r="L677" s="92"/>
      <c r="M677" s="92">
        <v>1</v>
      </c>
      <c r="N677" s="92">
        <v>1</v>
      </c>
      <c r="O677" s="92"/>
      <c r="P677" s="92"/>
      <c r="Q677" s="92">
        <v>2</v>
      </c>
      <c r="R677" s="92"/>
      <c r="S677" s="92">
        <v>1</v>
      </c>
      <c r="T677" s="93">
        <v>2</v>
      </c>
      <c r="U677" s="93"/>
      <c r="V677" s="94">
        <v>10</v>
      </c>
      <c r="W677" s="121"/>
    </row>
    <row r="678" spans="1:23" x14ac:dyDescent="0.2">
      <c r="A678" s="86" t="s">
        <v>16</v>
      </c>
      <c r="B678" s="86" t="s">
        <v>32</v>
      </c>
      <c r="C678" s="88">
        <v>11366</v>
      </c>
      <c r="D678" s="88" t="s">
        <v>72</v>
      </c>
      <c r="E678" s="90" t="s">
        <v>22</v>
      </c>
      <c r="F678" s="90">
        <v>69</v>
      </c>
      <c r="G678" s="90">
        <v>61</v>
      </c>
      <c r="H678" s="91">
        <v>2</v>
      </c>
      <c r="I678" s="91"/>
      <c r="J678" s="91">
        <v>1</v>
      </c>
      <c r="K678" s="91"/>
      <c r="L678" s="92"/>
      <c r="M678" s="92">
        <v>1</v>
      </c>
      <c r="N678" s="92"/>
      <c r="O678" s="92">
        <v>0</v>
      </c>
      <c r="P678" s="92"/>
      <c r="Q678" s="92">
        <v>2</v>
      </c>
      <c r="R678" s="92">
        <v>1</v>
      </c>
      <c r="S678" s="92"/>
      <c r="T678" s="93">
        <v>0</v>
      </c>
      <c r="U678" s="93"/>
      <c r="V678" s="94">
        <v>7</v>
      </c>
      <c r="W678" s="121"/>
    </row>
    <row r="679" spans="1:23" x14ac:dyDescent="0.2">
      <c r="A679" s="86" t="s">
        <v>16</v>
      </c>
      <c r="B679" s="86" t="s">
        <v>32</v>
      </c>
      <c r="C679" s="88">
        <v>11366</v>
      </c>
      <c r="D679" s="88" t="s">
        <v>72</v>
      </c>
      <c r="E679" s="90" t="s">
        <v>22</v>
      </c>
      <c r="F679" s="90">
        <v>69</v>
      </c>
      <c r="G679" s="90">
        <v>61</v>
      </c>
      <c r="H679" s="91">
        <v>0</v>
      </c>
      <c r="I679" s="91"/>
      <c r="J679" s="91"/>
      <c r="K679" s="91">
        <v>1</v>
      </c>
      <c r="L679" s="92">
        <v>2</v>
      </c>
      <c r="M679" s="92"/>
      <c r="N679" s="92">
        <v>1</v>
      </c>
      <c r="O679" s="92"/>
      <c r="P679" s="92">
        <v>0</v>
      </c>
      <c r="Q679" s="92"/>
      <c r="R679" s="92">
        <v>1</v>
      </c>
      <c r="S679" s="92"/>
      <c r="T679" s="93">
        <v>2</v>
      </c>
      <c r="U679" s="93"/>
      <c r="V679" s="94">
        <v>7</v>
      </c>
      <c r="W679" s="121"/>
    </row>
    <row r="680" spans="1:23" x14ac:dyDescent="0.2">
      <c r="A680" s="86" t="s">
        <v>16</v>
      </c>
      <c r="B680" s="86" t="s">
        <v>32</v>
      </c>
      <c r="C680" s="88">
        <v>11366</v>
      </c>
      <c r="D680" s="88" t="s">
        <v>72</v>
      </c>
      <c r="E680" s="90" t="s">
        <v>22</v>
      </c>
      <c r="F680" s="90">
        <v>69</v>
      </c>
      <c r="G680" s="90">
        <v>61</v>
      </c>
      <c r="H680" s="91"/>
      <c r="I680" s="91">
        <v>2</v>
      </c>
      <c r="J680" s="91"/>
      <c r="K680" s="91">
        <v>1</v>
      </c>
      <c r="L680" s="92">
        <v>2</v>
      </c>
      <c r="M680" s="92"/>
      <c r="N680" s="92"/>
      <c r="O680" s="92">
        <v>1</v>
      </c>
      <c r="P680" s="92">
        <v>2</v>
      </c>
      <c r="Q680" s="92"/>
      <c r="R680" s="92">
        <v>1</v>
      </c>
      <c r="S680" s="92"/>
      <c r="T680" s="93"/>
      <c r="U680" s="93">
        <v>2</v>
      </c>
      <c r="V680" s="94">
        <v>11</v>
      </c>
      <c r="W680" s="121"/>
    </row>
    <row r="681" spans="1:23" x14ac:dyDescent="0.2">
      <c r="A681" s="86" t="s">
        <v>16</v>
      </c>
      <c r="B681" s="86" t="s">
        <v>32</v>
      </c>
      <c r="C681" s="88">
        <v>11366</v>
      </c>
      <c r="D681" s="88" t="s">
        <v>72</v>
      </c>
      <c r="E681" s="90" t="s">
        <v>22</v>
      </c>
      <c r="F681" s="90">
        <v>69</v>
      </c>
      <c r="G681" s="90">
        <v>61</v>
      </c>
      <c r="H681" s="91">
        <v>2</v>
      </c>
      <c r="I681" s="91"/>
      <c r="J681" s="91"/>
      <c r="K681" s="91">
        <v>1</v>
      </c>
      <c r="L681" s="92">
        <v>0</v>
      </c>
      <c r="M681" s="92"/>
      <c r="N681" s="92">
        <v>1</v>
      </c>
      <c r="O681" s="92"/>
      <c r="P681" s="92"/>
      <c r="Q681" s="92">
        <v>2</v>
      </c>
      <c r="R681" s="92">
        <v>1</v>
      </c>
      <c r="S681" s="92"/>
      <c r="T681" s="93"/>
      <c r="U681" s="93">
        <v>0</v>
      </c>
      <c r="V681" s="94">
        <v>7</v>
      </c>
      <c r="W681" s="121"/>
    </row>
    <row r="682" spans="1:23" x14ac:dyDescent="0.2">
      <c r="A682" s="86" t="s">
        <v>16</v>
      </c>
      <c r="B682" s="86" t="s">
        <v>32</v>
      </c>
      <c r="C682" s="88">
        <v>11366</v>
      </c>
      <c r="D682" s="88" t="s">
        <v>72</v>
      </c>
      <c r="E682" s="90" t="s">
        <v>22</v>
      </c>
      <c r="F682" s="90">
        <v>69</v>
      </c>
      <c r="G682" s="90">
        <v>61</v>
      </c>
      <c r="H682" s="91">
        <v>2</v>
      </c>
      <c r="I682" s="91"/>
      <c r="J682" s="91"/>
      <c r="K682" s="91">
        <v>1</v>
      </c>
      <c r="L682" s="92"/>
      <c r="M682" s="92">
        <v>0</v>
      </c>
      <c r="N682" s="92">
        <v>1</v>
      </c>
      <c r="O682" s="92"/>
      <c r="P682" s="92">
        <v>2</v>
      </c>
      <c r="Q682" s="92"/>
      <c r="R682" s="92">
        <v>1</v>
      </c>
      <c r="S682" s="92"/>
      <c r="T682" s="93">
        <v>1</v>
      </c>
      <c r="U682" s="93"/>
      <c r="V682" s="94">
        <v>8</v>
      </c>
      <c r="W682" s="121"/>
    </row>
    <row r="683" spans="1:23" x14ac:dyDescent="0.2">
      <c r="A683" s="86" t="s">
        <v>16</v>
      </c>
      <c r="B683" s="86" t="s">
        <v>32</v>
      </c>
      <c r="C683" s="88">
        <v>11366</v>
      </c>
      <c r="D683" s="88" t="s">
        <v>72</v>
      </c>
      <c r="E683" s="90" t="s">
        <v>22</v>
      </c>
      <c r="F683" s="90">
        <v>69</v>
      </c>
      <c r="G683" s="90">
        <v>61</v>
      </c>
      <c r="H683" s="91"/>
      <c r="I683" s="91">
        <v>2</v>
      </c>
      <c r="J683" s="91"/>
      <c r="K683" s="91">
        <v>1</v>
      </c>
      <c r="L683" s="92">
        <v>2</v>
      </c>
      <c r="M683" s="92"/>
      <c r="N683" s="92">
        <v>1</v>
      </c>
      <c r="O683" s="92"/>
      <c r="P683" s="92">
        <v>2</v>
      </c>
      <c r="Q683" s="92"/>
      <c r="R683" s="92"/>
      <c r="S683" s="92">
        <v>1</v>
      </c>
      <c r="T683" s="93">
        <v>1</v>
      </c>
      <c r="U683" s="93"/>
      <c r="V683" s="94">
        <v>10</v>
      </c>
      <c r="W683" s="121"/>
    </row>
    <row r="684" spans="1:23" x14ac:dyDescent="0.2">
      <c r="A684" s="86" t="s">
        <v>16</v>
      </c>
      <c r="B684" s="86" t="s">
        <v>32</v>
      </c>
      <c r="C684" s="88">
        <v>11366</v>
      </c>
      <c r="D684" s="88" t="s">
        <v>72</v>
      </c>
      <c r="E684" s="90" t="s">
        <v>22</v>
      </c>
      <c r="F684" s="90">
        <v>69</v>
      </c>
      <c r="G684" s="90">
        <v>61</v>
      </c>
      <c r="H684" s="91">
        <v>1</v>
      </c>
      <c r="I684" s="91"/>
      <c r="J684" s="91">
        <v>1</v>
      </c>
      <c r="K684" s="91"/>
      <c r="L684" s="92">
        <v>2</v>
      </c>
      <c r="M684" s="92"/>
      <c r="N684" s="92">
        <v>1</v>
      </c>
      <c r="O684" s="92"/>
      <c r="P684" s="92">
        <v>2</v>
      </c>
      <c r="Q684" s="92"/>
      <c r="R684" s="92">
        <v>1</v>
      </c>
      <c r="S684" s="92"/>
      <c r="T684" s="93">
        <v>2</v>
      </c>
      <c r="U684" s="93"/>
      <c r="V684" s="94">
        <v>10</v>
      </c>
      <c r="W684" s="121"/>
    </row>
    <row r="685" spans="1:23" x14ac:dyDescent="0.2">
      <c r="A685" s="86" t="s">
        <v>16</v>
      </c>
      <c r="B685" s="86" t="s">
        <v>32</v>
      </c>
      <c r="C685" s="88">
        <v>11366</v>
      </c>
      <c r="D685" s="88" t="s">
        <v>72</v>
      </c>
      <c r="E685" s="90" t="s">
        <v>22</v>
      </c>
      <c r="F685" s="90">
        <v>69</v>
      </c>
      <c r="G685" s="90">
        <v>61</v>
      </c>
      <c r="H685" s="91"/>
      <c r="I685" s="91">
        <v>2</v>
      </c>
      <c r="J685" s="91"/>
      <c r="K685" s="91">
        <v>1</v>
      </c>
      <c r="L685" s="92">
        <v>2</v>
      </c>
      <c r="M685" s="92"/>
      <c r="N685" s="92">
        <v>1</v>
      </c>
      <c r="O685" s="92"/>
      <c r="P685" s="92"/>
      <c r="Q685" s="92">
        <v>2</v>
      </c>
      <c r="R685" s="92">
        <v>1</v>
      </c>
      <c r="S685" s="92"/>
      <c r="T685" s="93"/>
      <c r="U685" s="93">
        <v>1</v>
      </c>
      <c r="V685" s="94">
        <v>10</v>
      </c>
      <c r="W685" s="121"/>
    </row>
    <row r="686" spans="1:23" x14ac:dyDescent="0.2">
      <c r="A686" s="86" t="s">
        <v>16</v>
      </c>
      <c r="B686" s="86" t="s">
        <v>32</v>
      </c>
      <c r="C686" s="88">
        <v>11366</v>
      </c>
      <c r="D686" s="88" t="s">
        <v>72</v>
      </c>
      <c r="E686" s="90" t="s">
        <v>22</v>
      </c>
      <c r="F686" s="90">
        <v>69</v>
      </c>
      <c r="G686" s="90">
        <v>61</v>
      </c>
      <c r="H686" s="91"/>
      <c r="I686" s="91">
        <v>2</v>
      </c>
      <c r="J686" s="91">
        <v>1</v>
      </c>
      <c r="K686" s="91"/>
      <c r="L686" s="92"/>
      <c r="M686" s="92">
        <v>1</v>
      </c>
      <c r="N686" s="92">
        <v>1</v>
      </c>
      <c r="O686" s="92"/>
      <c r="P686" s="92">
        <v>2</v>
      </c>
      <c r="Q686" s="92"/>
      <c r="R686" s="92">
        <v>1</v>
      </c>
      <c r="S686" s="92"/>
      <c r="T686" s="93"/>
      <c r="U686" s="93">
        <v>2</v>
      </c>
      <c r="V686" s="94">
        <v>10</v>
      </c>
      <c r="W686" s="121"/>
    </row>
    <row r="687" spans="1:23" x14ac:dyDescent="0.2">
      <c r="A687" s="86" t="s">
        <v>16</v>
      </c>
      <c r="B687" s="86" t="s">
        <v>32</v>
      </c>
      <c r="C687" s="88">
        <v>11366</v>
      </c>
      <c r="D687" s="88" t="s">
        <v>72</v>
      </c>
      <c r="E687" s="90" t="s">
        <v>22</v>
      </c>
      <c r="F687" s="90">
        <v>69</v>
      </c>
      <c r="G687" s="90">
        <v>61</v>
      </c>
      <c r="H687" s="91"/>
      <c r="I687" s="91">
        <v>2</v>
      </c>
      <c r="J687" s="91"/>
      <c r="K687" s="91">
        <v>1</v>
      </c>
      <c r="L687" s="92">
        <v>0</v>
      </c>
      <c r="M687" s="92"/>
      <c r="N687" s="92">
        <v>1</v>
      </c>
      <c r="O687" s="92"/>
      <c r="P687" s="92"/>
      <c r="Q687" s="92">
        <v>2</v>
      </c>
      <c r="R687" s="92">
        <v>1</v>
      </c>
      <c r="S687" s="92"/>
      <c r="T687" s="93">
        <v>1</v>
      </c>
      <c r="U687" s="93"/>
      <c r="V687" s="94">
        <v>8</v>
      </c>
      <c r="W687" s="121"/>
    </row>
    <row r="688" spans="1:23" x14ac:dyDescent="0.2">
      <c r="A688" s="86" t="s">
        <v>16</v>
      </c>
      <c r="B688" s="86" t="s">
        <v>32</v>
      </c>
      <c r="C688" s="88">
        <v>11366</v>
      </c>
      <c r="D688" s="88" t="s">
        <v>72</v>
      </c>
      <c r="E688" s="90" t="s">
        <v>22</v>
      </c>
      <c r="F688" s="90">
        <v>69</v>
      </c>
      <c r="G688" s="90">
        <v>61</v>
      </c>
      <c r="H688" s="91">
        <v>2</v>
      </c>
      <c r="I688" s="91"/>
      <c r="J688" s="91">
        <v>1</v>
      </c>
      <c r="K688" s="91"/>
      <c r="L688" s="92">
        <v>2</v>
      </c>
      <c r="M688" s="92"/>
      <c r="N688" s="92">
        <v>1</v>
      </c>
      <c r="O688" s="92"/>
      <c r="P688" s="92">
        <v>0</v>
      </c>
      <c r="Q688" s="92"/>
      <c r="R688" s="92"/>
      <c r="S688" s="92">
        <v>1</v>
      </c>
      <c r="T688" s="93">
        <v>0</v>
      </c>
      <c r="U688" s="93"/>
      <c r="V688" s="94">
        <v>7</v>
      </c>
      <c r="W688" s="121"/>
    </row>
    <row r="689" spans="1:23" x14ac:dyDescent="0.2">
      <c r="A689" s="86" t="s">
        <v>16</v>
      </c>
      <c r="B689" s="86" t="s">
        <v>32</v>
      </c>
      <c r="C689" s="88">
        <v>11366</v>
      </c>
      <c r="D689" s="88" t="s">
        <v>72</v>
      </c>
      <c r="E689" s="90" t="s">
        <v>22</v>
      </c>
      <c r="F689" s="90">
        <v>69</v>
      </c>
      <c r="G689" s="90">
        <v>61</v>
      </c>
      <c r="H689" s="91">
        <v>1</v>
      </c>
      <c r="I689" s="91"/>
      <c r="J689" s="91">
        <v>1</v>
      </c>
      <c r="K689" s="91"/>
      <c r="L689" s="92"/>
      <c r="M689" s="92">
        <v>0</v>
      </c>
      <c r="N689" s="92"/>
      <c r="O689" s="92">
        <v>1</v>
      </c>
      <c r="P689" s="92">
        <v>2</v>
      </c>
      <c r="Q689" s="92"/>
      <c r="R689" s="92">
        <v>1</v>
      </c>
      <c r="S689" s="92"/>
      <c r="T689" s="93"/>
      <c r="U689" s="93">
        <v>2</v>
      </c>
      <c r="V689" s="94">
        <v>8</v>
      </c>
      <c r="W689" s="121"/>
    </row>
    <row r="690" spans="1:23" x14ac:dyDescent="0.2">
      <c r="A690" s="86" t="s">
        <v>16</v>
      </c>
      <c r="B690" s="86" t="s">
        <v>32</v>
      </c>
      <c r="C690" s="88">
        <v>11366</v>
      </c>
      <c r="D690" s="88" t="s">
        <v>72</v>
      </c>
      <c r="E690" s="90" t="s">
        <v>22</v>
      </c>
      <c r="F690" s="90">
        <v>69</v>
      </c>
      <c r="G690" s="90">
        <v>61</v>
      </c>
      <c r="H690" s="91">
        <v>1</v>
      </c>
      <c r="I690" s="91"/>
      <c r="J690" s="91">
        <v>1</v>
      </c>
      <c r="K690" s="91"/>
      <c r="L690" s="92">
        <v>2</v>
      </c>
      <c r="M690" s="92"/>
      <c r="N690" s="92">
        <v>1</v>
      </c>
      <c r="O690" s="92"/>
      <c r="P690" s="92"/>
      <c r="Q690" s="92">
        <v>2</v>
      </c>
      <c r="R690" s="92">
        <v>1</v>
      </c>
      <c r="S690" s="92"/>
      <c r="T690" s="93">
        <v>1</v>
      </c>
      <c r="U690" s="93"/>
      <c r="V690" s="94">
        <v>9</v>
      </c>
      <c r="W690" s="121"/>
    </row>
    <row r="691" spans="1:23" x14ac:dyDescent="0.2">
      <c r="A691" s="86" t="s">
        <v>16</v>
      </c>
      <c r="B691" s="86" t="s">
        <v>32</v>
      </c>
      <c r="C691" s="88">
        <v>11366</v>
      </c>
      <c r="D691" s="88" t="s">
        <v>72</v>
      </c>
      <c r="E691" s="90" t="s">
        <v>22</v>
      </c>
      <c r="F691" s="90">
        <v>69</v>
      </c>
      <c r="G691" s="90">
        <v>61</v>
      </c>
      <c r="H691" s="91">
        <v>2</v>
      </c>
      <c r="I691" s="91"/>
      <c r="J691" s="91"/>
      <c r="K691" s="91">
        <v>1</v>
      </c>
      <c r="L691" s="92"/>
      <c r="M691" s="92">
        <v>1</v>
      </c>
      <c r="N691" s="92"/>
      <c r="O691" s="92">
        <v>1</v>
      </c>
      <c r="P691" s="92">
        <v>2</v>
      </c>
      <c r="Q691" s="92"/>
      <c r="R691" s="92">
        <v>1</v>
      </c>
      <c r="S691" s="92"/>
      <c r="T691" s="93">
        <v>2</v>
      </c>
      <c r="U691" s="93"/>
      <c r="V691" s="94">
        <v>10</v>
      </c>
      <c r="W691" s="121"/>
    </row>
    <row r="692" spans="1:23" x14ac:dyDescent="0.2">
      <c r="A692" s="86" t="s">
        <v>16</v>
      </c>
      <c r="B692" s="86" t="s">
        <v>32</v>
      </c>
      <c r="C692" s="88">
        <v>11366</v>
      </c>
      <c r="D692" s="88" t="s">
        <v>72</v>
      </c>
      <c r="E692" s="90" t="s">
        <v>22</v>
      </c>
      <c r="F692" s="90">
        <v>69</v>
      </c>
      <c r="G692" s="90">
        <v>61</v>
      </c>
      <c r="H692" s="91">
        <v>2</v>
      </c>
      <c r="I692" s="91"/>
      <c r="J692" s="91"/>
      <c r="K692" s="91">
        <v>1</v>
      </c>
      <c r="L692" s="92">
        <v>2</v>
      </c>
      <c r="M692" s="92"/>
      <c r="N692" s="92"/>
      <c r="O692" s="92">
        <v>1</v>
      </c>
      <c r="P692" s="92">
        <v>0</v>
      </c>
      <c r="Q692" s="92"/>
      <c r="R692" s="92">
        <v>1</v>
      </c>
      <c r="S692" s="92"/>
      <c r="T692" s="93">
        <v>2</v>
      </c>
      <c r="U692" s="93"/>
      <c r="V692" s="94">
        <v>9</v>
      </c>
      <c r="W692" s="121"/>
    </row>
    <row r="693" spans="1:23" x14ac:dyDescent="0.2">
      <c r="A693" s="86" t="s">
        <v>16</v>
      </c>
      <c r="B693" s="86" t="s">
        <v>32</v>
      </c>
      <c r="C693" s="88">
        <v>11366</v>
      </c>
      <c r="D693" s="88" t="s">
        <v>72</v>
      </c>
      <c r="E693" s="90" t="s">
        <v>23</v>
      </c>
      <c r="F693" s="90">
        <v>69</v>
      </c>
      <c r="G693" s="90">
        <v>61</v>
      </c>
      <c r="H693" s="91">
        <v>2</v>
      </c>
      <c r="I693" s="91"/>
      <c r="J693" s="91">
        <v>1</v>
      </c>
      <c r="K693" s="91"/>
      <c r="L693" s="92">
        <v>2</v>
      </c>
      <c r="M693" s="92"/>
      <c r="N693" s="92">
        <v>1</v>
      </c>
      <c r="O693" s="92"/>
      <c r="P693" s="92"/>
      <c r="Q693" s="92">
        <v>2</v>
      </c>
      <c r="R693" s="92">
        <v>1</v>
      </c>
      <c r="S693" s="92"/>
      <c r="T693" s="93">
        <v>1</v>
      </c>
      <c r="U693" s="93"/>
      <c r="V693" s="94">
        <v>10</v>
      </c>
      <c r="W693" s="121"/>
    </row>
    <row r="694" spans="1:23" x14ac:dyDescent="0.2">
      <c r="A694" s="86" t="s">
        <v>16</v>
      </c>
      <c r="B694" s="86" t="s">
        <v>32</v>
      </c>
      <c r="C694" s="88">
        <v>11366</v>
      </c>
      <c r="D694" s="88" t="s">
        <v>72</v>
      </c>
      <c r="E694" s="90" t="s">
        <v>23</v>
      </c>
      <c r="F694" s="90">
        <v>69</v>
      </c>
      <c r="G694" s="90">
        <v>61</v>
      </c>
      <c r="H694" s="91"/>
      <c r="I694" s="91">
        <v>1</v>
      </c>
      <c r="J694" s="91"/>
      <c r="K694" s="91">
        <v>1</v>
      </c>
      <c r="L694" s="92">
        <v>2</v>
      </c>
      <c r="M694" s="92"/>
      <c r="N694" s="92">
        <v>1</v>
      </c>
      <c r="O694" s="92"/>
      <c r="P694" s="92">
        <v>2</v>
      </c>
      <c r="Q694" s="92"/>
      <c r="R694" s="92">
        <v>1</v>
      </c>
      <c r="S694" s="92"/>
      <c r="T694" s="93"/>
      <c r="U694" s="93">
        <v>0</v>
      </c>
      <c r="V694" s="94">
        <v>8</v>
      </c>
      <c r="W694" s="121"/>
    </row>
    <row r="695" spans="1:23" x14ac:dyDescent="0.2">
      <c r="A695" s="86" t="s">
        <v>16</v>
      </c>
      <c r="B695" s="86" t="s">
        <v>32</v>
      </c>
      <c r="C695" s="88">
        <v>11366</v>
      </c>
      <c r="D695" s="88" t="s">
        <v>72</v>
      </c>
      <c r="E695" s="90" t="s">
        <v>23</v>
      </c>
      <c r="F695" s="90">
        <v>69</v>
      </c>
      <c r="G695" s="90">
        <v>61</v>
      </c>
      <c r="H695" s="91">
        <v>2</v>
      </c>
      <c r="I695" s="91"/>
      <c r="J695" s="91"/>
      <c r="K695" s="91">
        <v>1</v>
      </c>
      <c r="L695" s="92">
        <v>2</v>
      </c>
      <c r="M695" s="92"/>
      <c r="N695" s="92">
        <v>1</v>
      </c>
      <c r="O695" s="92"/>
      <c r="P695" s="92">
        <v>0</v>
      </c>
      <c r="Q695" s="92"/>
      <c r="R695" s="92"/>
      <c r="S695" s="92">
        <v>1</v>
      </c>
      <c r="T695" s="93">
        <v>0</v>
      </c>
      <c r="U695" s="93"/>
      <c r="V695" s="94">
        <v>7</v>
      </c>
      <c r="W695" s="121"/>
    </row>
    <row r="696" spans="1:23" x14ac:dyDescent="0.2">
      <c r="A696" s="86" t="s">
        <v>16</v>
      </c>
      <c r="B696" s="86" t="s">
        <v>32</v>
      </c>
      <c r="C696" s="88">
        <v>11366</v>
      </c>
      <c r="D696" s="88" t="s">
        <v>72</v>
      </c>
      <c r="E696" s="90" t="s">
        <v>23</v>
      </c>
      <c r="F696" s="90">
        <v>69</v>
      </c>
      <c r="G696" s="90">
        <v>61</v>
      </c>
      <c r="H696" s="91">
        <v>0</v>
      </c>
      <c r="I696" s="91"/>
      <c r="J696" s="91"/>
      <c r="K696" s="91">
        <v>0</v>
      </c>
      <c r="L696" s="92"/>
      <c r="M696" s="92">
        <v>2</v>
      </c>
      <c r="N696" s="92">
        <v>1</v>
      </c>
      <c r="O696" s="92"/>
      <c r="P696" s="92"/>
      <c r="Q696" s="92">
        <v>2</v>
      </c>
      <c r="R696" s="92">
        <v>1</v>
      </c>
      <c r="S696" s="92"/>
      <c r="T696" s="93">
        <v>0</v>
      </c>
      <c r="U696" s="93"/>
      <c r="V696" s="94">
        <v>6</v>
      </c>
      <c r="W696" s="121"/>
    </row>
    <row r="697" spans="1:23" x14ac:dyDescent="0.2">
      <c r="A697" s="86" t="s">
        <v>16</v>
      </c>
      <c r="B697" s="86" t="s">
        <v>32</v>
      </c>
      <c r="C697" s="88">
        <v>11366</v>
      </c>
      <c r="D697" s="88" t="s">
        <v>72</v>
      </c>
      <c r="E697" s="90" t="s">
        <v>23</v>
      </c>
      <c r="F697" s="90">
        <v>69</v>
      </c>
      <c r="G697" s="90">
        <v>61</v>
      </c>
      <c r="H697" s="91">
        <v>2</v>
      </c>
      <c r="I697" s="91"/>
      <c r="J697" s="91">
        <v>1</v>
      </c>
      <c r="K697" s="91"/>
      <c r="L697" s="92">
        <v>2</v>
      </c>
      <c r="M697" s="92"/>
      <c r="N697" s="92"/>
      <c r="O697" s="92">
        <v>0</v>
      </c>
      <c r="P697" s="92">
        <v>2</v>
      </c>
      <c r="Q697" s="92"/>
      <c r="R697" s="92">
        <v>1</v>
      </c>
      <c r="S697" s="92"/>
      <c r="T697" s="93">
        <v>2</v>
      </c>
      <c r="U697" s="93"/>
      <c r="V697" s="94">
        <v>10</v>
      </c>
      <c r="W697" s="121"/>
    </row>
    <row r="698" spans="1:23" x14ac:dyDescent="0.2">
      <c r="A698" s="86" t="s">
        <v>16</v>
      </c>
      <c r="B698" s="86" t="s">
        <v>32</v>
      </c>
      <c r="C698" s="88">
        <v>11366</v>
      </c>
      <c r="D698" s="88" t="s">
        <v>72</v>
      </c>
      <c r="E698" s="90" t="s">
        <v>23</v>
      </c>
      <c r="F698" s="90">
        <v>69</v>
      </c>
      <c r="G698" s="90">
        <v>61</v>
      </c>
      <c r="H698" s="91">
        <v>2</v>
      </c>
      <c r="I698" s="91"/>
      <c r="J698" s="91"/>
      <c r="K698" s="91">
        <v>1</v>
      </c>
      <c r="L698" s="92">
        <v>2</v>
      </c>
      <c r="M698" s="92"/>
      <c r="N698" s="92">
        <v>1</v>
      </c>
      <c r="O698" s="92"/>
      <c r="P698" s="92">
        <v>2</v>
      </c>
      <c r="Q698" s="92"/>
      <c r="R698" s="92"/>
      <c r="S698" s="92">
        <v>0</v>
      </c>
      <c r="T698" s="93">
        <v>1</v>
      </c>
      <c r="U698" s="93"/>
      <c r="V698" s="94">
        <v>9</v>
      </c>
      <c r="W698" s="121"/>
    </row>
    <row r="699" spans="1:23" x14ac:dyDescent="0.2">
      <c r="A699" s="86" t="s">
        <v>16</v>
      </c>
      <c r="B699" s="86" t="s">
        <v>32</v>
      </c>
      <c r="C699" s="88">
        <v>11366</v>
      </c>
      <c r="D699" s="88" t="s">
        <v>72</v>
      </c>
      <c r="E699" s="90" t="s">
        <v>23</v>
      </c>
      <c r="F699" s="90">
        <v>69</v>
      </c>
      <c r="G699" s="90">
        <v>61</v>
      </c>
      <c r="H699" s="91"/>
      <c r="I699" s="91">
        <v>2</v>
      </c>
      <c r="J699" s="91">
        <v>1</v>
      </c>
      <c r="K699" s="91"/>
      <c r="L699" s="92">
        <v>2</v>
      </c>
      <c r="M699" s="92"/>
      <c r="N699" s="92">
        <v>1</v>
      </c>
      <c r="O699" s="92"/>
      <c r="P699" s="92"/>
      <c r="Q699" s="92">
        <v>2</v>
      </c>
      <c r="R699" s="92"/>
      <c r="S699" s="92">
        <v>0</v>
      </c>
      <c r="T699" s="93"/>
      <c r="U699" s="93">
        <v>2</v>
      </c>
      <c r="V699" s="94">
        <v>10</v>
      </c>
      <c r="W699" s="121"/>
    </row>
    <row r="700" spans="1:23" x14ac:dyDescent="0.2">
      <c r="A700" s="86" t="s">
        <v>16</v>
      </c>
      <c r="B700" s="86" t="s">
        <v>32</v>
      </c>
      <c r="C700" s="88">
        <v>11366</v>
      </c>
      <c r="D700" s="88" t="s">
        <v>72</v>
      </c>
      <c r="E700" s="90" t="s">
        <v>23</v>
      </c>
      <c r="F700" s="90">
        <v>69</v>
      </c>
      <c r="G700" s="90">
        <v>61</v>
      </c>
      <c r="H700" s="91">
        <v>0</v>
      </c>
      <c r="I700" s="91"/>
      <c r="J700" s="91">
        <v>1</v>
      </c>
      <c r="K700" s="91"/>
      <c r="L700" s="92">
        <v>0</v>
      </c>
      <c r="M700" s="92"/>
      <c r="N700" s="92">
        <v>1</v>
      </c>
      <c r="O700" s="92"/>
      <c r="P700" s="92"/>
      <c r="Q700" s="92">
        <v>2</v>
      </c>
      <c r="R700" s="92">
        <v>1</v>
      </c>
      <c r="S700" s="92"/>
      <c r="T700" s="93"/>
      <c r="U700" s="93">
        <v>1</v>
      </c>
      <c r="V700" s="94">
        <v>6</v>
      </c>
      <c r="W700" s="121"/>
    </row>
    <row r="701" spans="1:23" x14ac:dyDescent="0.2">
      <c r="A701" s="86" t="s">
        <v>16</v>
      </c>
      <c r="B701" s="86" t="s">
        <v>32</v>
      </c>
      <c r="C701" s="88">
        <v>11366</v>
      </c>
      <c r="D701" s="88" t="s">
        <v>72</v>
      </c>
      <c r="E701" s="90" t="s">
        <v>23</v>
      </c>
      <c r="F701" s="90">
        <v>69</v>
      </c>
      <c r="G701" s="90">
        <v>61</v>
      </c>
      <c r="H701" s="91"/>
      <c r="I701" s="91">
        <v>0</v>
      </c>
      <c r="J701" s="91">
        <v>1</v>
      </c>
      <c r="K701" s="91"/>
      <c r="L701" s="92">
        <v>2</v>
      </c>
      <c r="M701" s="92"/>
      <c r="N701" s="92">
        <v>1</v>
      </c>
      <c r="O701" s="92"/>
      <c r="P701" s="92"/>
      <c r="Q701" s="92">
        <v>2</v>
      </c>
      <c r="R701" s="92">
        <v>1</v>
      </c>
      <c r="S701" s="92"/>
      <c r="T701" s="93"/>
      <c r="U701" s="93">
        <v>2</v>
      </c>
      <c r="V701" s="94">
        <v>9</v>
      </c>
      <c r="W701" s="121"/>
    </row>
    <row r="702" spans="1:23" x14ac:dyDescent="0.2">
      <c r="A702" s="86" t="s">
        <v>16</v>
      </c>
      <c r="B702" s="86" t="s">
        <v>32</v>
      </c>
      <c r="C702" s="88">
        <v>11366</v>
      </c>
      <c r="D702" s="88" t="s">
        <v>72</v>
      </c>
      <c r="E702" s="90" t="s">
        <v>23</v>
      </c>
      <c r="F702" s="90">
        <v>69</v>
      </c>
      <c r="G702" s="90">
        <v>61</v>
      </c>
      <c r="H702" s="91">
        <v>2</v>
      </c>
      <c r="I702" s="91"/>
      <c r="J702" s="91"/>
      <c r="K702" s="91">
        <v>1</v>
      </c>
      <c r="L702" s="92">
        <v>2</v>
      </c>
      <c r="M702" s="92"/>
      <c r="N702" s="92"/>
      <c r="O702" s="92">
        <v>1</v>
      </c>
      <c r="P702" s="92">
        <v>2</v>
      </c>
      <c r="Q702" s="92"/>
      <c r="R702" s="92">
        <v>1</v>
      </c>
      <c r="S702" s="92"/>
      <c r="T702" s="93"/>
      <c r="U702" s="93">
        <v>2</v>
      </c>
      <c r="V702" s="94">
        <v>11</v>
      </c>
      <c r="W702" s="121"/>
    </row>
    <row r="703" spans="1:23" x14ac:dyDescent="0.2">
      <c r="A703" s="86" t="s">
        <v>16</v>
      </c>
      <c r="B703" s="86" t="s">
        <v>32</v>
      </c>
      <c r="C703" s="88">
        <v>11366</v>
      </c>
      <c r="D703" s="88" t="s">
        <v>72</v>
      </c>
      <c r="E703" s="90" t="s">
        <v>23</v>
      </c>
      <c r="F703" s="90">
        <v>69</v>
      </c>
      <c r="G703" s="90">
        <v>61</v>
      </c>
      <c r="H703" s="91">
        <v>1</v>
      </c>
      <c r="I703" s="91"/>
      <c r="J703" s="91"/>
      <c r="K703" s="91">
        <v>1</v>
      </c>
      <c r="L703" s="92"/>
      <c r="M703" s="92">
        <v>2</v>
      </c>
      <c r="N703" s="92">
        <v>0</v>
      </c>
      <c r="O703" s="92"/>
      <c r="P703" s="92">
        <v>0</v>
      </c>
      <c r="Q703" s="92"/>
      <c r="R703" s="92">
        <v>1</v>
      </c>
      <c r="S703" s="92"/>
      <c r="T703" s="93">
        <v>0</v>
      </c>
      <c r="U703" s="93"/>
      <c r="V703" s="94">
        <v>5</v>
      </c>
      <c r="W703" s="121"/>
    </row>
    <row r="704" spans="1:23" x14ac:dyDescent="0.2">
      <c r="A704" s="86" t="s">
        <v>16</v>
      </c>
      <c r="B704" s="86" t="s">
        <v>32</v>
      </c>
      <c r="C704" s="88">
        <v>11366</v>
      </c>
      <c r="D704" s="88" t="s">
        <v>72</v>
      </c>
      <c r="E704" s="90" t="s">
        <v>23</v>
      </c>
      <c r="F704" s="90">
        <v>69</v>
      </c>
      <c r="G704" s="90">
        <v>61</v>
      </c>
      <c r="H704" s="91"/>
      <c r="I704" s="91">
        <v>2</v>
      </c>
      <c r="J704" s="91">
        <v>1</v>
      </c>
      <c r="K704" s="91"/>
      <c r="L704" s="92">
        <v>2</v>
      </c>
      <c r="M704" s="92"/>
      <c r="N704" s="92"/>
      <c r="O704" s="92">
        <v>0</v>
      </c>
      <c r="P704" s="92"/>
      <c r="Q704" s="92">
        <v>2</v>
      </c>
      <c r="R704" s="92">
        <v>1</v>
      </c>
      <c r="S704" s="92"/>
      <c r="T704" s="93"/>
      <c r="U704" s="93">
        <v>1</v>
      </c>
      <c r="V704" s="94">
        <v>9</v>
      </c>
      <c r="W704" s="121"/>
    </row>
    <row r="705" spans="1:23" x14ac:dyDescent="0.2">
      <c r="A705" s="86" t="s">
        <v>16</v>
      </c>
      <c r="B705" s="86" t="s">
        <v>32</v>
      </c>
      <c r="C705" s="88">
        <v>11366</v>
      </c>
      <c r="D705" s="88" t="s">
        <v>72</v>
      </c>
      <c r="E705" s="90" t="s">
        <v>23</v>
      </c>
      <c r="F705" s="90">
        <v>69</v>
      </c>
      <c r="G705" s="90">
        <v>61</v>
      </c>
      <c r="H705" s="91">
        <v>0</v>
      </c>
      <c r="I705" s="91"/>
      <c r="J705" s="91"/>
      <c r="K705" s="91">
        <v>1</v>
      </c>
      <c r="L705" s="92"/>
      <c r="M705" s="92">
        <v>2</v>
      </c>
      <c r="N705" s="92">
        <v>1</v>
      </c>
      <c r="O705" s="92"/>
      <c r="P705" s="92">
        <v>2</v>
      </c>
      <c r="Q705" s="92"/>
      <c r="R705" s="92">
        <v>1</v>
      </c>
      <c r="S705" s="92"/>
      <c r="T705" s="93">
        <v>2</v>
      </c>
      <c r="U705" s="93"/>
      <c r="V705" s="94">
        <v>9</v>
      </c>
      <c r="W705" s="121"/>
    </row>
    <row r="706" spans="1:23" x14ac:dyDescent="0.2">
      <c r="A706" s="86" t="s">
        <v>16</v>
      </c>
      <c r="B706" s="86" t="s">
        <v>32</v>
      </c>
      <c r="C706" s="88">
        <v>11366</v>
      </c>
      <c r="D706" s="88" t="s">
        <v>72</v>
      </c>
      <c r="E706" s="90" t="s">
        <v>23</v>
      </c>
      <c r="F706" s="90">
        <v>69</v>
      </c>
      <c r="G706" s="90">
        <v>61</v>
      </c>
      <c r="H706" s="91"/>
      <c r="I706" s="91">
        <v>2</v>
      </c>
      <c r="J706" s="91"/>
      <c r="K706" s="91">
        <v>1</v>
      </c>
      <c r="L706" s="92"/>
      <c r="M706" s="92">
        <v>2</v>
      </c>
      <c r="N706" s="92">
        <v>1</v>
      </c>
      <c r="O706" s="92"/>
      <c r="P706" s="92"/>
      <c r="Q706" s="92">
        <v>2</v>
      </c>
      <c r="R706" s="92">
        <v>1</v>
      </c>
      <c r="S706" s="92"/>
      <c r="T706" s="93">
        <v>2</v>
      </c>
      <c r="U706" s="93"/>
      <c r="V706" s="94">
        <v>11</v>
      </c>
      <c r="W706" s="121"/>
    </row>
    <row r="707" spans="1:23" x14ac:dyDescent="0.2">
      <c r="A707" s="86" t="s">
        <v>16</v>
      </c>
      <c r="B707" s="86" t="s">
        <v>32</v>
      </c>
      <c r="C707" s="88">
        <v>11366</v>
      </c>
      <c r="D707" s="88" t="s">
        <v>72</v>
      </c>
      <c r="E707" s="90" t="s">
        <v>23</v>
      </c>
      <c r="F707" s="90">
        <v>69</v>
      </c>
      <c r="G707" s="90">
        <v>61</v>
      </c>
      <c r="H707" s="91"/>
      <c r="I707" s="91">
        <v>2</v>
      </c>
      <c r="J707" s="91">
        <v>1</v>
      </c>
      <c r="K707" s="91"/>
      <c r="L707" s="92"/>
      <c r="M707" s="92">
        <v>2</v>
      </c>
      <c r="N707" s="92"/>
      <c r="O707" s="92">
        <v>1</v>
      </c>
      <c r="P707" s="92">
        <v>2</v>
      </c>
      <c r="Q707" s="92"/>
      <c r="R707" s="92">
        <v>1</v>
      </c>
      <c r="S707" s="92"/>
      <c r="T707" s="93"/>
      <c r="U707" s="93">
        <v>2</v>
      </c>
      <c r="V707" s="94">
        <v>11</v>
      </c>
      <c r="W707" s="121"/>
    </row>
    <row r="708" spans="1:23" x14ac:dyDescent="0.2">
      <c r="A708" s="86" t="s">
        <v>16</v>
      </c>
      <c r="B708" s="86" t="s">
        <v>32</v>
      </c>
      <c r="C708" s="88">
        <v>11366</v>
      </c>
      <c r="D708" s="88" t="s">
        <v>72</v>
      </c>
      <c r="E708" s="90" t="s">
        <v>23</v>
      </c>
      <c r="F708" s="90">
        <v>69</v>
      </c>
      <c r="G708" s="90">
        <v>61</v>
      </c>
      <c r="H708" s="91">
        <v>1</v>
      </c>
      <c r="I708" s="91"/>
      <c r="J708" s="91">
        <v>1</v>
      </c>
      <c r="K708" s="91"/>
      <c r="L708" s="92">
        <v>2</v>
      </c>
      <c r="M708" s="92"/>
      <c r="N708" s="92">
        <v>1</v>
      </c>
      <c r="O708" s="92"/>
      <c r="P708" s="92">
        <v>2</v>
      </c>
      <c r="Q708" s="92"/>
      <c r="R708" s="92"/>
      <c r="S708" s="92">
        <v>1</v>
      </c>
      <c r="T708" s="93"/>
      <c r="U708" s="93">
        <v>0</v>
      </c>
      <c r="V708" s="94">
        <v>8</v>
      </c>
      <c r="W708" s="121"/>
    </row>
    <row r="709" spans="1:23" x14ac:dyDescent="0.2">
      <c r="A709" s="86" t="s">
        <v>16</v>
      </c>
      <c r="B709" s="86" t="s">
        <v>32</v>
      </c>
      <c r="C709" s="88">
        <v>11366</v>
      </c>
      <c r="D709" s="88" t="s">
        <v>72</v>
      </c>
      <c r="E709" s="90" t="s">
        <v>23</v>
      </c>
      <c r="F709" s="90">
        <v>69</v>
      </c>
      <c r="G709" s="90">
        <v>61</v>
      </c>
      <c r="H709" s="91">
        <v>2</v>
      </c>
      <c r="I709" s="91"/>
      <c r="J709" s="91">
        <v>1</v>
      </c>
      <c r="K709" s="91"/>
      <c r="L709" s="92">
        <v>2</v>
      </c>
      <c r="M709" s="92"/>
      <c r="N709" s="92">
        <v>1</v>
      </c>
      <c r="O709" s="92"/>
      <c r="P709" s="92">
        <v>2</v>
      </c>
      <c r="Q709" s="92"/>
      <c r="R709" s="92">
        <v>1</v>
      </c>
      <c r="S709" s="92"/>
      <c r="T709" s="93"/>
      <c r="U709" s="93">
        <v>2</v>
      </c>
      <c r="V709" s="94">
        <v>11</v>
      </c>
      <c r="W709" s="121"/>
    </row>
    <row r="710" spans="1:23" x14ac:dyDescent="0.2">
      <c r="A710" s="86" t="s">
        <v>16</v>
      </c>
      <c r="B710" s="86" t="s">
        <v>32</v>
      </c>
      <c r="C710" s="88">
        <v>11366</v>
      </c>
      <c r="D710" s="88" t="s">
        <v>72</v>
      </c>
      <c r="E710" s="90" t="s">
        <v>23</v>
      </c>
      <c r="F710" s="90">
        <v>69</v>
      </c>
      <c r="G710" s="90">
        <v>61</v>
      </c>
      <c r="H710" s="91">
        <v>2</v>
      </c>
      <c r="I710" s="91"/>
      <c r="J710" s="91"/>
      <c r="K710" s="91">
        <v>1</v>
      </c>
      <c r="L710" s="92"/>
      <c r="M710" s="92">
        <v>2</v>
      </c>
      <c r="N710" s="92">
        <v>1</v>
      </c>
      <c r="O710" s="92"/>
      <c r="P710" s="92">
        <v>2</v>
      </c>
      <c r="Q710" s="92"/>
      <c r="R710" s="92"/>
      <c r="S710" s="92">
        <v>1</v>
      </c>
      <c r="T710" s="93"/>
      <c r="U710" s="93">
        <v>1</v>
      </c>
      <c r="V710" s="94">
        <v>10</v>
      </c>
      <c r="W710" s="121"/>
    </row>
    <row r="711" spans="1:23" x14ac:dyDescent="0.2">
      <c r="A711" s="86" t="s">
        <v>16</v>
      </c>
      <c r="B711" s="86" t="s">
        <v>32</v>
      </c>
      <c r="C711" s="88">
        <v>11366</v>
      </c>
      <c r="D711" s="88" t="s">
        <v>72</v>
      </c>
      <c r="E711" s="90" t="s">
        <v>23</v>
      </c>
      <c r="F711" s="90">
        <v>69</v>
      </c>
      <c r="G711" s="90">
        <v>61</v>
      </c>
      <c r="H711" s="91">
        <v>1</v>
      </c>
      <c r="I711" s="91"/>
      <c r="J711" s="91"/>
      <c r="K711" s="91">
        <v>0</v>
      </c>
      <c r="L711" s="92"/>
      <c r="M711" s="92">
        <v>2</v>
      </c>
      <c r="N711" s="92">
        <v>1</v>
      </c>
      <c r="O711" s="92"/>
      <c r="P711" s="92"/>
      <c r="Q711" s="92">
        <v>2</v>
      </c>
      <c r="R711" s="92"/>
      <c r="S711" s="92">
        <v>0</v>
      </c>
      <c r="T711" s="93">
        <v>0</v>
      </c>
      <c r="U711" s="93"/>
      <c r="V711" s="94">
        <v>6</v>
      </c>
      <c r="W711" s="121"/>
    </row>
    <row r="712" spans="1:23" x14ac:dyDescent="0.2">
      <c r="A712" s="86" t="s">
        <v>16</v>
      </c>
      <c r="B712" s="86" t="s">
        <v>32</v>
      </c>
      <c r="C712" s="88">
        <v>11366</v>
      </c>
      <c r="D712" s="88" t="s">
        <v>72</v>
      </c>
      <c r="E712" s="90" t="s">
        <v>23</v>
      </c>
      <c r="F712" s="90">
        <v>69</v>
      </c>
      <c r="G712" s="90">
        <v>61</v>
      </c>
      <c r="H712" s="91">
        <v>1</v>
      </c>
      <c r="I712" s="91"/>
      <c r="J712" s="91">
        <v>0</v>
      </c>
      <c r="K712" s="91"/>
      <c r="L712" s="92">
        <v>2</v>
      </c>
      <c r="M712" s="92"/>
      <c r="N712" s="92"/>
      <c r="O712" s="92">
        <v>0</v>
      </c>
      <c r="P712" s="92">
        <v>0</v>
      </c>
      <c r="Q712" s="92"/>
      <c r="R712" s="92">
        <v>1</v>
      </c>
      <c r="S712" s="92"/>
      <c r="T712" s="93"/>
      <c r="U712" s="93">
        <v>1</v>
      </c>
      <c r="V712" s="94">
        <v>5</v>
      </c>
      <c r="W712" s="121"/>
    </row>
    <row r="713" spans="1:23" x14ac:dyDescent="0.2">
      <c r="A713" s="86" t="s">
        <v>16</v>
      </c>
      <c r="B713" s="86" t="s">
        <v>32</v>
      </c>
      <c r="C713" s="88">
        <v>11366</v>
      </c>
      <c r="D713" s="88" t="s">
        <v>72</v>
      </c>
      <c r="E713" s="90" t="s">
        <v>23</v>
      </c>
      <c r="F713" s="90">
        <v>69</v>
      </c>
      <c r="G713" s="90">
        <v>61</v>
      </c>
      <c r="H713" s="91"/>
      <c r="I713" s="91">
        <v>2</v>
      </c>
      <c r="J713" s="91">
        <v>0</v>
      </c>
      <c r="K713" s="91"/>
      <c r="L713" s="92">
        <v>2</v>
      </c>
      <c r="M713" s="92"/>
      <c r="N713" s="92">
        <v>1</v>
      </c>
      <c r="O713" s="92"/>
      <c r="P713" s="92"/>
      <c r="Q713" s="92">
        <v>2</v>
      </c>
      <c r="R713" s="92"/>
      <c r="S713" s="92">
        <v>1</v>
      </c>
      <c r="T713" s="93"/>
      <c r="U713" s="93">
        <v>1</v>
      </c>
      <c r="V713" s="94">
        <v>9</v>
      </c>
      <c r="W713" s="121"/>
    </row>
    <row r="714" spans="1:23" x14ac:dyDescent="0.2">
      <c r="A714" s="86" t="s">
        <v>16</v>
      </c>
      <c r="B714" s="86" t="s">
        <v>32</v>
      </c>
      <c r="C714" s="88">
        <v>11366</v>
      </c>
      <c r="D714" s="88" t="s">
        <v>72</v>
      </c>
      <c r="E714" s="90" t="s">
        <v>23</v>
      </c>
      <c r="F714" s="90">
        <v>69</v>
      </c>
      <c r="G714" s="90">
        <v>61</v>
      </c>
      <c r="H714" s="91">
        <v>2</v>
      </c>
      <c r="I714" s="91"/>
      <c r="J714" s="91">
        <v>1</v>
      </c>
      <c r="K714" s="91"/>
      <c r="L714" s="92"/>
      <c r="M714" s="92">
        <v>2</v>
      </c>
      <c r="N714" s="92">
        <v>1</v>
      </c>
      <c r="O714" s="92"/>
      <c r="P714" s="92">
        <v>2</v>
      </c>
      <c r="Q714" s="92"/>
      <c r="R714" s="92">
        <v>1</v>
      </c>
      <c r="S714" s="92"/>
      <c r="T714" s="93"/>
      <c r="U714" s="93">
        <v>0</v>
      </c>
      <c r="V714" s="94">
        <v>9</v>
      </c>
      <c r="W714" s="121"/>
    </row>
    <row r="715" spans="1:23" x14ac:dyDescent="0.2">
      <c r="A715" s="86" t="s">
        <v>16</v>
      </c>
      <c r="B715" s="86" t="s">
        <v>32</v>
      </c>
      <c r="C715" s="88">
        <v>11366</v>
      </c>
      <c r="D715" s="88" t="s">
        <v>72</v>
      </c>
      <c r="E715" s="90" t="s">
        <v>23</v>
      </c>
      <c r="F715" s="90">
        <v>69</v>
      </c>
      <c r="G715" s="90">
        <v>61</v>
      </c>
      <c r="H715" s="91"/>
      <c r="I715" s="91">
        <v>2</v>
      </c>
      <c r="J715" s="91">
        <v>1</v>
      </c>
      <c r="K715" s="91"/>
      <c r="L715" s="92">
        <v>2</v>
      </c>
      <c r="M715" s="92"/>
      <c r="N715" s="92"/>
      <c r="O715" s="92">
        <v>0</v>
      </c>
      <c r="P715" s="92"/>
      <c r="Q715" s="92">
        <v>2</v>
      </c>
      <c r="R715" s="92">
        <v>1</v>
      </c>
      <c r="S715" s="92"/>
      <c r="T715" s="93">
        <v>0</v>
      </c>
      <c r="U715" s="93"/>
      <c r="V715" s="94">
        <v>8</v>
      </c>
      <c r="W715" s="121"/>
    </row>
    <row r="716" spans="1:23" x14ac:dyDescent="0.2">
      <c r="A716" s="86" t="s">
        <v>16</v>
      </c>
      <c r="B716" s="86" t="s">
        <v>32</v>
      </c>
      <c r="C716" s="88">
        <v>11366</v>
      </c>
      <c r="D716" s="88" t="s">
        <v>72</v>
      </c>
      <c r="E716" s="90" t="s">
        <v>23</v>
      </c>
      <c r="F716" s="90">
        <v>69</v>
      </c>
      <c r="G716" s="90">
        <v>61</v>
      </c>
      <c r="H716" s="91"/>
      <c r="I716" s="91">
        <v>1</v>
      </c>
      <c r="J716" s="91">
        <v>1</v>
      </c>
      <c r="K716" s="91"/>
      <c r="L716" s="92">
        <v>0</v>
      </c>
      <c r="M716" s="92"/>
      <c r="N716" s="92">
        <v>1</v>
      </c>
      <c r="O716" s="92"/>
      <c r="P716" s="92"/>
      <c r="Q716" s="92">
        <v>2</v>
      </c>
      <c r="R716" s="92">
        <v>1</v>
      </c>
      <c r="S716" s="92"/>
      <c r="T716" s="93">
        <v>1</v>
      </c>
      <c r="U716" s="93"/>
      <c r="V716" s="94">
        <v>7</v>
      </c>
      <c r="W716" s="121"/>
    </row>
    <row r="717" spans="1:23" x14ac:dyDescent="0.2">
      <c r="A717" s="86" t="s">
        <v>16</v>
      </c>
      <c r="B717" s="86" t="s">
        <v>32</v>
      </c>
      <c r="C717" s="88">
        <v>11366</v>
      </c>
      <c r="D717" s="88" t="s">
        <v>72</v>
      </c>
      <c r="E717" s="90" t="s">
        <v>23</v>
      </c>
      <c r="F717" s="90">
        <v>69</v>
      </c>
      <c r="G717" s="90">
        <v>61</v>
      </c>
      <c r="H717" s="91">
        <v>2</v>
      </c>
      <c r="I717" s="91"/>
      <c r="J717" s="91">
        <v>1</v>
      </c>
      <c r="K717" s="91"/>
      <c r="L717" s="92">
        <v>2</v>
      </c>
      <c r="M717" s="92"/>
      <c r="N717" s="92">
        <v>1</v>
      </c>
      <c r="O717" s="92"/>
      <c r="P717" s="92">
        <v>2</v>
      </c>
      <c r="Q717" s="92"/>
      <c r="R717" s="92">
        <v>1</v>
      </c>
      <c r="S717" s="92"/>
      <c r="T717" s="93">
        <v>1</v>
      </c>
      <c r="U717" s="93"/>
      <c r="V717" s="94">
        <v>10</v>
      </c>
      <c r="W717" s="121"/>
    </row>
    <row r="718" spans="1:23" x14ac:dyDescent="0.2">
      <c r="A718" s="86" t="s">
        <v>16</v>
      </c>
      <c r="B718" s="86" t="s">
        <v>32</v>
      </c>
      <c r="C718" s="88">
        <v>11366</v>
      </c>
      <c r="D718" s="88" t="s">
        <v>72</v>
      </c>
      <c r="E718" s="90" t="s">
        <v>23</v>
      </c>
      <c r="F718" s="90">
        <v>69</v>
      </c>
      <c r="G718" s="90">
        <v>61</v>
      </c>
      <c r="H718" s="91"/>
      <c r="I718" s="91">
        <v>2</v>
      </c>
      <c r="J718" s="91"/>
      <c r="K718" s="91">
        <v>1</v>
      </c>
      <c r="L718" s="92">
        <v>2</v>
      </c>
      <c r="M718" s="92"/>
      <c r="N718" s="92">
        <v>1</v>
      </c>
      <c r="O718" s="92"/>
      <c r="P718" s="92">
        <v>2</v>
      </c>
      <c r="Q718" s="92"/>
      <c r="R718" s="92">
        <v>1</v>
      </c>
      <c r="S718" s="92"/>
      <c r="T718" s="93"/>
      <c r="U718" s="93">
        <v>2</v>
      </c>
      <c r="V718" s="94">
        <v>11</v>
      </c>
      <c r="W718" s="121"/>
    </row>
    <row r="719" spans="1:23" x14ac:dyDescent="0.2">
      <c r="A719" s="86" t="s">
        <v>16</v>
      </c>
      <c r="B719" s="86" t="s">
        <v>32</v>
      </c>
      <c r="C719" s="88">
        <v>11366</v>
      </c>
      <c r="D719" s="88" t="s">
        <v>72</v>
      </c>
      <c r="E719" s="90" t="s">
        <v>23</v>
      </c>
      <c r="F719" s="90">
        <v>69</v>
      </c>
      <c r="G719" s="90">
        <v>61</v>
      </c>
      <c r="H719" s="91">
        <v>2</v>
      </c>
      <c r="I719" s="91"/>
      <c r="J719" s="91">
        <v>1</v>
      </c>
      <c r="K719" s="91"/>
      <c r="L719" s="92"/>
      <c r="M719" s="92">
        <v>2</v>
      </c>
      <c r="N719" s="92"/>
      <c r="O719" s="92">
        <v>1</v>
      </c>
      <c r="P719" s="92">
        <v>2</v>
      </c>
      <c r="Q719" s="92"/>
      <c r="R719" s="92"/>
      <c r="S719" s="92">
        <v>1</v>
      </c>
      <c r="T719" s="93"/>
      <c r="U719" s="93">
        <v>1</v>
      </c>
      <c r="V719" s="94">
        <v>10</v>
      </c>
      <c r="W719" s="121"/>
    </row>
    <row r="720" spans="1:23" x14ac:dyDescent="0.2">
      <c r="A720" s="86" t="s">
        <v>16</v>
      </c>
      <c r="B720" s="86" t="s">
        <v>32</v>
      </c>
      <c r="C720" s="88">
        <v>11366</v>
      </c>
      <c r="D720" s="88" t="s">
        <v>72</v>
      </c>
      <c r="E720" s="90" t="s">
        <v>23</v>
      </c>
      <c r="F720" s="90">
        <v>69</v>
      </c>
      <c r="G720" s="90">
        <v>61</v>
      </c>
      <c r="H720" s="91"/>
      <c r="I720" s="91">
        <v>2</v>
      </c>
      <c r="J720" s="91"/>
      <c r="K720" s="91">
        <v>1</v>
      </c>
      <c r="L720" s="92">
        <v>1</v>
      </c>
      <c r="M720" s="92"/>
      <c r="N720" s="92">
        <v>1</v>
      </c>
      <c r="O720" s="92"/>
      <c r="P720" s="92"/>
      <c r="Q720" s="92">
        <v>2</v>
      </c>
      <c r="R720" s="92">
        <v>1</v>
      </c>
      <c r="S720" s="92"/>
      <c r="T720" s="93">
        <v>1</v>
      </c>
      <c r="U720" s="93"/>
      <c r="V720" s="94">
        <v>9</v>
      </c>
      <c r="W720" s="121"/>
    </row>
    <row r="721" spans="1:23" x14ac:dyDescent="0.2">
      <c r="A721" s="86" t="s">
        <v>16</v>
      </c>
      <c r="B721" s="86" t="s">
        <v>32</v>
      </c>
      <c r="C721" s="88">
        <v>11366</v>
      </c>
      <c r="D721" s="88" t="s">
        <v>72</v>
      </c>
      <c r="E721" s="90" t="s">
        <v>23</v>
      </c>
      <c r="F721" s="90">
        <v>69</v>
      </c>
      <c r="G721" s="90">
        <v>61</v>
      </c>
      <c r="H721" s="91"/>
      <c r="I721" s="91">
        <v>0</v>
      </c>
      <c r="J721" s="91"/>
      <c r="K721" s="91">
        <v>0</v>
      </c>
      <c r="L721" s="92"/>
      <c r="M721" s="92">
        <v>2</v>
      </c>
      <c r="N721" s="92">
        <v>1</v>
      </c>
      <c r="O721" s="92"/>
      <c r="P721" s="92">
        <v>0</v>
      </c>
      <c r="Q721" s="92"/>
      <c r="R721" s="92">
        <v>1</v>
      </c>
      <c r="S721" s="92"/>
      <c r="T721" s="93">
        <v>1</v>
      </c>
      <c r="U721" s="93"/>
      <c r="V721" s="94">
        <v>5</v>
      </c>
      <c r="W721" s="121"/>
    </row>
    <row r="722" spans="1:23" x14ac:dyDescent="0.2">
      <c r="A722" s="86" t="s">
        <v>16</v>
      </c>
      <c r="B722" s="86" t="s">
        <v>33</v>
      </c>
      <c r="C722" s="88">
        <v>11371</v>
      </c>
      <c r="D722" s="88" t="s">
        <v>70</v>
      </c>
      <c r="E722" s="89" t="s">
        <v>24</v>
      </c>
      <c r="F722" s="90">
        <v>88</v>
      </c>
      <c r="G722" s="90">
        <v>79</v>
      </c>
      <c r="H722" s="91"/>
      <c r="I722" s="91">
        <v>2</v>
      </c>
      <c r="J722" s="91">
        <v>1</v>
      </c>
      <c r="K722" s="91"/>
      <c r="L722" s="92">
        <v>2</v>
      </c>
      <c r="M722" s="92"/>
      <c r="N722" s="92">
        <v>1</v>
      </c>
      <c r="O722" s="92"/>
      <c r="P722" s="92">
        <v>2</v>
      </c>
      <c r="Q722" s="92"/>
      <c r="R722" s="92">
        <v>1</v>
      </c>
      <c r="S722" s="92"/>
      <c r="T722" s="93">
        <v>1</v>
      </c>
      <c r="U722" s="93"/>
      <c r="V722" s="94">
        <v>10</v>
      </c>
      <c r="W722" s="121"/>
    </row>
    <row r="723" spans="1:23" x14ac:dyDescent="0.2">
      <c r="A723" s="86" t="s">
        <v>16</v>
      </c>
      <c r="B723" s="86" t="s">
        <v>33</v>
      </c>
      <c r="C723" s="88">
        <v>11371</v>
      </c>
      <c r="D723" s="88" t="s">
        <v>70</v>
      </c>
      <c r="E723" s="90" t="s">
        <v>24</v>
      </c>
      <c r="F723" s="90">
        <v>88</v>
      </c>
      <c r="G723" s="90">
        <v>79</v>
      </c>
      <c r="H723" s="91">
        <v>1</v>
      </c>
      <c r="I723" s="91"/>
      <c r="J723" s="91"/>
      <c r="K723" s="91">
        <v>1</v>
      </c>
      <c r="L723" s="92">
        <v>2</v>
      </c>
      <c r="M723" s="92"/>
      <c r="N723" s="92">
        <v>0</v>
      </c>
      <c r="O723" s="92"/>
      <c r="P723" s="92">
        <v>2</v>
      </c>
      <c r="Q723" s="92"/>
      <c r="R723" s="92">
        <v>1</v>
      </c>
      <c r="S723" s="92"/>
      <c r="T723" s="93">
        <v>0</v>
      </c>
      <c r="U723" s="93"/>
      <c r="V723" s="94">
        <v>7</v>
      </c>
      <c r="W723" s="121"/>
    </row>
    <row r="724" spans="1:23" x14ac:dyDescent="0.2">
      <c r="A724" s="86" t="s">
        <v>16</v>
      </c>
      <c r="B724" s="86" t="s">
        <v>33</v>
      </c>
      <c r="C724" s="88">
        <v>11371</v>
      </c>
      <c r="D724" s="88" t="s">
        <v>70</v>
      </c>
      <c r="E724" s="90" t="s">
        <v>24</v>
      </c>
      <c r="F724" s="90">
        <v>88</v>
      </c>
      <c r="G724" s="90">
        <v>79</v>
      </c>
      <c r="H724" s="91">
        <v>2</v>
      </c>
      <c r="I724" s="91"/>
      <c r="J724" s="91">
        <v>1</v>
      </c>
      <c r="K724" s="91"/>
      <c r="L724" s="92"/>
      <c r="M724" s="92">
        <v>2</v>
      </c>
      <c r="N724" s="92">
        <v>1</v>
      </c>
      <c r="O724" s="92"/>
      <c r="P724" s="92">
        <v>2</v>
      </c>
      <c r="Q724" s="92"/>
      <c r="R724" s="92"/>
      <c r="S724" s="92">
        <v>1</v>
      </c>
      <c r="T724" s="93">
        <v>0</v>
      </c>
      <c r="U724" s="93"/>
      <c r="V724" s="94">
        <v>9</v>
      </c>
      <c r="W724" s="121"/>
    </row>
    <row r="725" spans="1:23" x14ac:dyDescent="0.2">
      <c r="A725" s="86" t="s">
        <v>16</v>
      </c>
      <c r="B725" s="86" t="s">
        <v>33</v>
      </c>
      <c r="C725" s="88">
        <v>11371</v>
      </c>
      <c r="D725" s="88" t="s">
        <v>70</v>
      </c>
      <c r="E725" s="90" t="s">
        <v>24</v>
      </c>
      <c r="F725" s="90">
        <v>88</v>
      </c>
      <c r="G725" s="90">
        <v>79</v>
      </c>
      <c r="H725" s="91"/>
      <c r="I725" s="91">
        <v>2</v>
      </c>
      <c r="J725" s="91">
        <v>0</v>
      </c>
      <c r="K725" s="91"/>
      <c r="L725" s="92">
        <v>2</v>
      </c>
      <c r="M725" s="92"/>
      <c r="N725" s="92">
        <v>1</v>
      </c>
      <c r="O725" s="92"/>
      <c r="P725" s="92">
        <v>2</v>
      </c>
      <c r="Q725" s="92"/>
      <c r="R725" s="92">
        <v>1</v>
      </c>
      <c r="S725" s="92"/>
      <c r="T725" s="93">
        <v>1</v>
      </c>
      <c r="U725" s="93"/>
      <c r="V725" s="94">
        <v>9</v>
      </c>
      <c r="W725" s="121"/>
    </row>
    <row r="726" spans="1:23" x14ac:dyDescent="0.2">
      <c r="A726" s="86" t="s">
        <v>16</v>
      </c>
      <c r="B726" s="86" t="s">
        <v>33</v>
      </c>
      <c r="C726" s="88">
        <v>11371</v>
      </c>
      <c r="D726" s="88" t="s">
        <v>70</v>
      </c>
      <c r="E726" s="90" t="s">
        <v>24</v>
      </c>
      <c r="F726" s="90">
        <v>88</v>
      </c>
      <c r="G726" s="90">
        <v>79</v>
      </c>
      <c r="H726" s="91">
        <v>2</v>
      </c>
      <c r="I726" s="91"/>
      <c r="J726" s="91">
        <v>1</v>
      </c>
      <c r="K726" s="91"/>
      <c r="L726" s="92">
        <v>2</v>
      </c>
      <c r="M726" s="92"/>
      <c r="N726" s="92">
        <v>1</v>
      </c>
      <c r="O726" s="92"/>
      <c r="P726" s="92">
        <v>2</v>
      </c>
      <c r="Q726" s="92"/>
      <c r="R726" s="92">
        <v>1</v>
      </c>
      <c r="S726" s="92"/>
      <c r="T726" s="93"/>
      <c r="U726" s="93">
        <v>1</v>
      </c>
      <c r="V726" s="94">
        <v>10</v>
      </c>
      <c r="W726" s="121"/>
    </row>
    <row r="727" spans="1:23" x14ac:dyDescent="0.2">
      <c r="A727" s="86" t="s">
        <v>16</v>
      </c>
      <c r="B727" s="86" t="s">
        <v>33</v>
      </c>
      <c r="C727" s="88">
        <v>11371</v>
      </c>
      <c r="D727" s="88" t="s">
        <v>70</v>
      </c>
      <c r="E727" s="90" t="s">
        <v>24</v>
      </c>
      <c r="F727" s="90">
        <v>88</v>
      </c>
      <c r="G727" s="90">
        <v>79</v>
      </c>
      <c r="H727" s="91"/>
      <c r="I727" s="91">
        <v>2</v>
      </c>
      <c r="J727" s="91"/>
      <c r="K727" s="91">
        <v>1</v>
      </c>
      <c r="L727" s="92">
        <v>0</v>
      </c>
      <c r="M727" s="92"/>
      <c r="N727" s="92">
        <v>0</v>
      </c>
      <c r="O727" s="92"/>
      <c r="P727" s="92">
        <v>2</v>
      </c>
      <c r="Q727" s="92"/>
      <c r="R727" s="92"/>
      <c r="S727" s="92">
        <v>1</v>
      </c>
      <c r="T727" s="93">
        <v>0</v>
      </c>
      <c r="U727" s="93"/>
      <c r="V727" s="94">
        <v>6</v>
      </c>
      <c r="W727" s="121"/>
    </row>
    <row r="728" spans="1:23" x14ac:dyDescent="0.2">
      <c r="A728" s="86" t="s">
        <v>16</v>
      </c>
      <c r="B728" s="86" t="s">
        <v>33</v>
      </c>
      <c r="C728" s="88">
        <v>11371</v>
      </c>
      <c r="D728" s="88" t="s">
        <v>70</v>
      </c>
      <c r="E728" s="90" t="s">
        <v>24</v>
      </c>
      <c r="F728" s="90">
        <v>88</v>
      </c>
      <c r="G728" s="90">
        <v>79</v>
      </c>
      <c r="H728" s="91"/>
      <c r="I728" s="91">
        <v>2</v>
      </c>
      <c r="J728" s="91">
        <v>1</v>
      </c>
      <c r="K728" s="91"/>
      <c r="L728" s="92">
        <v>2</v>
      </c>
      <c r="M728" s="92"/>
      <c r="N728" s="92">
        <v>1</v>
      </c>
      <c r="O728" s="92"/>
      <c r="P728" s="92">
        <v>2</v>
      </c>
      <c r="Q728" s="92"/>
      <c r="R728" s="92">
        <v>1</v>
      </c>
      <c r="S728" s="92"/>
      <c r="T728" s="93">
        <v>1</v>
      </c>
      <c r="U728" s="93"/>
      <c r="V728" s="94">
        <v>10</v>
      </c>
      <c r="W728" s="121"/>
    </row>
    <row r="729" spans="1:23" x14ac:dyDescent="0.2">
      <c r="A729" s="86" t="s">
        <v>16</v>
      </c>
      <c r="B729" s="86" t="s">
        <v>33</v>
      </c>
      <c r="C729" s="88">
        <v>11371</v>
      </c>
      <c r="D729" s="88" t="s">
        <v>70</v>
      </c>
      <c r="E729" s="90" t="s">
        <v>24</v>
      </c>
      <c r="F729" s="90">
        <v>88</v>
      </c>
      <c r="G729" s="90">
        <v>79</v>
      </c>
      <c r="H729" s="91">
        <v>2</v>
      </c>
      <c r="I729" s="91"/>
      <c r="J729" s="91">
        <v>1</v>
      </c>
      <c r="K729" s="91"/>
      <c r="L729" s="92">
        <v>2</v>
      </c>
      <c r="M729" s="92"/>
      <c r="N729" s="92">
        <v>1</v>
      </c>
      <c r="O729" s="92"/>
      <c r="P729" s="92">
        <v>2</v>
      </c>
      <c r="Q729" s="92"/>
      <c r="R729" s="92">
        <v>1</v>
      </c>
      <c r="S729" s="92"/>
      <c r="T729" s="93"/>
      <c r="U729" s="93">
        <v>2</v>
      </c>
      <c r="V729" s="94">
        <v>11</v>
      </c>
      <c r="W729" s="121"/>
    </row>
    <row r="730" spans="1:23" x14ac:dyDescent="0.2">
      <c r="A730" s="86" t="s">
        <v>16</v>
      </c>
      <c r="B730" s="86" t="s">
        <v>33</v>
      </c>
      <c r="C730" s="88">
        <v>11371</v>
      </c>
      <c r="D730" s="88" t="s">
        <v>70</v>
      </c>
      <c r="E730" s="90" t="s">
        <v>24</v>
      </c>
      <c r="F730" s="90">
        <v>88</v>
      </c>
      <c r="G730" s="90">
        <v>79</v>
      </c>
      <c r="H730" s="91"/>
      <c r="I730" s="91">
        <v>2</v>
      </c>
      <c r="J730" s="91">
        <v>1</v>
      </c>
      <c r="K730" s="91"/>
      <c r="L730" s="92">
        <v>2</v>
      </c>
      <c r="M730" s="92"/>
      <c r="N730" s="92">
        <v>1</v>
      </c>
      <c r="O730" s="92"/>
      <c r="P730" s="92">
        <v>2</v>
      </c>
      <c r="Q730" s="92"/>
      <c r="R730" s="92">
        <v>1</v>
      </c>
      <c r="S730" s="92"/>
      <c r="T730" s="93">
        <v>1</v>
      </c>
      <c r="U730" s="93"/>
      <c r="V730" s="94">
        <v>10</v>
      </c>
      <c r="W730" s="121"/>
    </row>
    <row r="731" spans="1:23" x14ac:dyDescent="0.2">
      <c r="A731" s="86" t="s">
        <v>16</v>
      </c>
      <c r="B731" s="86" t="s">
        <v>33</v>
      </c>
      <c r="C731" s="88">
        <v>11371</v>
      </c>
      <c r="D731" s="88" t="s">
        <v>70</v>
      </c>
      <c r="E731" s="90" t="s">
        <v>24</v>
      </c>
      <c r="F731" s="90">
        <v>88</v>
      </c>
      <c r="G731" s="90">
        <v>79</v>
      </c>
      <c r="H731" s="91">
        <v>1</v>
      </c>
      <c r="I731" s="91"/>
      <c r="J731" s="91"/>
      <c r="K731" s="91">
        <v>1</v>
      </c>
      <c r="L731" s="92">
        <v>2</v>
      </c>
      <c r="M731" s="92"/>
      <c r="N731" s="92">
        <v>0</v>
      </c>
      <c r="O731" s="92"/>
      <c r="P731" s="92">
        <v>0</v>
      </c>
      <c r="Q731" s="92"/>
      <c r="R731" s="92"/>
      <c r="S731" s="92">
        <v>1</v>
      </c>
      <c r="T731" s="93">
        <v>2</v>
      </c>
      <c r="U731" s="93"/>
      <c r="V731" s="94">
        <v>7</v>
      </c>
      <c r="W731" s="121"/>
    </row>
    <row r="732" spans="1:23" x14ac:dyDescent="0.2">
      <c r="A732" s="86" t="s">
        <v>16</v>
      </c>
      <c r="B732" s="86" t="s">
        <v>33</v>
      </c>
      <c r="C732" s="88">
        <v>11371</v>
      </c>
      <c r="D732" s="88" t="s">
        <v>70</v>
      </c>
      <c r="E732" s="90" t="s">
        <v>24</v>
      </c>
      <c r="F732" s="90">
        <v>88</v>
      </c>
      <c r="G732" s="90">
        <v>79</v>
      </c>
      <c r="H732" s="91">
        <v>1</v>
      </c>
      <c r="I732" s="91"/>
      <c r="J732" s="91"/>
      <c r="K732" s="91">
        <v>1</v>
      </c>
      <c r="L732" s="92">
        <v>0</v>
      </c>
      <c r="M732" s="92"/>
      <c r="N732" s="92"/>
      <c r="O732" s="92">
        <v>1</v>
      </c>
      <c r="P732" s="92">
        <v>2</v>
      </c>
      <c r="Q732" s="92"/>
      <c r="R732" s="92">
        <v>1</v>
      </c>
      <c r="S732" s="92"/>
      <c r="T732" s="93">
        <v>1</v>
      </c>
      <c r="U732" s="93"/>
      <c r="V732" s="94">
        <v>7</v>
      </c>
      <c r="W732" s="121"/>
    </row>
    <row r="733" spans="1:23" x14ac:dyDescent="0.2">
      <c r="A733" s="86" t="s">
        <v>16</v>
      </c>
      <c r="B733" s="86" t="s">
        <v>33</v>
      </c>
      <c r="C733" s="88">
        <v>11371</v>
      </c>
      <c r="D733" s="88" t="s">
        <v>70</v>
      </c>
      <c r="E733" s="90" t="s">
        <v>24</v>
      </c>
      <c r="F733" s="90">
        <v>88</v>
      </c>
      <c r="G733" s="90">
        <v>79</v>
      </c>
      <c r="H733" s="91"/>
      <c r="I733" s="91">
        <v>2</v>
      </c>
      <c r="J733" s="91">
        <v>1</v>
      </c>
      <c r="K733" s="91"/>
      <c r="L733" s="92">
        <v>2</v>
      </c>
      <c r="M733" s="92"/>
      <c r="N733" s="92">
        <v>1</v>
      </c>
      <c r="O733" s="92"/>
      <c r="P733" s="92">
        <v>2</v>
      </c>
      <c r="Q733" s="92"/>
      <c r="R733" s="92">
        <v>1</v>
      </c>
      <c r="S733" s="92"/>
      <c r="T733" s="93">
        <v>2</v>
      </c>
      <c r="U733" s="93"/>
      <c r="V733" s="94">
        <v>11</v>
      </c>
      <c r="W733" s="121"/>
    </row>
    <row r="734" spans="1:23" x14ac:dyDescent="0.2">
      <c r="A734" s="86" t="s">
        <v>16</v>
      </c>
      <c r="B734" s="86" t="s">
        <v>33</v>
      </c>
      <c r="C734" s="88">
        <v>11371</v>
      </c>
      <c r="D734" s="88" t="s">
        <v>70</v>
      </c>
      <c r="E734" s="90" t="s">
        <v>24</v>
      </c>
      <c r="F734" s="90">
        <v>88</v>
      </c>
      <c r="G734" s="90">
        <v>79</v>
      </c>
      <c r="H734" s="91">
        <v>2</v>
      </c>
      <c r="I734" s="91"/>
      <c r="J734" s="91">
        <v>1</v>
      </c>
      <c r="K734" s="91"/>
      <c r="L734" s="92"/>
      <c r="M734" s="92">
        <v>1</v>
      </c>
      <c r="N734" s="92"/>
      <c r="O734" s="92">
        <v>0</v>
      </c>
      <c r="P734" s="92"/>
      <c r="Q734" s="92">
        <v>0</v>
      </c>
      <c r="R734" s="92">
        <v>0</v>
      </c>
      <c r="S734" s="92"/>
      <c r="T734" s="93">
        <v>0</v>
      </c>
      <c r="U734" s="93"/>
      <c r="V734" s="94">
        <v>4</v>
      </c>
      <c r="W734" s="121"/>
    </row>
    <row r="735" spans="1:23" x14ac:dyDescent="0.2">
      <c r="A735" s="86" t="s">
        <v>16</v>
      </c>
      <c r="B735" s="86" t="s">
        <v>33</v>
      </c>
      <c r="C735" s="88">
        <v>11371</v>
      </c>
      <c r="D735" s="88" t="s">
        <v>70</v>
      </c>
      <c r="E735" s="90" t="s">
        <v>24</v>
      </c>
      <c r="F735" s="90">
        <v>88</v>
      </c>
      <c r="G735" s="90">
        <v>79</v>
      </c>
      <c r="H735" s="91">
        <v>1</v>
      </c>
      <c r="I735" s="91"/>
      <c r="J735" s="91">
        <v>1</v>
      </c>
      <c r="K735" s="91"/>
      <c r="L735" s="92">
        <v>2</v>
      </c>
      <c r="M735" s="92"/>
      <c r="N735" s="92">
        <v>1</v>
      </c>
      <c r="O735" s="92"/>
      <c r="P735" s="92">
        <v>2</v>
      </c>
      <c r="Q735" s="92"/>
      <c r="R735" s="92">
        <v>1</v>
      </c>
      <c r="S735" s="92"/>
      <c r="T735" s="93">
        <v>0</v>
      </c>
      <c r="U735" s="93"/>
      <c r="V735" s="94">
        <v>8</v>
      </c>
      <c r="W735" s="121"/>
    </row>
    <row r="736" spans="1:23" x14ac:dyDescent="0.2">
      <c r="A736" s="86" t="s">
        <v>16</v>
      </c>
      <c r="B736" s="86" t="s">
        <v>33</v>
      </c>
      <c r="C736" s="88">
        <v>11371</v>
      </c>
      <c r="D736" s="88" t="s">
        <v>70</v>
      </c>
      <c r="E736" s="90" t="s">
        <v>24</v>
      </c>
      <c r="F736" s="90">
        <v>88</v>
      </c>
      <c r="G736" s="90">
        <v>79</v>
      </c>
      <c r="H736" s="91">
        <v>2</v>
      </c>
      <c r="I736" s="91"/>
      <c r="J736" s="91"/>
      <c r="K736" s="91">
        <v>1</v>
      </c>
      <c r="L736" s="92">
        <v>2</v>
      </c>
      <c r="M736" s="92"/>
      <c r="N736" s="92">
        <v>1</v>
      </c>
      <c r="O736" s="92"/>
      <c r="P736" s="92">
        <v>1</v>
      </c>
      <c r="Q736" s="92"/>
      <c r="R736" s="92">
        <v>1</v>
      </c>
      <c r="S736" s="92"/>
      <c r="T736" s="93">
        <v>0</v>
      </c>
      <c r="U736" s="93"/>
      <c r="V736" s="94">
        <v>8</v>
      </c>
      <c r="W736" s="121"/>
    </row>
    <row r="737" spans="1:23" x14ac:dyDescent="0.2">
      <c r="A737" s="86" t="s">
        <v>16</v>
      </c>
      <c r="B737" s="86" t="s">
        <v>33</v>
      </c>
      <c r="C737" s="88">
        <v>11371</v>
      </c>
      <c r="D737" s="88" t="s">
        <v>70</v>
      </c>
      <c r="E737" s="90" t="s">
        <v>24</v>
      </c>
      <c r="F737" s="90">
        <v>88</v>
      </c>
      <c r="G737" s="90">
        <v>79</v>
      </c>
      <c r="H737" s="91">
        <v>1</v>
      </c>
      <c r="I737" s="91"/>
      <c r="J737" s="91">
        <v>1</v>
      </c>
      <c r="K737" s="91"/>
      <c r="L737" s="92">
        <v>2</v>
      </c>
      <c r="M737" s="92"/>
      <c r="N737" s="92">
        <v>1</v>
      </c>
      <c r="O737" s="92"/>
      <c r="P737" s="92">
        <v>2</v>
      </c>
      <c r="Q737" s="92"/>
      <c r="R737" s="92">
        <v>1</v>
      </c>
      <c r="S737" s="92"/>
      <c r="T737" s="93">
        <v>1</v>
      </c>
      <c r="U737" s="93"/>
      <c r="V737" s="94">
        <v>9</v>
      </c>
      <c r="W737" s="121"/>
    </row>
    <row r="738" spans="1:23" x14ac:dyDescent="0.2">
      <c r="A738" s="86" t="s">
        <v>16</v>
      </c>
      <c r="B738" s="86" t="s">
        <v>33</v>
      </c>
      <c r="C738" s="88">
        <v>11371</v>
      </c>
      <c r="D738" s="88" t="s">
        <v>70</v>
      </c>
      <c r="E738" s="90" t="s">
        <v>24</v>
      </c>
      <c r="F738" s="90">
        <v>88</v>
      </c>
      <c r="G738" s="90">
        <v>79</v>
      </c>
      <c r="H738" s="91"/>
      <c r="I738" s="91">
        <v>2</v>
      </c>
      <c r="J738" s="91"/>
      <c r="K738" s="91">
        <v>1</v>
      </c>
      <c r="L738" s="92"/>
      <c r="M738" s="92">
        <v>2</v>
      </c>
      <c r="N738" s="92">
        <v>1</v>
      </c>
      <c r="O738" s="92"/>
      <c r="P738" s="92">
        <v>2</v>
      </c>
      <c r="Q738" s="92"/>
      <c r="R738" s="92">
        <v>1</v>
      </c>
      <c r="S738" s="92"/>
      <c r="T738" s="93">
        <v>0</v>
      </c>
      <c r="U738" s="93"/>
      <c r="V738" s="94">
        <v>9</v>
      </c>
      <c r="W738" s="121"/>
    </row>
    <row r="739" spans="1:23" x14ac:dyDescent="0.2">
      <c r="A739" s="86" t="s">
        <v>16</v>
      </c>
      <c r="B739" s="86" t="s">
        <v>33</v>
      </c>
      <c r="C739" s="88">
        <v>11371</v>
      </c>
      <c r="D739" s="88" t="s">
        <v>70</v>
      </c>
      <c r="E739" s="90" t="s">
        <v>24</v>
      </c>
      <c r="F739" s="90">
        <v>88</v>
      </c>
      <c r="G739" s="90">
        <v>79</v>
      </c>
      <c r="H739" s="91">
        <v>2</v>
      </c>
      <c r="I739" s="91"/>
      <c r="J739" s="91">
        <v>1</v>
      </c>
      <c r="K739" s="91"/>
      <c r="L739" s="92"/>
      <c r="M739" s="92">
        <v>2</v>
      </c>
      <c r="N739" s="92">
        <v>0</v>
      </c>
      <c r="O739" s="92"/>
      <c r="P739" s="92">
        <v>0</v>
      </c>
      <c r="Q739" s="92"/>
      <c r="R739" s="92">
        <v>1</v>
      </c>
      <c r="S739" s="92"/>
      <c r="T739" s="93">
        <v>0</v>
      </c>
      <c r="U739" s="93"/>
      <c r="V739" s="94">
        <v>6</v>
      </c>
      <c r="W739" s="121"/>
    </row>
    <row r="740" spans="1:23" x14ac:dyDescent="0.2">
      <c r="A740" s="86" t="s">
        <v>16</v>
      </c>
      <c r="B740" s="86" t="s">
        <v>33</v>
      </c>
      <c r="C740" s="88">
        <v>11371</v>
      </c>
      <c r="D740" s="88" t="s">
        <v>70</v>
      </c>
      <c r="E740" s="90" t="s">
        <v>24</v>
      </c>
      <c r="F740" s="90">
        <v>88</v>
      </c>
      <c r="G740" s="90">
        <v>79</v>
      </c>
      <c r="H740" s="91">
        <v>2</v>
      </c>
      <c r="I740" s="91"/>
      <c r="J740" s="91">
        <v>1</v>
      </c>
      <c r="K740" s="91"/>
      <c r="L740" s="92">
        <v>2</v>
      </c>
      <c r="M740" s="92"/>
      <c r="N740" s="92">
        <v>1</v>
      </c>
      <c r="O740" s="92"/>
      <c r="P740" s="92">
        <v>0</v>
      </c>
      <c r="Q740" s="92"/>
      <c r="R740" s="92">
        <v>1</v>
      </c>
      <c r="S740" s="92"/>
      <c r="T740" s="93">
        <v>0</v>
      </c>
      <c r="U740" s="93"/>
      <c r="V740" s="94">
        <v>7</v>
      </c>
      <c r="W740" s="121"/>
    </row>
    <row r="741" spans="1:23" x14ac:dyDescent="0.2">
      <c r="A741" s="86" t="s">
        <v>16</v>
      </c>
      <c r="B741" s="86" t="s">
        <v>33</v>
      </c>
      <c r="C741" s="88">
        <v>11371</v>
      </c>
      <c r="D741" s="88" t="s">
        <v>70</v>
      </c>
      <c r="E741" s="90" t="s">
        <v>24</v>
      </c>
      <c r="F741" s="90">
        <v>88</v>
      </c>
      <c r="G741" s="90">
        <v>79</v>
      </c>
      <c r="H741" s="91"/>
      <c r="I741" s="91">
        <v>2</v>
      </c>
      <c r="J741" s="91">
        <v>1</v>
      </c>
      <c r="K741" s="91"/>
      <c r="L741" s="92"/>
      <c r="M741" s="92">
        <v>2</v>
      </c>
      <c r="N741" s="92">
        <v>1</v>
      </c>
      <c r="O741" s="92"/>
      <c r="P741" s="92"/>
      <c r="Q741" s="92">
        <v>2</v>
      </c>
      <c r="R741" s="92"/>
      <c r="S741" s="92">
        <v>1</v>
      </c>
      <c r="T741" s="93">
        <v>0</v>
      </c>
      <c r="U741" s="93"/>
      <c r="V741" s="94">
        <v>9</v>
      </c>
      <c r="W741" s="121"/>
    </row>
    <row r="742" spans="1:23" x14ac:dyDescent="0.2">
      <c r="A742" s="86" t="s">
        <v>16</v>
      </c>
      <c r="B742" s="86" t="s">
        <v>33</v>
      </c>
      <c r="C742" s="88">
        <v>11371</v>
      </c>
      <c r="D742" s="88" t="s">
        <v>70</v>
      </c>
      <c r="E742" s="90" t="s">
        <v>24</v>
      </c>
      <c r="F742" s="90">
        <v>88</v>
      </c>
      <c r="G742" s="90">
        <v>79</v>
      </c>
      <c r="H742" s="91">
        <v>1</v>
      </c>
      <c r="I742" s="91"/>
      <c r="J742" s="91">
        <v>1</v>
      </c>
      <c r="K742" s="91"/>
      <c r="L742" s="92"/>
      <c r="M742" s="92">
        <v>2</v>
      </c>
      <c r="N742" s="92">
        <v>1</v>
      </c>
      <c r="O742" s="92"/>
      <c r="P742" s="92">
        <v>2</v>
      </c>
      <c r="Q742" s="92"/>
      <c r="R742" s="92">
        <v>1</v>
      </c>
      <c r="S742" s="92"/>
      <c r="T742" s="93">
        <v>2</v>
      </c>
      <c r="U742" s="93"/>
      <c r="V742" s="94">
        <v>10</v>
      </c>
      <c r="W742" s="121"/>
    </row>
    <row r="743" spans="1:23" x14ac:dyDescent="0.2">
      <c r="A743" s="86" t="s">
        <v>16</v>
      </c>
      <c r="B743" s="86" t="s">
        <v>33</v>
      </c>
      <c r="C743" s="88">
        <v>11371</v>
      </c>
      <c r="D743" s="88" t="s">
        <v>70</v>
      </c>
      <c r="E743" s="90" t="s">
        <v>24</v>
      </c>
      <c r="F743" s="90">
        <v>88</v>
      </c>
      <c r="G743" s="90">
        <v>79</v>
      </c>
      <c r="H743" s="91">
        <v>1</v>
      </c>
      <c r="I743" s="91"/>
      <c r="J743" s="91">
        <v>0</v>
      </c>
      <c r="K743" s="91"/>
      <c r="L743" s="92">
        <v>2</v>
      </c>
      <c r="M743" s="92"/>
      <c r="N743" s="92">
        <v>1</v>
      </c>
      <c r="O743" s="92"/>
      <c r="P743" s="92"/>
      <c r="Q743" s="92">
        <v>2</v>
      </c>
      <c r="R743" s="92">
        <v>1</v>
      </c>
      <c r="S743" s="92"/>
      <c r="T743" s="93">
        <v>1</v>
      </c>
      <c r="U743" s="93"/>
      <c r="V743" s="94">
        <v>8</v>
      </c>
      <c r="W743" s="121"/>
    </row>
    <row r="744" spans="1:23" x14ac:dyDescent="0.2">
      <c r="A744" s="86" t="s">
        <v>16</v>
      </c>
      <c r="B744" s="86" t="s">
        <v>33</v>
      </c>
      <c r="C744" s="88">
        <v>11371</v>
      </c>
      <c r="D744" s="88" t="s">
        <v>70</v>
      </c>
      <c r="E744" s="90" t="s">
        <v>24</v>
      </c>
      <c r="F744" s="90">
        <v>88</v>
      </c>
      <c r="G744" s="90">
        <v>79</v>
      </c>
      <c r="H744" s="91">
        <v>2</v>
      </c>
      <c r="I744" s="91"/>
      <c r="J744" s="91"/>
      <c r="K744" s="91">
        <v>1</v>
      </c>
      <c r="L744" s="92">
        <v>0</v>
      </c>
      <c r="M744" s="92"/>
      <c r="N744" s="92">
        <v>1</v>
      </c>
      <c r="O744" s="92"/>
      <c r="P744" s="92">
        <v>0</v>
      </c>
      <c r="Q744" s="92"/>
      <c r="R744" s="92">
        <v>1</v>
      </c>
      <c r="S744" s="92"/>
      <c r="T744" s="93">
        <v>0</v>
      </c>
      <c r="U744" s="93"/>
      <c r="V744" s="94">
        <v>5</v>
      </c>
      <c r="W744" s="121"/>
    </row>
    <row r="745" spans="1:23" x14ac:dyDescent="0.2">
      <c r="A745" s="86" t="s">
        <v>16</v>
      </c>
      <c r="B745" s="86" t="s">
        <v>33</v>
      </c>
      <c r="C745" s="88">
        <v>11371</v>
      </c>
      <c r="D745" s="88" t="s">
        <v>70</v>
      </c>
      <c r="E745" s="90" t="s">
        <v>24</v>
      </c>
      <c r="F745" s="90">
        <v>88</v>
      </c>
      <c r="G745" s="90">
        <v>79</v>
      </c>
      <c r="H745" s="91"/>
      <c r="I745" s="91">
        <v>1</v>
      </c>
      <c r="J745" s="91"/>
      <c r="K745" s="91">
        <v>1</v>
      </c>
      <c r="L745" s="92"/>
      <c r="M745" s="92">
        <v>0</v>
      </c>
      <c r="N745" s="92">
        <v>0</v>
      </c>
      <c r="O745" s="92"/>
      <c r="P745" s="92"/>
      <c r="Q745" s="92">
        <v>2</v>
      </c>
      <c r="R745" s="92">
        <v>1</v>
      </c>
      <c r="S745" s="92"/>
      <c r="T745" s="93"/>
      <c r="U745" s="93">
        <v>2</v>
      </c>
      <c r="V745" s="94">
        <v>7</v>
      </c>
      <c r="W745" s="121"/>
    </row>
    <row r="746" spans="1:23" x14ac:dyDescent="0.2">
      <c r="A746" s="86" t="s">
        <v>16</v>
      </c>
      <c r="B746" s="86" t="s">
        <v>33</v>
      </c>
      <c r="C746" s="88">
        <v>11371</v>
      </c>
      <c r="D746" s="88" t="s">
        <v>70</v>
      </c>
      <c r="E746" s="90" t="s">
        <v>24</v>
      </c>
      <c r="F746" s="90">
        <v>88</v>
      </c>
      <c r="G746" s="90">
        <v>79</v>
      </c>
      <c r="H746" s="91"/>
      <c r="I746" s="91">
        <v>2</v>
      </c>
      <c r="J746" s="91">
        <v>1</v>
      </c>
      <c r="K746" s="91"/>
      <c r="L746" s="92">
        <v>2</v>
      </c>
      <c r="M746" s="92"/>
      <c r="N746" s="92">
        <v>1</v>
      </c>
      <c r="O746" s="92"/>
      <c r="P746" s="92">
        <v>0</v>
      </c>
      <c r="Q746" s="92"/>
      <c r="R746" s="92">
        <v>1</v>
      </c>
      <c r="S746" s="92"/>
      <c r="T746" s="93"/>
      <c r="U746" s="93">
        <v>1</v>
      </c>
      <c r="V746" s="94">
        <v>8</v>
      </c>
      <c r="W746" s="121"/>
    </row>
    <row r="747" spans="1:23" x14ac:dyDescent="0.2">
      <c r="A747" s="86" t="s">
        <v>16</v>
      </c>
      <c r="B747" s="86" t="s">
        <v>33</v>
      </c>
      <c r="C747" s="88">
        <v>11371</v>
      </c>
      <c r="D747" s="88" t="s">
        <v>70</v>
      </c>
      <c r="E747" s="90" t="s">
        <v>24</v>
      </c>
      <c r="F747" s="90">
        <v>88</v>
      </c>
      <c r="G747" s="90">
        <v>79</v>
      </c>
      <c r="H747" s="91"/>
      <c r="I747" s="91">
        <v>2</v>
      </c>
      <c r="J747" s="91">
        <v>1</v>
      </c>
      <c r="K747" s="91"/>
      <c r="L747" s="92">
        <v>2</v>
      </c>
      <c r="M747" s="92"/>
      <c r="N747" s="92">
        <v>1</v>
      </c>
      <c r="O747" s="92"/>
      <c r="P747" s="92">
        <v>2</v>
      </c>
      <c r="Q747" s="92"/>
      <c r="R747" s="92">
        <v>1</v>
      </c>
      <c r="S747" s="92"/>
      <c r="T747" s="93">
        <v>2</v>
      </c>
      <c r="U747" s="93"/>
      <c r="V747" s="94">
        <v>11</v>
      </c>
      <c r="W747" s="121"/>
    </row>
    <row r="748" spans="1:23" x14ac:dyDescent="0.2">
      <c r="A748" s="86" t="s">
        <v>16</v>
      </c>
      <c r="B748" s="86" t="s">
        <v>33</v>
      </c>
      <c r="C748" s="88">
        <v>11371</v>
      </c>
      <c r="D748" s="88" t="s">
        <v>70</v>
      </c>
      <c r="E748" s="90" t="s">
        <v>22</v>
      </c>
      <c r="F748" s="90">
        <v>88</v>
      </c>
      <c r="G748" s="90">
        <v>79</v>
      </c>
      <c r="H748" s="91">
        <v>2</v>
      </c>
      <c r="I748" s="91"/>
      <c r="J748" s="91">
        <v>1</v>
      </c>
      <c r="K748" s="91"/>
      <c r="L748" s="92">
        <v>2</v>
      </c>
      <c r="M748" s="92"/>
      <c r="N748" s="92"/>
      <c r="O748" s="92">
        <v>1</v>
      </c>
      <c r="P748" s="92">
        <v>2</v>
      </c>
      <c r="Q748" s="92"/>
      <c r="R748" s="92">
        <v>1</v>
      </c>
      <c r="S748" s="92"/>
      <c r="T748" s="93"/>
      <c r="U748" s="93">
        <v>2</v>
      </c>
      <c r="V748" s="94">
        <v>11</v>
      </c>
      <c r="W748" s="121"/>
    </row>
    <row r="749" spans="1:23" x14ac:dyDescent="0.2">
      <c r="A749" s="86" t="s">
        <v>16</v>
      </c>
      <c r="B749" s="86" t="s">
        <v>33</v>
      </c>
      <c r="C749" s="88">
        <v>11371</v>
      </c>
      <c r="D749" s="88" t="s">
        <v>70</v>
      </c>
      <c r="E749" s="90" t="s">
        <v>22</v>
      </c>
      <c r="F749" s="90">
        <v>88</v>
      </c>
      <c r="G749" s="90">
        <v>79</v>
      </c>
      <c r="H749" s="91">
        <v>1</v>
      </c>
      <c r="I749" s="91"/>
      <c r="J749" s="91">
        <v>0</v>
      </c>
      <c r="K749" s="91"/>
      <c r="L749" s="92"/>
      <c r="M749" s="92">
        <v>2</v>
      </c>
      <c r="N749" s="92"/>
      <c r="O749" s="92">
        <v>1</v>
      </c>
      <c r="P749" s="92"/>
      <c r="Q749" s="92">
        <v>2</v>
      </c>
      <c r="R749" s="92">
        <v>1</v>
      </c>
      <c r="S749" s="92"/>
      <c r="T749" s="93"/>
      <c r="U749" s="93">
        <v>1</v>
      </c>
      <c r="V749" s="94">
        <v>8</v>
      </c>
      <c r="W749" s="121"/>
    </row>
    <row r="750" spans="1:23" x14ac:dyDescent="0.2">
      <c r="A750" s="86" t="s">
        <v>16</v>
      </c>
      <c r="B750" s="86" t="s">
        <v>33</v>
      </c>
      <c r="C750" s="88">
        <v>11371</v>
      </c>
      <c r="D750" s="88" t="s">
        <v>70</v>
      </c>
      <c r="E750" s="90" t="s">
        <v>22</v>
      </c>
      <c r="F750" s="90">
        <v>88</v>
      </c>
      <c r="G750" s="90">
        <v>79</v>
      </c>
      <c r="H750" s="91">
        <v>2</v>
      </c>
      <c r="I750" s="91"/>
      <c r="J750" s="91">
        <v>1</v>
      </c>
      <c r="K750" s="91"/>
      <c r="L750" s="92">
        <v>2</v>
      </c>
      <c r="M750" s="92"/>
      <c r="N750" s="92"/>
      <c r="O750" s="92">
        <v>1</v>
      </c>
      <c r="P750" s="92">
        <v>2</v>
      </c>
      <c r="Q750" s="92"/>
      <c r="R750" s="92"/>
      <c r="S750" s="92">
        <v>1</v>
      </c>
      <c r="T750" s="93"/>
      <c r="U750" s="93">
        <v>2</v>
      </c>
      <c r="V750" s="94">
        <v>11</v>
      </c>
      <c r="W750" s="121"/>
    </row>
    <row r="751" spans="1:23" x14ac:dyDescent="0.2">
      <c r="A751" s="86" t="s">
        <v>16</v>
      </c>
      <c r="B751" s="86" t="s">
        <v>33</v>
      </c>
      <c r="C751" s="88">
        <v>11371</v>
      </c>
      <c r="D751" s="88" t="s">
        <v>70</v>
      </c>
      <c r="E751" s="90" t="s">
        <v>22</v>
      </c>
      <c r="F751" s="90">
        <v>88</v>
      </c>
      <c r="G751" s="90">
        <v>79</v>
      </c>
      <c r="H751" s="91"/>
      <c r="I751" s="91">
        <v>0</v>
      </c>
      <c r="J751" s="91"/>
      <c r="K751" s="91">
        <v>1</v>
      </c>
      <c r="L751" s="92"/>
      <c r="M751" s="92">
        <v>1</v>
      </c>
      <c r="N751" s="92"/>
      <c r="O751" s="92">
        <v>1</v>
      </c>
      <c r="P751" s="92">
        <v>2</v>
      </c>
      <c r="Q751" s="92"/>
      <c r="R751" s="92">
        <v>1</v>
      </c>
      <c r="S751" s="92"/>
      <c r="T751" s="93">
        <v>1</v>
      </c>
      <c r="U751" s="93"/>
      <c r="V751" s="94">
        <v>7</v>
      </c>
      <c r="W751" s="121"/>
    </row>
    <row r="752" spans="1:23" x14ac:dyDescent="0.2">
      <c r="A752" s="86" t="s">
        <v>16</v>
      </c>
      <c r="B752" s="86" t="s">
        <v>33</v>
      </c>
      <c r="C752" s="88">
        <v>11371</v>
      </c>
      <c r="D752" s="88" t="s">
        <v>70</v>
      </c>
      <c r="E752" s="90" t="s">
        <v>22</v>
      </c>
      <c r="F752" s="90">
        <v>88</v>
      </c>
      <c r="G752" s="90">
        <v>79</v>
      </c>
      <c r="H752" s="91">
        <v>1</v>
      </c>
      <c r="I752" s="91"/>
      <c r="J752" s="91">
        <v>1</v>
      </c>
      <c r="K752" s="91"/>
      <c r="L752" s="92">
        <v>2</v>
      </c>
      <c r="M752" s="92"/>
      <c r="N752" s="92">
        <v>1</v>
      </c>
      <c r="O752" s="92"/>
      <c r="P752" s="92">
        <v>1</v>
      </c>
      <c r="Q752" s="92"/>
      <c r="R752" s="92">
        <v>1</v>
      </c>
      <c r="S752" s="92"/>
      <c r="T752" s="93"/>
      <c r="U752" s="93">
        <v>2</v>
      </c>
      <c r="V752" s="94">
        <v>9</v>
      </c>
      <c r="W752" s="121"/>
    </row>
    <row r="753" spans="1:23" x14ac:dyDescent="0.2">
      <c r="A753" s="86" t="s">
        <v>16</v>
      </c>
      <c r="B753" s="86" t="s">
        <v>33</v>
      </c>
      <c r="C753" s="88">
        <v>11371</v>
      </c>
      <c r="D753" s="88" t="s">
        <v>70</v>
      </c>
      <c r="E753" s="90" t="s">
        <v>22</v>
      </c>
      <c r="F753" s="90">
        <v>88</v>
      </c>
      <c r="G753" s="90">
        <v>79</v>
      </c>
      <c r="H753" s="91"/>
      <c r="I753" s="91">
        <v>1</v>
      </c>
      <c r="J753" s="91">
        <v>1</v>
      </c>
      <c r="K753" s="91"/>
      <c r="L753" s="92"/>
      <c r="M753" s="92">
        <v>2</v>
      </c>
      <c r="N753" s="92"/>
      <c r="O753" s="92">
        <v>1</v>
      </c>
      <c r="P753" s="92">
        <v>1</v>
      </c>
      <c r="Q753" s="92"/>
      <c r="R753" s="92"/>
      <c r="S753" s="92">
        <v>1</v>
      </c>
      <c r="T753" s="93"/>
      <c r="U753" s="93">
        <v>2</v>
      </c>
      <c r="V753" s="94">
        <v>9</v>
      </c>
      <c r="W753" s="121"/>
    </row>
    <row r="754" spans="1:23" x14ac:dyDescent="0.2">
      <c r="A754" s="86" t="s">
        <v>16</v>
      </c>
      <c r="B754" s="86" t="s">
        <v>33</v>
      </c>
      <c r="C754" s="88">
        <v>11371</v>
      </c>
      <c r="D754" s="88" t="s">
        <v>70</v>
      </c>
      <c r="E754" s="90" t="s">
        <v>22</v>
      </c>
      <c r="F754" s="90">
        <v>88</v>
      </c>
      <c r="G754" s="90">
        <v>79</v>
      </c>
      <c r="H754" s="91"/>
      <c r="I754" s="91">
        <v>2</v>
      </c>
      <c r="J754" s="91"/>
      <c r="K754" s="91">
        <v>1</v>
      </c>
      <c r="L754" s="92">
        <v>2</v>
      </c>
      <c r="M754" s="92"/>
      <c r="N754" s="92"/>
      <c r="O754" s="92">
        <v>1</v>
      </c>
      <c r="P754" s="92">
        <v>2</v>
      </c>
      <c r="Q754" s="92"/>
      <c r="R754" s="92">
        <v>1</v>
      </c>
      <c r="S754" s="92"/>
      <c r="T754" s="93"/>
      <c r="U754" s="93">
        <v>1</v>
      </c>
      <c r="V754" s="94">
        <v>10</v>
      </c>
      <c r="W754" s="121"/>
    </row>
    <row r="755" spans="1:23" x14ac:dyDescent="0.2">
      <c r="A755" s="86" t="s">
        <v>16</v>
      </c>
      <c r="B755" s="86" t="s">
        <v>33</v>
      </c>
      <c r="C755" s="88">
        <v>11371</v>
      </c>
      <c r="D755" s="88" t="s">
        <v>70</v>
      </c>
      <c r="E755" s="90" t="s">
        <v>22</v>
      </c>
      <c r="F755" s="90">
        <v>88</v>
      </c>
      <c r="G755" s="90">
        <v>79</v>
      </c>
      <c r="H755" s="91">
        <v>1</v>
      </c>
      <c r="I755" s="91"/>
      <c r="J755" s="91">
        <v>1</v>
      </c>
      <c r="K755" s="91"/>
      <c r="L755" s="92"/>
      <c r="M755" s="92">
        <v>2</v>
      </c>
      <c r="N755" s="92"/>
      <c r="O755" s="92">
        <v>1</v>
      </c>
      <c r="P755" s="92">
        <v>1</v>
      </c>
      <c r="Q755" s="92"/>
      <c r="R755" s="92">
        <v>1</v>
      </c>
      <c r="S755" s="92"/>
      <c r="T755" s="93"/>
      <c r="U755" s="93">
        <v>2</v>
      </c>
      <c r="V755" s="94">
        <v>9</v>
      </c>
      <c r="W755" s="121"/>
    </row>
    <row r="756" spans="1:23" x14ac:dyDescent="0.2">
      <c r="A756" s="86" t="s">
        <v>16</v>
      </c>
      <c r="B756" s="86" t="s">
        <v>33</v>
      </c>
      <c r="C756" s="88">
        <v>11371</v>
      </c>
      <c r="D756" s="88" t="s">
        <v>70</v>
      </c>
      <c r="E756" s="90" t="s">
        <v>22</v>
      </c>
      <c r="F756" s="90">
        <v>88</v>
      </c>
      <c r="G756" s="90">
        <v>79</v>
      </c>
      <c r="H756" s="91">
        <v>1</v>
      </c>
      <c r="I756" s="91"/>
      <c r="J756" s="91">
        <v>1</v>
      </c>
      <c r="K756" s="91"/>
      <c r="L756" s="92"/>
      <c r="M756" s="92">
        <v>2</v>
      </c>
      <c r="N756" s="92">
        <v>1</v>
      </c>
      <c r="O756" s="92"/>
      <c r="P756" s="92"/>
      <c r="Q756" s="92">
        <v>2</v>
      </c>
      <c r="R756" s="92"/>
      <c r="S756" s="92">
        <v>1</v>
      </c>
      <c r="T756" s="93"/>
      <c r="U756" s="93">
        <v>2</v>
      </c>
      <c r="V756" s="94">
        <v>10</v>
      </c>
      <c r="W756" s="121"/>
    </row>
    <row r="757" spans="1:23" x14ac:dyDescent="0.2">
      <c r="A757" s="86" t="s">
        <v>16</v>
      </c>
      <c r="B757" s="86" t="s">
        <v>33</v>
      </c>
      <c r="C757" s="88">
        <v>11371</v>
      </c>
      <c r="D757" s="88" t="s">
        <v>70</v>
      </c>
      <c r="E757" s="90" t="s">
        <v>22</v>
      </c>
      <c r="F757" s="90">
        <v>88</v>
      </c>
      <c r="G757" s="90">
        <v>79</v>
      </c>
      <c r="H757" s="91">
        <v>2</v>
      </c>
      <c r="I757" s="91"/>
      <c r="J757" s="91">
        <v>0</v>
      </c>
      <c r="K757" s="91"/>
      <c r="L757" s="92"/>
      <c r="M757" s="92">
        <v>1</v>
      </c>
      <c r="N757" s="92"/>
      <c r="O757" s="92">
        <v>1</v>
      </c>
      <c r="P757" s="92"/>
      <c r="Q757" s="92">
        <v>1</v>
      </c>
      <c r="R757" s="92">
        <v>1</v>
      </c>
      <c r="S757" s="92"/>
      <c r="T757" s="93"/>
      <c r="U757" s="93">
        <v>1</v>
      </c>
      <c r="V757" s="94">
        <v>7</v>
      </c>
      <c r="W757" s="121"/>
    </row>
    <row r="758" spans="1:23" x14ac:dyDescent="0.2">
      <c r="A758" s="86" t="s">
        <v>16</v>
      </c>
      <c r="B758" s="86" t="s">
        <v>33</v>
      </c>
      <c r="C758" s="88">
        <v>11371</v>
      </c>
      <c r="D758" s="88" t="s">
        <v>70</v>
      </c>
      <c r="E758" s="90" t="s">
        <v>22</v>
      </c>
      <c r="F758" s="90">
        <v>88</v>
      </c>
      <c r="G758" s="90">
        <v>79</v>
      </c>
      <c r="H758" s="91">
        <v>2</v>
      </c>
      <c r="I758" s="91"/>
      <c r="J758" s="91">
        <v>1</v>
      </c>
      <c r="K758" s="91"/>
      <c r="L758" s="92">
        <v>2</v>
      </c>
      <c r="M758" s="92"/>
      <c r="N758" s="92">
        <v>1</v>
      </c>
      <c r="O758" s="92"/>
      <c r="P758" s="92">
        <v>2</v>
      </c>
      <c r="Q758" s="92"/>
      <c r="R758" s="92"/>
      <c r="S758" s="92">
        <v>1</v>
      </c>
      <c r="T758" s="93"/>
      <c r="U758" s="93">
        <v>2</v>
      </c>
      <c r="V758" s="94">
        <v>11</v>
      </c>
      <c r="W758" s="121"/>
    </row>
    <row r="759" spans="1:23" x14ac:dyDescent="0.2">
      <c r="A759" s="86" t="s">
        <v>16</v>
      </c>
      <c r="B759" s="86" t="s">
        <v>33</v>
      </c>
      <c r="C759" s="88">
        <v>11371</v>
      </c>
      <c r="D759" s="88" t="s">
        <v>70</v>
      </c>
      <c r="E759" s="90" t="s">
        <v>22</v>
      </c>
      <c r="F759" s="90">
        <v>88</v>
      </c>
      <c r="G759" s="90">
        <v>79</v>
      </c>
      <c r="H759" s="91"/>
      <c r="I759" s="91">
        <v>2</v>
      </c>
      <c r="J759" s="91"/>
      <c r="K759" s="91">
        <v>1</v>
      </c>
      <c r="L759" s="92"/>
      <c r="M759" s="92">
        <v>2</v>
      </c>
      <c r="N759" s="92">
        <v>1</v>
      </c>
      <c r="O759" s="92"/>
      <c r="P759" s="92">
        <v>1</v>
      </c>
      <c r="Q759" s="92"/>
      <c r="R759" s="92"/>
      <c r="S759" s="92">
        <v>1</v>
      </c>
      <c r="T759" s="93">
        <v>2</v>
      </c>
      <c r="U759" s="93"/>
      <c r="V759" s="94">
        <v>10</v>
      </c>
      <c r="W759" s="121"/>
    </row>
    <row r="760" spans="1:23" x14ac:dyDescent="0.2">
      <c r="A760" s="86" t="s">
        <v>16</v>
      </c>
      <c r="B760" s="86" t="s">
        <v>33</v>
      </c>
      <c r="C760" s="88">
        <v>11371</v>
      </c>
      <c r="D760" s="88" t="s">
        <v>70</v>
      </c>
      <c r="E760" s="90" t="s">
        <v>22</v>
      </c>
      <c r="F760" s="90">
        <v>88</v>
      </c>
      <c r="G760" s="90">
        <v>79</v>
      </c>
      <c r="H760" s="91"/>
      <c r="I760" s="91">
        <v>2</v>
      </c>
      <c r="J760" s="91"/>
      <c r="K760" s="91">
        <v>1</v>
      </c>
      <c r="L760" s="92"/>
      <c r="M760" s="92">
        <v>2</v>
      </c>
      <c r="N760" s="92">
        <v>1</v>
      </c>
      <c r="O760" s="92"/>
      <c r="P760" s="92">
        <v>1</v>
      </c>
      <c r="Q760" s="92"/>
      <c r="R760" s="92"/>
      <c r="S760" s="92">
        <v>1</v>
      </c>
      <c r="T760" s="93"/>
      <c r="U760" s="93">
        <v>2</v>
      </c>
      <c r="V760" s="94">
        <v>10</v>
      </c>
      <c r="W760" s="121"/>
    </row>
    <row r="761" spans="1:23" x14ac:dyDescent="0.2">
      <c r="A761" s="86" t="s">
        <v>16</v>
      </c>
      <c r="B761" s="86" t="s">
        <v>33</v>
      </c>
      <c r="C761" s="88">
        <v>11371</v>
      </c>
      <c r="D761" s="88" t="s">
        <v>70</v>
      </c>
      <c r="E761" s="90" t="s">
        <v>22</v>
      </c>
      <c r="F761" s="90">
        <v>88</v>
      </c>
      <c r="G761" s="90">
        <v>79</v>
      </c>
      <c r="H761" s="91">
        <v>1</v>
      </c>
      <c r="I761" s="91"/>
      <c r="J761" s="91">
        <v>1</v>
      </c>
      <c r="K761" s="91"/>
      <c r="L761" s="92">
        <v>2</v>
      </c>
      <c r="M761" s="92"/>
      <c r="N761" s="92"/>
      <c r="O761" s="92">
        <v>1</v>
      </c>
      <c r="P761" s="92">
        <v>1</v>
      </c>
      <c r="Q761" s="92"/>
      <c r="R761" s="92"/>
      <c r="S761" s="92">
        <v>1</v>
      </c>
      <c r="T761" s="93"/>
      <c r="U761" s="93">
        <v>2</v>
      </c>
      <c r="V761" s="94">
        <v>9</v>
      </c>
      <c r="W761" s="121"/>
    </row>
    <row r="762" spans="1:23" x14ac:dyDescent="0.2">
      <c r="A762" s="86" t="s">
        <v>16</v>
      </c>
      <c r="B762" s="86" t="s">
        <v>33</v>
      </c>
      <c r="C762" s="88">
        <v>11371</v>
      </c>
      <c r="D762" s="88" t="s">
        <v>70</v>
      </c>
      <c r="E762" s="90" t="s">
        <v>22</v>
      </c>
      <c r="F762" s="90">
        <v>88</v>
      </c>
      <c r="G762" s="90">
        <v>79</v>
      </c>
      <c r="H762" s="91">
        <v>2</v>
      </c>
      <c r="I762" s="91"/>
      <c r="J762" s="91">
        <v>1</v>
      </c>
      <c r="K762" s="91"/>
      <c r="L762" s="92">
        <v>2</v>
      </c>
      <c r="M762" s="92"/>
      <c r="N762" s="92"/>
      <c r="O762" s="92">
        <v>1</v>
      </c>
      <c r="P762" s="92">
        <v>0</v>
      </c>
      <c r="Q762" s="92"/>
      <c r="R762" s="92">
        <v>1</v>
      </c>
      <c r="S762" s="92"/>
      <c r="T762" s="93"/>
      <c r="U762" s="93">
        <v>2</v>
      </c>
      <c r="V762" s="94">
        <v>9</v>
      </c>
      <c r="W762" s="121"/>
    </row>
    <row r="763" spans="1:23" x14ac:dyDescent="0.2">
      <c r="A763" s="86" t="s">
        <v>16</v>
      </c>
      <c r="B763" s="86" t="s">
        <v>33</v>
      </c>
      <c r="C763" s="88">
        <v>11371</v>
      </c>
      <c r="D763" s="88" t="s">
        <v>70</v>
      </c>
      <c r="E763" s="90" t="s">
        <v>22</v>
      </c>
      <c r="F763" s="90">
        <v>88</v>
      </c>
      <c r="G763" s="90">
        <v>79</v>
      </c>
      <c r="H763" s="91"/>
      <c r="I763" s="91">
        <v>1</v>
      </c>
      <c r="J763" s="91"/>
      <c r="K763" s="91">
        <v>1</v>
      </c>
      <c r="L763" s="92"/>
      <c r="M763" s="92">
        <v>2</v>
      </c>
      <c r="N763" s="92"/>
      <c r="O763" s="92">
        <v>1</v>
      </c>
      <c r="P763" s="92">
        <v>1</v>
      </c>
      <c r="Q763" s="92"/>
      <c r="R763" s="92">
        <v>1</v>
      </c>
      <c r="S763" s="92"/>
      <c r="T763" s="93"/>
      <c r="U763" s="93">
        <v>1</v>
      </c>
      <c r="V763" s="94">
        <v>8</v>
      </c>
      <c r="W763" s="121"/>
    </row>
    <row r="764" spans="1:23" x14ac:dyDescent="0.2">
      <c r="A764" s="86" t="s">
        <v>16</v>
      </c>
      <c r="B764" s="86" t="s">
        <v>33</v>
      </c>
      <c r="C764" s="88">
        <v>11371</v>
      </c>
      <c r="D764" s="88" t="s">
        <v>70</v>
      </c>
      <c r="E764" s="90" t="s">
        <v>22</v>
      </c>
      <c r="F764" s="90">
        <v>88</v>
      </c>
      <c r="G764" s="90">
        <v>79</v>
      </c>
      <c r="H764" s="91">
        <v>1</v>
      </c>
      <c r="I764" s="91"/>
      <c r="J764" s="91">
        <v>1</v>
      </c>
      <c r="K764" s="91"/>
      <c r="L764" s="92"/>
      <c r="M764" s="92">
        <v>2</v>
      </c>
      <c r="N764" s="92">
        <v>1</v>
      </c>
      <c r="O764" s="92"/>
      <c r="P764" s="92">
        <v>1</v>
      </c>
      <c r="Q764" s="92"/>
      <c r="R764" s="92">
        <v>0</v>
      </c>
      <c r="S764" s="92"/>
      <c r="T764" s="93"/>
      <c r="U764" s="93">
        <v>2</v>
      </c>
      <c r="V764" s="94">
        <v>8</v>
      </c>
      <c r="W764" s="121"/>
    </row>
    <row r="765" spans="1:23" x14ac:dyDescent="0.2">
      <c r="A765" s="86" t="s">
        <v>16</v>
      </c>
      <c r="B765" s="86" t="s">
        <v>33</v>
      </c>
      <c r="C765" s="88">
        <v>11371</v>
      </c>
      <c r="D765" s="88" t="s">
        <v>70</v>
      </c>
      <c r="E765" s="90" t="s">
        <v>22</v>
      </c>
      <c r="F765" s="90">
        <v>88</v>
      </c>
      <c r="G765" s="90">
        <v>79</v>
      </c>
      <c r="H765" s="91">
        <v>1</v>
      </c>
      <c r="I765" s="91"/>
      <c r="J765" s="91">
        <v>1</v>
      </c>
      <c r="K765" s="91"/>
      <c r="L765" s="92"/>
      <c r="M765" s="92">
        <v>2</v>
      </c>
      <c r="N765" s="92">
        <v>1</v>
      </c>
      <c r="O765" s="92"/>
      <c r="P765" s="92"/>
      <c r="Q765" s="92">
        <v>2</v>
      </c>
      <c r="R765" s="92">
        <v>1</v>
      </c>
      <c r="S765" s="92"/>
      <c r="T765" s="93"/>
      <c r="U765" s="93">
        <v>1</v>
      </c>
      <c r="V765" s="94">
        <v>9</v>
      </c>
      <c r="W765" s="121"/>
    </row>
    <row r="766" spans="1:23" x14ac:dyDescent="0.2">
      <c r="A766" s="86" t="s">
        <v>16</v>
      </c>
      <c r="B766" s="86" t="s">
        <v>33</v>
      </c>
      <c r="C766" s="88">
        <v>11371</v>
      </c>
      <c r="D766" s="88" t="s">
        <v>70</v>
      </c>
      <c r="E766" s="90" t="s">
        <v>22</v>
      </c>
      <c r="F766" s="90">
        <v>88</v>
      </c>
      <c r="G766" s="90">
        <v>79</v>
      </c>
      <c r="H766" s="91">
        <v>1</v>
      </c>
      <c r="I766" s="91"/>
      <c r="J766" s="91">
        <v>1</v>
      </c>
      <c r="K766" s="91"/>
      <c r="L766" s="92"/>
      <c r="M766" s="92">
        <v>2</v>
      </c>
      <c r="N766" s="92">
        <v>1</v>
      </c>
      <c r="O766" s="92"/>
      <c r="P766" s="92"/>
      <c r="Q766" s="92">
        <v>2</v>
      </c>
      <c r="R766" s="92"/>
      <c r="S766" s="92">
        <v>1</v>
      </c>
      <c r="T766" s="93">
        <v>1</v>
      </c>
      <c r="U766" s="93"/>
      <c r="V766" s="94">
        <v>9</v>
      </c>
      <c r="W766" s="121"/>
    </row>
    <row r="767" spans="1:23" x14ac:dyDescent="0.2">
      <c r="A767" s="86" t="s">
        <v>16</v>
      </c>
      <c r="B767" s="86" t="s">
        <v>33</v>
      </c>
      <c r="C767" s="88">
        <v>11371</v>
      </c>
      <c r="D767" s="88" t="s">
        <v>70</v>
      </c>
      <c r="E767" s="90" t="s">
        <v>22</v>
      </c>
      <c r="F767" s="90">
        <v>88</v>
      </c>
      <c r="G767" s="90">
        <v>79</v>
      </c>
      <c r="H767" s="91">
        <v>1</v>
      </c>
      <c r="I767" s="91"/>
      <c r="J767" s="91">
        <v>1</v>
      </c>
      <c r="K767" s="91"/>
      <c r="L767" s="92"/>
      <c r="M767" s="92">
        <v>1</v>
      </c>
      <c r="N767" s="92">
        <v>0</v>
      </c>
      <c r="O767" s="92"/>
      <c r="P767" s="92">
        <v>2</v>
      </c>
      <c r="Q767" s="92"/>
      <c r="R767" s="92">
        <v>1</v>
      </c>
      <c r="S767" s="92"/>
      <c r="T767" s="93"/>
      <c r="U767" s="93">
        <v>2</v>
      </c>
      <c r="V767" s="94">
        <v>8</v>
      </c>
      <c r="W767" s="121"/>
    </row>
    <row r="768" spans="1:23" x14ac:dyDescent="0.2">
      <c r="A768" s="86" t="s">
        <v>16</v>
      </c>
      <c r="B768" s="86" t="s">
        <v>33</v>
      </c>
      <c r="C768" s="88">
        <v>11371</v>
      </c>
      <c r="D768" s="88" t="s">
        <v>70</v>
      </c>
      <c r="E768" s="90" t="s">
        <v>22</v>
      </c>
      <c r="F768" s="90">
        <v>88</v>
      </c>
      <c r="G768" s="90">
        <v>79</v>
      </c>
      <c r="H768" s="91">
        <v>2</v>
      </c>
      <c r="I768" s="91"/>
      <c r="J768" s="91">
        <v>1</v>
      </c>
      <c r="K768" s="91"/>
      <c r="L768" s="92">
        <v>2</v>
      </c>
      <c r="M768" s="92"/>
      <c r="N768" s="92">
        <v>1</v>
      </c>
      <c r="O768" s="92"/>
      <c r="P768" s="92"/>
      <c r="Q768" s="92">
        <v>2</v>
      </c>
      <c r="R768" s="92">
        <v>1</v>
      </c>
      <c r="S768" s="92"/>
      <c r="T768" s="93"/>
      <c r="U768" s="93">
        <v>2</v>
      </c>
      <c r="V768" s="94">
        <v>11</v>
      </c>
      <c r="W768" s="121"/>
    </row>
    <row r="769" spans="1:23" x14ac:dyDescent="0.2">
      <c r="A769" s="86" t="s">
        <v>16</v>
      </c>
      <c r="B769" s="86" t="s">
        <v>33</v>
      </c>
      <c r="C769" s="88">
        <v>11371</v>
      </c>
      <c r="D769" s="88" t="s">
        <v>70</v>
      </c>
      <c r="E769" s="90" t="s">
        <v>22</v>
      </c>
      <c r="F769" s="90">
        <v>88</v>
      </c>
      <c r="G769" s="90">
        <v>79</v>
      </c>
      <c r="H769" s="91"/>
      <c r="I769" s="91">
        <v>1</v>
      </c>
      <c r="J769" s="91"/>
      <c r="K769" s="91">
        <v>1</v>
      </c>
      <c r="L769" s="92"/>
      <c r="M769" s="92">
        <v>1</v>
      </c>
      <c r="N769" s="92"/>
      <c r="O769" s="92">
        <v>1</v>
      </c>
      <c r="P769" s="92"/>
      <c r="Q769" s="92">
        <v>1</v>
      </c>
      <c r="R769" s="92">
        <v>1</v>
      </c>
      <c r="S769" s="92"/>
      <c r="T769" s="93"/>
      <c r="U769" s="93">
        <v>1</v>
      </c>
      <c r="V769" s="94">
        <v>7</v>
      </c>
      <c r="W769" s="121"/>
    </row>
    <row r="770" spans="1:23" x14ac:dyDescent="0.2">
      <c r="A770" s="86" t="s">
        <v>16</v>
      </c>
      <c r="B770" s="86" t="s">
        <v>33</v>
      </c>
      <c r="C770" s="88">
        <v>11371</v>
      </c>
      <c r="D770" s="88" t="s">
        <v>70</v>
      </c>
      <c r="E770" s="90" t="s">
        <v>22</v>
      </c>
      <c r="F770" s="90">
        <v>88</v>
      </c>
      <c r="G770" s="90">
        <v>79</v>
      </c>
      <c r="H770" s="91"/>
      <c r="I770" s="91">
        <v>2</v>
      </c>
      <c r="J770" s="91">
        <v>1</v>
      </c>
      <c r="K770" s="91"/>
      <c r="L770" s="92"/>
      <c r="M770" s="92">
        <v>2</v>
      </c>
      <c r="N770" s="92"/>
      <c r="O770" s="92">
        <v>1</v>
      </c>
      <c r="P770" s="92"/>
      <c r="Q770" s="92">
        <v>1</v>
      </c>
      <c r="R770" s="92"/>
      <c r="S770" s="92">
        <v>1</v>
      </c>
      <c r="T770" s="93"/>
      <c r="U770" s="93">
        <v>2</v>
      </c>
      <c r="V770" s="94">
        <v>10</v>
      </c>
      <c r="W770" s="121"/>
    </row>
    <row r="771" spans="1:23" x14ac:dyDescent="0.2">
      <c r="A771" s="86" t="s">
        <v>16</v>
      </c>
      <c r="B771" s="86" t="s">
        <v>33</v>
      </c>
      <c r="C771" s="88">
        <v>11371</v>
      </c>
      <c r="D771" s="88" t="s">
        <v>70</v>
      </c>
      <c r="E771" s="90" t="s">
        <v>22</v>
      </c>
      <c r="F771" s="90">
        <v>88</v>
      </c>
      <c r="G771" s="90">
        <v>79</v>
      </c>
      <c r="H771" s="91"/>
      <c r="I771" s="91">
        <v>1</v>
      </c>
      <c r="J771" s="91">
        <v>1</v>
      </c>
      <c r="K771" s="91"/>
      <c r="L771" s="92"/>
      <c r="M771" s="92">
        <v>2</v>
      </c>
      <c r="N771" s="92">
        <v>1</v>
      </c>
      <c r="O771" s="92"/>
      <c r="P771" s="92"/>
      <c r="Q771" s="92">
        <v>2</v>
      </c>
      <c r="R771" s="92"/>
      <c r="S771" s="92">
        <v>1</v>
      </c>
      <c r="T771" s="93">
        <v>2</v>
      </c>
      <c r="U771" s="93"/>
      <c r="V771" s="94">
        <v>10</v>
      </c>
      <c r="W771" s="121"/>
    </row>
    <row r="772" spans="1:23" x14ac:dyDescent="0.2">
      <c r="A772" s="86" t="s">
        <v>16</v>
      </c>
      <c r="B772" s="86" t="s">
        <v>33</v>
      </c>
      <c r="C772" s="88">
        <v>11371</v>
      </c>
      <c r="D772" s="88" t="s">
        <v>70</v>
      </c>
      <c r="E772" s="90" t="s">
        <v>22</v>
      </c>
      <c r="F772" s="90">
        <v>88</v>
      </c>
      <c r="G772" s="90">
        <v>79</v>
      </c>
      <c r="H772" s="91"/>
      <c r="I772" s="91">
        <v>1</v>
      </c>
      <c r="J772" s="91"/>
      <c r="K772" s="91">
        <v>1</v>
      </c>
      <c r="L772" s="92"/>
      <c r="M772" s="92">
        <v>2</v>
      </c>
      <c r="N772" s="92"/>
      <c r="O772" s="92">
        <v>1</v>
      </c>
      <c r="P772" s="92"/>
      <c r="Q772" s="92">
        <v>1</v>
      </c>
      <c r="R772" s="92"/>
      <c r="S772" s="92">
        <v>1</v>
      </c>
      <c r="T772" s="93">
        <v>1</v>
      </c>
      <c r="U772" s="93"/>
      <c r="V772" s="94">
        <v>8</v>
      </c>
      <c r="W772" s="121"/>
    </row>
    <row r="773" spans="1:23" x14ac:dyDescent="0.2">
      <c r="A773" s="86" t="s">
        <v>16</v>
      </c>
      <c r="B773" s="86" t="s">
        <v>33</v>
      </c>
      <c r="C773" s="88">
        <v>11371</v>
      </c>
      <c r="D773" s="88" t="s">
        <v>70</v>
      </c>
      <c r="E773" s="90" t="s">
        <v>23</v>
      </c>
      <c r="F773" s="90">
        <v>88</v>
      </c>
      <c r="G773" s="90">
        <v>79</v>
      </c>
      <c r="H773" s="91"/>
      <c r="I773" s="91">
        <v>2</v>
      </c>
      <c r="J773" s="91"/>
      <c r="K773" s="91">
        <v>1</v>
      </c>
      <c r="L773" s="92"/>
      <c r="M773" s="92">
        <v>2</v>
      </c>
      <c r="N773" s="92">
        <v>1</v>
      </c>
      <c r="O773" s="92"/>
      <c r="P773" s="92"/>
      <c r="Q773" s="92">
        <v>2</v>
      </c>
      <c r="R773" s="92"/>
      <c r="S773" s="92">
        <v>1</v>
      </c>
      <c r="T773" s="93">
        <v>2</v>
      </c>
      <c r="U773" s="93"/>
      <c r="V773" s="94">
        <v>11</v>
      </c>
      <c r="W773" s="121"/>
    </row>
    <row r="774" spans="1:23" x14ac:dyDescent="0.2">
      <c r="A774" s="86" t="s">
        <v>16</v>
      </c>
      <c r="B774" s="86" t="s">
        <v>33</v>
      </c>
      <c r="C774" s="88">
        <v>11371</v>
      </c>
      <c r="D774" s="88" t="s">
        <v>70</v>
      </c>
      <c r="E774" s="90" t="s">
        <v>23</v>
      </c>
      <c r="F774" s="90">
        <v>88</v>
      </c>
      <c r="G774" s="90">
        <v>79</v>
      </c>
      <c r="H774" s="91"/>
      <c r="I774" s="91">
        <v>2</v>
      </c>
      <c r="J774" s="91">
        <v>1</v>
      </c>
      <c r="K774" s="91"/>
      <c r="L774" s="92"/>
      <c r="M774" s="92">
        <v>2</v>
      </c>
      <c r="N774" s="92">
        <v>1</v>
      </c>
      <c r="O774" s="92"/>
      <c r="P774" s="92">
        <v>1</v>
      </c>
      <c r="Q774" s="92"/>
      <c r="R774" s="92">
        <v>1</v>
      </c>
      <c r="S774" s="92"/>
      <c r="T774" s="93">
        <v>2</v>
      </c>
      <c r="U774" s="93"/>
      <c r="V774" s="94">
        <v>10</v>
      </c>
      <c r="W774" s="121"/>
    </row>
    <row r="775" spans="1:23" x14ac:dyDescent="0.2">
      <c r="A775" s="86" t="s">
        <v>16</v>
      </c>
      <c r="B775" s="86" t="s">
        <v>33</v>
      </c>
      <c r="C775" s="88">
        <v>11371</v>
      </c>
      <c r="D775" s="88" t="s">
        <v>70</v>
      </c>
      <c r="E775" s="90" t="s">
        <v>23</v>
      </c>
      <c r="F775" s="90">
        <v>88</v>
      </c>
      <c r="G775" s="90">
        <v>79</v>
      </c>
      <c r="H775" s="91"/>
      <c r="I775" s="91">
        <v>2</v>
      </c>
      <c r="J775" s="91"/>
      <c r="K775" s="91">
        <v>1</v>
      </c>
      <c r="L775" s="92">
        <v>2</v>
      </c>
      <c r="M775" s="92"/>
      <c r="N775" s="92">
        <v>1</v>
      </c>
      <c r="O775" s="92"/>
      <c r="P775" s="92"/>
      <c r="Q775" s="92">
        <v>2</v>
      </c>
      <c r="R775" s="92"/>
      <c r="S775" s="92">
        <v>1</v>
      </c>
      <c r="T775" s="93">
        <v>0</v>
      </c>
      <c r="U775" s="93"/>
      <c r="V775" s="94">
        <v>9</v>
      </c>
      <c r="W775" s="121"/>
    </row>
    <row r="776" spans="1:23" x14ac:dyDescent="0.2">
      <c r="A776" s="86" t="s">
        <v>16</v>
      </c>
      <c r="B776" s="86" t="s">
        <v>33</v>
      </c>
      <c r="C776" s="88">
        <v>11371</v>
      </c>
      <c r="D776" s="88" t="s">
        <v>70</v>
      </c>
      <c r="E776" s="90" t="s">
        <v>23</v>
      </c>
      <c r="F776" s="90">
        <v>88</v>
      </c>
      <c r="G776" s="90">
        <v>79</v>
      </c>
      <c r="H776" s="91">
        <v>2</v>
      </c>
      <c r="I776" s="91"/>
      <c r="J776" s="91"/>
      <c r="K776" s="91">
        <v>1</v>
      </c>
      <c r="L776" s="92">
        <v>2</v>
      </c>
      <c r="M776" s="92"/>
      <c r="N776" s="92">
        <v>1</v>
      </c>
      <c r="O776" s="92"/>
      <c r="P776" s="92"/>
      <c r="Q776" s="92">
        <v>2</v>
      </c>
      <c r="R776" s="92"/>
      <c r="S776" s="92">
        <v>1</v>
      </c>
      <c r="T776" s="93"/>
      <c r="U776" s="93">
        <v>2</v>
      </c>
      <c r="V776" s="94">
        <v>11</v>
      </c>
      <c r="W776" s="121"/>
    </row>
    <row r="777" spans="1:23" x14ac:dyDescent="0.2">
      <c r="A777" s="86" t="s">
        <v>16</v>
      </c>
      <c r="B777" s="86" t="s">
        <v>33</v>
      </c>
      <c r="C777" s="88">
        <v>11371</v>
      </c>
      <c r="D777" s="88" t="s">
        <v>70</v>
      </c>
      <c r="E777" s="90" t="s">
        <v>23</v>
      </c>
      <c r="F777" s="90">
        <v>88</v>
      </c>
      <c r="G777" s="90">
        <v>79</v>
      </c>
      <c r="H777" s="91"/>
      <c r="I777" s="91">
        <v>2</v>
      </c>
      <c r="J777" s="91">
        <v>1</v>
      </c>
      <c r="K777" s="91"/>
      <c r="L777" s="92">
        <v>2</v>
      </c>
      <c r="M777" s="92"/>
      <c r="N777" s="92">
        <v>1</v>
      </c>
      <c r="O777" s="92"/>
      <c r="P777" s="92"/>
      <c r="Q777" s="92">
        <v>2</v>
      </c>
      <c r="R777" s="92">
        <v>1</v>
      </c>
      <c r="S777" s="92"/>
      <c r="T777" s="93"/>
      <c r="U777" s="93">
        <v>2</v>
      </c>
      <c r="V777" s="94">
        <v>11</v>
      </c>
      <c r="W777" s="121"/>
    </row>
    <row r="778" spans="1:23" x14ac:dyDescent="0.2">
      <c r="A778" s="86" t="s">
        <v>16</v>
      </c>
      <c r="B778" s="86" t="s">
        <v>33</v>
      </c>
      <c r="C778" s="88">
        <v>11371</v>
      </c>
      <c r="D778" s="88" t="s">
        <v>70</v>
      </c>
      <c r="E778" s="90" t="s">
        <v>23</v>
      </c>
      <c r="F778" s="90">
        <v>88</v>
      </c>
      <c r="G778" s="90">
        <v>79</v>
      </c>
      <c r="H778" s="91">
        <v>0</v>
      </c>
      <c r="I778" s="91"/>
      <c r="J778" s="91">
        <v>1</v>
      </c>
      <c r="K778" s="91"/>
      <c r="L778" s="92">
        <v>2</v>
      </c>
      <c r="M778" s="92"/>
      <c r="N778" s="92">
        <v>1</v>
      </c>
      <c r="O778" s="92"/>
      <c r="P778" s="92"/>
      <c r="Q778" s="92">
        <v>1</v>
      </c>
      <c r="R778" s="92">
        <v>1</v>
      </c>
      <c r="S778" s="92"/>
      <c r="T778" s="93">
        <v>1</v>
      </c>
      <c r="U778" s="93"/>
      <c r="V778" s="94">
        <v>7</v>
      </c>
      <c r="W778" s="121"/>
    </row>
    <row r="779" spans="1:23" x14ac:dyDescent="0.2">
      <c r="A779" s="86" t="s">
        <v>16</v>
      </c>
      <c r="B779" s="86" t="s">
        <v>33</v>
      </c>
      <c r="C779" s="88">
        <v>11371</v>
      </c>
      <c r="D779" s="88" t="s">
        <v>70</v>
      </c>
      <c r="E779" s="90" t="s">
        <v>23</v>
      </c>
      <c r="F779" s="90">
        <v>88</v>
      </c>
      <c r="G779" s="90">
        <v>79</v>
      </c>
      <c r="H779" s="91"/>
      <c r="I779" s="91">
        <v>2</v>
      </c>
      <c r="J779" s="91"/>
      <c r="K779" s="91">
        <v>1</v>
      </c>
      <c r="L779" s="92">
        <v>2</v>
      </c>
      <c r="M779" s="92"/>
      <c r="N779" s="92">
        <v>1</v>
      </c>
      <c r="O779" s="92"/>
      <c r="P779" s="92"/>
      <c r="Q779" s="92">
        <v>1</v>
      </c>
      <c r="R779" s="92"/>
      <c r="S779" s="92">
        <v>0</v>
      </c>
      <c r="T779" s="93">
        <v>0</v>
      </c>
      <c r="U779" s="93"/>
      <c r="V779" s="94">
        <v>7</v>
      </c>
      <c r="W779" s="121"/>
    </row>
    <row r="780" spans="1:23" x14ac:dyDescent="0.2">
      <c r="A780" s="86" t="s">
        <v>16</v>
      </c>
      <c r="B780" s="86" t="s">
        <v>33</v>
      </c>
      <c r="C780" s="88">
        <v>11371</v>
      </c>
      <c r="D780" s="88" t="s">
        <v>70</v>
      </c>
      <c r="E780" s="90" t="s">
        <v>23</v>
      </c>
      <c r="F780" s="90">
        <v>88</v>
      </c>
      <c r="G780" s="90">
        <v>79</v>
      </c>
      <c r="H780" s="91"/>
      <c r="I780" s="91">
        <v>2</v>
      </c>
      <c r="J780" s="91">
        <v>1</v>
      </c>
      <c r="K780" s="91"/>
      <c r="L780" s="92">
        <v>2</v>
      </c>
      <c r="M780" s="92"/>
      <c r="N780" s="92"/>
      <c r="O780" s="92">
        <v>1</v>
      </c>
      <c r="P780" s="92"/>
      <c r="Q780" s="92">
        <v>2</v>
      </c>
      <c r="R780" s="92"/>
      <c r="S780" s="92">
        <v>1</v>
      </c>
      <c r="T780" s="93"/>
      <c r="U780" s="93">
        <v>2</v>
      </c>
      <c r="V780" s="94">
        <v>11</v>
      </c>
      <c r="W780" s="121"/>
    </row>
    <row r="781" spans="1:23" x14ac:dyDescent="0.2">
      <c r="A781" s="86" t="s">
        <v>16</v>
      </c>
      <c r="B781" s="86" t="s">
        <v>33</v>
      </c>
      <c r="C781" s="88">
        <v>11371</v>
      </c>
      <c r="D781" s="88" t="s">
        <v>70</v>
      </c>
      <c r="E781" s="90" t="s">
        <v>23</v>
      </c>
      <c r="F781" s="90">
        <v>88</v>
      </c>
      <c r="G781" s="90">
        <v>79</v>
      </c>
      <c r="H781" s="91">
        <v>2</v>
      </c>
      <c r="I781" s="91"/>
      <c r="J781" s="91"/>
      <c r="K781" s="91">
        <v>1</v>
      </c>
      <c r="L781" s="92"/>
      <c r="M781" s="92">
        <v>2</v>
      </c>
      <c r="N781" s="92">
        <v>1</v>
      </c>
      <c r="O781" s="92"/>
      <c r="P781" s="92">
        <v>2</v>
      </c>
      <c r="Q781" s="92"/>
      <c r="R781" s="92">
        <v>1</v>
      </c>
      <c r="S781" s="92"/>
      <c r="T781" s="93"/>
      <c r="U781" s="93">
        <v>1</v>
      </c>
      <c r="V781" s="94">
        <v>10</v>
      </c>
      <c r="W781" s="121"/>
    </row>
    <row r="782" spans="1:23" x14ac:dyDescent="0.2">
      <c r="A782" s="86" t="s">
        <v>16</v>
      </c>
      <c r="B782" s="86" t="s">
        <v>33</v>
      </c>
      <c r="C782" s="88">
        <v>11371</v>
      </c>
      <c r="D782" s="88" t="s">
        <v>70</v>
      </c>
      <c r="E782" s="90" t="s">
        <v>23</v>
      </c>
      <c r="F782" s="90">
        <v>88</v>
      </c>
      <c r="G782" s="90">
        <v>79</v>
      </c>
      <c r="H782" s="91"/>
      <c r="I782" s="91">
        <v>2</v>
      </c>
      <c r="J782" s="91">
        <v>1</v>
      </c>
      <c r="K782" s="91"/>
      <c r="L782" s="92"/>
      <c r="M782" s="92">
        <v>2</v>
      </c>
      <c r="N782" s="92">
        <v>1</v>
      </c>
      <c r="O782" s="92"/>
      <c r="P782" s="92"/>
      <c r="Q782" s="92">
        <v>2</v>
      </c>
      <c r="R782" s="92">
        <v>1</v>
      </c>
      <c r="S782" s="92"/>
      <c r="T782" s="93">
        <v>2</v>
      </c>
      <c r="U782" s="93"/>
      <c r="V782" s="94">
        <v>11</v>
      </c>
      <c r="W782" s="121"/>
    </row>
    <row r="783" spans="1:23" x14ac:dyDescent="0.2">
      <c r="A783" s="86" t="s">
        <v>16</v>
      </c>
      <c r="B783" s="86" t="s">
        <v>33</v>
      </c>
      <c r="C783" s="88">
        <v>11371</v>
      </c>
      <c r="D783" s="88" t="s">
        <v>70</v>
      </c>
      <c r="E783" s="90" t="s">
        <v>23</v>
      </c>
      <c r="F783" s="90">
        <v>88</v>
      </c>
      <c r="G783" s="90">
        <v>79</v>
      </c>
      <c r="H783" s="91">
        <v>2</v>
      </c>
      <c r="I783" s="91"/>
      <c r="J783" s="91">
        <v>1</v>
      </c>
      <c r="K783" s="91"/>
      <c r="L783" s="92"/>
      <c r="M783" s="92">
        <v>2</v>
      </c>
      <c r="N783" s="92"/>
      <c r="O783" s="92">
        <v>1</v>
      </c>
      <c r="P783" s="92">
        <v>2</v>
      </c>
      <c r="Q783" s="92"/>
      <c r="R783" s="92"/>
      <c r="S783" s="92">
        <v>1</v>
      </c>
      <c r="T783" s="93"/>
      <c r="U783" s="93">
        <v>2</v>
      </c>
      <c r="V783" s="94">
        <v>11</v>
      </c>
      <c r="W783" s="121"/>
    </row>
    <row r="784" spans="1:23" x14ac:dyDescent="0.2">
      <c r="A784" s="86" t="s">
        <v>16</v>
      </c>
      <c r="B784" s="86" t="s">
        <v>33</v>
      </c>
      <c r="C784" s="88">
        <v>11371</v>
      </c>
      <c r="D784" s="88" t="s">
        <v>70</v>
      </c>
      <c r="E784" s="90" t="s">
        <v>23</v>
      </c>
      <c r="F784" s="90">
        <v>88</v>
      </c>
      <c r="G784" s="90">
        <v>79</v>
      </c>
      <c r="H784" s="91">
        <v>2</v>
      </c>
      <c r="I784" s="91"/>
      <c r="J784" s="91">
        <v>1</v>
      </c>
      <c r="K784" s="91"/>
      <c r="L784" s="92">
        <v>2</v>
      </c>
      <c r="M784" s="92"/>
      <c r="N784" s="92"/>
      <c r="O784" s="92">
        <v>1</v>
      </c>
      <c r="P784" s="92">
        <v>2</v>
      </c>
      <c r="Q784" s="92"/>
      <c r="R784" s="92"/>
      <c r="S784" s="92">
        <v>1</v>
      </c>
      <c r="T784" s="93"/>
      <c r="U784" s="93">
        <v>2</v>
      </c>
      <c r="V784" s="94">
        <v>11</v>
      </c>
      <c r="W784" s="121"/>
    </row>
    <row r="785" spans="1:23" x14ac:dyDescent="0.2">
      <c r="A785" s="86" t="s">
        <v>16</v>
      </c>
      <c r="B785" s="86" t="s">
        <v>33</v>
      </c>
      <c r="C785" s="88">
        <v>11371</v>
      </c>
      <c r="D785" s="88" t="s">
        <v>70</v>
      </c>
      <c r="E785" s="90" t="s">
        <v>23</v>
      </c>
      <c r="F785" s="90">
        <v>88</v>
      </c>
      <c r="G785" s="90">
        <v>79</v>
      </c>
      <c r="H785" s="91"/>
      <c r="I785" s="91">
        <v>2</v>
      </c>
      <c r="J785" s="91">
        <v>1</v>
      </c>
      <c r="K785" s="91"/>
      <c r="L785" s="92">
        <v>2</v>
      </c>
      <c r="M785" s="92"/>
      <c r="N785" s="92">
        <v>1</v>
      </c>
      <c r="O785" s="92"/>
      <c r="P785" s="92"/>
      <c r="Q785" s="92">
        <v>2</v>
      </c>
      <c r="R785" s="92"/>
      <c r="S785" s="92">
        <v>1</v>
      </c>
      <c r="T785" s="93">
        <v>2</v>
      </c>
      <c r="U785" s="93"/>
      <c r="V785" s="94">
        <v>11</v>
      </c>
      <c r="W785" s="121"/>
    </row>
    <row r="786" spans="1:23" x14ac:dyDescent="0.2">
      <c r="A786" s="86" t="s">
        <v>16</v>
      </c>
      <c r="B786" s="86" t="s">
        <v>33</v>
      </c>
      <c r="C786" s="88">
        <v>11371</v>
      </c>
      <c r="D786" s="88" t="s">
        <v>70</v>
      </c>
      <c r="E786" s="90" t="s">
        <v>23</v>
      </c>
      <c r="F786" s="90">
        <v>88</v>
      </c>
      <c r="G786" s="90">
        <v>79</v>
      </c>
      <c r="H786" s="91"/>
      <c r="I786" s="91">
        <v>2</v>
      </c>
      <c r="J786" s="91"/>
      <c r="K786" s="91">
        <v>1</v>
      </c>
      <c r="L786" s="92">
        <v>2</v>
      </c>
      <c r="M786" s="92"/>
      <c r="N786" s="92">
        <v>1</v>
      </c>
      <c r="O786" s="92"/>
      <c r="P786" s="92"/>
      <c r="Q786" s="92">
        <v>2</v>
      </c>
      <c r="R786" s="92">
        <v>1</v>
      </c>
      <c r="S786" s="92"/>
      <c r="T786" s="93"/>
      <c r="U786" s="93">
        <v>2</v>
      </c>
      <c r="V786" s="94">
        <v>11</v>
      </c>
      <c r="W786" s="121"/>
    </row>
    <row r="787" spans="1:23" x14ac:dyDescent="0.2">
      <c r="A787" s="86" t="s">
        <v>16</v>
      </c>
      <c r="B787" s="86" t="s">
        <v>33</v>
      </c>
      <c r="C787" s="88">
        <v>11371</v>
      </c>
      <c r="D787" s="88" t="s">
        <v>70</v>
      </c>
      <c r="E787" s="90" t="s">
        <v>23</v>
      </c>
      <c r="F787" s="90">
        <v>88</v>
      </c>
      <c r="G787" s="90">
        <v>79</v>
      </c>
      <c r="H787" s="91"/>
      <c r="I787" s="91">
        <v>2</v>
      </c>
      <c r="J787" s="91">
        <v>1</v>
      </c>
      <c r="K787" s="91"/>
      <c r="L787" s="92">
        <v>2</v>
      </c>
      <c r="M787" s="92"/>
      <c r="N787" s="92">
        <v>1</v>
      </c>
      <c r="O787" s="92"/>
      <c r="P787" s="92"/>
      <c r="Q787" s="92">
        <v>2</v>
      </c>
      <c r="R787" s="92">
        <v>1</v>
      </c>
      <c r="S787" s="92"/>
      <c r="T787" s="93">
        <v>1</v>
      </c>
      <c r="U787" s="93"/>
      <c r="V787" s="94">
        <v>10</v>
      </c>
      <c r="W787" s="121"/>
    </row>
    <row r="788" spans="1:23" x14ac:dyDescent="0.2">
      <c r="A788" s="86" t="s">
        <v>16</v>
      </c>
      <c r="B788" s="86" t="s">
        <v>33</v>
      </c>
      <c r="C788" s="88">
        <v>11371</v>
      </c>
      <c r="D788" s="88" t="s">
        <v>70</v>
      </c>
      <c r="E788" s="90" t="s">
        <v>23</v>
      </c>
      <c r="F788" s="90">
        <v>88</v>
      </c>
      <c r="G788" s="90">
        <v>79</v>
      </c>
      <c r="H788" s="91">
        <v>2</v>
      </c>
      <c r="I788" s="91"/>
      <c r="J788" s="91"/>
      <c r="K788" s="91">
        <v>1</v>
      </c>
      <c r="L788" s="92">
        <v>2</v>
      </c>
      <c r="M788" s="92"/>
      <c r="N788" s="92">
        <v>1</v>
      </c>
      <c r="O788" s="92"/>
      <c r="P788" s="92">
        <v>0</v>
      </c>
      <c r="Q788" s="92"/>
      <c r="R788" s="92"/>
      <c r="S788" s="92">
        <v>1</v>
      </c>
      <c r="T788" s="93"/>
      <c r="U788" s="93">
        <v>2</v>
      </c>
      <c r="V788" s="94">
        <v>9</v>
      </c>
      <c r="W788" s="121"/>
    </row>
    <row r="789" spans="1:23" x14ac:dyDescent="0.2">
      <c r="A789" s="86" t="s">
        <v>16</v>
      </c>
      <c r="B789" s="86" t="s">
        <v>33</v>
      </c>
      <c r="C789" s="88">
        <v>11371</v>
      </c>
      <c r="D789" s="88" t="s">
        <v>70</v>
      </c>
      <c r="E789" s="90" t="s">
        <v>23</v>
      </c>
      <c r="F789" s="90">
        <v>88</v>
      </c>
      <c r="G789" s="90">
        <v>79</v>
      </c>
      <c r="H789" s="91"/>
      <c r="I789" s="91">
        <v>2</v>
      </c>
      <c r="J789" s="91">
        <v>1</v>
      </c>
      <c r="K789" s="91"/>
      <c r="L789" s="92"/>
      <c r="M789" s="92">
        <v>2</v>
      </c>
      <c r="N789" s="92">
        <v>1</v>
      </c>
      <c r="O789" s="92"/>
      <c r="P789" s="92">
        <v>2</v>
      </c>
      <c r="Q789" s="92"/>
      <c r="R789" s="92"/>
      <c r="S789" s="92">
        <v>1</v>
      </c>
      <c r="T789" s="93"/>
      <c r="U789" s="93">
        <v>1</v>
      </c>
      <c r="V789" s="94">
        <v>10</v>
      </c>
      <c r="W789" s="121"/>
    </row>
    <row r="790" spans="1:23" x14ac:dyDescent="0.2">
      <c r="A790" s="86" t="s">
        <v>16</v>
      </c>
      <c r="B790" s="86" t="s">
        <v>33</v>
      </c>
      <c r="C790" s="88">
        <v>11371</v>
      </c>
      <c r="D790" s="88" t="s">
        <v>70</v>
      </c>
      <c r="E790" s="90" t="s">
        <v>23</v>
      </c>
      <c r="F790" s="90">
        <v>88</v>
      </c>
      <c r="G790" s="90">
        <v>79</v>
      </c>
      <c r="H790" s="91">
        <v>1</v>
      </c>
      <c r="I790" s="91"/>
      <c r="J790" s="91">
        <v>1</v>
      </c>
      <c r="K790" s="91"/>
      <c r="L790" s="92">
        <v>0</v>
      </c>
      <c r="M790" s="92"/>
      <c r="N790" s="92">
        <v>1</v>
      </c>
      <c r="O790" s="92"/>
      <c r="P790" s="92">
        <v>0</v>
      </c>
      <c r="Q790" s="92"/>
      <c r="R790" s="92">
        <v>1</v>
      </c>
      <c r="S790" s="92"/>
      <c r="T790" s="93">
        <v>0</v>
      </c>
      <c r="U790" s="93"/>
      <c r="V790" s="94">
        <v>4</v>
      </c>
      <c r="W790" s="121"/>
    </row>
    <row r="791" spans="1:23" x14ac:dyDescent="0.2">
      <c r="A791" s="86" t="s">
        <v>16</v>
      </c>
      <c r="B791" s="86" t="s">
        <v>33</v>
      </c>
      <c r="C791" s="88">
        <v>11371</v>
      </c>
      <c r="D791" s="88" t="s">
        <v>70</v>
      </c>
      <c r="E791" s="90" t="s">
        <v>23</v>
      </c>
      <c r="F791" s="90">
        <v>88</v>
      </c>
      <c r="G791" s="90">
        <v>79</v>
      </c>
      <c r="H791" s="91"/>
      <c r="I791" s="91">
        <v>0</v>
      </c>
      <c r="J791" s="91">
        <v>1</v>
      </c>
      <c r="K791" s="91"/>
      <c r="L791" s="92">
        <v>2</v>
      </c>
      <c r="M791" s="92"/>
      <c r="N791" s="92">
        <v>1</v>
      </c>
      <c r="O791" s="92"/>
      <c r="P791" s="92"/>
      <c r="Q791" s="92">
        <v>2</v>
      </c>
      <c r="R791" s="92">
        <v>1</v>
      </c>
      <c r="S791" s="92"/>
      <c r="T791" s="93"/>
      <c r="U791" s="93">
        <v>2</v>
      </c>
      <c r="V791" s="94">
        <v>9</v>
      </c>
      <c r="W791" s="121"/>
    </row>
    <row r="792" spans="1:23" x14ac:dyDescent="0.2">
      <c r="A792" s="86" t="s">
        <v>16</v>
      </c>
      <c r="B792" s="86" t="s">
        <v>33</v>
      </c>
      <c r="C792" s="88">
        <v>11371</v>
      </c>
      <c r="D792" s="88" t="s">
        <v>70</v>
      </c>
      <c r="E792" s="90" t="s">
        <v>23</v>
      </c>
      <c r="F792" s="90">
        <v>88</v>
      </c>
      <c r="G792" s="90">
        <v>79</v>
      </c>
      <c r="H792" s="91">
        <v>2</v>
      </c>
      <c r="I792" s="91"/>
      <c r="J792" s="91">
        <v>1</v>
      </c>
      <c r="K792" s="91"/>
      <c r="L792" s="92">
        <v>2</v>
      </c>
      <c r="M792" s="92"/>
      <c r="N792" s="92"/>
      <c r="O792" s="92">
        <v>1</v>
      </c>
      <c r="P792" s="92"/>
      <c r="Q792" s="92">
        <v>2</v>
      </c>
      <c r="R792" s="92"/>
      <c r="S792" s="92">
        <v>1</v>
      </c>
      <c r="T792" s="93"/>
      <c r="U792" s="93">
        <v>2</v>
      </c>
      <c r="V792" s="94">
        <v>11</v>
      </c>
      <c r="W792" s="121"/>
    </row>
    <row r="793" spans="1:23" x14ac:dyDescent="0.2">
      <c r="A793" s="86" t="s">
        <v>16</v>
      </c>
      <c r="B793" s="86" t="s">
        <v>33</v>
      </c>
      <c r="C793" s="88">
        <v>11371</v>
      </c>
      <c r="D793" s="88" t="s">
        <v>70</v>
      </c>
      <c r="E793" s="90" t="s">
        <v>23</v>
      </c>
      <c r="F793" s="90">
        <v>88</v>
      </c>
      <c r="G793" s="90">
        <v>79</v>
      </c>
      <c r="H793" s="91"/>
      <c r="I793" s="91">
        <v>0</v>
      </c>
      <c r="J793" s="91"/>
      <c r="K793" s="91">
        <v>1</v>
      </c>
      <c r="L793" s="92">
        <v>2</v>
      </c>
      <c r="M793" s="92"/>
      <c r="N793" s="92">
        <v>0</v>
      </c>
      <c r="O793" s="92"/>
      <c r="P793" s="92"/>
      <c r="Q793" s="92">
        <v>2</v>
      </c>
      <c r="R793" s="92"/>
      <c r="S793" s="92">
        <v>1</v>
      </c>
      <c r="T793" s="93"/>
      <c r="U793" s="93">
        <v>2</v>
      </c>
      <c r="V793" s="94">
        <v>8</v>
      </c>
      <c r="W793" s="121"/>
    </row>
    <row r="794" spans="1:23" x14ac:dyDescent="0.2">
      <c r="A794" s="86" t="s">
        <v>16</v>
      </c>
      <c r="B794" s="86" t="s">
        <v>33</v>
      </c>
      <c r="C794" s="88">
        <v>11371</v>
      </c>
      <c r="D794" s="88" t="s">
        <v>70</v>
      </c>
      <c r="E794" s="90" t="s">
        <v>23</v>
      </c>
      <c r="F794" s="90">
        <v>88</v>
      </c>
      <c r="G794" s="90">
        <v>79</v>
      </c>
      <c r="H794" s="91">
        <v>1</v>
      </c>
      <c r="I794" s="91"/>
      <c r="J794" s="91"/>
      <c r="K794" s="91">
        <v>1</v>
      </c>
      <c r="L794" s="92"/>
      <c r="M794" s="92">
        <v>2</v>
      </c>
      <c r="N794" s="92">
        <v>1</v>
      </c>
      <c r="O794" s="92"/>
      <c r="P794" s="92"/>
      <c r="Q794" s="92">
        <v>2</v>
      </c>
      <c r="R794" s="92">
        <v>1</v>
      </c>
      <c r="S794" s="92"/>
      <c r="T794" s="93">
        <v>2</v>
      </c>
      <c r="U794" s="93"/>
      <c r="V794" s="94">
        <v>10</v>
      </c>
      <c r="W794" s="121"/>
    </row>
    <row r="795" spans="1:23" x14ac:dyDescent="0.2">
      <c r="A795" s="86" t="s">
        <v>16</v>
      </c>
      <c r="B795" s="86" t="s">
        <v>33</v>
      </c>
      <c r="C795" s="88">
        <v>11371</v>
      </c>
      <c r="D795" s="88" t="s">
        <v>70</v>
      </c>
      <c r="E795" s="90" t="s">
        <v>23</v>
      </c>
      <c r="F795" s="90">
        <v>88</v>
      </c>
      <c r="G795" s="90">
        <v>79</v>
      </c>
      <c r="H795" s="91"/>
      <c r="I795" s="91">
        <v>1</v>
      </c>
      <c r="J795" s="91">
        <v>1</v>
      </c>
      <c r="K795" s="91"/>
      <c r="L795" s="92">
        <v>2</v>
      </c>
      <c r="M795" s="92"/>
      <c r="N795" s="92"/>
      <c r="O795" s="92">
        <v>1</v>
      </c>
      <c r="P795" s="92">
        <v>2</v>
      </c>
      <c r="Q795" s="92"/>
      <c r="R795" s="92"/>
      <c r="S795" s="92">
        <v>1</v>
      </c>
      <c r="T795" s="93"/>
      <c r="U795" s="93">
        <v>2</v>
      </c>
      <c r="V795" s="94">
        <v>10</v>
      </c>
      <c r="W795" s="121"/>
    </row>
    <row r="796" spans="1:23" x14ac:dyDescent="0.2">
      <c r="A796" s="86" t="s">
        <v>16</v>
      </c>
      <c r="B796" s="86" t="s">
        <v>33</v>
      </c>
      <c r="C796" s="88">
        <v>11371</v>
      </c>
      <c r="D796" s="88" t="s">
        <v>70</v>
      </c>
      <c r="E796" s="90" t="s">
        <v>23</v>
      </c>
      <c r="F796" s="90">
        <v>88</v>
      </c>
      <c r="G796" s="90">
        <v>79</v>
      </c>
      <c r="H796" s="91"/>
      <c r="I796" s="91">
        <v>2</v>
      </c>
      <c r="J796" s="91">
        <v>1</v>
      </c>
      <c r="K796" s="91"/>
      <c r="L796" s="92">
        <v>2</v>
      </c>
      <c r="M796" s="92"/>
      <c r="N796" s="92">
        <v>1</v>
      </c>
      <c r="O796" s="92"/>
      <c r="P796" s="92"/>
      <c r="Q796" s="92">
        <v>2</v>
      </c>
      <c r="R796" s="92"/>
      <c r="S796" s="92">
        <v>1</v>
      </c>
      <c r="T796" s="93">
        <v>2</v>
      </c>
      <c r="U796" s="93"/>
      <c r="V796" s="94">
        <v>11</v>
      </c>
      <c r="W796" s="121"/>
    </row>
    <row r="797" spans="1:23" x14ac:dyDescent="0.2">
      <c r="A797" s="86" t="s">
        <v>16</v>
      </c>
      <c r="B797" s="86" t="s">
        <v>33</v>
      </c>
      <c r="C797" s="88">
        <v>11371</v>
      </c>
      <c r="D797" s="88" t="s">
        <v>70</v>
      </c>
      <c r="E797" s="90" t="s">
        <v>23</v>
      </c>
      <c r="F797" s="90">
        <v>88</v>
      </c>
      <c r="G797" s="90">
        <v>79</v>
      </c>
      <c r="H797" s="91"/>
      <c r="I797" s="91">
        <v>2</v>
      </c>
      <c r="J797" s="91">
        <v>1</v>
      </c>
      <c r="K797" s="91"/>
      <c r="L797" s="92">
        <v>2</v>
      </c>
      <c r="M797" s="92"/>
      <c r="N797" s="92">
        <v>1</v>
      </c>
      <c r="O797" s="92"/>
      <c r="P797" s="92"/>
      <c r="Q797" s="92">
        <v>2</v>
      </c>
      <c r="R797" s="92">
        <v>1</v>
      </c>
      <c r="S797" s="92"/>
      <c r="T797" s="93">
        <v>1</v>
      </c>
      <c r="U797" s="93"/>
      <c r="V797" s="94">
        <v>10</v>
      </c>
      <c r="W797" s="121"/>
    </row>
    <row r="798" spans="1:23" x14ac:dyDescent="0.2">
      <c r="A798" s="86" t="s">
        <v>16</v>
      </c>
      <c r="B798" s="86" t="s">
        <v>33</v>
      </c>
      <c r="C798" s="88">
        <v>11371</v>
      </c>
      <c r="D798" s="88" t="s">
        <v>70</v>
      </c>
      <c r="E798" s="90" t="s">
        <v>23</v>
      </c>
      <c r="F798" s="90">
        <v>88</v>
      </c>
      <c r="G798" s="90">
        <v>79</v>
      </c>
      <c r="H798" s="91"/>
      <c r="I798" s="91">
        <v>2</v>
      </c>
      <c r="J798" s="91">
        <v>1</v>
      </c>
      <c r="K798" s="91"/>
      <c r="L798" s="92">
        <v>2</v>
      </c>
      <c r="M798" s="92"/>
      <c r="N798" s="92"/>
      <c r="O798" s="92">
        <v>1</v>
      </c>
      <c r="P798" s="92">
        <v>2</v>
      </c>
      <c r="Q798" s="92"/>
      <c r="R798" s="92"/>
      <c r="S798" s="92">
        <v>1</v>
      </c>
      <c r="T798" s="93">
        <v>1</v>
      </c>
      <c r="U798" s="93"/>
      <c r="V798" s="94">
        <v>10</v>
      </c>
      <c r="W798" s="121"/>
    </row>
    <row r="799" spans="1:23" x14ac:dyDescent="0.2">
      <c r="A799" s="86" t="s">
        <v>16</v>
      </c>
      <c r="B799" s="86" t="s">
        <v>33</v>
      </c>
      <c r="C799" s="88">
        <v>11371</v>
      </c>
      <c r="D799" s="88" t="s">
        <v>70</v>
      </c>
      <c r="E799" s="90" t="s">
        <v>23</v>
      </c>
      <c r="F799" s="90">
        <v>88</v>
      </c>
      <c r="G799" s="90">
        <v>79</v>
      </c>
      <c r="H799" s="91">
        <v>2</v>
      </c>
      <c r="I799" s="91"/>
      <c r="J799" s="91">
        <v>1</v>
      </c>
      <c r="K799" s="91"/>
      <c r="L799" s="92">
        <v>2</v>
      </c>
      <c r="M799" s="92"/>
      <c r="N799" s="92">
        <v>1</v>
      </c>
      <c r="O799" s="92"/>
      <c r="P799" s="92">
        <v>2</v>
      </c>
      <c r="Q799" s="92"/>
      <c r="R799" s="92">
        <v>1</v>
      </c>
      <c r="S799" s="92"/>
      <c r="T799" s="93"/>
      <c r="U799" s="93">
        <v>0</v>
      </c>
      <c r="V799" s="94">
        <v>9</v>
      </c>
      <c r="W799" s="121"/>
    </row>
    <row r="800" spans="1:23" x14ac:dyDescent="0.2">
      <c r="A800" s="86" t="s">
        <v>16</v>
      </c>
      <c r="B800" s="86" t="s">
        <v>33</v>
      </c>
      <c r="C800" s="88">
        <v>11371</v>
      </c>
      <c r="D800" s="88" t="s">
        <v>70</v>
      </c>
      <c r="E800" s="90" t="s">
        <v>23</v>
      </c>
      <c r="F800" s="90">
        <v>88</v>
      </c>
      <c r="G800" s="90">
        <v>79</v>
      </c>
      <c r="H800" s="91">
        <v>2</v>
      </c>
      <c r="I800" s="91"/>
      <c r="J800" s="91"/>
      <c r="K800" s="91">
        <v>1</v>
      </c>
      <c r="L800" s="92"/>
      <c r="M800" s="92">
        <v>2</v>
      </c>
      <c r="N800" s="92">
        <v>1</v>
      </c>
      <c r="O800" s="92"/>
      <c r="P800" s="92"/>
      <c r="Q800" s="92">
        <v>2</v>
      </c>
      <c r="R800" s="92">
        <v>1</v>
      </c>
      <c r="S800" s="92"/>
      <c r="T800" s="93"/>
      <c r="U800" s="93">
        <v>2</v>
      </c>
      <c r="V800" s="94">
        <v>11</v>
      </c>
      <c r="W800" s="121"/>
    </row>
    <row r="801" spans="1:23" x14ac:dyDescent="0.2">
      <c r="A801" s="86" t="s">
        <v>16</v>
      </c>
      <c r="B801" s="86" t="s">
        <v>34</v>
      </c>
      <c r="C801" s="88">
        <v>11372</v>
      </c>
      <c r="D801" s="88" t="s">
        <v>71</v>
      </c>
      <c r="E801" s="89" t="s">
        <v>22</v>
      </c>
      <c r="F801" s="90">
        <v>96</v>
      </c>
      <c r="G801" s="90">
        <v>85</v>
      </c>
      <c r="H801" s="91">
        <v>2</v>
      </c>
      <c r="I801" s="91"/>
      <c r="J801" s="91"/>
      <c r="K801" s="91">
        <v>1</v>
      </c>
      <c r="L801" s="92"/>
      <c r="M801" s="92">
        <v>2</v>
      </c>
      <c r="N801" s="92">
        <v>1</v>
      </c>
      <c r="O801" s="92"/>
      <c r="P801" s="92"/>
      <c r="Q801" s="92">
        <v>2</v>
      </c>
      <c r="R801" s="92">
        <v>1</v>
      </c>
      <c r="S801" s="92"/>
      <c r="T801" s="93">
        <v>2</v>
      </c>
      <c r="U801" s="93"/>
      <c r="V801" s="94">
        <v>11</v>
      </c>
      <c r="W801" s="121"/>
    </row>
    <row r="802" spans="1:23" x14ac:dyDescent="0.2">
      <c r="A802" s="86" t="s">
        <v>16</v>
      </c>
      <c r="B802" s="86" t="s">
        <v>34</v>
      </c>
      <c r="C802" s="88">
        <v>11372</v>
      </c>
      <c r="D802" s="88" t="s">
        <v>71</v>
      </c>
      <c r="E802" s="90" t="s">
        <v>22</v>
      </c>
      <c r="F802" s="90">
        <v>96</v>
      </c>
      <c r="G802" s="90">
        <v>85</v>
      </c>
      <c r="H802" s="91">
        <v>2</v>
      </c>
      <c r="I802" s="91"/>
      <c r="J802" s="91"/>
      <c r="K802" s="91">
        <v>1</v>
      </c>
      <c r="L802" s="92">
        <v>2</v>
      </c>
      <c r="M802" s="92"/>
      <c r="N802" s="92"/>
      <c r="O802" s="92">
        <v>1</v>
      </c>
      <c r="P802" s="92">
        <v>1</v>
      </c>
      <c r="Q802" s="92"/>
      <c r="R802" s="92">
        <v>1</v>
      </c>
      <c r="S802" s="92"/>
      <c r="T802" s="93">
        <v>0</v>
      </c>
      <c r="U802" s="93"/>
      <c r="V802" s="94">
        <v>8</v>
      </c>
      <c r="W802" s="121"/>
    </row>
    <row r="803" spans="1:23" x14ac:dyDescent="0.2">
      <c r="A803" s="86" t="s">
        <v>16</v>
      </c>
      <c r="B803" s="86" t="s">
        <v>34</v>
      </c>
      <c r="C803" s="88">
        <v>11372</v>
      </c>
      <c r="D803" s="88" t="s">
        <v>71</v>
      </c>
      <c r="E803" s="90" t="s">
        <v>22</v>
      </c>
      <c r="F803" s="90">
        <v>96</v>
      </c>
      <c r="G803" s="90">
        <v>85</v>
      </c>
      <c r="H803" s="91">
        <v>2</v>
      </c>
      <c r="I803" s="91"/>
      <c r="J803" s="91">
        <v>1</v>
      </c>
      <c r="K803" s="91"/>
      <c r="L803" s="92"/>
      <c r="M803" s="92">
        <v>1</v>
      </c>
      <c r="N803" s="92">
        <v>0</v>
      </c>
      <c r="O803" s="92"/>
      <c r="P803" s="92">
        <v>2</v>
      </c>
      <c r="Q803" s="92"/>
      <c r="R803" s="92">
        <v>1</v>
      </c>
      <c r="S803" s="92"/>
      <c r="T803" s="93">
        <v>2</v>
      </c>
      <c r="U803" s="93"/>
      <c r="V803" s="94">
        <v>9</v>
      </c>
      <c r="W803" s="121"/>
    </row>
    <row r="804" spans="1:23" x14ac:dyDescent="0.2">
      <c r="A804" s="86" t="s">
        <v>16</v>
      </c>
      <c r="B804" s="86" t="s">
        <v>34</v>
      </c>
      <c r="C804" s="88">
        <v>11372</v>
      </c>
      <c r="D804" s="88" t="s">
        <v>71</v>
      </c>
      <c r="E804" s="90" t="s">
        <v>22</v>
      </c>
      <c r="F804" s="90">
        <v>96</v>
      </c>
      <c r="G804" s="90">
        <v>85</v>
      </c>
      <c r="H804" s="91">
        <v>2</v>
      </c>
      <c r="I804" s="91"/>
      <c r="J804" s="91">
        <v>1</v>
      </c>
      <c r="K804" s="91"/>
      <c r="L804" s="92"/>
      <c r="M804" s="92">
        <v>2</v>
      </c>
      <c r="N804" s="92">
        <v>1</v>
      </c>
      <c r="O804" s="92"/>
      <c r="P804" s="92"/>
      <c r="Q804" s="92">
        <v>2</v>
      </c>
      <c r="R804" s="92">
        <v>1</v>
      </c>
      <c r="S804" s="92"/>
      <c r="T804" s="93"/>
      <c r="U804" s="93">
        <v>2</v>
      </c>
      <c r="V804" s="94">
        <v>11</v>
      </c>
      <c r="W804" s="121"/>
    </row>
    <row r="805" spans="1:23" x14ac:dyDescent="0.2">
      <c r="A805" s="86" t="s">
        <v>16</v>
      </c>
      <c r="B805" s="86" t="s">
        <v>34</v>
      </c>
      <c r="C805" s="88">
        <v>11372</v>
      </c>
      <c r="D805" s="88" t="s">
        <v>71</v>
      </c>
      <c r="E805" s="90" t="s">
        <v>22</v>
      </c>
      <c r="F805" s="90">
        <v>96</v>
      </c>
      <c r="G805" s="90">
        <v>85</v>
      </c>
      <c r="H805" s="91"/>
      <c r="I805" s="91">
        <v>2</v>
      </c>
      <c r="J805" s="91">
        <v>1</v>
      </c>
      <c r="K805" s="91"/>
      <c r="L805" s="92">
        <v>2</v>
      </c>
      <c r="M805" s="92"/>
      <c r="N805" s="92">
        <v>1</v>
      </c>
      <c r="O805" s="92"/>
      <c r="P805" s="92">
        <v>2</v>
      </c>
      <c r="Q805" s="92"/>
      <c r="R805" s="92">
        <v>1</v>
      </c>
      <c r="S805" s="92"/>
      <c r="T805" s="93"/>
      <c r="U805" s="93">
        <v>2</v>
      </c>
      <c r="V805" s="94">
        <v>11</v>
      </c>
      <c r="W805" s="121"/>
    </row>
    <row r="806" spans="1:23" x14ac:dyDescent="0.2">
      <c r="A806" s="86" t="s">
        <v>16</v>
      </c>
      <c r="B806" s="86" t="s">
        <v>34</v>
      </c>
      <c r="C806" s="88">
        <v>11372</v>
      </c>
      <c r="D806" s="88" t="s">
        <v>71</v>
      </c>
      <c r="E806" s="90" t="s">
        <v>22</v>
      </c>
      <c r="F806" s="90">
        <v>96</v>
      </c>
      <c r="G806" s="90">
        <v>85</v>
      </c>
      <c r="H806" s="91"/>
      <c r="I806" s="91">
        <v>2</v>
      </c>
      <c r="J806" s="91">
        <v>1</v>
      </c>
      <c r="K806" s="91"/>
      <c r="L806" s="92"/>
      <c r="M806" s="92">
        <v>2</v>
      </c>
      <c r="N806" s="92">
        <v>1</v>
      </c>
      <c r="O806" s="92"/>
      <c r="P806" s="92"/>
      <c r="Q806" s="92">
        <v>2</v>
      </c>
      <c r="R806" s="92">
        <v>1</v>
      </c>
      <c r="S806" s="92"/>
      <c r="T806" s="93">
        <v>2</v>
      </c>
      <c r="U806" s="93"/>
      <c r="V806" s="94">
        <v>11</v>
      </c>
      <c r="W806" s="121"/>
    </row>
    <row r="807" spans="1:23" x14ac:dyDescent="0.2">
      <c r="A807" s="86" t="s">
        <v>16</v>
      </c>
      <c r="B807" s="86" t="s">
        <v>34</v>
      </c>
      <c r="C807" s="88">
        <v>11372</v>
      </c>
      <c r="D807" s="88" t="s">
        <v>71</v>
      </c>
      <c r="E807" s="90" t="s">
        <v>22</v>
      </c>
      <c r="F807" s="90">
        <v>96</v>
      </c>
      <c r="G807" s="90">
        <v>85</v>
      </c>
      <c r="H807" s="91">
        <v>2</v>
      </c>
      <c r="I807" s="91"/>
      <c r="J807" s="91"/>
      <c r="K807" s="91">
        <v>1</v>
      </c>
      <c r="L807" s="92"/>
      <c r="M807" s="92">
        <v>2</v>
      </c>
      <c r="N807" s="92">
        <v>1</v>
      </c>
      <c r="O807" s="92"/>
      <c r="P807" s="92">
        <v>2</v>
      </c>
      <c r="Q807" s="92"/>
      <c r="R807" s="92">
        <v>1</v>
      </c>
      <c r="S807" s="92"/>
      <c r="T807" s="93">
        <v>1</v>
      </c>
      <c r="U807" s="93"/>
      <c r="V807" s="94">
        <v>10</v>
      </c>
      <c r="W807" s="121"/>
    </row>
    <row r="808" spans="1:23" x14ac:dyDescent="0.2">
      <c r="A808" s="86" t="s">
        <v>16</v>
      </c>
      <c r="B808" s="86" t="s">
        <v>34</v>
      </c>
      <c r="C808" s="88">
        <v>11372</v>
      </c>
      <c r="D808" s="88" t="s">
        <v>71</v>
      </c>
      <c r="E808" s="90" t="s">
        <v>22</v>
      </c>
      <c r="F808" s="90">
        <v>96</v>
      </c>
      <c r="G808" s="90">
        <v>85</v>
      </c>
      <c r="H808" s="91">
        <v>2</v>
      </c>
      <c r="I808" s="91"/>
      <c r="J808" s="91">
        <v>1</v>
      </c>
      <c r="K808" s="91"/>
      <c r="L808" s="92">
        <v>2</v>
      </c>
      <c r="M808" s="92"/>
      <c r="N808" s="92">
        <v>0</v>
      </c>
      <c r="O808" s="92"/>
      <c r="P808" s="92">
        <v>0</v>
      </c>
      <c r="Q808" s="92"/>
      <c r="R808" s="92">
        <v>0</v>
      </c>
      <c r="S808" s="92"/>
      <c r="T808" s="93"/>
      <c r="U808" s="93">
        <v>1</v>
      </c>
      <c r="V808" s="94">
        <v>6</v>
      </c>
      <c r="W808" s="121"/>
    </row>
    <row r="809" spans="1:23" x14ac:dyDescent="0.2">
      <c r="A809" s="86" t="s">
        <v>16</v>
      </c>
      <c r="B809" s="86" t="s">
        <v>34</v>
      </c>
      <c r="C809" s="88">
        <v>11372</v>
      </c>
      <c r="D809" s="88" t="s">
        <v>71</v>
      </c>
      <c r="E809" s="90" t="s">
        <v>22</v>
      </c>
      <c r="F809" s="90">
        <v>96</v>
      </c>
      <c r="G809" s="90">
        <v>85</v>
      </c>
      <c r="H809" s="91">
        <v>2</v>
      </c>
      <c r="I809" s="91"/>
      <c r="J809" s="91">
        <v>1</v>
      </c>
      <c r="K809" s="91"/>
      <c r="L809" s="92"/>
      <c r="M809" s="92">
        <v>2</v>
      </c>
      <c r="N809" s="92">
        <v>1</v>
      </c>
      <c r="O809" s="92"/>
      <c r="P809" s="92"/>
      <c r="Q809" s="92">
        <v>2</v>
      </c>
      <c r="R809" s="92">
        <v>1</v>
      </c>
      <c r="S809" s="92"/>
      <c r="T809" s="93">
        <v>2</v>
      </c>
      <c r="U809" s="93"/>
      <c r="V809" s="94">
        <v>11</v>
      </c>
      <c r="W809" s="121"/>
    </row>
    <row r="810" spans="1:23" x14ac:dyDescent="0.2">
      <c r="A810" s="86" t="s">
        <v>16</v>
      </c>
      <c r="B810" s="86" t="s">
        <v>34</v>
      </c>
      <c r="C810" s="88">
        <v>11372</v>
      </c>
      <c r="D810" s="88" t="s">
        <v>71</v>
      </c>
      <c r="E810" s="90" t="s">
        <v>22</v>
      </c>
      <c r="F810" s="90">
        <v>96</v>
      </c>
      <c r="G810" s="90">
        <v>85</v>
      </c>
      <c r="H810" s="91">
        <v>2</v>
      </c>
      <c r="I810" s="91"/>
      <c r="J810" s="91">
        <v>1</v>
      </c>
      <c r="K810" s="91"/>
      <c r="L810" s="92">
        <v>2</v>
      </c>
      <c r="M810" s="92"/>
      <c r="N810" s="92">
        <v>1</v>
      </c>
      <c r="O810" s="92"/>
      <c r="P810" s="92">
        <v>2</v>
      </c>
      <c r="Q810" s="92"/>
      <c r="R810" s="92">
        <v>1</v>
      </c>
      <c r="S810" s="92"/>
      <c r="T810" s="93">
        <v>2</v>
      </c>
      <c r="U810" s="93"/>
      <c r="V810" s="94">
        <v>11</v>
      </c>
      <c r="W810" s="121"/>
    </row>
    <row r="811" spans="1:23" x14ac:dyDescent="0.2">
      <c r="A811" s="86" t="s">
        <v>16</v>
      </c>
      <c r="B811" s="86" t="s">
        <v>34</v>
      </c>
      <c r="C811" s="88">
        <v>11372</v>
      </c>
      <c r="D811" s="88" t="s">
        <v>71</v>
      </c>
      <c r="E811" s="90" t="s">
        <v>22</v>
      </c>
      <c r="F811" s="90">
        <v>96</v>
      </c>
      <c r="G811" s="90">
        <v>85</v>
      </c>
      <c r="H811" s="91">
        <v>2</v>
      </c>
      <c r="I811" s="91"/>
      <c r="J811" s="91">
        <v>1</v>
      </c>
      <c r="K811" s="91"/>
      <c r="L811" s="92">
        <v>2</v>
      </c>
      <c r="M811" s="92"/>
      <c r="N811" s="92">
        <v>1</v>
      </c>
      <c r="O811" s="92"/>
      <c r="P811" s="92"/>
      <c r="Q811" s="92">
        <v>2</v>
      </c>
      <c r="R811" s="92">
        <v>1</v>
      </c>
      <c r="S811" s="92"/>
      <c r="T811" s="93">
        <v>2</v>
      </c>
      <c r="U811" s="93"/>
      <c r="V811" s="94">
        <v>11</v>
      </c>
      <c r="W811" s="121"/>
    </row>
    <row r="812" spans="1:23" x14ac:dyDescent="0.2">
      <c r="A812" s="86" t="s">
        <v>16</v>
      </c>
      <c r="B812" s="86" t="s">
        <v>34</v>
      </c>
      <c r="C812" s="88">
        <v>11372</v>
      </c>
      <c r="D812" s="88" t="s">
        <v>71</v>
      </c>
      <c r="E812" s="90" t="s">
        <v>22</v>
      </c>
      <c r="F812" s="90">
        <v>96</v>
      </c>
      <c r="G812" s="90">
        <v>85</v>
      </c>
      <c r="H812" s="91"/>
      <c r="I812" s="91">
        <v>2</v>
      </c>
      <c r="J812" s="91">
        <v>1</v>
      </c>
      <c r="K812" s="91"/>
      <c r="L812" s="92">
        <v>2</v>
      </c>
      <c r="M812" s="92"/>
      <c r="N812" s="92">
        <v>1</v>
      </c>
      <c r="O812" s="92"/>
      <c r="P812" s="92">
        <v>2</v>
      </c>
      <c r="Q812" s="92"/>
      <c r="R812" s="92">
        <v>1</v>
      </c>
      <c r="S812" s="92"/>
      <c r="T812" s="93"/>
      <c r="U812" s="93">
        <v>2</v>
      </c>
      <c r="V812" s="94">
        <v>11</v>
      </c>
      <c r="W812" s="121"/>
    </row>
    <row r="813" spans="1:23" x14ac:dyDescent="0.2">
      <c r="A813" s="86" t="s">
        <v>16</v>
      </c>
      <c r="B813" s="86" t="s">
        <v>34</v>
      </c>
      <c r="C813" s="88">
        <v>11372</v>
      </c>
      <c r="D813" s="88" t="s">
        <v>71</v>
      </c>
      <c r="E813" s="90" t="s">
        <v>22</v>
      </c>
      <c r="F813" s="90">
        <v>96</v>
      </c>
      <c r="G813" s="90">
        <v>85</v>
      </c>
      <c r="H813" s="91">
        <v>2</v>
      </c>
      <c r="I813" s="91"/>
      <c r="J813" s="91">
        <v>1</v>
      </c>
      <c r="K813" s="91"/>
      <c r="L813" s="92">
        <v>2</v>
      </c>
      <c r="M813" s="92"/>
      <c r="N813" s="92">
        <v>1</v>
      </c>
      <c r="O813" s="92"/>
      <c r="P813" s="92">
        <v>1</v>
      </c>
      <c r="Q813" s="92"/>
      <c r="R813" s="92"/>
      <c r="S813" s="92">
        <v>1</v>
      </c>
      <c r="T813" s="93">
        <v>0</v>
      </c>
      <c r="U813" s="93"/>
      <c r="V813" s="94">
        <v>8</v>
      </c>
      <c r="W813" s="121"/>
    </row>
    <row r="814" spans="1:23" x14ac:dyDescent="0.2">
      <c r="A814" s="86" t="s">
        <v>16</v>
      </c>
      <c r="B814" s="86" t="s">
        <v>34</v>
      </c>
      <c r="C814" s="88">
        <v>11372</v>
      </c>
      <c r="D814" s="88" t="s">
        <v>71</v>
      </c>
      <c r="E814" s="90" t="s">
        <v>22</v>
      </c>
      <c r="F814" s="90">
        <v>96</v>
      </c>
      <c r="G814" s="90">
        <v>85</v>
      </c>
      <c r="H814" s="91">
        <v>2</v>
      </c>
      <c r="I814" s="91"/>
      <c r="J814" s="91">
        <v>1</v>
      </c>
      <c r="K814" s="91"/>
      <c r="L814" s="92">
        <v>2</v>
      </c>
      <c r="M814" s="92"/>
      <c r="N814" s="92">
        <v>1</v>
      </c>
      <c r="O814" s="92"/>
      <c r="P814" s="92">
        <v>2</v>
      </c>
      <c r="Q814" s="92"/>
      <c r="R814" s="92">
        <v>1</v>
      </c>
      <c r="S814" s="92"/>
      <c r="T814" s="93">
        <v>1</v>
      </c>
      <c r="U814" s="93"/>
      <c r="V814" s="94">
        <v>10</v>
      </c>
      <c r="W814" s="121"/>
    </row>
    <row r="815" spans="1:23" x14ac:dyDescent="0.2">
      <c r="A815" s="86" t="s">
        <v>16</v>
      </c>
      <c r="B815" s="86" t="s">
        <v>34</v>
      </c>
      <c r="C815" s="88">
        <v>11372</v>
      </c>
      <c r="D815" s="88" t="s">
        <v>71</v>
      </c>
      <c r="E815" s="90" t="s">
        <v>22</v>
      </c>
      <c r="F815" s="90">
        <v>96</v>
      </c>
      <c r="G815" s="90">
        <v>85</v>
      </c>
      <c r="H815" s="91">
        <v>2</v>
      </c>
      <c r="I815" s="91"/>
      <c r="J815" s="91">
        <v>1</v>
      </c>
      <c r="K815" s="91"/>
      <c r="L815" s="92">
        <v>2</v>
      </c>
      <c r="M815" s="92"/>
      <c r="N815" s="92">
        <v>1</v>
      </c>
      <c r="O815" s="92"/>
      <c r="P815" s="92">
        <v>2</v>
      </c>
      <c r="Q815" s="92"/>
      <c r="R815" s="92">
        <v>1</v>
      </c>
      <c r="S815" s="92"/>
      <c r="T815" s="93">
        <v>1</v>
      </c>
      <c r="U815" s="93"/>
      <c r="V815" s="94">
        <v>10</v>
      </c>
      <c r="W815" s="121"/>
    </row>
    <row r="816" spans="1:23" x14ac:dyDescent="0.2">
      <c r="A816" s="86" t="s">
        <v>16</v>
      </c>
      <c r="B816" s="86" t="s">
        <v>34</v>
      </c>
      <c r="C816" s="88">
        <v>11372</v>
      </c>
      <c r="D816" s="88" t="s">
        <v>71</v>
      </c>
      <c r="E816" s="90" t="s">
        <v>22</v>
      </c>
      <c r="F816" s="90">
        <v>96</v>
      </c>
      <c r="G816" s="90">
        <v>85</v>
      </c>
      <c r="H816" s="91"/>
      <c r="I816" s="91">
        <v>2</v>
      </c>
      <c r="J816" s="91"/>
      <c r="K816" s="91">
        <v>1</v>
      </c>
      <c r="L816" s="92">
        <v>2</v>
      </c>
      <c r="M816" s="92"/>
      <c r="N816" s="92">
        <v>1</v>
      </c>
      <c r="O816" s="92"/>
      <c r="P816" s="92">
        <v>2</v>
      </c>
      <c r="Q816" s="92"/>
      <c r="R816" s="92">
        <v>1</v>
      </c>
      <c r="S816" s="92"/>
      <c r="T816" s="93"/>
      <c r="U816" s="93">
        <v>2</v>
      </c>
      <c r="V816" s="94">
        <v>11</v>
      </c>
      <c r="W816" s="121"/>
    </row>
    <row r="817" spans="1:23" x14ac:dyDescent="0.2">
      <c r="A817" s="86" t="s">
        <v>16</v>
      </c>
      <c r="B817" s="86" t="s">
        <v>34</v>
      </c>
      <c r="C817" s="88">
        <v>11372</v>
      </c>
      <c r="D817" s="88" t="s">
        <v>71</v>
      </c>
      <c r="E817" s="90" t="s">
        <v>22</v>
      </c>
      <c r="F817" s="90">
        <v>96</v>
      </c>
      <c r="G817" s="90">
        <v>85</v>
      </c>
      <c r="H817" s="91">
        <v>2</v>
      </c>
      <c r="I817" s="91"/>
      <c r="J817" s="91"/>
      <c r="K817" s="91">
        <v>1</v>
      </c>
      <c r="L817" s="92">
        <v>2</v>
      </c>
      <c r="M817" s="92"/>
      <c r="N817" s="92">
        <v>0</v>
      </c>
      <c r="O817" s="92"/>
      <c r="P817" s="92">
        <v>1</v>
      </c>
      <c r="Q817" s="92"/>
      <c r="R817" s="92"/>
      <c r="S817" s="92">
        <v>0</v>
      </c>
      <c r="T817" s="93"/>
      <c r="U817" s="93">
        <v>1</v>
      </c>
      <c r="V817" s="94">
        <v>7</v>
      </c>
      <c r="W817" s="121"/>
    </row>
    <row r="818" spans="1:23" x14ac:dyDescent="0.2">
      <c r="A818" s="86" t="s">
        <v>16</v>
      </c>
      <c r="B818" s="86" t="s">
        <v>34</v>
      </c>
      <c r="C818" s="88">
        <v>11372</v>
      </c>
      <c r="D818" s="88" t="s">
        <v>71</v>
      </c>
      <c r="E818" s="90" t="s">
        <v>22</v>
      </c>
      <c r="F818" s="90">
        <v>96</v>
      </c>
      <c r="G818" s="90">
        <v>85</v>
      </c>
      <c r="H818" s="91">
        <v>2</v>
      </c>
      <c r="I818" s="91"/>
      <c r="J818" s="91">
        <v>1</v>
      </c>
      <c r="K818" s="91"/>
      <c r="L818" s="92"/>
      <c r="M818" s="92">
        <v>2</v>
      </c>
      <c r="N818" s="92">
        <v>1</v>
      </c>
      <c r="O818" s="92"/>
      <c r="P818" s="92">
        <v>2</v>
      </c>
      <c r="Q818" s="92"/>
      <c r="R818" s="92">
        <v>1</v>
      </c>
      <c r="S818" s="92"/>
      <c r="T818" s="93">
        <v>1</v>
      </c>
      <c r="U818" s="93"/>
      <c r="V818" s="94">
        <v>10</v>
      </c>
      <c r="W818" s="121"/>
    </row>
    <row r="819" spans="1:23" x14ac:dyDescent="0.2">
      <c r="A819" s="86" t="s">
        <v>16</v>
      </c>
      <c r="B819" s="86" t="s">
        <v>34</v>
      </c>
      <c r="C819" s="88">
        <v>11372</v>
      </c>
      <c r="D819" s="88" t="s">
        <v>71</v>
      </c>
      <c r="E819" s="90" t="s">
        <v>22</v>
      </c>
      <c r="F819" s="90">
        <v>96</v>
      </c>
      <c r="G819" s="90">
        <v>85</v>
      </c>
      <c r="H819" s="91">
        <v>2</v>
      </c>
      <c r="I819" s="91"/>
      <c r="J819" s="91">
        <v>1</v>
      </c>
      <c r="K819" s="91"/>
      <c r="L819" s="92">
        <v>2</v>
      </c>
      <c r="M819" s="92"/>
      <c r="N819" s="92">
        <v>1</v>
      </c>
      <c r="O819" s="92"/>
      <c r="P819" s="92">
        <v>2</v>
      </c>
      <c r="Q819" s="92"/>
      <c r="R819" s="92">
        <v>1</v>
      </c>
      <c r="S819" s="92"/>
      <c r="T819" s="93">
        <v>1</v>
      </c>
      <c r="U819" s="93"/>
      <c r="V819" s="94">
        <v>10</v>
      </c>
      <c r="W819" s="121"/>
    </row>
    <row r="820" spans="1:23" x14ac:dyDescent="0.2">
      <c r="A820" s="86" t="s">
        <v>16</v>
      </c>
      <c r="B820" s="86" t="s">
        <v>34</v>
      </c>
      <c r="C820" s="88">
        <v>11372</v>
      </c>
      <c r="D820" s="88" t="s">
        <v>71</v>
      </c>
      <c r="E820" s="90" t="s">
        <v>22</v>
      </c>
      <c r="F820" s="90">
        <v>96</v>
      </c>
      <c r="G820" s="90">
        <v>85</v>
      </c>
      <c r="H820" s="91">
        <v>2</v>
      </c>
      <c r="I820" s="91"/>
      <c r="J820" s="91">
        <v>1</v>
      </c>
      <c r="K820" s="91"/>
      <c r="L820" s="92"/>
      <c r="M820" s="92">
        <v>2</v>
      </c>
      <c r="N820" s="92">
        <v>1</v>
      </c>
      <c r="O820" s="92"/>
      <c r="P820" s="92">
        <v>2</v>
      </c>
      <c r="Q820" s="92"/>
      <c r="R820" s="92"/>
      <c r="S820" s="92">
        <v>1</v>
      </c>
      <c r="T820" s="93">
        <v>1</v>
      </c>
      <c r="U820" s="93"/>
      <c r="V820" s="94">
        <v>10</v>
      </c>
      <c r="W820" s="121"/>
    </row>
    <row r="821" spans="1:23" x14ac:dyDescent="0.2">
      <c r="A821" s="86" t="s">
        <v>16</v>
      </c>
      <c r="B821" s="86" t="s">
        <v>34</v>
      </c>
      <c r="C821" s="88">
        <v>11372</v>
      </c>
      <c r="D821" s="88" t="s">
        <v>71</v>
      </c>
      <c r="E821" s="90" t="s">
        <v>22</v>
      </c>
      <c r="F821" s="90">
        <v>96</v>
      </c>
      <c r="G821" s="90">
        <v>85</v>
      </c>
      <c r="H821" s="91">
        <v>2</v>
      </c>
      <c r="I821" s="91"/>
      <c r="J821" s="91">
        <v>1</v>
      </c>
      <c r="K821" s="91"/>
      <c r="L821" s="92">
        <v>2</v>
      </c>
      <c r="M821" s="92"/>
      <c r="N821" s="92">
        <v>1</v>
      </c>
      <c r="O821" s="92"/>
      <c r="P821" s="92"/>
      <c r="Q821" s="92">
        <v>2</v>
      </c>
      <c r="R821" s="92">
        <v>1</v>
      </c>
      <c r="S821" s="92"/>
      <c r="T821" s="93"/>
      <c r="U821" s="93">
        <v>2</v>
      </c>
      <c r="V821" s="94">
        <v>11</v>
      </c>
      <c r="W821" s="121"/>
    </row>
    <row r="822" spans="1:23" x14ac:dyDescent="0.2">
      <c r="A822" s="86" t="s">
        <v>16</v>
      </c>
      <c r="B822" s="86" t="s">
        <v>34</v>
      </c>
      <c r="C822" s="88">
        <v>11372</v>
      </c>
      <c r="D822" s="88" t="s">
        <v>71</v>
      </c>
      <c r="E822" s="90" t="s">
        <v>22</v>
      </c>
      <c r="F822" s="90">
        <v>96</v>
      </c>
      <c r="G822" s="90">
        <v>85</v>
      </c>
      <c r="H822" s="91"/>
      <c r="I822" s="91">
        <v>2</v>
      </c>
      <c r="J822" s="91">
        <v>1</v>
      </c>
      <c r="K822" s="91"/>
      <c r="L822" s="92">
        <v>2</v>
      </c>
      <c r="M822" s="92"/>
      <c r="N822" s="92">
        <v>1</v>
      </c>
      <c r="O822" s="92"/>
      <c r="P822" s="92">
        <v>2</v>
      </c>
      <c r="Q822" s="92"/>
      <c r="R822" s="92"/>
      <c r="S822" s="92">
        <v>1</v>
      </c>
      <c r="T822" s="93"/>
      <c r="U822" s="93">
        <v>2</v>
      </c>
      <c r="V822" s="94">
        <v>11</v>
      </c>
      <c r="W822" s="121"/>
    </row>
    <row r="823" spans="1:23" x14ac:dyDescent="0.2">
      <c r="A823" s="86" t="s">
        <v>16</v>
      </c>
      <c r="B823" s="86" t="s">
        <v>34</v>
      </c>
      <c r="C823" s="88">
        <v>11372</v>
      </c>
      <c r="D823" s="88" t="s">
        <v>71</v>
      </c>
      <c r="E823" s="90" t="s">
        <v>22</v>
      </c>
      <c r="F823" s="90">
        <v>96</v>
      </c>
      <c r="G823" s="90">
        <v>85</v>
      </c>
      <c r="H823" s="91">
        <v>2</v>
      </c>
      <c r="I823" s="91"/>
      <c r="J823" s="91"/>
      <c r="K823" s="91">
        <v>1</v>
      </c>
      <c r="L823" s="92">
        <v>2</v>
      </c>
      <c r="M823" s="92"/>
      <c r="N823" s="92">
        <v>1</v>
      </c>
      <c r="O823" s="92"/>
      <c r="P823" s="92">
        <v>2</v>
      </c>
      <c r="Q823" s="92"/>
      <c r="R823" s="92"/>
      <c r="S823" s="92">
        <v>0</v>
      </c>
      <c r="T823" s="93"/>
      <c r="U823" s="93">
        <v>1</v>
      </c>
      <c r="V823" s="94">
        <v>9</v>
      </c>
      <c r="W823" s="121"/>
    </row>
    <row r="824" spans="1:23" x14ac:dyDescent="0.2">
      <c r="A824" s="86" t="s">
        <v>16</v>
      </c>
      <c r="B824" s="86" t="s">
        <v>34</v>
      </c>
      <c r="C824" s="88">
        <v>11372</v>
      </c>
      <c r="D824" s="88" t="s">
        <v>71</v>
      </c>
      <c r="E824" s="90" t="s">
        <v>22</v>
      </c>
      <c r="F824" s="90">
        <v>96</v>
      </c>
      <c r="G824" s="90">
        <v>85</v>
      </c>
      <c r="H824" s="91">
        <v>2</v>
      </c>
      <c r="I824" s="91"/>
      <c r="J824" s="91">
        <v>1</v>
      </c>
      <c r="K824" s="91"/>
      <c r="L824" s="92"/>
      <c r="M824" s="92">
        <v>2</v>
      </c>
      <c r="N824" s="92"/>
      <c r="O824" s="92">
        <v>1</v>
      </c>
      <c r="P824" s="92"/>
      <c r="Q824" s="92">
        <v>2</v>
      </c>
      <c r="R824" s="92"/>
      <c r="S824" s="92">
        <v>1</v>
      </c>
      <c r="T824" s="93"/>
      <c r="U824" s="93">
        <v>2</v>
      </c>
      <c r="V824" s="94">
        <v>11</v>
      </c>
      <c r="W824" s="121"/>
    </row>
    <row r="825" spans="1:23" x14ac:dyDescent="0.2">
      <c r="A825" s="86" t="s">
        <v>16</v>
      </c>
      <c r="B825" s="86" t="s">
        <v>34</v>
      </c>
      <c r="C825" s="88">
        <v>11372</v>
      </c>
      <c r="D825" s="88" t="s">
        <v>71</v>
      </c>
      <c r="E825" s="90" t="s">
        <v>22</v>
      </c>
      <c r="F825" s="90">
        <v>96</v>
      </c>
      <c r="G825" s="90">
        <v>85</v>
      </c>
      <c r="H825" s="91">
        <v>2</v>
      </c>
      <c r="I825" s="91"/>
      <c r="J825" s="91">
        <v>1</v>
      </c>
      <c r="K825" s="91"/>
      <c r="L825" s="92">
        <v>2</v>
      </c>
      <c r="M825" s="92"/>
      <c r="N825" s="92">
        <v>1</v>
      </c>
      <c r="O825" s="92"/>
      <c r="P825" s="92">
        <v>2</v>
      </c>
      <c r="Q825" s="92"/>
      <c r="R825" s="92"/>
      <c r="S825" s="92">
        <v>0</v>
      </c>
      <c r="T825" s="93">
        <v>1</v>
      </c>
      <c r="U825" s="93"/>
      <c r="V825" s="94">
        <v>9</v>
      </c>
      <c r="W825" s="121"/>
    </row>
    <row r="826" spans="1:23" x14ac:dyDescent="0.2">
      <c r="A826" s="86" t="s">
        <v>16</v>
      </c>
      <c r="B826" s="86" t="s">
        <v>34</v>
      </c>
      <c r="C826" s="88">
        <v>11372</v>
      </c>
      <c r="D826" s="88" t="s">
        <v>71</v>
      </c>
      <c r="E826" s="90" t="s">
        <v>22</v>
      </c>
      <c r="F826" s="90">
        <v>96</v>
      </c>
      <c r="G826" s="90">
        <v>85</v>
      </c>
      <c r="H826" s="91">
        <v>2</v>
      </c>
      <c r="I826" s="91"/>
      <c r="J826" s="91">
        <v>1</v>
      </c>
      <c r="K826" s="91"/>
      <c r="L826" s="92">
        <v>2</v>
      </c>
      <c r="M826" s="92"/>
      <c r="N826" s="92">
        <v>1</v>
      </c>
      <c r="O826" s="92"/>
      <c r="P826" s="92">
        <v>2</v>
      </c>
      <c r="Q826" s="92"/>
      <c r="R826" s="92">
        <v>1</v>
      </c>
      <c r="S826" s="92"/>
      <c r="T826" s="93">
        <v>2</v>
      </c>
      <c r="U826" s="93"/>
      <c r="V826" s="94">
        <v>11</v>
      </c>
      <c r="W826" s="121"/>
    </row>
    <row r="827" spans="1:23" x14ac:dyDescent="0.2">
      <c r="A827" s="86" t="s">
        <v>16</v>
      </c>
      <c r="B827" s="86" t="s">
        <v>34</v>
      </c>
      <c r="C827" s="88">
        <v>11372</v>
      </c>
      <c r="D827" s="88" t="s">
        <v>71</v>
      </c>
      <c r="E827" s="90" t="s">
        <v>22</v>
      </c>
      <c r="F827" s="90">
        <v>96</v>
      </c>
      <c r="G827" s="90">
        <v>85</v>
      </c>
      <c r="H827" s="91">
        <v>2</v>
      </c>
      <c r="I827" s="91"/>
      <c r="J827" s="91"/>
      <c r="K827" s="91">
        <v>1</v>
      </c>
      <c r="L827" s="92">
        <v>2</v>
      </c>
      <c r="M827" s="92"/>
      <c r="N827" s="92">
        <v>1</v>
      </c>
      <c r="O827" s="92"/>
      <c r="P827" s="92">
        <v>2</v>
      </c>
      <c r="Q827" s="92"/>
      <c r="R827" s="92">
        <v>1</v>
      </c>
      <c r="S827" s="92"/>
      <c r="T827" s="93">
        <v>1</v>
      </c>
      <c r="U827" s="93"/>
      <c r="V827" s="94">
        <v>10</v>
      </c>
      <c r="W827" s="121"/>
    </row>
    <row r="828" spans="1:23" x14ac:dyDescent="0.2">
      <c r="A828" s="86" t="s">
        <v>16</v>
      </c>
      <c r="B828" s="86" t="s">
        <v>34</v>
      </c>
      <c r="C828" s="88">
        <v>11372</v>
      </c>
      <c r="D828" s="88" t="s">
        <v>71</v>
      </c>
      <c r="E828" s="90" t="s">
        <v>22</v>
      </c>
      <c r="F828" s="90">
        <v>96</v>
      </c>
      <c r="G828" s="90">
        <v>85</v>
      </c>
      <c r="H828" s="91">
        <v>2</v>
      </c>
      <c r="I828" s="91"/>
      <c r="J828" s="91">
        <v>1</v>
      </c>
      <c r="K828" s="91"/>
      <c r="L828" s="92"/>
      <c r="M828" s="92">
        <v>2</v>
      </c>
      <c r="N828" s="92">
        <v>1</v>
      </c>
      <c r="O828" s="92"/>
      <c r="P828" s="92">
        <v>2</v>
      </c>
      <c r="Q828" s="92"/>
      <c r="R828" s="92"/>
      <c r="S828" s="92">
        <v>0</v>
      </c>
      <c r="T828" s="93">
        <v>1</v>
      </c>
      <c r="U828" s="93"/>
      <c r="V828" s="94">
        <v>9</v>
      </c>
      <c r="W828" s="121"/>
    </row>
    <row r="829" spans="1:23" x14ac:dyDescent="0.2">
      <c r="A829" s="86" t="s">
        <v>16</v>
      </c>
      <c r="B829" s="86" t="s">
        <v>34</v>
      </c>
      <c r="C829" s="88">
        <v>11372</v>
      </c>
      <c r="D829" s="88" t="s">
        <v>71</v>
      </c>
      <c r="E829" s="90" t="s">
        <v>22</v>
      </c>
      <c r="F829" s="90">
        <v>96</v>
      </c>
      <c r="G829" s="90">
        <v>85</v>
      </c>
      <c r="H829" s="91">
        <v>2</v>
      </c>
      <c r="I829" s="91"/>
      <c r="J829" s="91"/>
      <c r="K829" s="91">
        <v>1</v>
      </c>
      <c r="L829" s="92"/>
      <c r="M829" s="92">
        <v>0</v>
      </c>
      <c r="N829" s="92">
        <v>1</v>
      </c>
      <c r="O829" s="92"/>
      <c r="P829" s="92">
        <v>1</v>
      </c>
      <c r="Q829" s="92"/>
      <c r="R829" s="92"/>
      <c r="S829" s="92">
        <v>1</v>
      </c>
      <c r="T829" s="93">
        <v>2</v>
      </c>
      <c r="U829" s="93"/>
      <c r="V829" s="94">
        <v>8</v>
      </c>
      <c r="W829" s="121"/>
    </row>
    <row r="830" spans="1:23" x14ac:dyDescent="0.2">
      <c r="A830" s="86" t="s">
        <v>16</v>
      </c>
      <c r="B830" s="86" t="s">
        <v>34</v>
      </c>
      <c r="C830" s="88">
        <v>11372</v>
      </c>
      <c r="D830" s="88" t="s">
        <v>71</v>
      </c>
      <c r="E830" s="90" t="s">
        <v>22</v>
      </c>
      <c r="F830" s="90">
        <v>96</v>
      </c>
      <c r="G830" s="90">
        <v>85</v>
      </c>
      <c r="H830" s="91">
        <v>1</v>
      </c>
      <c r="I830" s="91"/>
      <c r="J830" s="91"/>
      <c r="K830" s="91">
        <v>0</v>
      </c>
      <c r="L830" s="92"/>
      <c r="M830" s="92">
        <v>2</v>
      </c>
      <c r="N830" s="92"/>
      <c r="O830" s="92">
        <v>1</v>
      </c>
      <c r="P830" s="92"/>
      <c r="Q830" s="92">
        <v>0</v>
      </c>
      <c r="R830" s="92">
        <v>1</v>
      </c>
      <c r="S830" s="92"/>
      <c r="T830" s="93"/>
      <c r="U830" s="93"/>
      <c r="V830" s="94">
        <v>5</v>
      </c>
      <c r="W830" s="121"/>
    </row>
    <row r="831" spans="1:23" x14ac:dyDescent="0.2">
      <c r="A831" s="86" t="s">
        <v>16</v>
      </c>
      <c r="B831" s="86" t="s">
        <v>34</v>
      </c>
      <c r="C831" s="88">
        <v>11372</v>
      </c>
      <c r="D831" s="88" t="s">
        <v>71</v>
      </c>
      <c r="E831" s="90" t="s">
        <v>22</v>
      </c>
      <c r="F831" s="90">
        <v>96</v>
      </c>
      <c r="G831" s="90">
        <v>85</v>
      </c>
      <c r="H831" s="91">
        <v>2</v>
      </c>
      <c r="I831" s="91"/>
      <c r="J831" s="91"/>
      <c r="K831" s="91">
        <v>1</v>
      </c>
      <c r="L831" s="92"/>
      <c r="M831" s="92">
        <v>2</v>
      </c>
      <c r="N831" s="92">
        <v>1</v>
      </c>
      <c r="O831" s="92"/>
      <c r="P831" s="92">
        <v>2</v>
      </c>
      <c r="Q831" s="92"/>
      <c r="R831" s="92">
        <v>1</v>
      </c>
      <c r="S831" s="92"/>
      <c r="T831" s="93">
        <v>0</v>
      </c>
      <c r="U831" s="93"/>
      <c r="V831" s="94">
        <v>9</v>
      </c>
      <c r="W831" s="121"/>
    </row>
    <row r="832" spans="1:23" x14ac:dyDescent="0.2">
      <c r="A832" s="86" t="s">
        <v>16</v>
      </c>
      <c r="B832" s="86" t="s">
        <v>34</v>
      </c>
      <c r="C832" s="88">
        <v>11372</v>
      </c>
      <c r="D832" s="88" t="s">
        <v>71</v>
      </c>
      <c r="E832" s="90" t="s">
        <v>22</v>
      </c>
      <c r="F832" s="90">
        <v>96</v>
      </c>
      <c r="G832" s="90">
        <v>85</v>
      </c>
      <c r="H832" s="91">
        <v>0</v>
      </c>
      <c r="I832" s="91"/>
      <c r="J832" s="91">
        <v>1</v>
      </c>
      <c r="K832" s="91"/>
      <c r="L832" s="92">
        <v>2</v>
      </c>
      <c r="M832" s="92"/>
      <c r="N832" s="92">
        <v>1</v>
      </c>
      <c r="O832" s="92"/>
      <c r="P832" s="92">
        <v>2</v>
      </c>
      <c r="Q832" s="92"/>
      <c r="R832" s="92">
        <v>1</v>
      </c>
      <c r="S832" s="92"/>
      <c r="T832" s="93"/>
      <c r="U832" s="93">
        <v>1</v>
      </c>
      <c r="V832" s="94">
        <v>8</v>
      </c>
      <c r="W832" s="121"/>
    </row>
    <row r="833" spans="1:23" x14ac:dyDescent="0.2">
      <c r="A833" s="86" t="s">
        <v>16</v>
      </c>
      <c r="B833" s="86" t="s">
        <v>34</v>
      </c>
      <c r="C833" s="88">
        <v>11372</v>
      </c>
      <c r="D833" s="88" t="s">
        <v>71</v>
      </c>
      <c r="E833" s="90" t="s">
        <v>22</v>
      </c>
      <c r="F833" s="90">
        <v>96</v>
      </c>
      <c r="G833" s="90">
        <v>85</v>
      </c>
      <c r="H833" s="91">
        <v>2</v>
      </c>
      <c r="I833" s="91"/>
      <c r="J833" s="91">
        <v>1</v>
      </c>
      <c r="K833" s="91"/>
      <c r="L833" s="92"/>
      <c r="M833" s="92">
        <v>2</v>
      </c>
      <c r="N833" s="92">
        <v>1</v>
      </c>
      <c r="O833" s="92"/>
      <c r="P833" s="92">
        <v>2</v>
      </c>
      <c r="Q833" s="92"/>
      <c r="R833" s="92">
        <v>1</v>
      </c>
      <c r="S833" s="92"/>
      <c r="T833" s="93">
        <v>0</v>
      </c>
      <c r="U833" s="93"/>
      <c r="V833" s="94">
        <v>9</v>
      </c>
      <c r="W833" s="121"/>
    </row>
    <row r="834" spans="1:23" x14ac:dyDescent="0.2">
      <c r="A834" s="86" t="s">
        <v>16</v>
      </c>
      <c r="B834" s="86" t="s">
        <v>34</v>
      </c>
      <c r="C834" s="88">
        <v>11372</v>
      </c>
      <c r="D834" s="88" t="s">
        <v>71</v>
      </c>
      <c r="E834" s="90" t="s">
        <v>22</v>
      </c>
      <c r="F834" s="90">
        <v>96</v>
      </c>
      <c r="G834" s="90">
        <v>85</v>
      </c>
      <c r="H834" s="91">
        <v>0</v>
      </c>
      <c r="I834" s="91"/>
      <c r="J834" s="91">
        <v>1</v>
      </c>
      <c r="K834" s="91"/>
      <c r="L834" s="92">
        <v>0</v>
      </c>
      <c r="M834" s="92"/>
      <c r="N834" s="92">
        <v>1</v>
      </c>
      <c r="O834" s="92"/>
      <c r="P834" s="92">
        <v>0</v>
      </c>
      <c r="Q834" s="92"/>
      <c r="R834" s="92">
        <v>0</v>
      </c>
      <c r="S834" s="92"/>
      <c r="T834" s="93">
        <v>0</v>
      </c>
      <c r="U834" s="93"/>
      <c r="V834" s="94">
        <v>2</v>
      </c>
      <c r="W834" s="121"/>
    </row>
    <row r="835" spans="1:23" x14ac:dyDescent="0.2">
      <c r="A835" s="86" t="s">
        <v>16</v>
      </c>
      <c r="B835" s="86" t="s">
        <v>34</v>
      </c>
      <c r="C835" s="88">
        <v>11372</v>
      </c>
      <c r="D835" s="88" t="s">
        <v>71</v>
      </c>
      <c r="E835" s="90" t="s">
        <v>22</v>
      </c>
      <c r="F835" s="90">
        <v>96</v>
      </c>
      <c r="G835" s="90">
        <v>85</v>
      </c>
      <c r="H835" s="91"/>
      <c r="I835" s="91">
        <v>2</v>
      </c>
      <c r="J835" s="91">
        <v>1</v>
      </c>
      <c r="K835" s="91"/>
      <c r="L835" s="92"/>
      <c r="M835" s="92">
        <v>2</v>
      </c>
      <c r="N835" s="92">
        <v>1</v>
      </c>
      <c r="O835" s="92"/>
      <c r="P835" s="92"/>
      <c r="Q835" s="92">
        <v>2</v>
      </c>
      <c r="R835" s="92">
        <v>1</v>
      </c>
      <c r="S835" s="92"/>
      <c r="T835" s="93">
        <v>2</v>
      </c>
      <c r="U835" s="93"/>
      <c r="V835" s="94">
        <v>11</v>
      </c>
      <c r="W835" s="121"/>
    </row>
    <row r="836" spans="1:23" x14ac:dyDescent="0.2">
      <c r="A836" s="86" t="s">
        <v>16</v>
      </c>
      <c r="B836" s="86" t="s">
        <v>34</v>
      </c>
      <c r="C836" s="88">
        <v>11372</v>
      </c>
      <c r="D836" s="88" t="s">
        <v>71</v>
      </c>
      <c r="E836" s="90" t="s">
        <v>22</v>
      </c>
      <c r="F836" s="90">
        <v>96</v>
      </c>
      <c r="G836" s="90">
        <v>85</v>
      </c>
      <c r="H836" s="91">
        <v>0</v>
      </c>
      <c r="I836" s="91"/>
      <c r="J836" s="91">
        <v>1</v>
      </c>
      <c r="K836" s="91"/>
      <c r="L836" s="92">
        <v>2</v>
      </c>
      <c r="M836" s="92"/>
      <c r="N836" s="92">
        <v>1</v>
      </c>
      <c r="O836" s="92"/>
      <c r="P836" s="92"/>
      <c r="Q836" s="92">
        <v>2</v>
      </c>
      <c r="R836" s="92">
        <v>1</v>
      </c>
      <c r="S836" s="92"/>
      <c r="T836" s="93"/>
      <c r="U836" s="93">
        <v>0</v>
      </c>
      <c r="V836" s="94">
        <v>7</v>
      </c>
      <c r="W836" s="121"/>
    </row>
    <row r="837" spans="1:23" x14ac:dyDescent="0.2">
      <c r="A837" s="86" t="s">
        <v>16</v>
      </c>
      <c r="B837" s="86" t="s">
        <v>34</v>
      </c>
      <c r="C837" s="88">
        <v>11372</v>
      </c>
      <c r="D837" s="88" t="s">
        <v>71</v>
      </c>
      <c r="E837" s="90" t="s">
        <v>22</v>
      </c>
      <c r="F837" s="90">
        <v>96</v>
      </c>
      <c r="G837" s="90">
        <v>85</v>
      </c>
      <c r="H837" s="91">
        <v>0</v>
      </c>
      <c r="I837" s="91"/>
      <c r="J837" s="91">
        <v>1</v>
      </c>
      <c r="K837" s="91"/>
      <c r="L837" s="92">
        <v>2</v>
      </c>
      <c r="M837" s="92"/>
      <c r="N837" s="92"/>
      <c r="O837" s="92">
        <v>1</v>
      </c>
      <c r="P837" s="92"/>
      <c r="Q837" s="92">
        <v>2</v>
      </c>
      <c r="R837" s="92">
        <v>1</v>
      </c>
      <c r="S837" s="92"/>
      <c r="T837" s="93"/>
      <c r="U837" s="93">
        <v>1</v>
      </c>
      <c r="V837" s="94">
        <v>8</v>
      </c>
      <c r="W837" s="121"/>
    </row>
    <row r="838" spans="1:23" x14ac:dyDescent="0.2">
      <c r="A838" s="86" t="s">
        <v>16</v>
      </c>
      <c r="B838" s="86" t="s">
        <v>34</v>
      </c>
      <c r="C838" s="88">
        <v>11372</v>
      </c>
      <c r="D838" s="88" t="s">
        <v>71</v>
      </c>
      <c r="E838" s="90" t="s">
        <v>22</v>
      </c>
      <c r="F838" s="90">
        <v>96</v>
      </c>
      <c r="G838" s="90">
        <v>85</v>
      </c>
      <c r="H838" s="91">
        <v>2</v>
      </c>
      <c r="I838" s="91"/>
      <c r="J838" s="91"/>
      <c r="K838" s="91">
        <v>1</v>
      </c>
      <c r="L838" s="92"/>
      <c r="M838" s="92">
        <v>2</v>
      </c>
      <c r="N838" s="92">
        <v>1</v>
      </c>
      <c r="O838" s="92"/>
      <c r="P838" s="92">
        <v>2</v>
      </c>
      <c r="Q838" s="92">
        <v>1</v>
      </c>
      <c r="R838" s="92"/>
      <c r="S838" s="92"/>
      <c r="T838" s="93">
        <v>0</v>
      </c>
      <c r="U838" s="93"/>
      <c r="V838" s="94">
        <v>9</v>
      </c>
      <c r="W838" s="121"/>
    </row>
    <row r="839" spans="1:23" x14ac:dyDescent="0.2">
      <c r="A839" s="86" t="s">
        <v>16</v>
      </c>
      <c r="B839" s="86" t="s">
        <v>34</v>
      </c>
      <c r="C839" s="88">
        <v>11372</v>
      </c>
      <c r="D839" s="88" t="s">
        <v>71</v>
      </c>
      <c r="E839" s="90" t="s">
        <v>22</v>
      </c>
      <c r="F839" s="90">
        <v>96</v>
      </c>
      <c r="G839" s="90">
        <v>85</v>
      </c>
      <c r="H839" s="91"/>
      <c r="I839" s="91">
        <v>2</v>
      </c>
      <c r="J839" s="91"/>
      <c r="K839" s="91">
        <v>1</v>
      </c>
      <c r="L839" s="92"/>
      <c r="M839" s="92">
        <v>2</v>
      </c>
      <c r="N839" s="92">
        <v>0</v>
      </c>
      <c r="O839" s="92"/>
      <c r="P839" s="92">
        <v>2</v>
      </c>
      <c r="Q839" s="92"/>
      <c r="R839" s="92"/>
      <c r="S839" s="92">
        <v>0</v>
      </c>
      <c r="T839" s="93"/>
      <c r="U839" s="93">
        <v>0</v>
      </c>
      <c r="V839" s="94">
        <v>7</v>
      </c>
      <c r="W839" s="121"/>
    </row>
    <row r="840" spans="1:23" x14ac:dyDescent="0.2">
      <c r="A840" s="86" t="s">
        <v>16</v>
      </c>
      <c r="B840" s="86" t="s">
        <v>34</v>
      </c>
      <c r="C840" s="88">
        <v>11372</v>
      </c>
      <c r="D840" s="88" t="s">
        <v>71</v>
      </c>
      <c r="E840" s="90" t="s">
        <v>22</v>
      </c>
      <c r="F840" s="90">
        <v>96</v>
      </c>
      <c r="G840" s="90">
        <v>85</v>
      </c>
      <c r="H840" s="91">
        <v>0</v>
      </c>
      <c r="I840" s="91"/>
      <c r="J840" s="91"/>
      <c r="K840" s="91">
        <v>1</v>
      </c>
      <c r="L840" s="92"/>
      <c r="M840" s="92">
        <v>2</v>
      </c>
      <c r="N840" s="92">
        <v>0</v>
      </c>
      <c r="O840" s="92"/>
      <c r="P840" s="92">
        <v>0</v>
      </c>
      <c r="Q840" s="92"/>
      <c r="R840" s="92">
        <v>1</v>
      </c>
      <c r="S840" s="92"/>
      <c r="T840" s="93">
        <v>0</v>
      </c>
      <c r="U840" s="93"/>
      <c r="V840" s="94">
        <v>4</v>
      </c>
      <c r="W840" s="121"/>
    </row>
    <row r="841" spans="1:23" x14ac:dyDescent="0.2">
      <c r="A841" s="86" t="s">
        <v>16</v>
      </c>
      <c r="B841" s="86" t="s">
        <v>34</v>
      </c>
      <c r="C841" s="88">
        <v>11372</v>
      </c>
      <c r="D841" s="88" t="s">
        <v>71</v>
      </c>
      <c r="E841" s="90" t="s">
        <v>22</v>
      </c>
      <c r="F841" s="90">
        <v>96</v>
      </c>
      <c r="G841" s="90">
        <v>85</v>
      </c>
      <c r="H841" s="91">
        <v>2</v>
      </c>
      <c r="I841" s="91"/>
      <c r="J841" s="91"/>
      <c r="K841" s="91">
        <v>1</v>
      </c>
      <c r="L841" s="92"/>
      <c r="M841" s="92">
        <v>2</v>
      </c>
      <c r="N841" s="92">
        <v>1</v>
      </c>
      <c r="O841" s="92"/>
      <c r="P841" s="92">
        <v>2</v>
      </c>
      <c r="Q841" s="92"/>
      <c r="R841" s="92">
        <v>1</v>
      </c>
      <c r="S841" s="92"/>
      <c r="T841" s="93">
        <v>0</v>
      </c>
      <c r="U841" s="93"/>
      <c r="V841" s="94">
        <v>9</v>
      </c>
      <c r="W841" s="121"/>
    </row>
    <row r="842" spans="1:23" x14ac:dyDescent="0.2">
      <c r="A842" s="86" t="s">
        <v>16</v>
      </c>
      <c r="B842" s="86" t="s">
        <v>34</v>
      </c>
      <c r="C842" s="88">
        <v>11372</v>
      </c>
      <c r="D842" s="88" t="s">
        <v>71</v>
      </c>
      <c r="E842" s="90" t="s">
        <v>22</v>
      </c>
      <c r="F842" s="90">
        <v>96</v>
      </c>
      <c r="G842" s="90">
        <v>85</v>
      </c>
      <c r="H842" s="91">
        <v>1</v>
      </c>
      <c r="I842" s="91"/>
      <c r="J842" s="91"/>
      <c r="K842" s="91">
        <v>1</v>
      </c>
      <c r="L842" s="92"/>
      <c r="M842" s="92">
        <v>2</v>
      </c>
      <c r="N842" s="92">
        <v>1</v>
      </c>
      <c r="O842" s="92"/>
      <c r="P842" s="92">
        <v>0</v>
      </c>
      <c r="Q842" s="92"/>
      <c r="R842" s="92">
        <v>1</v>
      </c>
      <c r="S842" s="92"/>
      <c r="T842" s="93">
        <v>0</v>
      </c>
      <c r="U842" s="93"/>
      <c r="V842" s="94">
        <v>6</v>
      </c>
      <c r="W842" s="121"/>
    </row>
    <row r="843" spans="1:23" x14ac:dyDescent="0.2">
      <c r="A843" s="86" t="s">
        <v>16</v>
      </c>
      <c r="B843" s="86" t="s">
        <v>34</v>
      </c>
      <c r="C843" s="88">
        <v>11372</v>
      </c>
      <c r="D843" s="88" t="s">
        <v>71</v>
      </c>
      <c r="E843" s="90" t="s">
        <v>22</v>
      </c>
      <c r="F843" s="90">
        <v>96</v>
      </c>
      <c r="G843" s="90">
        <v>85</v>
      </c>
      <c r="H843" s="91"/>
      <c r="I843" s="91">
        <v>2</v>
      </c>
      <c r="J843" s="91">
        <v>1</v>
      </c>
      <c r="K843" s="91"/>
      <c r="L843" s="92"/>
      <c r="M843" s="92">
        <v>2</v>
      </c>
      <c r="N843" s="92">
        <v>1</v>
      </c>
      <c r="O843" s="92"/>
      <c r="P843" s="92"/>
      <c r="Q843" s="92">
        <v>2</v>
      </c>
      <c r="R843" s="92">
        <v>1</v>
      </c>
      <c r="S843" s="92"/>
      <c r="T843" s="93"/>
      <c r="U843" s="93">
        <v>2</v>
      </c>
      <c r="V843" s="94">
        <v>11</v>
      </c>
      <c r="W843" s="121"/>
    </row>
    <row r="844" spans="1:23" x14ac:dyDescent="0.2">
      <c r="A844" s="86" t="s">
        <v>16</v>
      </c>
      <c r="B844" s="86" t="s">
        <v>34</v>
      </c>
      <c r="C844" s="88">
        <v>11372</v>
      </c>
      <c r="D844" s="88" t="s">
        <v>71</v>
      </c>
      <c r="E844" s="90" t="s">
        <v>22</v>
      </c>
      <c r="F844" s="90">
        <v>96</v>
      </c>
      <c r="G844" s="90">
        <v>85</v>
      </c>
      <c r="H844" s="91">
        <v>2</v>
      </c>
      <c r="I844" s="91"/>
      <c r="J844" s="91">
        <v>1</v>
      </c>
      <c r="K844" s="91"/>
      <c r="L844" s="92">
        <v>2</v>
      </c>
      <c r="M844" s="92"/>
      <c r="N844" s="92">
        <v>0</v>
      </c>
      <c r="O844" s="92"/>
      <c r="P844" s="92">
        <v>0</v>
      </c>
      <c r="Q844" s="92"/>
      <c r="R844" s="92">
        <v>0</v>
      </c>
      <c r="S844" s="92"/>
      <c r="T844" s="93">
        <v>0</v>
      </c>
      <c r="U844" s="93"/>
      <c r="V844" s="94">
        <v>5</v>
      </c>
      <c r="W844" s="121"/>
    </row>
    <row r="845" spans="1:23" x14ac:dyDescent="0.2">
      <c r="A845" s="86" t="s">
        <v>16</v>
      </c>
      <c r="B845" s="86" t="s">
        <v>34</v>
      </c>
      <c r="C845" s="88">
        <v>11372</v>
      </c>
      <c r="D845" s="88" t="s">
        <v>71</v>
      </c>
      <c r="E845" s="90" t="s">
        <v>22</v>
      </c>
      <c r="F845" s="90">
        <v>96</v>
      </c>
      <c r="G845" s="90">
        <v>85</v>
      </c>
      <c r="H845" s="91">
        <v>2</v>
      </c>
      <c r="I845" s="91"/>
      <c r="J845" s="91">
        <v>1</v>
      </c>
      <c r="K845" s="91"/>
      <c r="L845" s="92">
        <v>2</v>
      </c>
      <c r="M845" s="92"/>
      <c r="N845" s="92">
        <v>1</v>
      </c>
      <c r="O845" s="92"/>
      <c r="P845" s="92">
        <v>2</v>
      </c>
      <c r="Q845" s="92"/>
      <c r="R845" s="92">
        <v>1</v>
      </c>
      <c r="S845" s="92"/>
      <c r="T845" s="93">
        <v>2</v>
      </c>
      <c r="U845" s="93"/>
      <c r="V845" s="94">
        <v>11</v>
      </c>
      <c r="W845" s="121"/>
    </row>
    <row r="846" spans="1:23" x14ac:dyDescent="0.2">
      <c r="A846" s="86" t="s">
        <v>16</v>
      </c>
      <c r="B846" s="86" t="s">
        <v>34</v>
      </c>
      <c r="C846" s="88">
        <v>11372</v>
      </c>
      <c r="D846" s="88" t="s">
        <v>71</v>
      </c>
      <c r="E846" s="90" t="s">
        <v>22</v>
      </c>
      <c r="F846" s="90">
        <v>96</v>
      </c>
      <c r="G846" s="90">
        <v>85</v>
      </c>
      <c r="H846" s="91">
        <v>0</v>
      </c>
      <c r="I846" s="91"/>
      <c r="J846" s="91">
        <v>1</v>
      </c>
      <c r="K846" s="91"/>
      <c r="L846" s="92"/>
      <c r="M846" s="92">
        <v>2</v>
      </c>
      <c r="N846" s="92">
        <v>1</v>
      </c>
      <c r="O846" s="92"/>
      <c r="P846" s="92">
        <v>2</v>
      </c>
      <c r="Q846" s="92"/>
      <c r="R846" s="92">
        <v>1</v>
      </c>
      <c r="S846" s="92"/>
      <c r="T846" s="93">
        <v>2</v>
      </c>
      <c r="U846" s="93"/>
      <c r="V846" s="94">
        <v>9</v>
      </c>
      <c r="W846" s="121"/>
    </row>
    <row r="847" spans="1:23" x14ac:dyDescent="0.2">
      <c r="A847" s="86" t="s">
        <v>16</v>
      </c>
      <c r="B847" s="86" t="s">
        <v>34</v>
      </c>
      <c r="C847" s="88">
        <v>11372</v>
      </c>
      <c r="D847" s="88" t="s">
        <v>71</v>
      </c>
      <c r="E847" s="90" t="s">
        <v>22</v>
      </c>
      <c r="F847" s="90">
        <v>96</v>
      </c>
      <c r="G847" s="90">
        <v>85</v>
      </c>
      <c r="H847" s="91">
        <v>0</v>
      </c>
      <c r="I847" s="91"/>
      <c r="J847" s="91">
        <v>1</v>
      </c>
      <c r="K847" s="91"/>
      <c r="L847" s="92">
        <v>0</v>
      </c>
      <c r="M847" s="92"/>
      <c r="N847" s="92">
        <v>1</v>
      </c>
      <c r="O847" s="92"/>
      <c r="P847" s="92">
        <v>2</v>
      </c>
      <c r="Q847" s="92"/>
      <c r="R847" s="92">
        <v>1</v>
      </c>
      <c r="S847" s="92"/>
      <c r="T847" s="93">
        <v>0</v>
      </c>
      <c r="U847" s="93"/>
      <c r="V847" s="94">
        <v>5</v>
      </c>
      <c r="W847" s="121"/>
    </row>
    <row r="848" spans="1:23" x14ac:dyDescent="0.2">
      <c r="A848" s="86" t="s">
        <v>16</v>
      </c>
      <c r="B848" s="86" t="s">
        <v>34</v>
      </c>
      <c r="C848" s="88">
        <v>11372</v>
      </c>
      <c r="D848" s="88" t="s">
        <v>71</v>
      </c>
      <c r="E848" s="90" t="s">
        <v>22</v>
      </c>
      <c r="F848" s="90">
        <v>96</v>
      </c>
      <c r="G848" s="90">
        <v>85</v>
      </c>
      <c r="H848" s="91">
        <v>2</v>
      </c>
      <c r="I848" s="91"/>
      <c r="J848" s="91">
        <v>1</v>
      </c>
      <c r="K848" s="91"/>
      <c r="L848" s="92"/>
      <c r="M848" s="92">
        <v>1</v>
      </c>
      <c r="N848" s="92">
        <v>0</v>
      </c>
      <c r="O848" s="92"/>
      <c r="P848" s="92">
        <v>1</v>
      </c>
      <c r="Q848" s="92"/>
      <c r="R848" s="92">
        <v>1</v>
      </c>
      <c r="S848" s="92"/>
      <c r="T848" s="93">
        <v>0</v>
      </c>
      <c r="U848" s="93"/>
      <c r="V848" s="94">
        <v>6</v>
      </c>
      <c r="W848" s="121"/>
    </row>
    <row r="849" spans="1:23" x14ac:dyDescent="0.2">
      <c r="A849" s="86" t="s">
        <v>16</v>
      </c>
      <c r="B849" s="86" t="s">
        <v>34</v>
      </c>
      <c r="C849" s="88">
        <v>11372</v>
      </c>
      <c r="D849" s="88" t="s">
        <v>71</v>
      </c>
      <c r="E849" s="90" t="s">
        <v>22</v>
      </c>
      <c r="F849" s="90">
        <v>96</v>
      </c>
      <c r="G849" s="90">
        <v>85</v>
      </c>
      <c r="H849" s="91"/>
      <c r="I849" s="91">
        <v>0</v>
      </c>
      <c r="J849" s="91">
        <v>1</v>
      </c>
      <c r="K849" s="91"/>
      <c r="L849" s="92"/>
      <c r="M849" s="92">
        <v>2</v>
      </c>
      <c r="N849" s="92">
        <v>1</v>
      </c>
      <c r="O849" s="92"/>
      <c r="P849" s="92">
        <v>0</v>
      </c>
      <c r="Q849" s="92"/>
      <c r="R849" s="92">
        <v>1</v>
      </c>
      <c r="S849" s="92"/>
      <c r="T849" s="93">
        <v>0</v>
      </c>
      <c r="U849" s="93"/>
      <c r="V849" s="94">
        <v>5</v>
      </c>
      <c r="W849" s="121"/>
    </row>
    <row r="850" spans="1:23" x14ac:dyDescent="0.2">
      <c r="A850" s="86" t="s">
        <v>16</v>
      </c>
      <c r="B850" s="86" t="s">
        <v>34</v>
      </c>
      <c r="C850" s="88">
        <v>11372</v>
      </c>
      <c r="D850" s="88" t="s">
        <v>71</v>
      </c>
      <c r="E850" s="90" t="s">
        <v>22</v>
      </c>
      <c r="F850" s="90">
        <v>96</v>
      </c>
      <c r="G850" s="90">
        <v>85</v>
      </c>
      <c r="H850" s="91">
        <v>0</v>
      </c>
      <c r="I850" s="91"/>
      <c r="J850" s="91">
        <v>1</v>
      </c>
      <c r="K850" s="91"/>
      <c r="L850" s="92">
        <v>0</v>
      </c>
      <c r="M850" s="92"/>
      <c r="N850" s="92">
        <v>1</v>
      </c>
      <c r="O850" s="92"/>
      <c r="P850" s="92">
        <v>0</v>
      </c>
      <c r="Q850" s="92"/>
      <c r="R850" s="92">
        <v>1</v>
      </c>
      <c r="S850" s="92"/>
      <c r="T850" s="93">
        <v>0</v>
      </c>
      <c r="U850" s="93"/>
      <c r="V850" s="94">
        <v>3</v>
      </c>
      <c r="W850" s="121"/>
    </row>
    <row r="851" spans="1:23" x14ac:dyDescent="0.2">
      <c r="A851" s="86" t="s">
        <v>16</v>
      </c>
      <c r="B851" s="86" t="s">
        <v>34</v>
      </c>
      <c r="C851" s="88">
        <v>11372</v>
      </c>
      <c r="D851" s="88" t="s">
        <v>71</v>
      </c>
      <c r="E851" s="90" t="s">
        <v>22</v>
      </c>
      <c r="F851" s="90">
        <v>96</v>
      </c>
      <c r="G851" s="90">
        <v>85</v>
      </c>
      <c r="H851" s="91">
        <v>2</v>
      </c>
      <c r="I851" s="91"/>
      <c r="J851" s="91">
        <v>1</v>
      </c>
      <c r="K851" s="91"/>
      <c r="L851" s="92"/>
      <c r="M851" s="92">
        <v>2</v>
      </c>
      <c r="N851" s="92">
        <v>1</v>
      </c>
      <c r="O851" s="92"/>
      <c r="P851" s="92">
        <v>0</v>
      </c>
      <c r="Q851" s="92"/>
      <c r="R851" s="92">
        <v>1</v>
      </c>
      <c r="S851" s="92"/>
      <c r="T851" s="93">
        <v>1</v>
      </c>
      <c r="U851" s="93"/>
      <c r="V851" s="94">
        <v>8</v>
      </c>
      <c r="W851" s="121"/>
    </row>
    <row r="852" spans="1:23" x14ac:dyDescent="0.2">
      <c r="A852" s="86" t="s">
        <v>16</v>
      </c>
      <c r="B852" s="86" t="s">
        <v>34</v>
      </c>
      <c r="C852" s="88">
        <v>11372</v>
      </c>
      <c r="D852" s="88" t="s">
        <v>71</v>
      </c>
      <c r="E852" s="90" t="s">
        <v>22</v>
      </c>
      <c r="F852" s="90">
        <v>96</v>
      </c>
      <c r="G852" s="90">
        <v>85</v>
      </c>
      <c r="H852" s="91">
        <v>2</v>
      </c>
      <c r="I852" s="91"/>
      <c r="J852" s="91">
        <v>1</v>
      </c>
      <c r="K852" s="91"/>
      <c r="L852" s="92"/>
      <c r="M852" s="92">
        <v>2</v>
      </c>
      <c r="N852" s="92">
        <v>1</v>
      </c>
      <c r="O852" s="92"/>
      <c r="P852" s="92">
        <v>2</v>
      </c>
      <c r="Q852" s="92"/>
      <c r="R852" s="92">
        <v>1</v>
      </c>
      <c r="S852" s="92"/>
      <c r="T852" s="93">
        <v>2</v>
      </c>
      <c r="U852" s="93"/>
      <c r="V852" s="94">
        <v>11</v>
      </c>
      <c r="W852" s="121"/>
    </row>
    <row r="853" spans="1:23" x14ac:dyDescent="0.2">
      <c r="A853" s="86" t="s">
        <v>16</v>
      </c>
      <c r="B853" s="86" t="s">
        <v>34</v>
      </c>
      <c r="C853" s="88">
        <v>11372</v>
      </c>
      <c r="D853" s="88" t="s">
        <v>71</v>
      </c>
      <c r="E853" s="90" t="s">
        <v>22</v>
      </c>
      <c r="F853" s="90">
        <v>96</v>
      </c>
      <c r="G853" s="90">
        <v>85</v>
      </c>
      <c r="H853" s="91">
        <v>1</v>
      </c>
      <c r="I853" s="91"/>
      <c r="J853" s="91">
        <v>1</v>
      </c>
      <c r="K853" s="91"/>
      <c r="L853" s="92"/>
      <c r="M853" s="92">
        <v>2</v>
      </c>
      <c r="N853" s="92">
        <v>1</v>
      </c>
      <c r="O853" s="92"/>
      <c r="P853" s="92">
        <v>2</v>
      </c>
      <c r="Q853" s="92"/>
      <c r="R853" s="92">
        <v>1</v>
      </c>
      <c r="S853" s="92"/>
      <c r="T853" s="93">
        <v>2</v>
      </c>
      <c r="U853" s="93"/>
      <c r="V853" s="94">
        <v>10</v>
      </c>
      <c r="W853" s="121"/>
    </row>
    <row r="854" spans="1:23" x14ac:dyDescent="0.2">
      <c r="A854" s="86" t="s">
        <v>16</v>
      </c>
      <c r="B854" s="86" t="s">
        <v>34</v>
      </c>
      <c r="C854" s="88">
        <v>11372</v>
      </c>
      <c r="D854" s="88" t="s">
        <v>71</v>
      </c>
      <c r="E854" s="90" t="s">
        <v>22</v>
      </c>
      <c r="F854" s="90">
        <v>96</v>
      </c>
      <c r="G854" s="90">
        <v>85</v>
      </c>
      <c r="H854" s="91">
        <v>2</v>
      </c>
      <c r="I854" s="91"/>
      <c r="J854" s="91">
        <v>1</v>
      </c>
      <c r="K854" s="91"/>
      <c r="L854" s="92"/>
      <c r="M854" s="92">
        <v>2</v>
      </c>
      <c r="N854" s="92">
        <v>1</v>
      </c>
      <c r="O854" s="92"/>
      <c r="P854" s="92">
        <v>2</v>
      </c>
      <c r="Q854" s="92"/>
      <c r="R854" s="92">
        <v>1</v>
      </c>
      <c r="S854" s="92"/>
      <c r="T854" s="93">
        <v>2</v>
      </c>
      <c r="U854" s="93"/>
      <c r="V854" s="94">
        <v>11</v>
      </c>
      <c r="W854" s="121"/>
    </row>
    <row r="855" spans="1:23" x14ac:dyDescent="0.2">
      <c r="A855" s="86" t="s">
        <v>16</v>
      </c>
      <c r="B855" s="86" t="s">
        <v>34</v>
      </c>
      <c r="C855" s="88">
        <v>11372</v>
      </c>
      <c r="D855" s="88" t="s">
        <v>71</v>
      </c>
      <c r="E855" s="90" t="s">
        <v>22</v>
      </c>
      <c r="F855" s="90">
        <v>96</v>
      </c>
      <c r="G855" s="90">
        <v>85</v>
      </c>
      <c r="H855" s="91">
        <v>2</v>
      </c>
      <c r="I855" s="91"/>
      <c r="J855" s="91">
        <v>1</v>
      </c>
      <c r="K855" s="91"/>
      <c r="L855" s="92"/>
      <c r="M855" s="92">
        <v>2</v>
      </c>
      <c r="N855" s="92">
        <v>1</v>
      </c>
      <c r="O855" s="92"/>
      <c r="P855" s="92">
        <v>2</v>
      </c>
      <c r="Q855" s="92"/>
      <c r="R855" s="92">
        <v>1</v>
      </c>
      <c r="S855" s="92"/>
      <c r="T855" s="93">
        <v>2</v>
      </c>
      <c r="U855" s="93"/>
      <c r="V855" s="94">
        <v>11</v>
      </c>
      <c r="W855" s="121"/>
    </row>
    <row r="856" spans="1:23" x14ac:dyDescent="0.2">
      <c r="A856" s="86" t="s">
        <v>16</v>
      </c>
      <c r="B856" s="86" t="s">
        <v>34</v>
      </c>
      <c r="C856" s="88">
        <v>11372</v>
      </c>
      <c r="D856" s="88" t="s">
        <v>71</v>
      </c>
      <c r="E856" s="90" t="s">
        <v>22</v>
      </c>
      <c r="F856" s="90">
        <v>96</v>
      </c>
      <c r="G856" s="90">
        <v>85</v>
      </c>
      <c r="H856" s="91">
        <v>2</v>
      </c>
      <c r="I856" s="91"/>
      <c r="J856" s="91"/>
      <c r="K856" s="91">
        <v>1</v>
      </c>
      <c r="L856" s="92"/>
      <c r="M856" s="92">
        <v>2</v>
      </c>
      <c r="N856" s="92">
        <v>1</v>
      </c>
      <c r="O856" s="92"/>
      <c r="P856" s="92">
        <v>2</v>
      </c>
      <c r="Q856" s="92"/>
      <c r="R856" s="92">
        <v>1</v>
      </c>
      <c r="S856" s="92"/>
      <c r="T856" s="93">
        <v>2</v>
      </c>
      <c r="U856" s="93"/>
      <c r="V856" s="94">
        <v>11</v>
      </c>
      <c r="W856" s="121"/>
    </row>
    <row r="857" spans="1:23" x14ac:dyDescent="0.2">
      <c r="A857" s="86" t="s">
        <v>16</v>
      </c>
      <c r="B857" s="86" t="s">
        <v>34</v>
      </c>
      <c r="C857" s="88">
        <v>11372</v>
      </c>
      <c r="D857" s="88" t="s">
        <v>71</v>
      </c>
      <c r="E857" s="90" t="s">
        <v>22</v>
      </c>
      <c r="F857" s="90">
        <v>96</v>
      </c>
      <c r="G857" s="90">
        <v>85</v>
      </c>
      <c r="H857" s="91">
        <v>0</v>
      </c>
      <c r="I857" s="91"/>
      <c r="J857" s="91">
        <v>0</v>
      </c>
      <c r="K857" s="91"/>
      <c r="L857" s="92">
        <v>2</v>
      </c>
      <c r="M857" s="92"/>
      <c r="N857" s="92">
        <v>1</v>
      </c>
      <c r="O857" s="92"/>
      <c r="P857" s="92">
        <v>1</v>
      </c>
      <c r="Q857" s="92"/>
      <c r="R857" s="92">
        <v>1</v>
      </c>
      <c r="S857" s="92"/>
      <c r="T857" s="93">
        <v>0</v>
      </c>
      <c r="U857" s="93"/>
      <c r="V857" s="94">
        <v>5</v>
      </c>
      <c r="W857" s="121"/>
    </row>
    <row r="858" spans="1:23" x14ac:dyDescent="0.2">
      <c r="A858" s="86" t="s">
        <v>16</v>
      </c>
      <c r="B858" s="86" t="s">
        <v>34</v>
      </c>
      <c r="C858" s="88">
        <v>11372</v>
      </c>
      <c r="D858" s="88" t="s">
        <v>71</v>
      </c>
      <c r="E858" s="90" t="s">
        <v>22</v>
      </c>
      <c r="F858" s="90">
        <v>96</v>
      </c>
      <c r="G858" s="90">
        <v>85</v>
      </c>
      <c r="H858" s="91">
        <v>1</v>
      </c>
      <c r="I858" s="91"/>
      <c r="J858" s="91">
        <v>0</v>
      </c>
      <c r="K858" s="91"/>
      <c r="L858" s="92"/>
      <c r="M858" s="92">
        <v>2</v>
      </c>
      <c r="N858" s="92">
        <v>1</v>
      </c>
      <c r="O858" s="92"/>
      <c r="P858" s="92">
        <v>2</v>
      </c>
      <c r="Q858" s="92"/>
      <c r="R858" s="92">
        <v>1</v>
      </c>
      <c r="S858" s="92"/>
      <c r="T858" s="93">
        <v>0</v>
      </c>
      <c r="U858" s="93"/>
      <c r="V858" s="94">
        <v>7</v>
      </c>
      <c r="W858" s="121"/>
    </row>
    <row r="859" spans="1:23" x14ac:dyDescent="0.2">
      <c r="A859" s="86" t="s">
        <v>16</v>
      </c>
      <c r="B859" s="86" t="s">
        <v>34</v>
      </c>
      <c r="C859" s="88">
        <v>11372</v>
      </c>
      <c r="D859" s="88" t="s">
        <v>71</v>
      </c>
      <c r="E859" s="99" t="s">
        <v>24</v>
      </c>
      <c r="F859" s="99">
        <v>96</v>
      </c>
      <c r="G859" s="99">
        <v>85</v>
      </c>
      <c r="H859" s="95">
        <v>2</v>
      </c>
      <c r="I859" s="95"/>
      <c r="J859" s="95">
        <v>1</v>
      </c>
      <c r="K859" s="95"/>
      <c r="L859" s="96">
        <v>2</v>
      </c>
      <c r="M859" s="96"/>
      <c r="N859" s="96">
        <v>1</v>
      </c>
      <c r="O859" s="96"/>
      <c r="P859" s="96"/>
      <c r="Q859" s="96">
        <v>2</v>
      </c>
      <c r="R859" s="96">
        <v>1</v>
      </c>
      <c r="S859" s="96"/>
      <c r="T859" s="97"/>
      <c r="U859" s="97">
        <v>1</v>
      </c>
      <c r="V859" s="94">
        <v>10</v>
      </c>
      <c r="W859" s="121"/>
    </row>
    <row r="860" spans="1:23" x14ac:dyDescent="0.2">
      <c r="A860" s="86" t="s">
        <v>16</v>
      </c>
      <c r="B860" s="86" t="s">
        <v>34</v>
      </c>
      <c r="C860" s="88">
        <v>11372</v>
      </c>
      <c r="D860" s="88" t="s">
        <v>71</v>
      </c>
      <c r="E860" s="99" t="s">
        <v>24</v>
      </c>
      <c r="F860" s="99">
        <v>96</v>
      </c>
      <c r="G860" s="99">
        <v>85</v>
      </c>
      <c r="H860" s="95">
        <v>0</v>
      </c>
      <c r="I860" s="95"/>
      <c r="J860" s="95">
        <v>0</v>
      </c>
      <c r="K860" s="95"/>
      <c r="L860" s="96"/>
      <c r="M860" s="96">
        <v>0</v>
      </c>
      <c r="N860" s="96">
        <v>0</v>
      </c>
      <c r="O860" s="96"/>
      <c r="P860" s="96">
        <v>2</v>
      </c>
      <c r="Q860" s="96"/>
      <c r="R860" s="96">
        <v>0</v>
      </c>
      <c r="S860" s="96"/>
      <c r="T860" s="97">
        <v>1</v>
      </c>
      <c r="U860" s="97"/>
      <c r="V860" s="94">
        <v>3</v>
      </c>
      <c r="W860" s="121"/>
    </row>
    <row r="861" spans="1:23" x14ac:dyDescent="0.2">
      <c r="A861" s="86" t="s">
        <v>16</v>
      </c>
      <c r="B861" s="86" t="s">
        <v>34</v>
      </c>
      <c r="C861" s="88">
        <v>11372</v>
      </c>
      <c r="D861" s="88" t="s">
        <v>71</v>
      </c>
      <c r="E861" s="99" t="s">
        <v>24</v>
      </c>
      <c r="F861" s="99">
        <v>96</v>
      </c>
      <c r="G861" s="99">
        <v>85</v>
      </c>
      <c r="H861" s="95"/>
      <c r="I861" s="95">
        <v>0</v>
      </c>
      <c r="J861" s="95">
        <v>1</v>
      </c>
      <c r="K861" s="95"/>
      <c r="L861" s="96"/>
      <c r="M861" s="96">
        <v>0</v>
      </c>
      <c r="N861" s="96"/>
      <c r="O861" s="96">
        <v>1</v>
      </c>
      <c r="P861" s="96">
        <v>2</v>
      </c>
      <c r="Q861" s="96"/>
      <c r="R861" s="96">
        <v>0</v>
      </c>
      <c r="S861" s="96"/>
      <c r="T861" s="97">
        <v>1</v>
      </c>
      <c r="U861" s="97"/>
      <c r="V861" s="94">
        <v>5</v>
      </c>
      <c r="W861" s="121"/>
    </row>
    <row r="862" spans="1:23" x14ac:dyDescent="0.2">
      <c r="A862" s="86" t="s">
        <v>16</v>
      </c>
      <c r="B862" s="86" t="s">
        <v>34</v>
      </c>
      <c r="C862" s="88">
        <v>11372</v>
      </c>
      <c r="D862" s="88" t="s">
        <v>71</v>
      </c>
      <c r="E862" s="99" t="s">
        <v>24</v>
      </c>
      <c r="F862" s="99">
        <v>96</v>
      </c>
      <c r="G862" s="99">
        <v>85</v>
      </c>
      <c r="H862" s="95">
        <v>0</v>
      </c>
      <c r="I862" s="95"/>
      <c r="J862" s="95">
        <v>1</v>
      </c>
      <c r="K862" s="95"/>
      <c r="L862" s="96"/>
      <c r="M862" s="96">
        <v>2</v>
      </c>
      <c r="N862" s="96">
        <v>1</v>
      </c>
      <c r="O862" s="96"/>
      <c r="P862" s="96">
        <v>0</v>
      </c>
      <c r="Q862" s="96"/>
      <c r="R862" s="96">
        <v>0</v>
      </c>
      <c r="S862" s="96"/>
      <c r="T862" s="97">
        <v>0</v>
      </c>
      <c r="U862" s="97"/>
      <c r="V862" s="94">
        <v>4</v>
      </c>
      <c r="W862" s="121"/>
    </row>
    <row r="863" spans="1:23" x14ac:dyDescent="0.2">
      <c r="A863" s="86" t="s">
        <v>16</v>
      </c>
      <c r="B863" s="86" t="s">
        <v>34</v>
      </c>
      <c r="C863" s="88">
        <v>11372</v>
      </c>
      <c r="D863" s="88" t="s">
        <v>71</v>
      </c>
      <c r="E863" s="99" t="s">
        <v>24</v>
      </c>
      <c r="F863" s="99">
        <v>96</v>
      </c>
      <c r="G863" s="99">
        <v>85</v>
      </c>
      <c r="H863" s="95"/>
      <c r="I863" s="95">
        <v>0</v>
      </c>
      <c r="J863" s="95">
        <v>1</v>
      </c>
      <c r="K863" s="95"/>
      <c r="L863" s="96">
        <v>0</v>
      </c>
      <c r="M863" s="96"/>
      <c r="N863" s="96">
        <v>0</v>
      </c>
      <c r="O863" s="96"/>
      <c r="P863" s="96">
        <v>0</v>
      </c>
      <c r="Q863" s="96"/>
      <c r="R863" s="96">
        <v>1</v>
      </c>
      <c r="S863" s="96"/>
      <c r="T863" s="97">
        <v>0</v>
      </c>
      <c r="U863" s="97"/>
      <c r="V863" s="94">
        <v>2</v>
      </c>
      <c r="W863" s="121"/>
    </row>
    <row r="864" spans="1:23" x14ac:dyDescent="0.2">
      <c r="A864" s="86" t="s">
        <v>16</v>
      </c>
      <c r="B864" s="86" t="s">
        <v>34</v>
      </c>
      <c r="C864" s="88">
        <v>11372</v>
      </c>
      <c r="D864" s="88" t="s">
        <v>71</v>
      </c>
      <c r="E864" s="99" t="s">
        <v>24</v>
      </c>
      <c r="F864" s="99">
        <v>96</v>
      </c>
      <c r="G864" s="99">
        <v>85</v>
      </c>
      <c r="H864" s="95">
        <v>0</v>
      </c>
      <c r="I864" s="95"/>
      <c r="J864" s="95">
        <v>1</v>
      </c>
      <c r="K864" s="95"/>
      <c r="L864" s="96"/>
      <c r="M864" s="96">
        <v>2</v>
      </c>
      <c r="N864" s="96">
        <v>0</v>
      </c>
      <c r="O864" s="96"/>
      <c r="P864" s="96">
        <v>2</v>
      </c>
      <c r="Q864" s="96"/>
      <c r="R864" s="96">
        <v>1</v>
      </c>
      <c r="S864" s="96"/>
      <c r="T864" s="97">
        <v>1</v>
      </c>
      <c r="U864" s="97"/>
      <c r="V864" s="94">
        <v>7</v>
      </c>
      <c r="W864" s="121"/>
    </row>
    <row r="865" spans="1:23" x14ac:dyDescent="0.2">
      <c r="A865" s="86" t="s">
        <v>16</v>
      </c>
      <c r="B865" s="86" t="s">
        <v>34</v>
      </c>
      <c r="C865" s="88">
        <v>11372</v>
      </c>
      <c r="D865" s="88" t="s">
        <v>71</v>
      </c>
      <c r="E865" s="99" t="s">
        <v>24</v>
      </c>
      <c r="F865" s="99">
        <v>96</v>
      </c>
      <c r="G865" s="99">
        <v>85</v>
      </c>
      <c r="H865" s="95"/>
      <c r="I865" s="95">
        <v>2</v>
      </c>
      <c r="J865" s="95"/>
      <c r="K865" s="95">
        <v>1</v>
      </c>
      <c r="L865" s="96">
        <v>1</v>
      </c>
      <c r="M865" s="96"/>
      <c r="N865" s="96">
        <v>1</v>
      </c>
      <c r="O865" s="96"/>
      <c r="P865" s="96">
        <v>0</v>
      </c>
      <c r="Q865" s="96"/>
      <c r="R865" s="96">
        <v>1</v>
      </c>
      <c r="S865" s="96"/>
      <c r="T865" s="97"/>
      <c r="U865" s="97">
        <v>1</v>
      </c>
      <c r="V865" s="94">
        <v>7</v>
      </c>
      <c r="W865" s="121"/>
    </row>
    <row r="866" spans="1:23" x14ac:dyDescent="0.2">
      <c r="A866" s="86" t="s">
        <v>16</v>
      </c>
      <c r="B866" s="86" t="s">
        <v>34</v>
      </c>
      <c r="C866" s="88">
        <v>11372</v>
      </c>
      <c r="D866" s="88" t="s">
        <v>71</v>
      </c>
      <c r="E866" s="99" t="s">
        <v>24</v>
      </c>
      <c r="F866" s="99">
        <v>96</v>
      </c>
      <c r="G866" s="99">
        <v>85</v>
      </c>
      <c r="H866" s="95">
        <v>2</v>
      </c>
      <c r="I866" s="95"/>
      <c r="J866" s="95"/>
      <c r="K866" s="95">
        <v>1</v>
      </c>
      <c r="L866" s="96"/>
      <c r="M866" s="96">
        <v>2</v>
      </c>
      <c r="N866" s="96"/>
      <c r="O866" s="96">
        <v>1</v>
      </c>
      <c r="P866" s="96"/>
      <c r="Q866" s="96">
        <v>2</v>
      </c>
      <c r="R866" s="96"/>
      <c r="S866" s="96">
        <v>1</v>
      </c>
      <c r="T866" s="97"/>
      <c r="U866" s="97">
        <v>1</v>
      </c>
      <c r="V866" s="94">
        <v>10</v>
      </c>
      <c r="W866" s="121"/>
    </row>
    <row r="867" spans="1:23" x14ac:dyDescent="0.2">
      <c r="A867" s="86" t="s">
        <v>16</v>
      </c>
      <c r="B867" s="86" t="s">
        <v>34</v>
      </c>
      <c r="C867" s="88">
        <v>11372</v>
      </c>
      <c r="D867" s="88" t="s">
        <v>71</v>
      </c>
      <c r="E867" s="99" t="s">
        <v>24</v>
      </c>
      <c r="F867" s="99">
        <v>96</v>
      </c>
      <c r="G867" s="99">
        <v>85</v>
      </c>
      <c r="H867" s="95"/>
      <c r="I867" s="95">
        <v>1</v>
      </c>
      <c r="J867" s="95"/>
      <c r="K867" s="95">
        <v>1</v>
      </c>
      <c r="L867" s="96">
        <v>2</v>
      </c>
      <c r="M867" s="96"/>
      <c r="N867" s="96">
        <v>1</v>
      </c>
      <c r="O867" s="96"/>
      <c r="P867" s="96"/>
      <c r="Q867" s="96">
        <v>2</v>
      </c>
      <c r="R867" s="96">
        <v>1</v>
      </c>
      <c r="S867" s="96"/>
      <c r="T867" s="97">
        <v>2</v>
      </c>
      <c r="U867" s="97"/>
      <c r="V867" s="94">
        <v>10</v>
      </c>
      <c r="W867" s="121"/>
    </row>
    <row r="868" spans="1:23" x14ac:dyDescent="0.2">
      <c r="A868" s="86" t="s">
        <v>16</v>
      </c>
      <c r="B868" s="86" t="s">
        <v>34</v>
      </c>
      <c r="C868" s="88">
        <v>11372</v>
      </c>
      <c r="D868" s="88" t="s">
        <v>71</v>
      </c>
      <c r="E868" s="99" t="s">
        <v>24</v>
      </c>
      <c r="F868" s="99">
        <v>96</v>
      </c>
      <c r="G868" s="99">
        <v>85</v>
      </c>
      <c r="H868" s="95">
        <v>1</v>
      </c>
      <c r="I868" s="95"/>
      <c r="J868" s="95">
        <v>0</v>
      </c>
      <c r="K868" s="95"/>
      <c r="L868" s="96">
        <v>2</v>
      </c>
      <c r="M868" s="96"/>
      <c r="N868" s="96">
        <v>1</v>
      </c>
      <c r="O868" s="96"/>
      <c r="P868" s="96"/>
      <c r="Q868" s="96">
        <v>2</v>
      </c>
      <c r="R868" s="96">
        <v>1</v>
      </c>
      <c r="S868" s="96"/>
      <c r="T868" s="97">
        <v>1</v>
      </c>
      <c r="U868" s="97"/>
      <c r="V868" s="94">
        <v>8</v>
      </c>
      <c r="W868" s="121"/>
    </row>
    <row r="869" spans="1:23" x14ac:dyDescent="0.2">
      <c r="A869" s="86" t="s">
        <v>16</v>
      </c>
      <c r="B869" s="86" t="s">
        <v>34</v>
      </c>
      <c r="C869" s="88">
        <v>11372</v>
      </c>
      <c r="D869" s="88" t="s">
        <v>71</v>
      </c>
      <c r="E869" s="99" t="s">
        <v>24</v>
      </c>
      <c r="F869" s="99">
        <v>96</v>
      </c>
      <c r="G869" s="99">
        <v>85</v>
      </c>
      <c r="H869" s="95">
        <v>2</v>
      </c>
      <c r="I869" s="95"/>
      <c r="J869" s="95">
        <v>1</v>
      </c>
      <c r="K869" s="95"/>
      <c r="L869" s="96"/>
      <c r="M869" s="96">
        <v>2</v>
      </c>
      <c r="N869" s="96"/>
      <c r="O869" s="96">
        <v>1</v>
      </c>
      <c r="P869" s="96">
        <v>2</v>
      </c>
      <c r="Q869" s="96"/>
      <c r="R869" s="96">
        <v>1</v>
      </c>
      <c r="S869" s="96"/>
      <c r="T869" s="97"/>
      <c r="U869" s="97">
        <v>2</v>
      </c>
      <c r="V869" s="94">
        <v>11</v>
      </c>
      <c r="W869" s="121"/>
    </row>
    <row r="870" spans="1:23" x14ac:dyDescent="0.2">
      <c r="A870" s="86" t="s">
        <v>16</v>
      </c>
      <c r="B870" s="86" t="s">
        <v>34</v>
      </c>
      <c r="C870" s="88">
        <v>11372</v>
      </c>
      <c r="D870" s="88" t="s">
        <v>71</v>
      </c>
      <c r="E870" s="99" t="s">
        <v>24</v>
      </c>
      <c r="F870" s="99">
        <v>96</v>
      </c>
      <c r="G870" s="99">
        <v>85</v>
      </c>
      <c r="H870" s="95">
        <v>2</v>
      </c>
      <c r="I870" s="95"/>
      <c r="J870" s="95">
        <v>1</v>
      </c>
      <c r="K870" s="95"/>
      <c r="L870" s="96">
        <v>2</v>
      </c>
      <c r="M870" s="96"/>
      <c r="N870" s="96"/>
      <c r="O870" s="96">
        <v>1</v>
      </c>
      <c r="P870" s="96">
        <v>2</v>
      </c>
      <c r="Q870" s="96"/>
      <c r="R870" s="96">
        <v>1</v>
      </c>
      <c r="S870" s="96"/>
      <c r="T870" s="97"/>
      <c r="U870" s="97">
        <v>2</v>
      </c>
      <c r="V870" s="94">
        <v>11</v>
      </c>
      <c r="W870" s="121"/>
    </row>
    <row r="871" spans="1:23" x14ac:dyDescent="0.2">
      <c r="A871" s="86" t="s">
        <v>16</v>
      </c>
      <c r="B871" s="86" t="s">
        <v>34</v>
      </c>
      <c r="C871" s="88">
        <v>11372</v>
      </c>
      <c r="D871" s="88" t="s">
        <v>71</v>
      </c>
      <c r="E871" s="99" t="s">
        <v>24</v>
      </c>
      <c r="F871" s="99">
        <v>96</v>
      </c>
      <c r="G871" s="99">
        <v>85</v>
      </c>
      <c r="H871" s="95">
        <v>2</v>
      </c>
      <c r="I871" s="95"/>
      <c r="J871" s="95">
        <v>1</v>
      </c>
      <c r="K871" s="95"/>
      <c r="L871" s="96">
        <v>2</v>
      </c>
      <c r="M871" s="96"/>
      <c r="N871" s="96">
        <v>1</v>
      </c>
      <c r="O871" s="96"/>
      <c r="P871" s="96"/>
      <c r="Q871" s="96">
        <v>2</v>
      </c>
      <c r="R871" s="96">
        <v>1</v>
      </c>
      <c r="S871" s="96"/>
      <c r="T871" s="97"/>
      <c r="U871" s="97">
        <v>2</v>
      </c>
      <c r="V871" s="94">
        <v>11</v>
      </c>
      <c r="W871" s="121"/>
    </row>
    <row r="872" spans="1:23" x14ac:dyDescent="0.2">
      <c r="A872" s="86" t="s">
        <v>16</v>
      </c>
      <c r="B872" s="86" t="s">
        <v>34</v>
      </c>
      <c r="C872" s="88">
        <v>11372</v>
      </c>
      <c r="D872" s="88" t="s">
        <v>71</v>
      </c>
      <c r="E872" s="99" t="s">
        <v>24</v>
      </c>
      <c r="F872" s="99">
        <v>96</v>
      </c>
      <c r="G872" s="99">
        <v>85</v>
      </c>
      <c r="H872" s="95">
        <v>2</v>
      </c>
      <c r="I872" s="95"/>
      <c r="J872" s="95">
        <v>1</v>
      </c>
      <c r="K872" s="95"/>
      <c r="L872" s="96"/>
      <c r="M872" s="96">
        <v>1</v>
      </c>
      <c r="N872" s="96"/>
      <c r="O872" s="96">
        <v>1</v>
      </c>
      <c r="P872" s="96">
        <v>2</v>
      </c>
      <c r="Q872" s="96"/>
      <c r="R872" s="96">
        <v>1</v>
      </c>
      <c r="S872" s="96"/>
      <c r="T872" s="97">
        <v>2</v>
      </c>
      <c r="U872" s="97"/>
      <c r="V872" s="94">
        <v>10</v>
      </c>
      <c r="W872" s="121"/>
    </row>
    <row r="873" spans="1:23" x14ac:dyDescent="0.2">
      <c r="A873" s="86" t="s">
        <v>16</v>
      </c>
      <c r="B873" s="86" t="s">
        <v>34</v>
      </c>
      <c r="C873" s="88">
        <v>11372</v>
      </c>
      <c r="D873" s="88" t="s">
        <v>71</v>
      </c>
      <c r="E873" s="99" t="s">
        <v>24</v>
      </c>
      <c r="F873" s="99">
        <v>96</v>
      </c>
      <c r="G873" s="99">
        <v>85</v>
      </c>
      <c r="H873" s="95">
        <v>2</v>
      </c>
      <c r="I873" s="95"/>
      <c r="J873" s="95">
        <v>1</v>
      </c>
      <c r="K873" s="95"/>
      <c r="L873" s="96"/>
      <c r="M873" s="96">
        <v>1</v>
      </c>
      <c r="N873" s="96">
        <v>1</v>
      </c>
      <c r="O873" s="96"/>
      <c r="P873" s="96">
        <v>0</v>
      </c>
      <c r="Q873" s="96"/>
      <c r="R873" s="96"/>
      <c r="S873" s="96">
        <v>1</v>
      </c>
      <c r="T873" s="97">
        <v>1</v>
      </c>
      <c r="U873" s="97"/>
      <c r="V873" s="94">
        <v>7</v>
      </c>
      <c r="W873" s="121"/>
    </row>
    <row r="874" spans="1:23" x14ac:dyDescent="0.2">
      <c r="A874" s="86" t="s">
        <v>16</v>
      </c>
      <c r="B874" s="86" t="s">
        <v>34</v>
      </c>
      <c r="C874" s="88">
        <v>11372</v>
      </c>
      <c r="D874" s="88" t="s">
        <v>71</v>
      </c>
      <c r="E874" s="99" t="s">
        <v>24</v>
      </c>
      <c r="F874" s="99">
        <v>96</v>
      </c>
      <c r="G874" s="99">
        <v>85</v>
      </c>
      <c r="H874" s="95"/>
      <c r="I874" s="95">
        <v>1</v>
      </c>
      <c r="J874" s="95"/>
      <c r="K874" s="95">
        <v>1</v>
      </c>
      <c r="L874" s="96"/>
      <c r="M874" s="96">
        <v>1</v>
      </c>
      <c r="N874" s="96">
        <v>1</v>
      </c>
      <c r="O874" s="96"/>
      <c r="P874" s="96">
        <v>2</v>
      </c>
      <c r="Q874" s="96"/>
      <c r="R874" s="96">
        <v>1</v>
      </c>
      <c r="S874" s="96"/>
      <c r="T874" s="97">
        <v>0</v>
      </c>
      <c r="U874" s="97">
        <v>0</v>
      </c>
      <c r="V874" s="94">
        <v>7</v>
      </c>
      <c r="W874" s="121"/>
    </row>
    <row r="875" spans="1:23" x14ac:dyDescent="0.2">
      <c r="A875" s="86" t="s">
        <v>16</v>
      </c>
      <c r="B875" s="86" t="s">
        <v>34</v>
      </c>
      <c r="C875" s="88">
        <v>11372</v>
      </c>
      <c r="D875" s="88" t="s">
        <v>71</v>
      </c>
      <c r="E875" s="99" t="s">
        <v>24</v>
      </c>
      <c r="F875" s="99">
        <v>96</v>
      </c>
      <c r="G875" s="99">
        <v>85</v>
      </c>
      <c r="H875" s="95"/>
      <c r="I875" s="95">
        <v>0</v>
      </c>
      <c r="J875" s="95"/>
      <c r="K875" s="95">
        <v>0</v>
      </c>
      <c r="L875" s="96"/>
      <c r="M875" s="96">
        <v>0</v>
      </c>
      <c r="N875" s="96">
        <v>0</v>
      </c>
      <c r="O875" s="96"/>
      <c r="P875" s="96">
        <v>0</v>
      </c>
      <c r="Q875" s="96"/>
      <c r="R875" s="96">
        <v>1</v>
      </c>
      <c r="S875" s="96"/>
      <c r="T875" s="97"/>
      <c r="U875" s="97">
        <v>0</v>
      </c>
      <c r="V875" s="94">
        <v>1</v>
      </c>
      <c r="W875" s="121"/>
    </row>
    <row r="876" spans="1:23" x14ac:dyDescent="0.2">
      <c r="A876" s="86" t="s">
        <v>16</v>
      </c>
      <c r="B876" s="86" t="s">
        <v>34</v>
      </c>
      <c r="C876" s="88">
        <v>11372</v>
      </c>
      <c r="D876" s="88" t="s">
        <v>71</v>
      </c>
      <c r="E876" s="99" t="s">
        <v>24</v>
      </c>
      <c r="F876" s="99">
        <v>96</v>
      </c>
      <c r="G876" s="99">
        <v>85</v>
      </c>
      <c r="H876" s="95"/>
      <c r="I876" s="95">
        <v>1</v>
      </c>
      <c r="J876" s="95"/>
      <c r="K876" s="95">
        <v>1</v>
      </c>
      <c r="L876" s="96"/>
      <c r="M876" s="96">
        <v>1</v>
      </c>
      <c r="N876" s="96">
        <v>1</v>
      </c>
      <c r="O876" s="96"/>
      <c r="P876" s="96">
        <v>2</v>
      </c>
      <c r="Q876" s="96"/>
      <c r="R876" s="96">
        <v>1</v>
      </c>
      <c r="S876" s="96"/>
      <c r="T876" s="97">
        <v>0</v>
      </c>
      <c r="U876" s="97"/>
      <c r="V876" s="94">
        <v>7</v>
      </c>
      <c r="W876" s="121"/>
    </row>
    <row r="877" spans="1:23" x14ac:dyDescent="0.2">
      <c r="A877" s="86" t="s">
        <v>16</v>
      </c>
      <c r="B877" s="86" t="s">
        <v>34</v>
      </c>
      <c r="C877" s="88">
        <v>11372</v>
      </c>
      <c r="D877" s="88" t="s">
        <v>71</v>
      </c>
      <c r="E877" s="99" t="s">
        <v>24</v>
      </c>
      <c r="F877" s="99">
        <v>96</v>
      </c>
      <c r="G877" s="99">
        <v>85</v>
      </c>
      <c r="H877" s="95">
        <v>0</v>
      </c>
      <c r="I877" s="95"/>
      <c r="J877" s="95">
        <v>1</v>
      </c>
      <c r="K877" s="95"/>
      <c r="L877" s="96"/>
      <c r="M877" s="96">
        <v>2</v>
      </c>
      <c r="N877" s="96"/>
      <c r="O877" s="96">
        <v>1</v>
      </c>
      <c r="P877" s="96"/>
      <c r="Q877" s="96">
        <v>2</v>
      </c>
      <c r="R877" s="96">
        <v>1</v>
      </c>
      <c r="S877" s="96"/>
      <c r="T877" s="97">
        <v>1</v>
      </c>
      <c r="U877" s="97"/>
      <c r="V877" s="94">
        <v>8</v>
      </c>
      <c r="W877" s="121"/>
    </row>
    <row r="878" spans="1:23" x14ac:dyDescent="0.2">
      <c r="A878" s="86" t="s">
        <v>16</v>
      </c>
      <c r="B878" s="86" t="s">
        <v>34</v>
      </c>
      <c r="C878" s="88">
        <v>11372</v>
      </c>
      <c r="D878" s="88" t="s">
        <v>71</v>
      </c>
      <c r="E878" s="99" t="s">
        <v>24</v>
      </c>
      <c r="F878" s="99">
        <v>96</v>
      </c>
      <c r="G878" s="99">
        <v>85</v>
      </c>
      <c r="H878" s="95"/>
      <c r="I878" s="95">
        <v>2</v>
      </c>
      <c r="J878" s="95"/>
      <c r="K878" s="95">
        <v>1</v>
      </c>
      <c r="L878" s="96">
        <v>2</v>
      </c>
      <c r="M878" s="96"/>
      <c r="N878" s="96">
        <v>1</v>
      </c>
      <c r="O878" s="96"/>
      <c r="P878" s="96">
        <v>2</v>
      </c>
      <c r="Q878" s="96"/>
      <c r="R878" s="96">
        <v>1</v>
      </c>
      <c r="S878" s="96"/>
      <c r="T878" s="97">
        <v>2</v>
      </c>
      <c r="U878" s="97"/>
      <c r="V878" s="94">
        <v>11</v>
      </c>
      <c r="W878" s="121"/>
    </row>
    <row r="879" spans="1:23" x14ac:dyDescent="0.2">
      <c r="A879" s="86" t="s">
        <v>16</v>
      </c>
      <c r="B879" s="86" t="s">
        <v>34</v>
      </c>
      <c r="C879" s="88">
        <v>11372</v>
      </c>
      <c r="D879" s="88" t="s">
        <v>71</v>
      </c>
      <c r="E879" s="99" t="s">
        <v>24</v>
      </c>
      <c r="F879" s="99">
        <v>96</v>
      </c>
      <c r="G879" s="99">
        <v>85</v>
      </c>
      <c r="H879" s="95"/>
      <c r="I879" s="95">
        <v>1</v>
      </c>
      <c r="J879" s="95">
        <v>1</v>
      </c>
      <c r="K879" s="95"/>
      <c r="L879" s="96">
        <v>2</v>
      </c>
      <c r="M879" s="96"/>
      <c r="N879" s="96">
        <v>0</v>
      </c>
      <c r="O879" s="96"/>
      <c r="P879" s="96">
        <v>2</v>
      </c>
      <c r="Q879" s="96"/>
      <c r="R879" s="96">
        <v>1</v>
      </c>
      <c r="S879" s="96"/>
      <c r="T879" s="97"/>
      <c r="U879" s="97">
        <v>1</v>
      </c>
      <c r="V879" s="94">
        <v>8</v>
      </c>
      <c r="W879" s="121"/>
    </row>
    <row r="880" spans="1:23" x14ac:dyDescent="0.2">
      <c r="A880" s="86" t="s">
        <v>16</v>
      </c>
      <c r="B880" s="86" t="s">
        <v>34</v>
      </c>
      <c r="C880" s="88">
        <v>11372</v>
      </c>
      <c r="D880" s="88" t="s">
        <v>71</v>
      </c>
      <c r="E880" s="99" t="s">
        <v>24</v>
      </c>
      <c r="F880" s="99">
        <v>96</v>
      </c>
      <c r="G880" s="99">
        <v>85</v>
      </c>
      <c r="H880" s="95">
        <v>1</v>
      </c>
      <c r="I880" s="95"/>
      <c r="J880" s="95">
        <v>0</v>
      </c>
      <c r="K880" s="95"/>
      <c r="L880" s="96"/>
      <c r="M880" s="96">
        <v>0</v>
      </c>
      <c r="N880" s="96">
        <v>0</v>
      </c>
      <c r="O880" s="96"/>
      <c r="P880" s="96">
        <v>0</v>
      </c>
      <c r="Q880" s="96"/>
      <c r="R880" s="96">
        <v>1</v>
      </c>
      <c r="S880" s="96"/>
      <c r="T880" s="97">
        <v>0</v>
      </c>
      <c r="U880" s="97"/>
      <c r="V880" s="94">
        <v>2</v>
      </c>
      <c r="W880" s="121"/>
    </row>
    <row r="881" spans="1:23" x14ac:dyDescent="0.2">
      <c r="A881" s="86" t="s">
        <v>16</v>
      </c>
      <c r="B881" s="86" t="s">
        <v>34</v>
      </c>
      <c r="C881" s="88">
        <v>11372</v>
      </c>
      <c r="D881" s="88" t="s">
        <v>71</v>
      </c>
      <c r="E881" s="99" t="s">
        <v>24</v>
      </c>
      <c r="F881" s="99">
        <v>96</v>
      </c>
      <c r="G881" s="99">
        <v>85</v>
      </c>
      <c r="H881" s="95"/>
      <c r="I881" s="95">
        <v>1</v>
      </c>
      <c r="J881" s="95">
        <v>1</v>
      </c>
      <c r="K881" s="95"/>
      <c r="L881" s="96">
        <v>1</v>
      </c>
      <c r="M881" s="96"/>
      <c r="N881" s="96"/>
      <c r="O881" s="96">
        <v>1</v>
      </c>
      <c r="P881" s="96">
        <v>2</v>
      </c>
      <c r="Q881" s="96"/>
      <c r="R881" s="96">
        <v>1</v>
      </c>
      <c r="S881" s="96"/>
      <c r="T881" s="97">
        <v>1</v>
      </c>
      <c r="U881" s="97"/>
      <c r="V881" s="94">
        <v>8</v>
      </c>
      <c r="W881" s="121"/>
    </row>
    <row r="882" spans="1:23" x14ac:dyDescent="0.2">
      <c r="A882" s="86" t="s">
        <v>16</v>
      </c>
      <c r="B882" s="86" t="s">
        <v>34</v>
      </c>
      <c r="C882" s="88">
        <v>11372</v>
      </c>
      <c r="D882" s="88" t="s">
        <v>71</v>
      </c>
      <c r="E882" s="99" t="s">
        <v>24</v>
      </c>
      <c r="F882" s="99">
        <v>96</v>
      </c>
      <c r="G882" s="99">
        <v>85</v>
      </c>
      <c r="H882" s="95"/>
      <c r="I882" s="95">
        <v>0</v>
      </c>
      <c r="J882" s="95">
        <v>1</v>
      </c>
      <c r="K882" s="95"/>
      <c r="L882" s="96">
        <v>2</v>
      </c>
      <c r="M882" s="96"/>
      <c r="N882" s="96">
        <v>1</v>
      </c>
      <c r="O882" s="96"/>
      <c r="P882" s="96">
        <v>0</v>
      </c>
      <c r="Q882" s="96"/>
      <c r="R882" s="96">
        <v>1</v>
      </c>
      <c r="S882" s="96"/>
      <c r="T882" s="97"/>
      <c r="U882" s="97">
        <v>1</v>
      </c>
      <c r="V882" s="94">
        <v>6</v>
      </c>
      <c r="W882" s="121"/>
    </row>
    <row r="883" spans="1:23" x14ac:dyDescent="0.2">
      <c r="A883" s="86" t="s">
        <v>16</v>
      </c>
      <c r="B883" s="86" t="s">
        <v>34</v>
      </c>
      <c r="C883" s="88">
        <v>11372</v>
      </c>
      <c r="D883" s="88" t="s">
        <v>71</v>
      </c>
      <c r="E883" s="99" t="s">
        <v>24</v>
      </c>
      <c r="F883" s="99">
        <v>96</v>
      </c>
      <c r="G883" s="99">
        <v>85</v>
      </c>
      <c r="H883" s="95"/>
      <c r="I883" s="95">
        <v>0</v>
      </c>
      <c r="J883" s="95"/>
      <c r="K883" s="95">
        <v>1</v>
      </c>
      <c r="L883" s="96">
        <v>2</v>
      </c>
      <c r="M883" s="96"/>
      <c r="N883" s="96">
        <v>1</v>
      </c>
      <c r="O883" s="96"/>
      <c r="P883" s="96">
        <v>0</v>
      </c>
      <c r="Q883" s="96"/>
      <c r="R883" s="96">
        <v>1</v>
      </c>
      <c r="S883" s="96"/>
      <c r="T883" s="97">
        <v>1</v>
      </c>
      <c r="U883" s="97"/>
      <c r="V883" s="94">
        <v>6</v>
      </c>
      <c r="W883" s="121"/>
    </row>
    <row r="884" spans="1:23" x14ac:dyDescent="0.2">
      <c r="A884" s="86" t="s">
        <v>16</v>
      </c>
      <c r="B884" s="86" t="s">
        <v>34</v>
      </c>
      <c r="C884" s="88">
        <v>11372</v>
      </c>
      <c r="D884" s="88" t="s">
        <v>71</v>
      </c>
      <c r="E884" s="99" t="s">
        <v>24</v>
      </c>
      <c r="F884" s="99">
        <v>96</v>
      </c>
      <c r="G884" s="99">
        <v>85</v>
      </c>
      <c r="H884" s="95">
        <v>0</v>
      </c>
      <c r="I884" s="95"/>
      <c r="J884" s="95">
        <v>1</v>
      </c>
      <c r="K884" s="95"/>
      <c r="L884" s="96">
        <v>1</v>
      </c>
      <c r="M884" s="96"/>
      <c r="N884" s="96">
        <v>1</v>
      </c>
      <c r="O884" s="96"/>
      <c r="P884" s="96">
        <v>2</v>
      </c>
      <c r="Q884" s="96"/>
      <c r="R884" s="96">
        <v>1</v>
      </c>
      <c r="S884" s="96"/>
      <c r="T884" s="97"/>
      <c r="U884" s="97">
        <v>1</v>
      </c>
      <c r="V884" s="94">
        <v>7</v>
      </c>
      <c r="W884" s="121"/>
    </row>
    <row r="885" spans="1:23" x14ac:dyDescent="0.2">
      <c r="A885" s="86" t="s">
        <v>16</v>
      </c>
      <c r="B885" s="86" t="s">
        <v>34</v>
      </c>
      <c r="C885" s="88">
        <v>11372</v>
      </c>
      <c r="D885" s="88" t="s">
        <v>71</v>
      </c>
      <c r="E885" s="99" t="s">
        <v>24</v>
      </c>
      <c r="F885" s="99">
        <v>96</v>
      </c>
      <c r="G885" s="99">
        <v>85</v>
      </c>
      <c r="H885" s="95"/>
      <c r="I885" s="95">
        <v>2</v>
      </c>
      <c r="J885" s="95"/>
      <c r="K885" s="95">
        <v>1</v>
      </c>
      <c r="L885" s="96"/>
      <c r="M885" s="96">
        <v>2</v>
      </c>
      <c r="N885" s="96">
        <v>1</v>
      </c>
      <c r="O885" s="96"/>
      <c r="P885" s="96">
        <v>2</v>
      </c>
      <c r="Q885" s="96"/>
      <c r="R885" s="96">
        <v>1</v>
      </c>
      <c r="S885" s="96"/>
      <c r="T885" s="97">
        <v>2</v>
      </c>
      <c r="U885" s="97"/>
      <c r="V885" s="94">
        <v>11</v>
      </c>
      <c r="W885" s="121"/>
    </row>
    <row r="886" spans="1:23" x14ac:dyDescent="0.2">
      <c r="A886" s="86" t="s">
        <v>16</v>
      </c>
      <c r="B886" s="86" t="s">
        <v>35</v>
      </c>
      <c r="C886" s="88">
        <v>11373</v>
      </c>
      <c r="D886" s="88" t="s">
        <v>72</v>
      </c>
      <c r="E886" s="89" t="s">
        <v>22</v>
      </c>
      <c r="F886" s="90">
        <v>88</v>
      </c>
      <c r="G886" s="90">
        <v>80</v>
      </c>
      <c r="H886" s="91">
        <v>1</v>
      </c>
      <c r="I886" s="91"/>
      <c r="J886" s="91">
        <v>1</v>
      </c>
      <c r="K886" s="91"/>
      <c r="L886" s="92"/>
      <c r="M886" s="92">
        <v>1</v>
      </c>
      <c r="N886" s="92">
        <v>1</v>
      </c>
      <c r="O886" s="92"/>
      <c r="P886" s="92"/>
      <c r="Q886" s="92">
        <v>2</v>
      </c>
      <c r="R886" s="92">
        <v>1</v>
      </c>
      <c r="S886" s="92"/>
      <c r="T886" s="93"/>
      <c r="U886" s="93">
        <v>2</v>
      </c>
      <c r="V886" s="94">
        <v>9</v>
      </c>
      <c r="W886" s="121"/>
    </row>
    <row r="887" spans="1:23" x14ac:dyDescent="0.2">
      <c r="A887" s="86" t="s">
        <v>16</v>
      </c>
      <c r="B887" s="86" t="s">
        <v>35</v>
      </c>
      <c r="C887" s="88">
        <v>11373</v>
      </c>
      <c r="D887" s="88" t="s">
        <v>72</v>
      </c>
      <c r="E887" s="90" t="s">
        <v>22</v>
      </c>
      <c r="F887" s="90">
        <v>88</v>
      </c>
      <c r="G887" s="90">
        <v>80</v>
      </c>
      <c r="H887" s="91">
        <v>2</v>
      </c>
      <c r="I887" s="91"/>
      <c r="J887" s="91">
        <v>1</v>
      </c>
      <c r="K887" s="91"/>
      <c r="L887" s="92"/>
      <c r="M887" s="92">
        <v>1</v>
      </c>
      <c r="N887" s="92"/>
      <c r="O887" s="92">
        <v>1</v>
      </c>
      <c r="P887" s="92">
        <v>2</v>
      </c>
      <c r="Q887" s="92"/>
      <c r="R887" s="92">
        <v>1</v>
      </c>
      <c r="S887" s="92"/>
      <c r="T887" s="93"/>
      <c r="U887" s="93">
        <v>2</v>
      </c>
      <c r="V887" s="94">
        <v>10</v>
      </c>
      <c r="W887" s="121"/>
    </row>
    <row r="888" spans="1:23" x14ac:dyDescent="0.2">
      <c r="A888" s="86" t="s">
        <v>16</v>
      </c>
      <c r="B888" s="86" t="s">
        <v>35</v>
      </c>
      <c r="C888" s="88">
        <v>11373</v>
      </c>
      <c r="D888" s="88" t="s">
        <v>72</v>
      </c>
      <c r="E888" s="90" t="s">
        <v>22</v>
      </c>
      <c r="F888" s="90">
        <v>88</v>
      </c>
      <c r="G888" s="90">
        <v>80</v>
      </c>
      <c r="H888" s="91">
        <v>2</v>
      </c>
      <c r="I888" s="91"/>
      <c r="J888" s="91">
        <v>1</v>
      </c>
      <c r="K888" s="91"/>
      <c r="L888" s="92"/>
      <c r="M888" s="92">
        <v>2</v>
      </c>
      <c r="N888" s="92">
        <v>1</v>
      </c>
      <c r="O888" s="92"/>
      <c r="P888" s="92">
        <v>2</v>
      </c>
      <c r="Q888" s="92"/>
      <c r="R888" s="92">
        <v>1</v>
      </c>
      <c r="S888" s="92"/>
      <c r="T888" s="93"/>
      <c r="U888" s="93">
        <v>2</v>
      </c>
      <c r="V888" s="94">
        <v>11</v>
      </c>
      <c r="W888" s="121"/>
    </row>
    <row r="889" spans="1:23" x14ac:dyDescent="0.2">
      <c r="A889" s="86" t="s">
        <v>16</v>
      </c>
      <c r="B889" s="86" t="s">
        <v>35</v>
      </c>
      <c r="C889" s="88">
        <v>11373</v>
      </c>
      <c r="D889" s="88" t="s">
        <v>72</v>
      </c>
      <c r="E889" s="90" t="s">
        <v>22</v>
      </c>
      <c r="F889" s="90">
        <v>88</v>
      </c>
      <c r="G889" s="90">
        <v>80</v>
      </c>
      <c r="H889" s="91">
        <v>2</v>
      </c>
      <c r="I889" s="91"/>
      <c r="J889" s="91">
        <v>1</v>
      </c>
      <c r="K889" s="91"/>
      <c r="L889" s="92"/>
      <c r="M889" s="92">
        <v>1</v>
      </c>
      <c r="N889" s="92">
        <v>1</v>
      </c>
      <c r="O889" s="92"/>
      <c r="P889" s="92"/>
      <c r="Q889" s="92">
        <v>2</v>
      </c>
      <c r="R889" s="92"/>
      <c r="S889" s="92">
        <v>1</v>
      </c>
      <c r="T889" s="93"/>
      <c r="U889" s="93">
        <v>1</v>
      </c>
      <c r="V889" s="94">
        <v>9</v>
      </c>
      <c r="W889" s="121"/>
    </row>
    <row r="890" spans="1:23" x14ac:dyDescent="0.2">
      <c r="A890" s="86" t="s">
        <v>16</v>
      </c>
      <c r="B890" s="86" t="s">
        <v>35</v>
      </c>
      <c r="C890" s="88">
        <v>11373</v>
      </c>
      <c r="D890" s="88" t="s">
        <v>72</v>
      </c>
      <c r="E890" s="90" t="s">
        <v>22</v>
      </c>
      <c r="F890" s="90">
        <v>88</v>
      </c>
      <c r="G890" s="90">
        <v>80</v>
      </c>
      <c r="H890" s="91"/>
      <c r="I890" s="91">
        <v>2</v>
      </c>
      <c r="J890" s="91">
        <v>1</v>
      </c>
      <c r="K890" s="91"/>
      <c r="L890" s="92"/>
      <c r="M890" s="92">
        <v>1</v>
      </c>
      <c r="N890" s="92">
        <v>1</v>
      </c>
      <c r="O890" s="92"/>
      <c r="P890" s="92"/>
      <c r="Q890" s="92">
        <v>2</v>
      </c>
      <c r="R890" s="92">
        <v>1</v>
      </c>
      <c r="S890" s="92"/>
      <c r="T890" s="93"/>
      <c r="U890" s="93">
        <v>2</v>
      </c>
      <c r="V890" s="94">
        <v>10</v>
      </c>
      <c r="W890" s="121"/>
    </row>
    <row r="891" spans="1:23" x14ac:dyDescent="0.2">
      <c r="A891" s="86" t="s">
        <v>16</v>
      </c>
      <c r="B891" s="86" t="s">
        <v>35</v>
      </c>
      <c r="C891" s="88">
        <v>11373</v>
      </c>
      <c r="D891" s="88" t="s">
        <v>72</v>
      </c>
      <c r="E891" s="90" t="s">
        <v>22</v>
      </c>
      <c r="F891" s="90">
        <v>88</v>
      </c>
      <c r="G891" s="90">
        <v>80</v>
      </c>
      <c r="H891" s="91">
        <v>2</v>
      </c>
      <c r="I891" s="91"/>
      <c r="J891" s="91">
        <v>1</v>
      </c>
      <c r="K891" s="91"/>
      <c r="L891" s="92">
        <v>2</v>
      </c>
      <c r="M891" s="92"/>
      <c r="N891" s="92">
        <v>1</v>
      </c>
      <c r="O891" s="92"/>
      <c r="P891" s="92"/>
      <c r="Q891" s="92">
        <v>2</v>
      </c>
      <c r="R891" s="92"/>
      <c r="S891" s="92">
        <v>1</v>
      </c>
      <c r="T891" s="93"/>
      <c r="U891" s="93">
        <v>1</v>
      </c>
      <c r="V891" s="94">
        <v>10</v>
      </c>
      <c r="W891" s="121"/>
    </row>
    <row r="892" spans="1:23" x14ac:dyDescent="0.2">
      <c r="A892" s="86" t="s">
        <v>16</v>
      </c>
      <c r="B892" s="86" t="s">
        <v>35</v>
      </c>
      <c r="C892" s="88">
        <v>11373</v>
      </c>
      <c r="D892" s="88" t="s">
        <v>72</v>
      </c>
      <c r="E892" s="90" t="s">
        <v>22</v>
      </c>
      <c r="F892" s="90">
        <v>88</v>
      </c>
      <c r="G892" s="90">
        <v>80</v>
      </c>
      <c r="H892" s="91"/>
      <c r="I892" s="91">
        <v>0</v>
      </c>
      <c r="J892" s="91">
        <v>1</v>
      </c>
      <c r="K892" s="91"/>
      <c r="L892" s="92"/>
      <c r="M892" s="92">
        <v>0</v>
      </c>
      <c r="N892" s="92">
        <v>1</v>
      </c>
      <c r="O892" s="92"/>
      <c r="P892" s="92">
        <v>2</v>
      </c>
      <c r="Q892" s="92"/>
      <c r="R892" s="92"/>
      <c r="S892" s="92">
        <v>0</v>
      </c>
      <c r="T892" s="93">
        <v>1</v>
      </c>
      <c r="U892" s="93"/>
      <c r="V892" s="94">
        <v>5</v>
      </c>
      <c r="W892" s="121"/>
    </row>
    <row r="893" spans="1:23" x14ac:dyDescent="0.2">
      <c r="A893" s="86" t="s">
        <v>16</v>
      </c>
      <c r="B893" s="86" t="s">
        <v>35</v>
      </c>
      <c r="C893" s="88">
        <v>11373</v>
      </c>
      <c r="D893" s="88" t="s">
        <v>72</v>
      </c>
      <c r="E893" s="90" t="s">
        <v>22</v>
      </c>
      <c r="F893" s="90">
        <v>88</v>
      </c>
      <c r="G893" s="90">
        <v>80</v>
      </c>
      <c r="H893" s="91"/>
      <c r="I893" s="91">
        <v>2</v>
      </c>
      <c r="J893" s="91"/>
      <c r="K893" s="91">
        <v>1</v>
      </c>
      <c r="L893" s="92"/>
      <c r="M893" s="92">
        <v>2</v>
      </c>
      <c r="N893" s="92">
        <v>1</v>
      </c>
      <c r="O893" s="92"/>
      <c r="P893" s="92">
        <v>0</v>
      </c>
      <c r="Q893" s="92"/>
      <c r="R893" s="92">
        <v>1</v>
      </c>
      <c r="S893" s="92"/>
      <c r="T893" s="93"/>
      <c r="U893" s="93">
        <v>2</v>
      </c>
      <c r="V893" s="94">
        <v>9</v>
      </c>
      <c r="W893" s="121"/>
    </row>
    <row r="894" spans="1:23" x14ac:dyDescent="0.2">
      <c r="A894" s="86" t="s">
        <v>16</v>
      </c>
      <c r="B894" s="86" t="s">
        <v>35</v>
      </c>
      <c r="C894" s="88">
        <v>11373</v>
      </c>
      <c r="D894" s="88" t="s">
        <v>72</v>
      </c>
      <c r="E894" s="90" t="s">
        <v>22</v>
      </c>
      <c r="F894" s="90">
        <v>88</v>
      </c>
      <c r="G894" s="90">
        <v>80</v>
      </c>
      <c r="H894" s="91">
        <v>2</v>
      </c>
      <c r="I894" s="91"/>
      <c r="J894" s="91"/>
      <c r="K894" s="91">
        <v>1</v>
      </c>
      <c r="L894" s="92"/>
      <c r="M894" s="92">
        <v>1</v>
      </c>
      <c r="N894" s="92">
        <v>1</v>
      </c>
      <c r="O894" s="92"/>
      <c r="P894" s="92"/>
      <c r="Q894" s="92">
        <v>2</v>
      </c>
      <c r="R894" s="92">
        <v>1</v>
      </c>
      <c r="S894" s="92"/>
      <c r="T894" s="93"/>
      <c r="U894" s="93">
        <v>2</v>
      </c>
      <c r="V894" s="94">
        <v>10</v>
      </c>
      <c r="W894" s="121"/>
    </row>
    <row r="895" spans="1:23" x14ac:dyDescent="0.2">
      <c r="A895" s="86" t="s">
        <v>16</v>
      </c>
      <c r="B895" s="86" t="s">
        <v>35</v>
      </c>
      <c r="C895" s="88">
        <v>11373</v>
      </c>
      <c r="D895" s="88" t="s">
        <v>72</v>
      </c>
      <c r="E895" s="90" t="s">
        <v>22</v>
      </c>
      <c r="F895" s="90">
        <v>88</v>
      </c>
      <c r="G895" s="90">
        <v>80</v>
      </c>
      <c r="H895" s="91">
        <v>2</v>
      </c>
      <c r="I895" s="91"/>
      <c r="J895" s="91">
        <v>1</v>
      </c>
      <c r="K895" s="91"/>
      <c r="L895" s="92"/>
      <c r="M895" s="92">
        <v>0</v>
      </c>
      <c r="N895" s="92">
        <v>1</v>
      </c>
      <c r="O895" s="92"/>
      <c r="P895" s="92">
        <v>2</v>
      </c>
      <c r="Q895" s="92"/>
      <c r="R895" s="92">
        <v>1</v>
      </c>
      <c r="S895" s="92"/>
      <c r="T895" s="93">
        <v>2</v>
      </c>
      <c r="U895" s="93"/>
      <c r="V895" s="94">
        <v>9</v>
      </c>
      <c r="W895" s="121"/>
    </row>
    <row r="896" spans="1:23" x14ac:dyDescent="0.2">
      <c r="A896" s="86" t="s">
        <v>16</v>
      </c>
      <c r="B896" s="86" t="s">
        <v>35</v>
      </c>
      <c r="C896" s="88">
        <v>11373</v>
      </c>
      <c r="D896" s="88" t="s">
        <v>72</v>
      </c>
      <c r="E896" s="90" t="s">
        <v>22</v>
      </c>
      <c r="F896" s="90">
        <v>88</v>
      </c>
      <c r="G896" s="90">
        <v>80</v>
      </c>
      <c r="H896" s="91">
        <v>2</v>
      </c>
      <c r="I896" s="91"/>
      <c r="J896" s="91">
        <v>1</v>
      </c>
      <c r="K896" s="91"/>
      <c r="L896" s="92">
        <v>2</v>
      </c>
      <c r="M896" s="92"/>
      <c r="N896" s="92">
        <v>1</v>
      </c>
      <c r="O896" s="92"/>
      <c r="P896" s="92"/>
      <c r="Q896" s="92">
        <v>2</v>
      </c>
      <c r="R896" s="92">
        <v>1</v>
      </c>
      <c r="S896" s="92"/>
      <c r="T896" s="93">
        <v>2</v>
      </c>
      <c r="U896" s="93"/>
      <c r="V896" s="94">
        <v>11</v>
      </c>
      <c r="W896" s="121"/>
    </row>
    <row r="897" spans="1:23" x14ac:dyDescent="0.2">
      <c r="A897" s="86" t="s">
        <v>16</v>
      </c>
      <c r="B897" s="86" t="s">
        <v>35</v>
      </c>
      <c r="C897" s="88">
        <v>11373</v>
      </c>
      <c r="D897" s="88" t="s">
        <v>72</v>
      </c>
      <c r="E897" s="90" t="s">
        <v>22</v>
      </c>
      <c r="F897" s="90">
        <v>88</v>
      </c>
      <c r="G897" s="90">
        <v>80</v>
      </c>
      <c r="H897" s="91"/>
      <c r="I897" s="91">
        <v>2</v>
      </c>
      <c r="J897" s="91"/>
      <c r="K897" s="91">
        <v>1</v>
      </c>
      <c r="L897" s="92">
        <v>1</v>
      </c>
      <c r="M897" s="92"/>
      <c r="N897" s="92">
        <v>1</v>
      </c>
      <c r="O897" s="92"/>
      <c r="P897" s="92">
        <v>2</v>
      </c>
      <c r="Q897" s="92"/>
      <c r="R897" s="92">
        <v>1</v>
      </c>
      <c r="S897" s="92"/>
      <c r="T897" s="93">
        <v>2</v>
      </c>
      <c r="U897" s="93"/>
      <c r="V897" s="94">
        <v>10</v>
      </c>
      <c r="W897" s="121"/>
    </row>
    <row r="898" spans="1:23" x14ac:dyDescent="0.2">
      <c r="A898" s="86" t="s">
        <v>16</v>
      </c>
      <c r="B898" s="86" t="s">
        <v>35</v>
      </c>
      <c r="C898" s="88">
        <v>11373</v>
      </c>
      <c r="D898" s="88" t="s">
        <v>72</v>
      </c>
      <c r="E898" s="90" t="s">
        <v>22</v>
      </c>
      <c r="F898" s="90">
        <v>88</v>
      </c>
      <c r="G898" s="90">
        <v>80</v>
      </c>
      <c r="H898" s="91"/>
      <c r="I898" s="91">
        <v>2</v>
      </c>
      <c r="J898" s="91">
        <v>1</v>
      </c>
      <c r="K898" s="91"/>
      <c r="L898" s="92"/>
      <c r="M898" s="92">
        <v>1</v>
      </c>
      <c r="N898" s="92">
        <v>1</v>
      </c>
      <c r="O898" s="92"/>
      <c r="P898" s="92"/>
      <c r="Q898" s="92">
        <v>2</v>
      </c>
      <c r="R898" s="92"/>
      <c r="S898" s="92">
        <v>1</v>
      </c>
      <c r="T898" s="93"/>
      <c r="U898" s="93">
        <v>2</v>
      </c>
      <c r="V898" s="94">
        <v>10</v>
      </c>
      <c r="W898" s="121"/>
    </row>
    <row r="899" spans="1:23" x14ac:dyDescent="0.2">
      <c r="A899" s="86" t="s">
        <v>16</v>
      </c>
      <c r="B899" s="86" t="s">
        <v>35</v>
      </c>
      <c r="C899" s="88">
        <v>11373</v>
      </c>
      <c r="D899" s="88" t="s">
        <v>72</v>
      </c>
      <c r="E899" s="90" t="s">
        <v>22</v>
      </c>
      <c r="F899" s="90">
        <v>88</v>
      </c>
      <c r="G899" s="90">
        <v>80</v>
      </c>
      <c r="H899" s="91">
        <v>1</v>
      </c>
      <c r="I899" s="91"/>
      <c r="J899" s="91">
        <v>1</v>
      </c>
      <c r="K899" s="91"/>
      <c r="L899" s="92"/>
      <c r="M899" s="92">
        <v>1</v>
      </c>
      <c r="N899" s="92">
        <v>1</v>
      </c>
      <c r="O899" s="92"/>
      <c r="P899" s="92">
        <v>1</v>
      </c>
      <c r="Q899" s="92"/>
      <c r="R899" s="92">
        <v>1</v>
      </c>
      <c r="S899" s="92"/>
      <c r="T899" s="93"/>
      <c r="U899" s="93">
        <v>1</v>
      </c>
      <c r="V899" s="94">
        <v>7</v>
      </c>
      <c r="W899" s="121"/>
    </row>
    <row r="900" spans="1:23" x14ac:dyDescent="0.2">
      <c r="A900" s="86" t="s">
        <v>16</v>
      </c>
      <c r="B900" s="86" t="s">
        <v>35</v>
      </c>
      <c r="C900" s="88">
        <v>11373</v>
      </c>
      <c r="D900" s="88" t="s">
        <v>72</v>
      </c>
      <c r="E900" s="90" t="s">
        <v>22</v>
      </c>
      <c r="F900" s="90">
        <v>88</v>
      </c>
      <c r="G900" s="90">
        <v>80</v>
      </c>
      <c r="H900" s="91">
        <v>2</v>
      </c>
      <c r="I900" s="91"/>
      <c r="J900" s="91"/>
      <c r="K900" s="91">
        <v>1</v>
      </c>
      <c r="L900" s="92">
        <v>2</v>
      </c>
      <c r="M900" s="92"/>
      <c r="N900" s="92">
        <v>1</v>
      </c>
      <c r="O900" s="92"/>
      <c r="P900" s="92">
        <v>2</v>
      </c>
      <c r="Q900" s="92"/>
      <c r="R900" s="92"/>
      <c r="S900" s="92">
        <v>1</v>
      </c>
      <c r="T900" s="93"/>
      <c r="U900" s="93">
        <v>2</v>
      </c>
      <c r="V900" s="94">
        <v>11</v>
      </c>
      <c r="W900" s="121"/>
    </row>
    <row r="901" spans="1:23" x14ac:dyDescent="0.2">
      <c r="A901" s="86" t="s">
        <v>16</v>
      </c>
      <c r="B901" s="86" t="s">
        <v>35</v>
      </c>
      <c r="C901" s="88">
        <v>11373</v>
      </c>
      <c r="D901" s="88" t="s">
        <v>72</v>
      </c>
      <c r="E901" s="90" t="s">
        <v>22</v>
      </c>
      <c r="F901" s="90">
        <v>88</v>
      </c>
      <c r="G901" s="90">
        <v>80</v>
      </c>
      <c r="H901" s="91">
        <v>2</v>
      </c>
      <c r="I901" s="91"/>
      <c r="J901" s="91">
        <v>1</v>
      </c>
      <c r="K901" s="91"/>
      <c r="L901" s="92"/>
      <c r="M901" s="92">
        <v>1</v>
      </c>
      <c r="N901" s="92">
        <v>1</v>
      </c>
      <c r="O901" s="92"/>
      <c r="P901" s="92">
        <v>0</v>
      </c>
      <c r="Q901" s="92"/>
      <c r="R901" s="92"/>
      <c r="S901" s="92">
        <v>0</v>
      </c>
      <c r="T901" s="93"/>
      <c r="U901" s="93">
        <v>0</v>
      </c>
      <c r="V901" s="94">
        <v>5</v>
      </c>
      <c r="W901" s="121"/>
    </row>
    <row r="902" spans="1:23" x14ac:dyDescent="0.2">
      <c r="A902" s="86" t="s">
        <v>16</v>
      </c>
      <c r="B902" s="86" t="s">
        <v>35</v>
      </c>
      <c r="C902" s="88">
        <v>11373</v>
      </c>
      <c r="D902" s="88" t="s">
        <v>72</v>
      </c>
      <c r="E902" s="90" t="s">
        <v>22</v>
      </c>
      <c r="F902" s="90">
        <v>88</v>
      </c>
      <c r="G902" s="90">
        <v>80</v>
      </c>
      <c r="H902" s="91">
        <v>2</v>
      </c>
      <c r="I902" s="91"/>
      <c r="J902" s="91">
        <v>1</v>
      </c>
      <c r="K902" s="91"/>
      <c r="L902" s="92">
        <v>2</v>
      </c>
      <c r="M902" s="92"/>
      <c r="N902" s="92">
        <v>1</v>
      </c>
      <c r="O902" s="92"/>
      <c r="P902" s="92">
        <v>2</v>
      </c>
      <c r="Q902" s="92"/>
      <c r="R902" s="92">
        <v>1</v>
      </c>
      <c r="S902" s="92"/>
      <c r="T902" s="93">
        <v>2</v>
      </c>
      <c r="U902" s="93"/>
      <c r="V902" s="94">
        <v>11</v>
      </c>
      <c r="W902" s="121"/>
    </row>
    <row r="903" spans="1:23" x14ac:dyDescent="0.2">
      <c r="A903" s="86" t="s">
        <v>16</v>
      </c>
      <c r="B903" s="86" t="s">
        <v>35</v>
      </c>
      <c r="C903" s="88">
        <v>11373</v>
      </c>
      <c r="D903" s="88" t="s">
        <v>72</v>
      </c>
      <c r="E903" s="90" t="s">
        <v>22</v>
      </c>
      <c r="F903" s="90">
        <v>88</v>
      </c>
      <c r="G903" s="90">
        <v>80</v>
      </c>
      <c r="H903" s="91">
        <v>2</v>
      </c>
      <c r="I903" s="91"/>
      <c r="J903" s="91">
        <v>1</v>
      </c>
      <c r="K903" s="91"/>
      <c r="L903" s="92">
        <v>1</v>
      </c>
      <c r="M903" s="92"/>
      <c r="N903" s="92">
        <v>1</v>
      </c>
      <c r="O903" s="92"/>
      <c r="P903" s="92">
        <v>2</v>
      </c>
      <c r="Q903" s="92"/>
      <c r="R903" s="92">
        <v>1</v>
      </c>
      <c r="S903" s="92"/>
      <c r="T903" s="93"/>
      <c r="U903" s="93">
        <v>2</v>
      </c>
      <c r="V903" s="94">
        <v>10</v>
      </c>
      <c r="W903" s="121"/>
    </row>
    <row r="904" spans="1:23" x14ac:dyDescent="0.2">
      <c r="A904" s="86" t="s">
        <v>16</v>
      </c>
      <c r="B904" s="86" t="s">
        <v>35</v>
      </c>
      <c r="C904" s="88">
        <v>11373</v>
      </c>
      <c r="D904" s="88" t="s">
        <v>72</v>
      </c>
      <c r="E904" s="90" t="s">
        <v>22</v>
      </c>
      <c r="F904" s="90">
        <v>88</v>
      </c>
      <c r="G904" s="90">
        <v>80</v>
      </c>
      <c r="H904" s="91"/>
      <c r="I904" s="91">
        <v>2</v>
      </c>
      <c r="J904" s="91">
        <v>1</v>
      </c>
      <c r="K904" s="91"/>
      <c r="L904" s="92"/>
      <c r="M904" s="92">
        <v>2</v>
      </c>
      <c r="N904" s="92">
        <v>1</v>
      </c>
      <c r="O904" s="92"/>
      <c r="P904" s="92">
        <v>2</v>
      </c>
      <c r="Q904" s="92"/>
      <c r="R904" s="92"/>
      <c r="S904" s="92">
        <v>1</v>
      </c>
      <c r="T904" s="93">
        <v>1</v>
      </c>
      <c r="U904" s="93"/>
      <c r="V904" s="94">
        <v>10</v>
      </c>
      <c r="W904" s="121"/>
    </row>
    <row r="905" spans="1:23" x14ac:dyDescent="0.2">
      <c r="A905" s="86" t="s">
        <v>16</v>
      </c>
      <c r="B905" s="86" t="s">
        <v>35</v>
      </c>
      <c r="C905" s="88">
        <v>11373</v>
      </c>
      <c r="D905" s="88" t="s">
        <v>72</v>
      </c>
      <c r="E905" s="90" t="s">
        <v>22</v>
      </c>
      <c r="F905" s="90">
        <v>88</v>
      </c>
      <c r="G905" s="90">
        <v>80</v>
      </c>
      <c r="H905" s="91">
        <v>2</v>
      </c>
      <c r="I905" s="91"/>
      <c r="J905" s="91">
        <v>1</v>
      </c>
      <c r="K905" s="91"/>
      <c r="L905" s="92">
        <v>0</v>
      </c>
      <c r="M905" s="92"/>
      <c r="N905" s="92">
        <v>1</v>
      </c>
      <c r="O905" s="92"/>
      <c r="P905" s="92"/>
      <c r="Q905" s="92">
        <v>2</v>
      </c>
      <c r="R905" s="92">
        <v>1</v>
      </c>
      <c r="S905" s="92"/>
      <c r="T905" s="93">
        <v>2</v>
      </c>
      <c r="U905" s="93"/>
      <c r="V905" s="94">
        <v>9</v>
      </c>
      <c r="W905" s="121"/>
    </row>
    <row r="906" spans="1:23" x14ac:dyDescent="0.2">
      <c r="A906" s="86" t="s">
        <v>16</v>
      </c>
      <c r="B906" s="86" t="s">
        <v>35</v>
      </c>
      <c r="C906" s="88">
        <v>11373</v>
      </c>
      <c r="D906" s="88" t="s">
        <v>72</v>
      </c>
      <c r="E906" s="90" t="s">
        <v>22</v>
      </c>
      <c r="F906" s="90">
        <v>88</v>
      </c>
      <c r="G906" s="90">
        <v>80</v>
      </c>
      <c r="H906" s="91"/>
      <c r="I906" s="91">
        <v>2</v>
      </c>
      <c r="J906" s="91">
        <v>1</v>
      </c>
      <c r="K906" s="91"/>
      <c r="L906" s="92"/>
      <c r="M906" s="92">
        <v>1</v>
      </c>
      <c r="N906" s="92">
        <v>1</v>
      </c>
      <c r="O906" s="92"/>
      <c r="P906" s="92">
        <v>2</v>
      </c>
      <c r="Q906" s="92"/>
      <c r="R906" s="92"/>
      <c r="S906" s="92">
        <v>0</v>
      </c>
      <c r="T906" s="93"/>
      <c r="U906" s="93">
        <v>1</v>
      </c>
      <c r="V906" s="94">
        <v>8</v>
      </c>
      <c r="W906" s="121"/>
    </row>
    <row r="907" spans="1:23" x14ac:dyDescent="0.2">
      <c r="A907" s="86" t="s">
        <v>16</v>
      </c>
      <c r="B907" s="86" t="s">
        <v>35</v>
      </c>
      <c r="C907" s="88">
        <v>11373</v>
      </c>
      <c r="D907" s="88" t="s">
        <v>72</v>
      </c>
      <c r="E907" s="90" t="s">
        <v>22</v>
      </c>
      <c r="F907" s="90">
        <v>88</v>
      </c>
      <c r="G907" s="90">
        <v>80</v>
      </c>
      <c r="H907" s="91"/>
      <c r="I907" s="91">
        <v>2</v>
      </c>
      <c r="J907" s="91">
        <v>1</v>
      </c>
      <c r="K907" s="91"/>
      <c r="L907" s="92">
        <v>1</v>
      </c>
      <c r="M907" s="92"/>
      <c r="N907" s="92">
        <v>1</v>
      </c>
      <c r="O907" s="92"/>
      <c r="P907" s="92"/>
      <c r="Q907" s="92">
        <v>2</v>
      </c>
      <c r="R907" s="92"/>
      <c r="S907" s="92">
        <v>0</v>
      </c>
      <c r="T907" s="93">
        <v>2</v>
      </c>
      <c r="U907" s="93"/>
      <c r="V907" s="94">
        <v>9</v>
      </c>
      <c r="W907" s="121"/>
    </row>
    <row r="908" spans="1:23" x14ac:dyDescent="0.2">
      <c r="A908" s="86" t="s">
        <v>16</v>
      </c>
      <c r="B908" s="86" t="s">
        <v>35</v>
      </c>
      <c r="C908" s="88">
        <v>11373</v>
      </c>
      <c r="D908" s="88" t="s">
        <v>72</v>
      </c>
      <c r="E908" s="90" t="s">
        <v>22</v>
      </c>
      <c r="F908" s="90">
        <v>88</v>
      </c>
      <c r="G908" s="90">
        <v>80</v>
      </c>
      <c r="H908" s="91">
        <v>2</v>
      </c>
      <c r="I908" s="91"/>
      <c r="J908" s="91">
        <v>1</v>
      </c>
      <c r="K908" s="91"/>
      <c r="L908" s="92"/>
      <c r="M908" s="92">
        <v>0</v>
      </c>
      <c r="N908" s="92">
        <v>1</v>
      </c>
      <c r="O908" s="92"/>
      <c r="P908" s="92">
        <v>2</v>
      </c>
      <c r="Q908" s="92"/>
      <c r="R908" s="92"/>
      <c r="S908" s="92">
        <v>1</v>
      </c>
      <c r="T908" s="93">
        <v>1</v>
      </c>
      <c r="U908" s="93"/>
      <c r="V908" s="94">
        <v>8</v>
      </c>
      <c r="W908" s="121"/>
    </row>
    <row r="909" spans="1:23" x14ac:dyDescent="0.2">
      <c r="A909" s="86" t="s">
        <v>16</v>
      </c>
      <c r="B909" s="86" t="s">
        <v>35</v>
      </c>
      <c r="C909" s="88">
        <v>11373</v>
      </c>
      <c r="D909" s="88" t="s">
        <v>72</v>
      </c>
      <c r="E909" s="90" t="s">
        <v>22</v>
      </c>
      <c r="F909" s="90">
        <v>88</v>
      </c>
      <c r="G909" s="90">
        <v>80</v>
      </c>
      <c r="H909" s="91"/>
      <c r="I909" s="91">
        <v>2</v>
      </c>
      <c r="J909" s="91">
        <v>1</v>
      </c>
      <c r="K909" s="91"/>
      <c r="L909" s="92">
        <v>2</v>
      </c>
      <c r="M909" s="92"/>
      <c r="N909" s="92">
        <v>1</v>
      </c>
      <c r="O909" s="92"/>
      <c r="P909" s="92">
        <v>2</v>
      </c>
      <c r="Q909" s="92"/>
      <c r="R909" s="92">
        <v>1</v>
      </c>
      <c r="S909" s="92"/>
      <c r="T909" s="93"/>
      <c r="U909" s="93">
        <v>2</v>
      </c>
      <c r="V909" s="94">
        <v>11</v>
      </c>
      <c r="W909" s="121"/>
    </row>
    <row r="910" spans="1:23" x14ac:dyDescent="0.2">
      <c r="A910" s="86" t="s">
        <v>16</v>
      </c>
      <c r="B910" s="86" t="s">
        <v>35</v>
      </c>
      <c r="C910" s="88">
        <v>11373</v>
      </c>
      <c r="D910" s="88" t="s">
        <v>72</v>
      </c>
      <c r="E910" s="90" t="s">
        <v>22</v>
      </c>
      <c r="F910" s="90">
        <v>88</v>
      </c>
      <c r="G910" s="90">
        <v>80</v>
      </c>
      <c r="H910" s="91">
        <v>2</v>
      </c>
      <c r="I910" s="91"/>
      <c r="J910" s="91">
        <v>1</v>
      </c>
      <c r="K910" s="91"/>
      <c r="L910" s="92">
        <v>2</v>
      </c>
      <c r="M910" s="92"/>
      <c r="N910" s="92">
        <v>1</v>
      </c>
      <c r="O910" s="92"/>
      <c r="P910" s="92"/>
      <c r="Q910" s="92">
        <v>2</v>
      </c>
      <c r="R910" s="92"/>
      <c r="S910" s="92">
        <v>0</v>
      </c>
      <c r="T910" s="93"/>
      <c r="U910" s="93">
        <v>0</v>
      </c>
      <c r="V910" s="94">
        <v>8</v>
      </c>
      <c r="W910" s="121"/>
    </row>
    <row r="911" spans="1:23" x14ac:dyDescent="0.2">
      <c r="A911" s="86" t="s">
        <v>16</v>
      </c>
      <c r="B911" s="86" t="s">
        <v>35</v>
      </c>
      <c r="C911" s="88">
        <v>11373</v>
      </c>
      <c r="D911" s="88" t="s">
        <v>72</v>
      </c>
      <c r="E911" s="90" t="s">
        <v>22</v>
      </c>
      <c r="F911" s="90">
        <v>88</v>
      </c>
      <c r="G911" s="90">
        <v>80</v>
      </c>
      <c r="H911" s="91">
        <v>2</v>
      </c>
      <c r="I911" s="91"/>
      <c r="J911" s="91"/>
      <c r="K911" s="91">
        <v>1</v>
      </c>
      <c r="L911" s="92">
        <v>2</v>
      </c>
      <c r="M911" s="92"/>
      <c r="N911" s="92">
        <v>1</v>
      </c>
      <c r="O911" s="92"/>
      <c r="P911" s="92">
        <v>2</v>
      </c>
      <c r="Q911" s="92"/>
      <c r="R911" s="92">
        <v>1</v>
      </c>
      <c r="S911" s="92"/>
      <c r="T911" s="93">
        <v>0</v>
      </c>
      <c r="U911" s="93"/>
      <c r="V911" s="94">
        <v>9</v>
      </c>
      <c r="W911" s="121"/>
    </row>
    <row r="912" spans="1:23" x14ac:dyDescent="0.2">
      <c r="A912" s="86" t="s">
        <v>16</v>
      </c>
      <c r="B912" s="86" t="s">
        <v>35</v>
      </c>
      <c r="C912" s="88">
        <v>11373</v>
      </c>
      <c r="D912" s="88" t="s">
        <v>72</v>
      </c>
      <c r="E912" s="90" t="s">
        <v>22</v>
      </c>
      <c r="F912" s="90">
        <v>88</v>
      </c>
      <c r="G912" s="90">
        <v>80</v>
      </c>
      <c r="H912" s="91">
        <v>2</v>
      </c>
      <c r="I912" s="91"/>
      <c r="J912" s="91"/>
      <c r="K912" s="91">
        <v>1</v>
      </c>
      <c r="L912" s="92">
        <v>2</v>
      </c>
      <c r="M912" s="92"/>
      <c r="N912" s="92">
        <v>1</v>
      </c>
      <c r="O912" s="92"/>
      <c r="P912" s="92"/>
      <c r="Q912" s="92">
        <v>2</v>
      </c>
      <c r="R912" s="92">
        <v>1</v>
      </c>
      <c r="S912" s="92"/>
      <c r="T912" s="93">
        <v>2</v>
      </c>
      <c r="U912" s="93"/>
      <c r="V912" s="94">
        <v>11</v>
      </c>
      <c r="W912" s="121"/>
    </row>
    <row r="913" spans="1:23" x14ac:dyDescent="0.2">
      <c r="A913" s="86" t="s">
        <v>16</v>
      </c>
      <c r="B913" s="86" t="s">
        <v>35</v>
      </c>
      <c r="C913" s="88">
        <v>11373</v>
      </c>
      <c r="D913" s="88" t="s">
        <v>72</v>
      </c>
      <c r="E913" s="90" t="s">
        <v>22</v>
      </c>
      <c r="F913" s="90">
        <v>88</v>
      </c>
      <c r="G913" s="90">
        <v>80</v>
      </c>
      <c r="H913" s="91">
        <v>2</v>
      </c>
      <c r="I913" s="91"/>
      <c r="J913" s="91"/>
      <c r="K913" s="91">
        <v>1</v>
      </c>
      <c r="L913" s="92"/>
      <c r="M913" s="92">
        <v>1</v>
      </c>
      <c r="N913" s="92">
        <v>1</v>
      </c>
      <c r="O913" s="92"/>
      <c r="P913" s="92">
        <v>2</v>
      </c>
      <c r="Q913" s="92"/>
      <c r="R913" s="92">
        <v>0</v>
      </c>
      <c r="S913" s="92"/>
      <c r="T913" s="93">
        <v>2</v>
      </c>
      <c r="U913" s="93"/>
      <c r="V913" s="94">
        <v>9</v>
      </c>
      <c r="W913" s="121"/>
    </row>
    <row r="914" spans="1:23" x14ac:dyDescent="0.2">
      <c r="A914" s="86" t="s">
        <v>16</v>
      </c>
      <c r="B914" s="86" t="s">
        <v>35</v>
      </c>
      <c r="C914" s="88">
        <v>11373</v>
      </c>
      <c r="D914" s="88" t="s">
        <v>72</v>
      </c>
      <c r="E914" s="90" t="s">
        <v>22</v>
      </c>
      <c r="F914" s="90">
        <v>88</v>
      </c>
      <c r="G914" s="90">
        <v>80</v>
      </c>
      <c r="H914" s="91">
        <v>2</v>
      </c>
      <c r="I914" s="91"/>
      <c r="J914" s="91">
        <v>1</v>
      </c>
      <c r="K914" s="91"/>
      <c r="L914" s="92">
        <v>0</v>
      </c>
      <c r="M914" s="92"/>
      <c r="N914" s="92">
        <v>1</v>
      </c>
      <c r="O914" s="92"/>
      <c r="P914" s="92">
        <v>2</v>
      </c>
      <c r="Q914" s="92"/>
      <c r="R914" s="92"/>
      <c r="S914" s="92">
        <v>1</v>
      </c>
      <c r="T914" s="93">
        <v>2</v>
      </c>
      <c r="U914" s="93"/>
      <c r="V914" s="94">
        <v>9</v>
      </c>
      <c r="W914" s="121"/>
    </row>
    <row r="915" spans="1:23" x14ac:dyDescent="0.2">
      <c r="A915" s="86" t="s">
        <v>16</v>
      </c>
      <c r="B915" s="86" t="s">
        <v>35</v>
      </c>
      <c r="C915" s="88">
        <v>11373</v>
      </c>
      <c r="D915" s="88" t="s">
        <v>72</v>
      </c>
      <c r="E915" s="90" t="s">
        <v>23</v>
      </c>
      <c r="F915" s="90">
        <v>88</v>
      </c>
      <c r="G915" s="90">
        <v>80</v>
      </c>
      <c r="H915" s="91"/>
      <c r="I915" s="91">
        <v>2</v>
      </c>
      <c r="J915" s="91"/>
      <c r="K915" s="91">
        <v>1</v>
      </c>
      <c r="L915" s="92">
        <v>2</v>
      </c>
      <c r="M915" s="92"/>
      <c r="N915" s="92"/>
      <c r="O915" s="92">
        <v>1</v>
      </c>
      <c r="P915" s="92"/>
      <c r="Q915" s="92">
        <v>2</v>
      </c>
      <c r="R915" s="92">
        <v>1</v>
      </c>
      <c r="S915" s="92"/>
      <c r="T915" s="93"/>
      <c r="U915" s="93">
        <v>2</v>
      </c>
      <c r="V915" s="94">
        <v>11</v>
      </c>
      <c r="W915" s="121"/>
    </row>
    <row r="916" spans="1:23" x14ac:dyDescent="0.2">
      <c r="A916" s="86" t="s">
        <v>16</v>
      </c>
      <c r="B916" s="86" t="s">
        <v>35</v>
      </c>
      <c r="C916" s="88">
        <v>11373</v>
      </c>
      <c r="D916" s="88" t="s">
        <v>72</v>
      </c>
      <c r="E916" s="90" t="s">
        <v>23</v>
      </c>
      <c r="F916" s="90">
        <v>88</v>
      </c>
      <c r="G916" s="90">
        <v>80</v>
      </c>
      <c r="H916" s="91">
        <v>2</v>
      </c>
      <c r="I916" s="91"/>
      <c r="J916" s="91">
        <v>1</v>
      </c>
      <c r="K916" s="91"/>
      <c r="L916" s="92"/>
      <c r="M916" s="92">
        <v>1</v>
      </c>
      <c r="N916" s="92"/>
      <c r="O916" s="92">
        <v>0</v>
      </c>
      <c r="P916" s="92"/>
      <c r="Q916" s="92">
        <v>2</v>
      </c>
      <c r="R916" s="92">
        <v>1</v>
      </c>
      <c r="S916" s="92"/>
      <c r="T916" s="93">
        <v>2</v>
      </c>
      <c r="U916" s="93"/>
      <c r="V916" s="94">
        <v>9</v>
      </c>
      <c r="W916" s="121"/>
    </row>
    <row r="917" spans="1:23" x14ac:dyDescent="0.2">
      <c r="A917" s="86" t="s">
        <v>16</v>
      </c>
      <c r="B917" s="86" t="s">
        <v>35</v>
      </c>
      <c r="C917" s="88">
        <v>11373</v>
      </c>
      <c r="D917" s="88" t="s">
        <v>72</v>
      </c>
      <c r="E917" s="90" t="s">
        <v>23</v>
      </c>
      <c r="F917" s="90">
        <v>88</v>
      </c>
      <c r="G917" s="90">
        <v>80</v>
      </c>
      <c r="H917" s="91">
        <v>2</v>
      </c>
      <c r="I917" s="91"/>
      <c r="J917" s="91">
        <v>1</v>
      </c>
      <c r="K917" s="91"/>
      <c r="L917" s="92">
        <v>2</v>
      </c>
      <c r="M917" s="92"/>
      <c r="N917" s="92">
        <v>1</v>
      </c>
      <c r="O917" s="92"/>
      <c r="P917" s="92">
        <v>2</v>
      </c>
      <c r="Q917" s="92"/>
      <c r="R917" s="92">
        <v>1</v>
      </c>
      <c r="S917" s="92"/>
      <c r="T917" s="93">
        <v>2</v>
      </c>
      <c r="U917" s="93"/>
      <c r="V917" s="94">
        <v>11</v>
      </c>
      <c r="W917" s="121"/>
    </row>
    <row r="918" spans="1:23" x14ac:dyDescent="0.2">
      <c r="A918" s="86" t="s">
        <v>16</v>
      </c>
      <c r="B918" s="86" t="s">
        <v>35</v>
      </c>
      <c r="C918" s="88">
        <v>11373</v>
      </c>
      <c r="D918" s="88" t="s">
        <v>72</v>
      </c>
      <c r="E918" s="90" t="s">
        <v>23</v>
      </c>
      <c r="F918" s="90">
        <v>88</v>
      </c>
      <c r="G918" s="90">
        <v>80</v>
      </c>
      <c r="H918" s="91"/>
      <c r="I918" s="91">
        <v>2</v>
      </c>
      <c r="J918" s="91">
        <v>1</v>
      </c>
      <c r="K918" s="91"/>
      <c r="L918" s="92"/>
      <c r="M918" s="92">
        <v>0</v>
      </c>
      <c r="N918" s="92">
        <v>1</v>
      </c>
      <c r="O918" s="92"/>
      <c r="P918" s="92">
        <v>2</v>
      </c>
      <c r="Q918" s="92"/>
      <c r="R918" s="92"/>
      <c r="S918" s="92">
        <v>1</v>
      </c>
      <c r="T918" s="93">
        <v>2</v>
      </c>
      <c r="U918" s="93"/>
      <c r="V918" s="94">
        <v>9</v>
      </c>
      <c r="W918" s="121"/>
    </row>
    <row r="919" spans="1:23" x14ac:dyDescent="0.2">
      <c r="A919" s="86" t="s">
        <v>16</v>
      </c>
      <c r="B919" s="86" t="s">
        <v>35</v>
      </c>
      <c r="C919" s="88">
        <v>11373</v>
      </c>
      <c r="D919" s="88" t="s">
        <v>72</v>
      </c>
      <c r="E919" s="90" t="s">
        <v>23</v>
      </c>
      <c r="F919" s="90">
        <v>88</v>
      </c>
      <c r="G919" s="90">
        <v>80</v>
      </c>
      <c r="H919" s="91">
        <v>2</v>
      </c>
      <c r="I919" s="91"/>
      <c r="J919" s="91"/>
      <c r="K919" s="91">
        <v>1</v>
      </c>
      <c r="L919" s="92"/>
      <c r="M919" s="92">
        <v>2</v>
      </c>
      <c r="N919" s="92">
        <v>1</v>
      </c>
      <c r="O919" s="92"/>
      <c r="P919" s="92"/>
      <c r="Q919" s="92">
        <v>2</v>
      </c>
      <c r="R919" s="92">
        <v>1</v>
      </c>
      <c r="S919" s="92"/>
      <c r="T919" s="93"/>
      <c r="U919" s="93">
        <v>2</v>
      </c>
      <c r="V919" s="94">
        <v>11</v>
      </c>
      <c r="W919" s="121"/>
    </row>
    <row r="920" spans="1:23" x14ac:dyDescent="0.2">
      <c r="A920" s="86" t="s">
        <v>16</v>
      </c>
      <c r="B920" s="86" t="s">
        <v>35</v>
      </c>
      <c r="C920" s="88">
        <v>11373</v>
      </c>
      <c r="D920" s="88" t="s">
        <v>72</v>
      </c>
      <c r="E920" s="90" t="s">
        <v>23</v>
      </c>
      <c r="F920" s="90">
        <v>88</v>
      </c>
      <c r="G920" s="90">
        <v>80</v>
      </c>
      <c r="H920" s="91"/>
      <c r="I920" s="91">
        <v>1</v>
      </c>
      <c r="J920" s="91">
        <v>1</v>
      </c>
      <c r="K920" s="91"/>
      <c r="L920" s="92"/>
      <c r="M920" s="92">
        <v>1</v>
      </c>
      <c r="N920" s="92">
        <v>1</v>
      </c>
      <c r="O920" s="92"/>
      <c r="P920" s="92">
        <v>2</v>
      </c>
      <c r="Q920" s="92"/>
      <c r="R920" s="92"/>
      <c r="S920" s="92">
        <v>1</v>
      </c>
      <c r="T920" s="93">
        <v>1</v>
      </c>
      <c r="U920" s="93"/>
      <c r="V920" s="94">
        <v>8</v>
      </c>
      <c r="W920" s="121"/>
    </row>
    <row r="921" spans="1:23" x14ac:dyDescent="0.2">
      <c r="A921" s="86" t="s">
        <v>16</v>
      </c>
      <c r="B921" s="86" t="s">
        <v>35</v>
      </c>
      <c r="C921" s="88">
        <v>11373</v>
      </c>
      <c r="D921" s="88" t="s">
        <v>72</v>
      </c>
      <c r="E921" s="90" t="s">
        <v>23</v>
      </c>
      <c r="F921" s="90">
        <v>88</v>
      </c>
      <c r="G921" s="90">
        <v>80</v>
      </c>
      <c r="H921" s="91">
        <v>2</v>
      </c>
      <c r="I921" s="91"/>
      <c r="J921" s="91"/>
      <c r="K921" s="91">
        <v>1</v>
      </c>
      <c r="L921" s="92">
        <v>2</v>
      </c>
      <c r="M921" s="92"/>
      <c r="N921" s="92">
        <v>1</v>
      </c>
      <c r="O921" s="92"/>
      <c r="P921" s="92"/>
      <c r="Q921" s="92">
        <v>2</v>
      </c>
      <c r="R921" s="92">
        <v>1</v>
      </c>
      <c r="S921" s="92"/>
      <c r="T921" s="93">
        <v>2</v>
      </c>
      <c r="U921" s="93"/>
      <c r="V921" s="94">
        <v>11</v>
      </c>
      <c r="W921" s="121"/>
    </row>
    <row r="922" spans="1:23" x14ac:dyDescent="0.2">
      <c r="A922" s="86" t="s">
        <v>16</v>
      </c>
      <c r="B922" s="86" t="s">
        <v>35</v>
      </c>
      <c r="C922" s="88">
        <v>11373</v>
      </c>
      <c r="D922" s="88" t="s">
        <v>72</v>
      </c>
      <c r="E922" s="90" t="s">
        <v>23</v>
      </c>
      <c r="F922" s="90">
        <v>88</v>
      </c>
      <c r="G922" s="90">
        <v>80</v>
      </c>
      <c r="H922" s="91">
        <v>2</v>
      </c>
      <c r="I922" s="91"/>
      <c r="J922" s="91"/>
      <c r="K922" s="91">
        <v>1</v>
      </c>
      <c r="L922" s="92"/>
      <c r="M922" s="92">
        <v>2</v>
      </c>
      <c r="N922" s="92">
        <v>1</v>
      </c>
      <c r="O922" s="92"/>
      <c r="P922" s="92">
        <v>2</v>
      </c>
      <c r="Q922" s="92"/>
      <c r="R922" s="92">
        <v>1</v>
      </c>
      <c r="S922" s="92"/>
      <c r="T922" s="93">
        <v>2</v>
      </c>
      <c r="U922" s="93"/>
      <c r="V922" s="94">
        <v>11</v>
      </c>
      <c r="W922" s="121"/>
    </row>
    <row r="923" spans="1:23" x14ac:dyDescent="0.2">
      <c r="A923" s="86" t="s">
        <v>16</v>
      </c>
      <c r="B923" s="86" t="s">
        <v>35</v>
      </c>
      <c r="C923" s="88">
        <v>11373</v>
      </c>
      <c r="D923" s="88" t="s">
        <v>72</v>
      </c>
      <c r="E923" s="90" t="s">
        <v>23</v>
      </c>
      <c r="F923" s="90">
        <v>88</v>
      </c>
      <c r="G923" s="90">
        <v>80</v>
      </c>
      <c r="H923" s="91">
        <v>2</v>
      </c>
      <c r="I923" s="91"/>
      <c r="J923" s="91">
        <v>1</v>
      </c>
      <c r="K923" s="91"/>
      <c r="L923" s="92">
        <v>2</v>
      </c>
      <c r="M923" s="92"/>
      <c r="N923" s="92"/>
      <c r="O923" s="92">
        <v>1</v>
      </c>
      <c r="P923" s="92">
        <v>2</v>
      </c>
      <c r="Q923" s="92"/>
      <c r="R923" s="92">
        <v>1</v>
      </c>
      <c r="S923" s="92"/>
      <c r="T923" s="93">
        <v>1</v>
      </c>
      <c r="U923" s="93"/>
      <c r="V923" s="94">
        <v>10</v>
      </c>
      <c r="W923" s="121"/>
    </row>
    <row r="924" spans="1:23" x14ac:dyDescent="0.2">
      <c r="A924" s="86" t="s">
        <v>16</v>
      </c>
      <c r="B924" s="86" t="s">
        <v>35</v>
      </c>
      <c r="C924" s="88">
        <v>11373</v>
      </c>
      <c r="D924" s="88" t="s">
        <v>72</v>
      </c>
      <c r="E924" s="90" t="s">
        <v>23</v>
      </c>
      <c r="F924" s="90">
        <v>88</v>
      </c>
      <c r="G924" s="90">
        <v>80</v>
      </c>
      <c r="H924" s="91"/>
      <c r="I924" s="91">
        <v>1</v>
      </c>
      <c r="J924" s="91">
        <v>1</v>
      </c>
      <c r="K924" s="91"/>
      <c r="L924" s="92">
        <v>2</v>
      </c>
      <c r="M924" s="92"/>
      <c r="N924" s="92">
        <v>1</v>
      </c>
      <c r="O924" s="92"/>
      <c r="P924" s="92"/>
      <c r="Q924" s="92">
        <v>2</v>
      </c>
      <c r="R924" s="92">
        <v>1</v>
      </c>
      <c r="S924" s="92"/>
      <c r="T924" s="93">
        <v>1</v>
      </c>
      <c r="U924" s="93"/>
      <c r="V924" s="94">
        <v>9</v>
      </c>
      <c r="W924" s="121"/>
    </row>
    <row r="925" spans="1:23" x14ac:dyDescent="0.2">
      <c r="A925" s="86" t="s">
        <v>16</v>
      </c>
      <c r="B925" s="86" t="s">
        <v>35</v>
      </c>
      <c r="C925" s="88">
        <v>11373</v>
      </c>
      <c r="D925" s="88" t="s">
        <v>72</v>
      </c>
      <c r="E925" s="90" t="s">
        <v>23</v>
      </c>
      <c r="F925" s="90">
        <v>88</v>
      </c>
      <c r="G925" s="90">
        <v>80</v>
      </c>
      <c r="H925" s="91"/>
      <c r="I925" s="91">
        <v>2</v>
      </c>
      <c r="J925" s="91">
        <v>0</v>
      </c>
      <c r="K925" s="91"/>
      <c r="L925" s="92">
        <v>2</v>
      </c>
      <c r="M925" s="92"/>
      <c r="N925" s="92"/>
      <c r="O925" s="92">
        <v>1</v>
      </c>
      <c r="P925" s="92">
        <v>2</v>
      </c>
      <c r="Q925" s="92"/>
      <c r="R925" s="92">
        <v>1</v>
      </c>
      <c r="S925" s="92"/>
      <c r="T925" s="93"/>
      <c r="U925" s="93">
        <v>2</v>
      </c>
      <c r="V925" s="94">
        <v>10</v>
      </c>
      <c r="W925" s="121"/>
    </row>
    <row r="926" spans="1:23" x14ac:dyDescent="0.2">
      <c r="A926" s="86" t="s">
        <v>16</v>
      </c>
      <c r="B926" s="86" t="s">
        <v>35</v>
      </c>
      <c r="C926" s="88">
        <v>11373</v>
      </c>
      <c r="D926" s="88" t="s">
        <v>72</v>
      </c>
      <c r="E926" s="90" t="s">
        <v>23</v>
      </c>
      <c r="F926" s="90">
        <v>88</v>
      </c>
      <c r="G926" s="90">
        <v>80</v>
      </c>
      <c r="H926" s="91">
        <v>2</v>
      </c>
      <c r="I926" s="91"/>
      <c r="J926" s="91"/>
      <c r="K926" s="91">
        <v>1</v>
      </c>
      <c r="L926" s="92"/>
      <c r="M926" s="92">
        <v>1</v>
      </c>
      <c r="N926" s="92">
        <v>1</v>
      </c>
      <c r="O926" s="92"/>
      <c r="P926" s="92">
        <v>2</v>
      </c>
      <c r="Q926" s="92"/>
      <c r="R926" s="92">
        <v>1</v>
      </c>
      <c r="S926" s="92"/>
      <c r="T926" s="93">
        <v>1</v>
      </c>
      <c r="U926" s="93"/>
      <c r="V926" s="94">
        <v>9</v>
      </c>
      <c r="W926" s="121"/>
    </row>
    <row r="927" spans="1:23" x14ac:dyDescent="0.2">
      <c r="A927" s="86" t="s">
        <v>16</v>
      </c>
      <c r="B927" s="86" t="s">
        <v>35</v>
      </c>
      <c r="C927" s="88">
        <v>11373</v>
      </c>
      <c r="D927" s="88" t="s">
        <v>72</v>
      </c>
      <c r="E927" s="90" t="s">
        <v>23</v>
      </c>
      <c r="F927" s="90">
        <v>88</v>
      </c>
      <c r="G927" s="90">
        <v>80</v>
      </c>
      <c r="H927" s="91">
        <v>2</v>
      </c>
      <c r="I927" s="91"/>
      <c r="J927" s="91"/>
      <c r="K927" s="91">
        <v>1</v>
      </c>
      <c r="L927" s="92"/>
      <c r="M927" s="92">
        <v>1</v>
      </c>
      <c r="N927" s="92">
        <v>1</v>
      </c>
      <c r="O927" s="92"/>
      <c r="P927" s="92"/>
      <c r="Q927" s="92">
        <v>1</v>
      </c>
      <c r="R927" s="92"/>
      <c r="S927" s="92">
        <v>0</v>
      </c>
      <c r="T927" s="93"/>
      <c r="U927" s="93">
        <v>0</v>
      </c>
      <c r="V927" s="94">
        <v>6</v>
      </c>
      <c r="W927" s="121"/>
    </row>
    <row r="928" spans="1:23" x14ac:dyDescent="0.2">
      <c r="A928" s="86" t="s">
        <v>16</v>
      </c>
      <c r="B928" s="86" t="s">
        <v>35</v>
      </c>
      <c r="C928" s="88">
        <v>11373</v>
      </c>
      <c r="D928" s="88" t="s">
        <v>72</v>
      </c>
      <c r="E928" s="90" t="s">
        <v>23</v>
      </c>
      <c r="F928" s="90">
        <v>88</v>
      </c>
      <c r="G928" s="90">
        <v>80</v>
      </c>
      <c r="H928" s="91"/>
      <c r="I928" s="91">
        <v>1</v>
      </c>
      <c r="J928" s="91">
        <v>1</v>
      </c>
      <c r="K928" s="91"/>
      <c r="L928" s="92"/>
      <c r="M928" s="92">
        <v>2</v>
      </c>
      <c r="N928" s="92">
        <v>1</v>
      </c>
      <c r="O928" s="92"/>
      <c r="P928" s="92"/>
      <c r="Q928" s="92">
        <v>2</v>
      </c>
      <c r="R928" s="92">
        <v>1</v>
      </c>
      <c r="S928" s="92"/>
      <c r="T928" s="93"/>
      <c r="U928" s="93">
        <v>2</v>
      </c>
      <c r="V928" s="94">
        <v>10</v>
      </c>
      <c r="W928" s="121"/>
    </row>
    <row r="929" spans="1:23" x14ac:dyDescent="0.2">
      <c r="A929" s="86" t="s">
        <v>16</v>
      </c>
      <c r="B929" s="86" t="s">
        <v>35</v>
      </c>
      <c r="C929" s="88">
        <v>11373</v>
      </c>
      <c r="D929" s="88" t="s">
        <v>72</v>
      </c>
      <c r="E929" s="90" t="s">
        <v>23</v>
      </c>
      <c r="F929" s="90">
        <v>88</v>
      </c>
      <c r="G929" s="90">
        <v>80</v>
      </c>
      <c r="H929" s="91">
        <v>2</v>
      </c>
      <c r="I929" s="91"/>
      <c r="J929" s="91">
        <v>1</v>
      </c>
      <c r="K929" s="91"/>
      <c r="L929" s="92">
        <v>2</v>
      </c>
      <c r="M929" s="92"/>
      <c r="N929" s="92">
        <v>1</v>
      </c>
      <c r="O929" s="92"/>
      <c r="P929" s="92"/>
      <c r="Q929" s="92">
        <v>2</v>
      </c>
      <c r="R929" s="92">
        <v>1</v>
      </c>
      <c r="S929" s="92"/>
      <c r="T929" s="93"/>
      <c r="U929" s="93">
        <v>2</v>
      </c>
      <c r="V929" s="94">
        <v>11</v>
      </c>
      <c r="W929" s="121"/>
    </row>
    <row r="930" spans="1:23" x14ac:dyDescent="0.2">
      <c r="A930" s="86" t="s">
        <v>16</v>
      </c>
      <c r="B930" s="86" t="s">
        <v>35</v>
      </c>
      <c r="C930" s="88">
        <v>11373</v>
      </c>
      <c r="D930" s="88" t="s">
        <v>72</v>
      </c>
      <c r="E930" s="90" t="s">
        <v>23</v>
      </c>
      <c r="F930" s="90">
        <v>88</v>
      </c>
      <c r="G930" s="90">
        <v>80</v>
      </c>
      <c r="H930" s="91"/>
      <c r="I930" s="91">
        <v>2</v>
      </c>
      <c r="J930" s="91">
        <v>0</v>
      </c>
      <c r="K930" s="91"/>
      <c r="L930" s="92">
        <v>2</v>
      </c>
      <c r="M930" s="92"/>
      <c r="N930" s="92"/>
      <c r="O930" s="92">
        <v>0</v>
      </c>
      <c r="P930" s="92"/>
      <c r="Q930" s="92">
        <v>2</v>
      </c>
      <c r="R930" s="92">
        <v>1</v>
      </c>
      <c r="S930" s="92"/>
      <c r="T930" s="93"/>
      <c r="U930" s="93">
        <v>2</v>
      </c>
      <c r="V930" s="94">
        <v>9</v>
      </c>
      <c r="W930" s="121"/>
    </row>
    <row r="931" spans="1:23" x14ac:dyDescent="0.2">
      <c r="A931" s="86" t="s">
        <v>16</v>
      </c>
      <c r="B931" s="86" t="s">
        <v>35</v>
      </c>
      <c r="C931" s="88">
        <v>11373</v>
      </c>
      <c r="D931" s="88" t="s">
        <v>72</v>
      </c>
      <c r="E931" s="90" t="s">
        <v>23</v>
      </c>
      <c r="F931" s="90">
        <v>88</v>
      </c>
      <c r="G931" s="90">
        <v>80</v>
      </c>
      <c r="H931" s="91">
        <v>2</v>
      </c>
      <c r="I931" s="91"/>
      <c r="J931" s="91"/>
      <c r="K931" s="91">
        <v>1</v>
      </c>
      <c r="L931" s="92">
        <v>2</v>
      </c>
      <c r="M931" s="92"/>
      <c r="N931" s="92">
        <v>1</v>
      </c>
      <c r="O931" s="92"/>
      <c r="P931" s="92">
        <v>2</v>
      </c>
      <c r="Q931" s="92"/>
      <c r="R931" s="92"/>
      <c r="S931" s="92">
        <v>0</v>
      </c>
      <c r="T931" s="93">
        <v>1</v>
      </c>
      <c r="U931" s="93"/>
      <c r="V931" s="94">
        <v>9</v>
      </c>
      <c r="W931" s="121"/>
    </row>
    <row r="932" spans="1:23" x14ac:dyDescent="0.2">
      <c r="A932" s="86" t="s">
        <v>16</v>
      </c>
      <c r="B932" s="86" t="s">
        <v>35</v>
      </c>
      <c r="C932" s="88">
        <v>11373</v>
      </c>
      <c r="D932" s="88" t="s">
        <v>72</v>
      </c>
      <c r="E932" s="90" t="s">
        <v>23</v>
      </c>
      <c r="F932" s="90">
        <v>88</v>
      </c>
      <c r="G932" s="90">
        <v>80</v>
      </c>
      <c r="H932" s="91">
        <v>2</v>
      </c>
      <c r="I932" s="91"/>
      <c r="J932" s="91">
        <v>1</v>
      </c>
      <c r="K932" s="91"/>
      <c r="L932" s="92">
        <v>2</v>
      </c>
      <c r="M932" s="92"/>
      <c r="N932" s="92">
        <v>1</v>
      </c>
      <c r="O932" s="92"/>
      <c r="P932" s="92"/>
      <c r="Q932" s="92">
        <v>2</v>
      </c>
      <c r="R932" s="92">
        <v>1</v>
      </c>
      <c r="S932" s="92"/>
      <c r="T932" s="93">
        <v>2</v>
      </c>
      <c r="U932" s="93"/>
      <c r="V932" s="94">
        <v>11</v>
      </c>
      <c r="W932" s="121"/>
    </row>
    <row r="933" spans="1:23" x14ac:dyDescent="0.2">
      <c r="A933" s="86" t="s">
        <v>16</v>
      </c>
      <c r="B933" s="86" t="s">
        <v>35</v>
      </c>
      <c r="C933" s="88">
        <v>11373</v>
      </c>
      <c r="D933" s="88" t="s">
        <v>72</v>
      </c>
      <c r="E933" s="90" t="s">
        <v>23</v>
      </c>
      <c r="F933" s="90">
        <v>88</v>
      </c>
      <c r="G933" s="90">
        <v>80</v>
      </c>
      <c r="H933" s="91"/>
      <c r="I933" s="91">
        <v>2</v>
      </c>
      <c r="J933" s="91">
        <v>1</v>
      </c>
      <c r="K933" s="91"/>
      <c r="L933" s="92"/>
      <c r="M933" s="92">
        <v>1</v>
      </c>
      <c r="N933" s="92">
        <v>1</v>
      </c>
      <c r="O933" s="92"/>
      <c r="P933" s="92"/>
      <c r="Q933" s="92">
        <v>2</v>
      </c>
      <c r="R933" s="92">
        <v>1</v>
      </c>
      <c r="S933" s="92"/>
      <c r="T933" s="93">
        <v>2</v>
      </c>
      <c r="U933" s="93"/>
      <c r="V933" s="94">
        <v>10</v>
      </c>
      <c r="W933" s="121"/>
    </row>
    <row r="934" spans="1:23" x14ac:dyDescent="0.2">
      <c r="A934" s="86" t="s">
        <v>16</v>
      </c>
      <c r="B934" s="86" t="s">
        <v>35</v>
      </c>
      <c r="C934" s="88">
        <v>11373</v>
      </c>
      <c r="D934" s="88" t="s">
        <v>72</v>
      </c>
      <c r="E934" s="90" t="s">
        <v>23</v>
      </c>
      <c r="F934" s="90">
        <v>88</v>
      </c>
      <c r="G934" s="90">
        <v>80</v>
      </c>
      <c r="H934" s="91"/>
      <c r="I934" s="91">
        <v>2</v>
      </c>
      <c r="J934" s="91">
        <v>1</v>
      </c>
      <c r="K934" s="91"/>
      <c r="L934" s="92"/>
      <c r="M934" s="92">
        <v>1</v>
      </c>
      <c r="N934" s="92">
        <v>1</v>
      </c>
      <c r="O934" s="92"/>
      <c r="P934" s="92"/>
      <c r="Q934" s="92">
        <v>2</v>
      </c>
      <c r="R934" s="92">
        <v>1</v>
      </c>
      <c r="S934" s="92"/>
      <c r="T934" s="93">
        <v>2</v>
      </c>
      <c r="U934" s="93"/>
      <c r="V934" s="94">
        <v>10</v>
      </c>
      <c r="W934" s="121"/>
    </row>
    <row r="935" spans="1:23" x14ac:dyDescent="0.2">
      <c r="A935" s="86" t="s">
        <v>16</v>
      </c>
      <c r="B935" s="86" t="s">
        <v>35</v>
      </c>
      <c r="C935" s="88">
        <v>11373</v>
      </c>
      <c r="D935" s="88" t="s">
        <v>72</v>
      </c>
      <c r="E935" s="90" t="s">
        <v>23</v>
      </c>
      <c r="F935" s="90">
        <v>88</v>
      </c>
      <c r="G935" s="90">
        <v>80</v>
      </c>
      <c r="H935" s="91">
        <v>2</v>
      </c>
      <c r="I935" s="91"/>
      <c r="J935" s="91">
        <v>1</v>
      </c>
      <c r="K935" s="91"/>
      <c r="L935" s="92"/>
      <c r="M935" s="92">
        <v>2</v>
      </c>
      <c r="N935" s="92">
        <v>1</v>
      </c>
      <c r="O935" s="92"/>
      <c r="P935" s="92"/>
      <c r="Q935" s="92">
        <v>2</v>
      </c>
      <c r="R935" s="92">
        <v>1</v>
      </c>
      <c r="S935" s="92"/>
      <c r="T935" s="93"/>
      <c r="U935" s="93">
        <v>2</v>
      </c>
      <c r="V935" s="94">
        <v>11</v>
      </c>
      <c r="W935" s="121"/>
    </row>
    <row r="936" spans="1:23" x14ac:dyDescent="0.2">
      <c r="A936" s="86" t="s">
        <v>16</v>
      </c>
      <c r="B936" s="86" t="s">
        <v>35</v>
      </c>
      <c r="C936" s="88">
        <v>11373</v>
      </c>
      <c r="D936" s="88" t="s">
        <v>72</v>
      </c>
      <c r="E936" s="90" t="s">
        <v>23</v>
      </c>
      <c r="F936" s="90">
        <v>88</v>
      </c>
      <c r="G936" s="90">
        <v>80</v>
      </c>
      <c r="H936" s="91">
        <v>2</v>
      </c>
      <c r="I936" s="91"/>
      <c r="J936" s="91">
        <v>0</v>
      </c>
      <c r="K936" s="91"/>
      <c r="L936" s="92"/>
      <c r="M936" s="92">
        <v>1</v>
      </c>
      <c r="N936" s="92">
        <v>1</v>
      </c>
      <c r="O936" s="92"/>
      <c r="P936" s="92"/>
      <c r="Q936" s="92">
        <v>2</v>
      </c>
      <c r="R936" s="92">
        <v>1</v>
      </c>
      <c r="S936" s="92"/>
      <c r="T936" s="93">
        <v>2</v>
      </c>
      <c r="U936" s="93"/>
      <c r="V936" s="94">
        <v>9</v>
      </c>
      <c r="W936" s="121"/>
    </row>
    <row r="937" spans="1:23" x14ac:dyDescent="0.2">
      <c r="A937" s="86" t="s">
        <v>16</v>
      </c>
      <c r="B937" s="86" t="s">
        <v>35</v>
      </c>
      <c r="C937" s="88">
        <v>11373</v>
      </c>
      <c r="D937" s="88" t="s">
        <v>72</v>
      </c>
      <c r="E937" s="90" t="s">
        <v>23</v>
      </c>
      <c r="F937" s="90">
        <v>88</v>
      </c>
      <c r="G937" s="90">
        <v>80</v>
      </c>
      <c r="H937" s="91">
        <v>2</v>
      </c>
      <c r="I937" s="91"/>
      <c r="J937" s="91"/>
      <c r="K937" s="91">
        <v>1</v>
      </c>
      <c r="L937" s="92">
        <v>2</v>
      </c>
      <c r="M937" s="92"/>
      <c r="N937" s="92">
        <v>1</v>
      </c>
      <c r="O937" s="92"/>
      <c r="P937" s="92">
        <v>2</v>
      </c>
      <c r="Q937" s="92"/>
      <c r="R937" s="92">
        <v>1</v>
      </c>
      <c r="S937" s="92"/>
      <c r="T937" s="93">
        <v>2</v>
      </c>
      <c r="U937" s="93"/>
      <c r="V937" s="94">
        <v>11</v>
      </c>
      <c r="W937" s="121"/>
    </row>
    <row r="938" spans="1:23" x14ac:dyDescent="0.2">
      <c r="A938" s="86" t="s">
        <v>16</v>
      </c>
      <c r="B938" s="86" t="s">
        <v>35</v>
      </c>
      <c r="C938" s="88">
        <v>11373</v>
      </c>
      <c r="D938" s="88" t="s">
        <v>72</v>
      </c>
      <c r="E938" s="90" t="s">
        <v>23</v>
      </c>
      <c r="F938" s="90">
        <v>88</v>
      </c>
      <c r="G938" s="90">
        <v>80</v>
      </c>
      <c r="H938" s="91">
        <v>2</v>
      </c>
      <c r="I938" s="91"/>
      <c r="J938" s="91">
        <v>1</v>
      </c>
      <c r="K938" s="91"/>
      <c r="L938" s="92"/>
      <c r="M938" s="92">
        <v>0</v>
      </c>
      <c r="N938" s="92">
        <v>1</v>
      </c>
      <c r="O938" s="92"/>
      <c r="P938" s="92"/>
      <c r="Q938" s="92">
        <v>2</v>
      </c>
      <c r="R938" s="92">
        <v>1</v>
      </c>
      <c r="S938" s="92"/>
      <c r="T938" s="93"/>
      <c r="U938" s="93">
        <v>0</v>
      </c>
      <c r="V938" s="94">
        <v>7</v>
      </c>
      <c r="W938" s="121"/>
    </row>
    <row r="939" spans="1:23" x14ac:dyDescent="0.2">
      <c r="A939" s="86" t="s">
        <v>16</v>
      </c>
      <c r="B939" s="86" t="s">
        <v>35</v>
      </c>
      <c r="C939" s="88">
        <v>11373</v>
      </c>
      <c r="D939" s="88" t="s">
        <v>72</v>
      </c>
      <c r="E939" s="90" t="s">
        <v>23</v>
      </c>
      <c r="F939" s="90">
        <v>88</v>
      </c>
      <c r="G939" s="90">
        <v>80</v>
      </c>
      <c r="H939" s="91">
        <v>1</v>
      </c>
      <c r="I939" s="91"/>
      <c r="J939" s="91">
        <v>1</v>
      </c>
      <c r="K939" s="91"/>
      <c r="L939" s="92">
        <v>2</v>
      </c>
      <c r="M939" s="92"/>
      <c r="N939" s="92">
        <v>1</v>
      </c>
      <c r="O939" s="92"/>
      <c r="P939" s="92"/>
      <c r="Q939" s="92">
        <v>1</v>
      </c>
      <c r="R939" s="92">
        <v>1</v>
      </c>
      <c r="S939" s="92"/>
      <c r="T939" s="93">
        <v>1</v>
      </c>
      <c r="U939" s="93"/>
      <c r="V939" s="94">
        <v>8</v>
      </c>
      <c r="W939" s="121"/>
    </row>
    <row r="940" spans="1:23" x14ac:dyDescent="0.2">
      <c r="A940" s="86" t="s">
        <v>16</v>
      </c>
      <c r="B940" s="86" t="s">
        <v>35</v>
      </c>
      <c r="C940" s="88">
        <v>11373</v>
      </c>
      <c r="D940" s="88" t="s">
        <v>72</v>
      </c>
      <c r="E940" s="90" t="s">
        <v>24</v>
      </c>
      <c r="F940" s="90">
        <v>88</v>
      </c>
      <c r="G940" s="90">
        <v>80</v>
      </c>
      <c r="H940" s="91">
        <v>1</v>
      </c>
      <c r="I940" s="91"/>
      <c r="J940" s="91"/>
      <c r="K940" s="91">
        <v>1</v>
      </c>
      <c r="L940" s="92">
        <v>2</v>
      </c>
      <c r="M940" s="92"/>
      <c r="N940" s="92">
        <v>1</v>
      </c>
      <c r="O940" s="92"/>
      <c r="P940" s="92">
        <v>1</v>
      </c>
      <c r="Q940" s="92"/>
      <c r="R940" s="92">
        <v>1</v>
      </c>
      <c r="S940" s="92"/>
      <c r="T940" s="93">
        <v>2</v>
      </c>
      <c r="U940" s="93"/>
      <c r="V940" s="94">
        <v>9</v>
      </c>
      <c r="W940" s="121"/>
    </row>
    <row r="941" spans="1:23" x14ac:dyDescent="0.2">
      <c r="A941" s="86" t="s">
        <v>16</v>
      </c>
      <c r="B941" s="86" t="s">
        <v>35</v>
      </c>
      <c r="C941" s="88">
        <v>11373</v>
      </c>
      <c r="D941" s="88" t="s">
        <v>72</v>
      </c>
      <c r="E941" s="90" t="s">
        <v>24</v>
      </c>
      <c r="F941" s="90">
        <v>88</v>
      </c>
      <c r="G941" s="90">
        <v>80</v>
      </c>
      <c r="H941" s="91">
        <v>1</v>
      </c>
      <c r="I941" s="91"/>
      <c r="J941" s="91">
        <v>1</v>
      </c>
      <c r="K941" s="91"/>
      <c r="L941" s="92"/>
      <c r="M941" s="92">
        <v>1</v>
      </c>
      <c r="N941" s="92">
        <v>1</v>
      </c>
      <c r="O941" s="92"/>
      <c r="P941" s="92">
        <v>2</v>
      </c>
      <c r="Q941" s="92"/>
      <c r="R941" s="92">
        <v>1</v>
      </c>
      <c r="S941" s="92"/>
      <c r="T941" s="93">
        <v>1</v>
      </c>
      <c r="U941" s="93"/>
      <c r="V941" s="94">
        <v>8</v>
      </c>
      <c r="W941" s="121"/>
    </row>
    <row r="942" spans="1:23" x14ac:dyDescent="0.2">
      <c r="A942" s="86" t="s">
        <v>16</v>
      </c>
      <c r="B942" s="86" t="s">
        <v>35</v>
      </c>
      <c r="C942" s="88">
        <v>11373</v>
      </c>
      <c r="D942" s="88" t="s">
        <v>72</v>
      </c>
      <c r="E942" s="90" t="s">
        <v>24</v>
      </c>
      <c r="F942" s="90">
        <v>88</v>
      </c>
      <c r="G942" s="90">
        <v>80</v>
      </c>
      <c r="H942" s="91"/>
      <c r="I942" s="91">
        <v>2</v>
      </c>
      <c r="J942" s="91"/>
      <c r="K942" s="91">
        <v>1</v>
      </c>
      <c r="L942" s="92"/>
      <c r="M942" s="92">
        <v>1</v>
      </c>
      <c r="N942" s="92">
        <v>1</v>
      </c>
      <c r="O942" s="92"/>
      <c r="P942" s="92">
        <v>2</v>
      </c>
      <c r="Q942" s="92"/>
      <c r="R942" s="92">
        <v>0</v>
      </c>
      <c r="S942" s="92"/>
      <c r="T942" s="93">
        <v>1</v>
      </c>
      <c r="U942" s="93"/>
      <c r="V942" s="94">
        <v>8</v>
      </c>
      <c r="W942" s="121"/>
    </row>
    <row r="943" spans="1:23" x14ac:dyDescent="0.2">
      <c r="A943" s="86" t="s">
        <v>16</v>
      </c>
      <c r="B943" s="86" t="s">
        <v>35</v>
      </c>
      <c r="C943" s="88">
        <v>11373</v>
      </c>
      <c r="D943" s="88" t="s">
        <v>72</v>
      </c>
      <c r="E943" s="90" t="s">
        <v>24</v>
      </c>
      <c r="F943" s="90">
        <v>88</v>
      </c>
      <c r="G943" s="90">
        <v>80</v>
      </c>
      <c r="H943" s="91">
        <v>2</v>
      </c>
      <c r="I943" s="91"/>
      <c r="J943" s="91">
        <v>1</v>
      </c>
      <c r="K943" s="91"/>
      <c r="L943" s="92"/>
      <c r="M943" s="92">
        <v>2</v>
      </c>
      <c r="N943" s="92">
        <v>1</v>
      </c>
      <c r="O943" s="92"/>
      <c r="P943" s="92">
        <v>0</v>
      </c>
      <c r="Q943" s="92"/>
      <c r="R943" s="92">
        <v>1</v>
      </c>
      <c r="S943" s="92"/>
      <c r="T943" s="93">
        <v>1</v>
      </c>
      <c r="U943" s="93"/>
      <c r="V943" s="94">
        <v>8</v>
      </c>
      <c r="W943" s="121"/>
    </row>
    <row r="944" spans="1:23" x14ac:dyDescent="0.2">
      <c r="A944" s="86" t="s">
        <v>16</v>
      </c>
      <c r="B944" s="86" t="s">
        <v>35</v>
      </c>
      <c r="C944" s="88">
        <v>11373</v>
      </c>
      <c r="D944" s="88" t="s">
        <v>72</v>
      </c>
      <c r="E944" s="90" t="s">
        <v>24</v>
      </c>
      <c r="F944" s="90">
        <v>88</v>
      </c>
      <c r="G944" s="90">
        <v>80</v>
      </c>
      <c r="H944" s="91">
        <v>0</v>
      </c>
      <c r="I944" s="91"/>
      <c r="J944" s="91">
        <v>0</v>
      </c>
      <c r="K944" s="91"/>
      <c r="L944" s="92">
        <v>2</v>
      </c>
      <c r="M944" s="92"/>
      <c r="N944" s="92">
        <v>1</v>
      </c>
      <c r="O944" s="92"/>
      <c r="P944" s="92">
        <v>0</v>
      </c>
      <c r="Q944" s="92"/>
      <c r="R944" s="92">
        <v>0</v>
      </c>
      <c r="S944" s="92"/>
      <c r="T944" s="93">
        <v>2</v>
      </c>
      <c r="U944" s="93"/>
      <c r="V944" s="94">
        <v>5</v>
      </c>
      <c r="W944" s="121"/>
    </row>
    <row r="945" spans="1:23" x14ac:dyDescent="0.2">
      <c r="A945" s="86" t="s">
        <v>16</v>
      </c>
      <c r="B945" s="86" t="s">
        <v>35</v>
      </c>
      <c r="C945" s="88">
        <v>11373</v>
      </c>
      <c r="D945" s="88" t="s">
        <v>72</v>
      </c>
      <c r="E945" s="90" t="s">
        <v>24</v>
      </c>
      <c r="F945" s="90">
        <v>88</v>
      </c>
      <c r="G945" s="90">
        <v>80</v>
      </c>
      <c r="H945" s="91">
        <v>0</v>
      </c>
      <c r="I945" s="91"/>
      <c r="J945" s="91">
        <v>1</v>
      </c>
      <c r="K945" s="91"/>
      <c r="L945" s="92"/>
      <c r="M945" s="92">
        <v>2</v>
      </c>
      <c r="N945" s="92">
        <v>1</v>
      </c>
      <c r="O945" s="92"/>
      <c r="P945" s="92"/>
      <c r="Q945" s="92">
        <v>2</v>
      </c>
      <c r="R945" s="92">
        <v>0</v>
      </c>
      <c r="S945" s="92"/>
      <c r="T945" s="93">
        <v>1</v>
      </c>
      <c r="U945" s="93"/>
      <c r="V945" s="94">
        <v>7</v>
      </c>
      <c r="W945" s="121"/>
    </row>
    <row r="946" spans="1:23" x14ac:dyDescent="0.2">
      <c r="A946" s="86" t="s">
        <v>16</v>
      </c>
      <c r="B946" s="86" t="s">
        <v>35</v>
      </c>
      <c r="C946" s="88">
        <v>11373</v>
      </c>
      <c r="D946" s="88" t="s">
        <v>72</v>
      </c>
      <c r="E946" s="90" t="s">
        <v>24</v>
      </c>
      <c r="F946" s="90">
        <v>88</v>
      </c>
      <c r="G946" s="90">
        <v>80</v>
      </c>
      <c r="H946" s="91"/>
      <c r="I946" s="91">
        <v>1</v>
      </c>
      <c r="J946" s="91">
        <v>1</v>
      </c>
      <c r="K946" s="91"/>
      <c r="L946" s="92">
        <v>2</v>
      </c>
      <c r="M946" s="92"/>
      <c r="N946" s="92"/>
      <c r="O946" s="92">
        <v>1</v>
      </c>
      <c r="P946" s="92">
        <v>2</v>
      </c>
      <c r="Q946" s="92"/>
      <c r="R946" s="92">
        <v>0</v>
      </c>
      <c r="S946" s="92"/>
      <c r="T946" s="93">
        <v>0</v>
      </c>
      <c r="U946" s="93"/>
      <c r="V946" s="94">
        <v>7</v>
      </c>
      <c r="W946" s="121"/>
    </row>
    <row r="947" spans="1:23" x14ac:dyDescent="0.2">
      <c r="A947" s="86" t="s">
        <v>16</v>
      </c>
      <c r="B947" s="86" t="s">
        <v>35</v>
      </c>
      <c r="C947" s="88">
        <v>11373</v>
      </c>
      <c r="D947" s="88" t="s">
        <v>72</v>
      </c>
      <c r="E947" s="90" t="s">
        <v>24</v>
      </c>
      <c r="F947" s="90">
        <v>88</v>
      </c>
      <c r="G947" s="90">
        <v>80</v>
      </c>
      <c r="H947" s="91"/>
      <c r="I947" s="91">
        <v>2</v>
      </c>
      <c r="J947" s="91">
        <v>1</v>
      </c>
      <c r="K947" s="91"/>
      <c r="L947" s="92">
        <v>2</v>
      </c>
      <c r="M947" s="92"/>
      <c r="N947" s="92">
        <v>1</v>
      </c>
      <c r="O947" s="92"/>
      <c r="P947" s="92"/>
      <c r="Q947" s="92">
        <v>2</v>
      </c>
      <c r="R947" s="92"/>
      <c r="S947" s="92">
        <v>1</v>
      </c>
      <c r="T947" s="93">
        <v>1</v>
      </c>
      <c r="U947" s="93"/>
      <c r="V947" s="94">
        <v>10</v>
      </c>
      <c r="W947" s="121"/>
    </row>
    <row r="948" spans="1:23" x14ac:dyDescent="0.2">
      <c r="A948" s="86" t="s">
        <v>16</v>
      </c>
      <c r="B948" s="86" t="s">
        <v>35</v>
      </c>
      <c r="C948" s="88">
        <v>11373</v>
      </c>
      <c r="D948" s="88" t="s">
        <v>72</v>
      </c>
      <c r="E948" s="90" t="s">
        <v>24</v>
      </c>
      <c r="F948" s="90">
        <v>88</v>
      </c>
      <c r="G948" s="90">
        <v>80</v>
      </c>
      <c r="H948" s="91"/>
      <c r="I948" s="91">
        <v>1</v>
      </c>
      <c r="J948" s="91"/>
      <c r="K948" s="91">
        <v>1</v>
      </c>
      <c r="L948" s="92">
        <v>2</v>
      </c>
      <c r="M948" s="92"/>
      <c r="N948" s="92">
        <v>1</v>
      </c>
      <c r="O948" s="92"/>
      <c r="P948" s="92">
        <v>2</v>
      </c>
      <c r="Q948" s="92"/>
      <c r="R948" s="92"/>
      <c r="S948" s="92">
        <v>0</v>
      </c>
      <c r="T948" s="93">
        <v>0</v>
      </c>
      <c r="U948" s="93"/>
      <c r="V948" s="94">
        <v>7</v>
      </c>
      <c r="W948" s="121"/>
    </row>
    <row r="949" spans="1:23" x14ac:dyDescent="0.2">
      <c r="A949" s="86" t="s">
        <v>16</v>
      </c>
      <c r="B949" s="86" t="s">
        <v>35</v>
      </c>
      <c r="C949" s="88">
        <v>11373</v>
      </c>
      <c r="D949" s="88" t="s">
        <v>72</v>
      </c>
      <c r="E949" s="90" t="s">
        <v>24</v>
      </c>
      <c r="F949" s="90">
        <v>88</v>
      </c>
      <c r="G949" s="90">
        <v>80</v>
      </c>
      <c r="H949" s="91">
        <v>2</v>
      </c>
      <c r="I949" s="91"/>
      <c r="J949" s="91">
        <v>1</v>
      </c>
      <c r="K949" s="91"/>
      <c r="L949" s="92"/>
      <c r="M949" s="92">
        <v>2</v>
      </c>
      <c r="N949" s="92">
        <v>1</v>
      </c>
      <c r="O949" s="92"/>
      <c r="P949" s="92">
        <v>2</v>
      </c>
      <c r="Q949" s="92"/>
      <c r="R949" s="92">
        <v>1</v>
      </c>
      <c r="S949" s="92"/>
      <c r="T949" s="93"/>
      <c r="U949" s="93">
        <v>1</v>
      </c>
      <c r="V949" s="94">
        <v>10</v>
      </c>
      <c r="W949" s="121"/>
    </row>
    <row r="950" spans="1:23" x14ac:dyDescent="0.2">
      <c r="A950" s="86" t="s">
        <v>16</v>
      </c>
      <c r="B950" s="86" t="s">
        <v>35</v>
      </c>
      <c r="C950" s="88">
        <v>11373</v>
      </c>
      <c r="D950" s="88" t="s">
        <v>72</v>
      </c>
      <c r="E950" s="90" t="s">
        <v>24</v>
      </c>
      <c r="F950" s="90">
        <v>88</v>
      </c>
      <c r="G950" s="90">
        <v>80</v>
      </c>
      <c r="H950" s="91">
        <v>2</v>
      </c>
      <c r="I950" s="91"/>
      <c r="J950" s="91"/>
      <c r="K950" s="91">
        <v>1</v>
      </c>
      <c r="L950" s="92"/>
      <c r="M950" s="92">
        <v>2</v>
      </c>
      <c r="N950" s="92">
        <v>1</v>
      </c>
      <c r="O950" s="92"/>
      <c r="P950" s="92"/>
      <c r="Q950" s="92">
        <v>0</v>
      </c>
      <c r="R950" s="92">
        <v>1</v>
      </c>
      <c r="S950" s="92"/>
      <c r="T950" s="93">
        <v>2</v>
      </c>
      <c r="U950" s="93"/>
      <c r="V950" s="94">
        <v>9</v>
      </c>
      <c r="W950" s="121"/>
    </row>
    <row r="951" spans="1:23" x14ac:dyDescent="0.2">
      <c r="A951" s="86" t="s">
        <v>16</v>
      </c>
      <c r="B951" s="86" t="s">
        <v>35</v>
      </c>
      <c r="C951" s="88">
        <v>11373</v>
      </c>
      <c r="D951" s="88" t="s">
        <v>72</v>
      </c>
      <c r="E951" s="90" t="s">
        <v>24</v>
      </c>
      <c r="F951" s="90">
        <v>88</v>
      </c>
      <c r="G951" s="90">
        <v>80</v>
      </c>
      <c r="H951" s="91">
        <v>0</v>
      </c>
      <c r="I951" s="91"/>
      <c r="J951" s="91"/>
      <c r="K951" s="91">
        <v>1</v>
      </c>
      <c r="L951" s="92">
        <v>2</v>
      </c>
      <c r="M951" s="92"/>
      <c r="N951" s="92">
        <v>1</v>
      </c>
      <c r="O951" s="92"/>
      <c r="P951" s="92">
        <v>2</v>
      </c>
      <c r="Q951" s="92"/>
      <c r="R951" s="92">
        <v>1</v>
      </c>
      <c r="S951" s="92"/>
      <c r="T951" s="93">
        <v>0</v>
      </c>
      <c r="U951" s="93"/>
      <c r="V951" s="94">
        <v>7</v>
      </c>
      <c r="W951" s="121"/>
    </row>
    <row r="952" spans="1:23" x14ac:dyDescent="0.2">
      <c r="A952" s="86" t="s">
        <v>16</v>
      </c>
      <c r="B952" s="86" t="s">
        <v>35</v>
      </c>
      <c r="C952" s="88">
        <v>11373</v>
      </c>
      <c r="D952" s="88" t="s">
        <v>72</v>
      </c>
      <c r="E952" s="90" t="s">
        <v>24</v>
      </c>
      <c r="F952" s="90">
        <v>88</v>
      </c>
      <c r="G952" s="90">
        <v>80</v>
      </c>
      <c r="H952" s="91"/>
      <c r="I952" s="91">
        <v>0</v>
      </c>
      <c r="J952" s="91">
        <v>1</v>
      </c>
      <c r="K952" s="91"/>
      <c r="L952" s="92">
        <v>2</v>
      </c>
      <c r="M952" s="92"/>
      <c r="N952" s="92">
        <v>1</v>
      </c>
      <c r="O952" s="92"/>
      <c r="P952" s="92">
        <v>0</v>
      </c>
      <c r="Q952" s="92"/>
      <c r="R952" s="92"/>
      <c r="S952" s="92">
        <v>1</v>
      </c>
      <c r="T952" s="93">
        <v>2</v>
      </c>
      <c r="U952" s="93"/>
      <c r="V952" s="94">
        <v>7</v>
      </c>
      <c r="W952" s="121"/>
    </row>
    <row r="953" spans="1:23" x14ac:dyDescent="0.2">
      <c r="A953" s="86" t="s">
        <v>16</v>
      </c>
      <c r="B953" s="86" t="s">
        <v>35</v>
      </c>
      <c r="C953" s="88">
        <v>11373</v>
      </c>
      <c r="D953" s="88" t="s">
        <v>72</v>
      </c>
      <c r="E953" s="90" t="s">
        <v>24</v>
      </c>
      <c r="F953" s="90">
        <v>88</v>
      </c>
      <c r="G953" s="90">
        <v>80</v>
      </c>
      <c r="H953" s="91"/>
      <c r="I953" s="91">
        <v>2</v>
      </c>
      <c r="J953" s="91">
        <v>1</v>
      </c>
      <c r="K953" s="91"/>
      <c r="L953" s="92"/>
      <c r="M953" s="92">
        <v>2</v>
      </c>
      <c r="N953" s="92">
        <v>1</v>
      </c>
      <c r="O953" s="92"/>
      <c r="P953" s="92">
        <v>2</v>
      </c>
      <c r="Q953" s="92"/>
      <c r="R953" s="92">
        <v>1</v>
      </c>
      <c r="S953" s="92"/>
      <c r="T953" s="93">
        <v>1</v>
      </c>
      <c r="U953" s="93"/>
      <c r="V953" s="94">
        <v>10</v>
      </c>
      <c r="W953" s="121"/>
    </row>
    <row r="954" spans="1:23" x14ac:dyDescent="0.2">
      <c r="A954" s="86" t="s">
        <v>16</v>
      </c>
      <c r="B954" s="86" t="s">
        <v>35</v>
      </c>
      <c r="C954" s="88">
        <v>11373</v>
      </c>
      <c r="D954" s="88" t="s">
        <v>72</v>
      </c>
      <c r="E954" s="90" t="s">
        <v>24</v>
      </c>
      <c r="F954" s="90">
        <v>88</v>
      </c>
      <c r="G954" s="90">
        <v>80</v>
      </c>
      <c r="H954" s="91"/>
      <c r="I954" s="91">
        <v>2</v>
      </c>
      <c r="J954" s="91">
        <v>0</v>
      </c>
      <c r="K954" s="91"/>
      <c r="L954" s="92"/>
      <c r="M954" s="92">
        <v>2</v>
      </c>
      <c r="N954" s="92">
        <v>0</v>
      </c>
      <c r="O954" s="92"/>
      <c r="P954" s="92"/>
      <c r="Q954" s="92">
        <v>0</v>
      </c>
      <c r="R954" s="92">
        <v>0</v>
      </c>
      <c r="S954" s="92"/>
      <c r="T954" s="93">
        <v>1</v>
      </c>
      <c r="U954" s="93"/>
      <c r="V954" s="94">
        <v>5</v>
      </c>
      <c r="W954" s="121"/>
    </row>
    <row r="955" spans="1:23" x14ac:dyDescent="0.2">
      <c r="A955" s="86" t="s">
        <v>16</v>
      </c>
      <c r="B955" s="86" t="s">
        <v>35</v>
      </c>
      <c r="C955" s="88">
        <v>11373</v>
      </c>
      <c r="D955" s="88" t="s">
        <v>72</v>
      </c>
      <c r="E955" s="90" t="s">
        <v>24</v>
      </c>
      <c r="F955" s="90">
        <v>88</v>
      </c>
      <c r="G955" s="90">
        <v>80</v>
      </c>
      <c r="H955" s="91">
        <v>1</v>
      </c>
      <c r="I955" s="91"/>
      <c r="J955" s="91"/>
      <c r="K955" s="91">
        <v>1</v>
      </c>
      <c r="L955" s="92"/>
      <c r="M955" s="92">
        <v>2</v>
      </c>
      <c r="N955" s="92">
        <v>1</v>
      </c>
      <c r="O955" s="92"/>
      <c r="P955" s="92">
        <v>2</v>
      </c>
      <c r="Q955" s="92"/>
      <c r="R955" s="92"/>
      <c r="S955" s="92">
        <v>1</v>
      </c>
      <c r="T955" s="93">
        <v>2</v>
      </c>
      <c r="U955" s="93"/>
      <c r="V955" s="94">
        <v>10</v>
      </c>
      <c r="W955" s="121"/>
    </row>
    <row r="956" spans="1:23" x14ac:dyDescent="0.2">
      <c r="A956" s="86" t="s">
        <v>16</v>
      </c>
      <c r="B956" s="86" t="s">
        <v>35</v>
      </c>
      <c r="C956" s="88">
        <v>11373</v>
      </c>
      <c r="D956" s="88" t="s">
        <v>72</v>
      </c>
      <c r="E956" s="90" t="s">
        <v>24</v>
      </c>
      <c r="F956" s="90">
        <v>88</v>
      </c>
      <c r="G956" s="90">
        <v>80</v>
      </c>
      <c r="H956" s="91">
        <v>2</v>
      </c>
      <c r="I956" s="91"/>
      <c r="J956" s="91"/>
      <c r="K956" s="91">
        <v>1</v>
      </c>
      <c r="L956" s="92"/>
      <c r="M956" s="92">
        <v>1</v>
      </c>
      <c r="N956" s="92">
        <v>1</v>
      </c>
      <c r="O956" s="92"/>
      <c r="P956" s="92"/>
      <c r="Q956" s="92">
        <v>0</v>
      </c>
      <c r="R956" s="92"/>
      <c r="S956" s="92">
        <v>1</v>
      </c>
      <c r="T956" s="93">
        <v>2</v>
      </c>
      <c r="U956" s="93"/>
      <c r="V956" s="94">
        <v>8</v>
      </c>
      <c r="W956" s="121"/>
    </row>
    <row r="957" spans="1:23" x14ac:dyDescent="0.2">
      <c r="A957" s="86" t="s">
        <v>16</v>
      </c>
      <c r="B957" s="86" t="s">
        <v>35</v>
      </c>
      <c r="C957" s="88">
        <v>11373</v>
      </c>
      <c r="D957" s="88" t="s">
        <v>72</v>
      </c>
      <c r="E957" s="90" t="s">
        <v>24</v>
      </c>
      <c r="F957" s="90">
        <v>88</v>
      </c>
      <c r="G957" s="90">
        <v>80</v>
      </c>
      <c r="H957" s="91"/>
      <c r="I957" s="91">
        <v>2</v>
      </c>
      <c r="J957" s="91">
        <v>1</v>
      </c>
      <c r="K957" s="91"/>
      <c r="L957" s="92"/>
      <c r="M957" s="92">
        <v>2</v>
      </c>
      <c r="N957" s="92">
        <v>1</v>
      </c>
      <c r="O957" s="92"/>
      <c r="P957" s="92"/>
      <c r="Q957" s="92">
        <v>2</v>
      </c>
      <c r="R957" s="92">
        <v>0</v>
      </c>
      <c r="S957" s="92"/>
      <c r="T957" s="93">
        <v>1</v>
      </c>
      <c r="U957" s="93"/>
      <c r="V957" s="94">
        <v>9</v>
      </c>
      <c r="W957" s="121"/>
    </row>
    <row r="958" spans="1:23" x14ac:dyDescent="0.2">
      <c r="A958" s="86" t="s">
        <v>16</v>
      </c>
      <c r="B958" s="86" t="s">
        <v>35</v>
      </c>
      <c r="C958" s="88">
        <v>11373</v>
      </c>
      <c r="D958" s="88" t="s">
        <v>72</v>
      </c>
      <c r="E958" s="90" t="s">
        <v>24</v>
      </c>
      <c r="F958" s="90">
        <v>88</v>
      </c>
      <c r="G958" s="90">
        <v>80</v>
      </c>
      <c r="H958" s="91">
        <v>2</v>
      </c>
      <c r="I958" s="91"/>
      <c r="J958" s="91">
        <v>1</v>
      </c>
      <c r="K958" s="91"/>
      <c r="L958" s="92">
        <v>2</v>
      </c>
      <c r="M958" s="92"/>
      <c r="N958" s="92">
        <v>1</v>
      </c>
      <c r="O958" s="92"/>
      <c r="P958" s="92">
        <v>2</v>
      </c>
      <c r="Q958" s="92"/>
      <c r="R958" s="92">
        <v>1</v>
      </c>
      <c r="S958" s="92"/>
      <c r="T958" s="93">
        <v>2</v>
      </c>
      <c r="U958" s="93"/>
      <c r="V958" s="94">
        <v>11</v>
      </c>
      <c r="W958" s="121"/>
    </row>
    <row r="959" spans="1:23" x14ac:dyDescent="0.2">
      <c r="A959" s="86" t="s">
        <v>16</v>
      </c>
      <c r="B959" s="86" t="s">
        <v>35</v>
      </c>
      <c r="C959" s="88">
        <v>11373</v>
      </c>
      <c r="D959" s="88" t="s">
        <v>72</v>
      </c>
      <c r="E959" s="90" t="s">
        <v>24</v>
      </c>
      <c r="F959" s="90">
        <v>88</v>
      </c>
      <c r="G959" s="90">
        <v>80</v>
      </c>
      <c r="H959" s="91">
        <v>2</v>
      </c>
      <c r="I959" s="91"/>
      <c r="J959" s="91"/>
      <c r="K959" s="91">
        <v>1</v>
      </c>
      <c r="L959" s="92"/>
      <c r="M959" s="92">
        <v>2</v>
      </c>
      <c r="N959" s="92">
        <v>1</v>
      </c>
      <c r="O959" s="92"/>
      <c r="P959" s="92">
        <v>2</v>
      </c>
      <c r="Q959" s="92"/>
      <c r="R959" s="92">
        <v>1</v>
      </c>
      <c r="S959" s="92"/>
      <c r="T959" s="93">
        <v>1</v>
      </c>
      <c r="U959" s="93"/>
      <c r="V959" s="94">
        <v>10</v>
      </c>
      <c r="W959" s="121"/>
    </row>
    <row r="960" spans="1:23" x14ac:dyDescent="0.2">
      <c r="A960" s="86" t="s">
        <v>16</v>
      </c>
      <c r="B960" s="86" t="s">
        <v>35</v>
      </c>
      <c r="C960" s="88">
        <v>11373</v>
      </c>
      <c r="D960" s="88" t="s">
        <v>72</v>
      </c>
      <c r="E960" s="90" t="s">
        <v>24</v>
      </c>
      <c r="F960" s="90">
        <v>88</v>
      </c>
      <c r="G960" s="90">
        <v>80</v>
      </c>
      <c r="H960" s="91">
        <v>2</v>
      </c>
      <c r="I960" s="91"/>
      <c r="J960" s="91">
        <v>1</v>
      </c>
      <c r="K960" s="91"/>
      <c r="L960" s="92"/>
      <c r="M960" s="92">
        <v>1</v>
      </c>
      <c r="N960" s="92">
        <v>1</v>
      </c>
      <c r="O960" s="92"/>
      <c r="P960" s="92">
        <v>1</v>
      </c>
      <c r="Q960" s="92"/>
      <c r="R960" s="92">
        <v>1</v>
      </c>
      <c r="S960" s="92"/>
      <c r="T960" s="93">
        <v>1</v>
      </c>
      <c r="U960" s="93"/>
      <c r="V960" s="94">
        <v>8</v>
      </c>
      <c r="W960" s="121"/>
    </row>
    <row r="961" spans="1:23" x14ac:dyDescent="0.2">
      <c r="A961" s="86" t="s">
        <v>16</v>
      </c>
      <c r="B961" s="86" t="s">
        <v>35</v>
      </c>
      <c r="C961" s="88">
        <v>11373</v>
      </c>
      <c r="D961" s="88" t="s">
        <v>72</v>
      </c>
      <c r="E961" s="90" t="s">
        <v>24</v>
      </c>
      <c r="F961" s="90">
        <v>88</v>
      </c>
      <c r="G961" s="90">
        <v>80</v>
      </c>
      <c r="H961" s="91">
        <v>2</v>
      </c>
      <c r="I961" s="91"/>
      <c r="J961" s="91">
        <v>1</v>
      </c>
      <c r="K961" s="91"/>
      <c r="L961" s="92"/>
      <c r="M961" s="92">
        <v>2</v>
      </c>
      <c r="N961" s="92">
        <v>1</v>
      </c>
      <c r="O961" s="92"/>
      <c r="P961" s="92">
        <v>1</v>
      </c>
      <c r="Q961" s="92"/>
      <c r="R961" s="92">
        <v>0</v>
      </c>
      <c r="S961" s="92"/>
      <c r="T961" s="93">
        <v>1</v>
      </c>
      <c r="U961" s="93"/>
      <c r="V961" s="94">
        <v>8</v>
      </c>
      <c r="W961" s="121"/>
    </row>
    <row r="962" spans="1:23" x14ac:dyDescent="0.2">
      <c r="A962" s="86" t="s">
        <v>16</v>
      </c>
      <c r="B962" s="86" t="s">
        <v>35</v>
      </c>
      <c r="C962" s="88">
        <v>11373</v>
      </c>
      <c r="D962" s="88" t="s">
        <v>72</v>
      </c>
      <c r="E962" s="90" t="s">
        <v>24</v>
      </c>
      <c r="F962" s="90">
        <v>88</v>
      </c>
      <c r="G962" s="90">
        <v>80</v>
      </c>
      <c r="H962" s="91">
        <v>2</v>
      </c>
      <c r="I962" s="91"/>
      <c r="J962" s="91"/>
      <c r="K962" s="91">
        <v>1</v>
      </c>
      <c r="L962" s="92">
        <v>2</v>
      </c>
      <c r="M962" s="92"/>
      <c r="N962" s="92">
        <v>1</v>
      </c>
      <c r="O962" s="92"/>
      <c r="P962" s="92"/>
      <c r="Q962" s="92">
        <v>2</v>
      </c>
      <c r="R962" s="92"/>
      <c r="S962" s="92">
        <v>1</v>
      </c>
      <c r="T962" s="93">
        <v>2</v>
      </c>
      <c r="U962" s="93"/>
      <c r="V962" s="94">
        <v>11</v>
      </c>
      <c r="W962" s="121"/>
    </row>
    <row r="963" spans="1:23" x14ac:dyDescent="0.2">
      <c r="A963" s="86" t="s">
        <v>16</v>
      </c>
      <c r="B963" s="86" t="s">
        <v>35</v>
      </c>
      <c r="C963" s="88">
        <v>11373</v>
      </c>
      <c r="D963" s="88" t="s">
        <v>72</v>
      </c>
      <c r="E963" s="90" t="s">
        <v>24</v>
      </c>
      <c r="F963" s="90">
        <v>88</v>
      </c>
      <c r="G963" s="90">
        <v>80</v>
      </c>
      <c r="H963" s="91">
        <v>2</v>
      </c>
      <c r="I963" s="91"/>
      <c r="J963" s="91"/>
      <c r="K963" s="91">
        <v>1</v>
      </c>
      <c r="L963" s="92">
        <v>2</v>
      </c>
      <c r="M963" s="92"/>
      <c r="N963" s="92">
        <v>1</v>
      </c>
      <c r="O963" s="92"/>
      <c r="P963" s="92">
        <v>1</v>
      </c>
      <c r="Q963" s="92"/>
      <c r="R963" s="92">
        <v>1</v>
      </c>
      <c r="S963" s="92"/>
      <c r="T963" s="93"/>
      <c r="U963" s="93">
        <v>1</v>
      </c>
      <c r="V963" s="94">
        <v>9</v>
      </c>
      <c r="W963" s="121"/>
    </row>
    <row r="964" spans="1:23" x14ac:dyDescent="0.2">
      <c r="A964" s="86" t="s">
        <v>16</v>
      </c>
      <c r="B964" s="86" t="s">
        <v>35</v>
      </c>
      <c r="C964" s="88">
        <v>11373</v>
      </c>
      <c r="D964" s="88" t="s">
        <v>72</v>
      </c>
      <c r="E964" s="90" t="s">
        <v>24</v>
      </c>
      <c r="F964" s="90">
        <v>88</v>
      </c>
      <c r="G964" s="90">
        <v>80</v>
      </c>
      <c r="H964" s="91">
        <v>2</v>
      </c>
      <c r="I964" s="91"/>
      <c r="J964" s="91"/>
      <c r="K964" s="91">
        <v>1</v>
      </c>
      <c r="L964" s="92"/>
      <c r="M964" s="92">
        <v>2</v>
      </c>
      <c r="N964" s="92"/>
      <c r="O964" s="92">
        <v>1</v>
      </c>
      <c r="P964" s="92">
        <v>2</v>
      </c>
      <c r="Q964" s="92"/>
      <c r="R964" s="92">
        <v>1</v>
      </c>
      <c r="S964" s="92"/>
      <c r="T964" s="93">
        <v>2</v>
      </c>
      <c r="U964" s="93"/>
      <c r="V964" s="94">
        <v>11</v>
      </c>
      <c r="W964" s="121"/>
    </row>
    <row r="965" spans="1:23" x14ac:dyDescent="0.2">
      <c r="A965" s="86" t="s">
        <v>16</v>
      </c>
      <c r="B965" s="86" t="s">
        <v>35</v>
      </c>
      <c r="C965" s="88">
        <v>11373</v>
      </c>
      <c r="D965" s="88" t="s">
        <v>72</v>
      </c>
      <c r="E965" s="90" t="s">
        <v>24</v>
      </c>
      <c r="F965" s="90">
        <v>88</v>
      </c>
      <c r="G965" s="90">
        <v>80</v>
      </c>
      <c r="H965" s="91">
        <v>2</v>
      </c>
      <c r="I965" s="91"/>
      <c r="J965" s="91"/>
      <c r="K965" s="91">
        <v>0</v>
      </c>
      <c r="L965" s="92">
        <v>2</v>
      </c>
      <c r="M965" s="92"/>
      <c r="N965" s="92">
        <v>1</v>
      </c>
      <c r="O965" s="92"/>
      <c r="P965" s="92">
        <v>2</v>
      </c>
      <c r="Q965" s="92"/>
      <c r="R965" s="92">
        <v>0</v>
      </c>
      <c r="S965" s="92"/>
      <c r="T965" s="93">
        <v>0</v>
      </c>
      <c r="U965" s="93"/>
      <c r="V965" s="94">
        <v>7</v>
      </c>
      <c r="W965" s="121"/>
    </row>
    <row r="966" spans="1:23" x14ac:dyDescent="0.2">
      <c r="A966" s="86" t="s">
        <v>16</v>
      </c>
      <c r="B966" s="86" t="s">
        <v>36</v>
      </c>
      <c r="C966" s="88">
        <v>11376</v>
      </c>
      <c r="D966" s="88" t="s">
        <v>71</v>
      </c>
      <c r="E966" s="89" t="s">
        <v>18</v>
      </c>
      <c r="F966" s="90">
        <v>156</v>
      </c>
      <c r="G966" s="90">
        <v>138</v>
      </c>
      <c r="H966" s="91"/>
      <c r="I966" s="91">
        <v>2</v>
      </c>
      <c r="J966" s="91"/>
      <c r="K966" s="91">
        <v>1</v>
      </c>
      <c r="L966" s="92">
        <v>2</v>
      </c>
      <c r="M966" s="92"/>
      <c r="N966" s="92">
        <v>1</v>
      </c>
      <c r="O966" s="92"/>
      <c r="P966" s="92">
        <v>2</v>
      </c>
      <c r="Q966" s="92"/>
      <c r="R966" s="92">
        <v>0</v>
      </c>
      <c r="S966" s="92"/>
      <c r="T966" s="93"/>
      <c r="U966" s="93">
        <v>2</v>
      </c>
      <c r="V966" s="94">
        <v>10</v>
      </c>
      <c r="W966" s="121"/>
    </row>
    <row r="967" spans="1:23" x14ac:dyDescent="0.2">
      <c r="A967" s="86" t="s">
        <v>16</v>
      </c>
      <c r="B967" s="86" t="s">
        <v>36</v>
      </c>
      <c r="C967" s="88">
        <v>11376</v>
      </c>
      <c r="D967" s="88" t="s">
        <v>71</v>
      </c>
      <c r="E967" s="90" t="s">
        <v>18</v>
      </c>
      <c r="F967" s="90">
        <v>156</v>
      </c>
      <c r="G967" s="90">
        <v>138</v>
      </c>
      <c r="H967" s="91">
        <v>2</v>
      </c>
      <c r="I967" s="91"/>
      <c r="J967" s="91"/>
      <c r="K967" s="91">
        <v>0</v>
      </c>
      <c r="L967" s="92">
        <v>2</v>
      </c>
      <c r="M967" s="92"/>
      <c r="N967" s="92">
        <v>1</v>
      </c>
      <c r="O967" s="92"/>
      <c r="P967" s="92">
        <v>0</v>
      </c>
      <c r="Q967" s="92"/>
      <c r="R967" s="92">
        <v>1</v>
      </c>
      <c r="S967" s="92"/>
      <c r="T967" s="93"/>
      <c r="U967" s="93">
        <v>2</v>
      </c>
      <c r="V967" s="94">
        <v>8</v>
      </c>
      <c r="W967" s="121"/>
    </row>
    <row r="968" spans="1:23" x14ac:dyDescent="0.2">
      <c r="A968" s="86" t="s">
        <v>16</v>
      </c>
      <c r="B968" s="86" t="s">
        <v>36</v>
      </c>
      <c r="C968" s="88">
        <v>11376</v>
      </c>
      <c r="D968" s="88" t="s">
        <v>71</v>
      </c>
      <c r="E968" s="90" t="s">
        <v>18</v>
      </c>
      <c r="F968" s="90">
        <v>156</v>
      </c>
      <c r="G968" s="90">
        <v>138</v>
      </c>
      <c r="H968" s="91"/>
      <c r="I968" s="91">
        <v>1</v>
      </c>
      <c r="J968" s="91">
        <v>0</v>
      </c>
      <c r="K968" s="91"/>
      <c r="L968" s="92">
        <v>1</v>
      </c>
      <c r="M968" s="92"/>
      <c r="N968" s="92">
        <v>1</v>
      </c>
      <c r="O968" s="92"/>
      <c r="P968" s="92">
        <v>0</v>
      </c>
      <c r="Q968" s="92"/>
      <c r="R968" s="92">
        <v>1</v>
      </c>
      <c r="S968" s="92"/>
      <c r="T968" s="93">
        <v>1</v>
      </c>
      <c r="U968" s="93"/>
      <c r="V968" s="94">
        <v>5</v>
      </c>
      <c r="W968" s="121"/>
    </row>
    <row r="969" spans="1:23" x14ac:dyDescent="0.2">
      <c r="A969" s="86" t="s">
        <v>16</v>
      </c>
      <c r="B969" s="86" t="s">
        <v>36</v>
      </c>
      <c r="C969" s="88">
        <v>11376</v>
      </c>
      <c r="D969" s="88" t="s">
        <v>71</v>
      </c>
      <c r="E969" s="90" t="s">
        <v>18</v>
      </c>
      <c r="F969" s="90">
        <v>156</v>
      </c>
      <c r="G969" s="90">
        <v>138</v>
      </c>
      <c r="H969" s="91">
        <v>1</v>
      </c>
      <c r="I969" s="91"/>
      <c r="J969" s="91">
        <v>0</v>
      </c>
      <c r="K969" s="91"/>
      <c r="L969" s="92">
        <v>2</v>
      </c>
      <c r="M969" s="92"/>
      <c r="N969" s="92">
        <v>0</v>
      </c>
      <c r="O969" s="92"/>
      <c r="P969" s="92">
        <v>2</v>
      </c>
      <c r="Q969" s="92"/>
      <c r="R969" s="92">
        <v>0</v>
      </c>
      <c r="S969" s="92"/>
      <c r="T969" s="93">
        <v>0</v>
      </c>
      <c r="U969" s="93"/>
      <c r="V969" s="94">
        <v>5</v>
      </c>
      <c r="W969" s="121"/>
    </row>
    <row r="970" spans="1:23" x14ac:dyDescent="0.2">
      <c r="A970" s="86" t="s">
        <v>16</v>
      </c>
      <c r="B970" s="86" t="s">
        <v>36</v>
      </c>
      <c r="C970" s="88">
        <v>11376</v>
      </c>
      <c r="D970" s="88" t="s">
        <v>71</v>
      </c>
      <c r="E970" s="90" t="s">
        <v>18</v>
      </c>
      <c r="F970" s="90">
        <v>156</v>
      </c>
      <c r="G970" s="90">
        <v>138</v>
      </c>
      <c r="H970" s="91">
        <v>2</v>
      </c>
      <c r="I970" s="91"/>
      <c r="J970" s="91"/>
      <c r="K970" s="91">
        <v>1</v>
      </c>
      <c r="L970" s="92">
        <v>2</v>
      </c>
      <c r="M970" s="92"/>
      <c r="N970" s="92"/>
      <c r="O970" s="92">
        <v>1</v>
      </c>
      <c r="P970" s="92">
        <v>2</v>
      </c>
      <c r="Q970" s="92"/>
      <c r="R970" s="92"/>
      <c r="S970" s="92">
        <v>0</v>
      </c>
      <c r="T970" s="93">
        <v>2</v>
      </c>
      <c r="U970" s="93"/>
      <c r="V970" s="94">
        <v>10</v>
      </c>
      <c r="W970" s="121"/>
    </row>
    <row r="971" spans="1:23" x14ac:dyDescent="0.2">
      <c r="A971" s="86" t="s">
        <v>16</v>
      </c>
      <c r="B971" s="86" t="s">
        <v>36</v>
      </c>
      <c r="C971" s="88">
        <v>11376</v>
      </c>
      <c r="D971" s="88" t="s">
        <v>71</v>
      </c>
      <c r="E971" s="90" t="s">
        <v>18</v>
      </c>
      <c r="F971" s="90">
        <v>156</v>
      </c>
      <c r="G971" s="90">
        <v>138</v>
      </c>
      <c r="H971" s="91"/>
      <c r="I971" s="91">
        <v>2</v>
      </c>
      <c r="J971" s="91">
        <v>1</v>
      </c>
      <c r="K971" s="91"/>
      <c r="L971" s="92"/>
      <c r="M971" s="92">
        <v>1</v>
      </c>
      <c r="N971" s="92">
        <v>1</v>
      </c>
      <c r="O971" s="92"/>
      <c r="P971" s="92">
        <v>2</v>
      </c>
      <c r="Q971" s="92"/>
      <c r="R971" s="92">
        <v>1</v>
      </c>
      <c r="S971" s="92"/>
      <c r="T971" s="93">
        <v>1</v>
      </c>
      <c r="U971" s="93"/>
      <c r="V971" s="94">
        <v>9</v>
      </c>
      <c r="W971" s="121"/>
    </row>
    <row r="972" spans="1:23" x14ac:dyDescent="0.2">
      <c r="A972" s="86" t="s">
        <v>16</v>
      </c>
      <c r="B972" s="86" t="s">
        <v>36</v>
      </c>
      <c r="C972" s="88">
        <v>11376</v>
      </c>
      <c r="D972" s="88" t="s">
        <v>71</v>
      </c>
      <c r="E972" s="90" t="s">
        <v>18</v>
      </c>
      <c r="F972" s="90">
        <v>156</v>
      </c>
      <c r="G972" s="90">
        <v>138</v>
      </c>
      <c r="H972" s="91"/>
      <c r="I972" s="91">
        <v>2</v>
      </c>
      <c r="J972" s="91"/>
      <c r="K972" s="91">
        <v>1</v>
      </c>
      <c r="L972" s="92">
        <v>2</v>
      </c>
      <c r="M972" s="92"/>
      <c r="N972" s="92">
        <v>1</v>
      </c>
      <c r="O972" s="92"/>
      <c r="P972" s="92"/>
      <c r="Q972" s="92">
        <v>2</v>
      </c>
      <c r="R972" s="92">
        <v>1</v>
      </c>
      <c r="S972" s="92"/>
      <c r="T972" s="93">
        <v>1</v>
      </c>
      <c r="U972" s="93"/>
      <c r="V972" s="94">
        <v>10</v>
      </c>
      <c r="W972" s="121"/>
    </row>
    <row r="973" spans="1:23" x14ac:dyDescent="0.2">
      <c r="A973" s="86" t="s">
        <v>16</v>
      </c>
      <c r="B973" s="86" t="s">
        <v>36</v>
      </c>
      <c r="C973" s="88">
        <v>11376</v>
      </c>
      <c r="D973" s="88" t="s">
        <v>71</v>
      </c>
      <c r="E973" s="90" t="s">
        <v>18</v>
      </c>
      <c r="F973" s="90">
        <v>156</v>
      </c>
      <c r="G973" s="90">
        <v>138</v>
      </c>
      <c r="H973" s="91"/>
      <c r="I973" s="91">
        <v>2</v>
      </c>
      <c r="J973" s="91"/>
      <c r="K973" s="91">
        <v>1</v>
      </c>
      <c r="L973" s="92">
        <v>2</v>
      </c>
      <c r="M973" s="92"/>
      <c r="N973" s="92">
        <v>1</v>
      </c>
      <c r="O973" s="92"/>
      <c r="P973" s="92">
        <v>2</v>
      </c>
      <c r="Q973" s="92"/>
      <c r="R973" s="92">
        <v>1</v>
      </c>
      <c r="S973" s="92"/>
      <c r="T973" s="93"/>
      <c r="U973" s="93">
        <v>0</v>
      </c>
      <c r="V973" s="94">
        <v>9</v>
      </c>
      <c r="W973" s="121"/>
    </row>
    <row r="974" spans="1:23" x14ac:dyDescent="0.2">
      <c r="A974" s="86" t="s">
        <v>16</v>
      </c>
      <c r="B974" s="86" t="s">
        <v>36</v>
      </c>
      <c r="C974" s="88">
        <v>11376</v>
      </c>
      <c r="D974" s="88" t="s">
        <v>71</v>
      </c>
      <c r="E974" s="90" t="s">
        <v>18</v>
      </c>
      <c r="F974" s="90">
        <v>156</v>
      </c>
      <c r="G974" s="90">
        <v>138</v>
      </c>
      <c r="H974" s="91">
        <v>2</v>
      </c>
      <c r="I974" s="91"/>
      <c r="J974" s="91"/>
      <c r="K974" s="91">
        <v>1</v>
      </c>
      <c r="L974" s="92"/>
      <c r="M974" s="92">
        <v>1</v>
      </c>
      <c r="N974" s="92">
        <v>1</v>
      </c>
      <c r="O974" s="92"/>
      <c r="P974" s="92">
        <v>0</v>
      </c>
      <c r="Q974" s="92"/>
      <c r="R974" s="92"/>
      <c r="S974" s="92">
        <v>0</v>
      </c>
      <c r="T974" s="93"/>
      <c r="U974" s="93">
        <v>0</v>
      </c>
      <c r="V974" s="94">
        <v>5</v>
      </c>
      <c r="W974" s="121"/>
    </row>
    <row r="975" spans="1:23" x14ac:dyDescent="0.2">
      <c r="A975" s="86" t="s">
        <v>16</v>
      </c>
      <c r="B975" s="86" t="s">
        <v>36</v>
      </c>
      <c r="C975" s="88">
        <v>11376</v>
      </c>
      <c r="D975" s="88" t="s">
        <v>71</v>
      </c>
      <c r="E975" s="90" t="s">
        <v>18</v>
      </c>
      <c r="F975" s="90">
        <v>156</v>
      </c>
      <c r="G975" s="90">
        <v>138</v>
      </c>
      <c r="H975" s="91"/>
      <c r="I975" s="91">
        <v>2</v>
      </c>
      <c r="J975" s="91"/>
      <c r="K975" s="91">
        <v>1</v>
      </c>
      <c r="L975" s="92">
        <v>2</v>
      </c>
      <c r="M975" s="92"/>
      <c r="N975" s="92">
        <v>1</v>
      </c>
      <c r="O975" s="92"/>
      <c r="P975" s="92">
        <v>1</v>
      </c>
      <c r="Q975" s="92"/>
      <c r="R975" s="92">
        <v>1</v>
      </c>
      <c r="S975" s="92"/>
      <c r="T975" s="93">
        <v>2</v>
      </c>
      <c r="U975" s="93"/>
      <c r="V975" s="94">
        <v>10</v>
      </c>
      <c r="W975" s="121"/>
    </row>
    <row r="976" spans="1:23" x14ac:dyDescent="0.2">
      <c r="A976" s="86" t="s">
        <v>16</v>
      </c>
      <c r="B976" s="86" t="s">
        <v>36</v>
      </c>
      <c r="C976" s="88">
        <v>11376</v>
      </c>
      <c r="D976" s="88" t="s">
        <v>71</v>
      </c>
      <c r="E976" s="90" t="s">
        <v>18</v>
      </c>
      <c r="F976" s="90">
        <v>156</v>
      </c>
      <c r="G976" s="90">
        <v>138</v>
      </c>
      <c r="H976" s="91">
        <v>1</v>
      </c>
      <c r="I976" s="91"/>
      <c r="J976" s="91"/>
      <c r="K976" s="91">
        <v>1</v>
      </c>
      <c r="L976" s="92"/>
      <c r="M976" s="92">
        <v>1</v>
      </c>
      <c r="N976" s="92">
        <v>1</v>
      </c>
      <c r="O976" s="92"/>
      <c r="P976" s="92"/>
      <c r="Q976" s="92">
        <v>2</v>
      </c>
      <c r="R976" s="92">
        <v>1</v>
      </c>
      <c r="S976" s="92"/>
      <c r="T976" s="93"/>
      <c r="U976" s="93">
        <v>2</v>
      </c>
      <c r="V976" s="94">
        <v>9</v>
      </c>
      <c r="W976" s="121"/>
    </row>
    <row r="977" spans="1:23" x14ac:dyDescent="0.2">
      <c r="A977" s="86" t="s">
        <v>16</v>
      </c>
      <c r="B977" s="86" t="s">
        <v>36</v>
      </c>
      <c r="C977" s="88">
        <v>11376</v>
      </c>
      <c r="D977" s="88" t="s">
        <v>71</v>
      </c>
      <c r="E977" s="90" t="s">
        <v>18</v>
      </c>
      <c r="F977" s="90">
        <v>156</v>
      </c>
      <c r="G977" s="90">
        <v>138</v>
      </c>
      <c r="H977" s="91"/>
      <c r="I977" s="91">
        <v>2</v>
      </c>
      <c r="J977" s="91"/>
      <c r="K977" s="91">
        <v>1</v>
      </c>
      <c r="L977" s="92"/>
      <c r="M977" s="92">
        <v>1</v>
      </c>
      <c r="N977" s="92">
        <v>1</v>
      </c>
      <c r="O977" s="92"/>
      <c r="P977" s="92">
        <v>2</v>
      </c>
      <c r="Q977" s="92"/>
      <c r="R977" s="92">
        <v>1</v>
      </c>
      <c r="S977" s="92"/>
      <c r="T977" s="93">
        <v>1</v>
      </c>
      <c r="U977" s="93"/>
      <c r="V977" s="94">
        <v>9</v>
      </c>
      <c r="W977" s="121"/>
    </row>
    <row r="978" spans="1:23" x14ac:dyDescent="0.2">
      <c r="A978" s="86" t="s">
        <v>16</v>
      </c>
      <c r="B978" s="86" t="s">
        <v>36</v>
      </c>
      <c r="C978" s="88">
        <v>11376</v>
      </c>
      <c r="D978" s="88" t="s">
        <v>71</v>
      </c>
      <c r="E978" s="90" t="s">
        <v>18</v>
      </c>
      <c r="F978" s="90">
        <v>156</v>
      </c>
      <c r="G978" s="90">
        <v>138</v>
      </c>
      <c r="H978" s="91"/>
      <c r="I978" s="91">
        <v>2</v>
      </c>
      <c r="J978" s="91"/>
      <c r="K978" s="91">
        <v>1</v>
      </c>
      <c r="L978" s="92">
        <v>2</v>
      </c>
      <c r="M978" s="92"/>
      <c r="N978" s="92">
        <v>1</v>
      </c>
      <c r="O978" s="92"/>
      <c r="P978" s="92">
        <v>1</v>
      </c>
      <c r="Q978" s="92"/>
      <c r="R978" s="92">
        <v>1</v>
      </c>
      <c r="S978" s="92"/>
      <c r="T978" s="93">
        <v>0</v>
      </c>
      <c r="U978" s="93"/>
      <c r="V978" s="94">
        <v>8</v>
      </c>
      <c r="W978" s="121"/>
    </row>
    <row r="979" spans="1:23" x14ac:dyDescent="0.2">
      <c r="A979" s="86" t="s">
        <v>16</v>
      </c>
      <c r="B979" s="86" t="s">
        <v>36</v>
      </c>
      <c r="C979" s="88">
        <v>11376</v>
      </c>
      <c r="D979" s="88" t="s">
        <v>71</v>
      </c>
      <c r="E979" s="90" t="s">
        <v>18</v>
      </c>
      <c r="F979" s="90">
        <v>156</v>
      </c>
      <c r="G979" s="90">
        <v>138</v>
      </c>
      <c r="H979" s="91">
        <v>2</v>
      </c>
      <c r="I979" s="91"/>
      <c r="J979" s="91">
        <v>1</v>
      </c>
      <c r="K979" s="91"/>
      <c r="L979" s="92">
        <v>2</v>
      </c>
      <c r="M979" s="92"/>
      <c r="N979" s="92">
        <v>1</v>
      </c>
      <c r="O979" s="92"/>
      <c r="P979" s="92">
        <v>2</v>
      </c>
      <c r="Q979" s="92"/>
      <c r="R979" s="92">
        <v>1</v>
      </c>
      <c r="S979" s="92"/>
      <c r="T979" s="93">
        <v>2</v>
      </c>
      <c r="U979" s="93"/>
      <c r="V979" s="94">
        <v>11</v>
      </c>
      <c r="W979" s="121"/>
    </row>
    <row r="980" spans="1:23" x14ac:dyDescent="0.2">
      <c r="A980" s="86" t="s">
        <v>16</v>
      </c>
      <c r="B980" s="86" t="s">
        <v>36</v>
      </c>
      <c r="C980" s="88">
        <v>11376</v>
      </c>
      <c r="D980" s="88" t="s">
        <v>71</v>
      </c>
      <c r="E980" s="90" t="s">
        <v>18</v>
      </c>
      <c r="F980" s="90">
        <v>156</v>
      </c>
      <c r="G980" s="90">
        <v>138</v>
      </c>
      <c r="H980" s="91"/>
      <c r="I980" s="91">
        <v>2</v>
      </c>
      <c r="J980" s="91"/>
      <c r="K980" s="91">
        <v>1</v>
      </c>
      <c r="L980" s="92">
        <v>2</v>
      </c>
      <c r="M980" s="92"/>
      <c r="N980" s="92">
        <v>1</v>
      </c>
      <c r="O980" s="92"/>
      <c r="P980" s="92">
        <v>0</v>
      </c>
      <c r="Q980" s="92"/>
      <c r="R980" s="92">
        <v>0</v>
      </c>
      <c r="S980" s="92"/>
      <c r="T980" s="93">
        <v>0</v>
      </c>
      <c r="U980" s="93"/>
      <c r="V980" s="94">
        <v>6</v>
      </c>
      <c r="W980" s="121"/>
    </row>
    <row r="981" spans="1:23" x14ac:dyDescent="0.2">
      <c r="A981" s="86" t="s">
        <v>16</v>
      </c>
      <c r="B981" s="86" t="s">
        <v>36</v>
      </c>
      <c r="C981" s="88">
        <v>11376</v>
      </c>
      <c r="D981" s="88" t="s">
        <v>71</v>
      </c>
      <c r="E981" s="90" t="s">
        <v>18</v>
      </c>
      <c r="F981" s="90">
        <v>156</v>
      </c>
      <c r="G981" s="90">
        <v>138</v>
      </c>
      <c r="H981" s="91">
        <v>0</v>
      </c>
      <c r="I981" s="91"/>
      <c r="J981" s="91"/>
      <c r="K981" s="91">
        <v>1</v>
      </c>
      <c r="L981" s="92"/>
      <c r="M981" s="92">
        <v>1</v>
      </c>
      <c r="N981" s="92">
        <v>0</v>
      </c>
      <c r="O981" s="92"/>
      <c r="P981" s="92">
        <v>2</v>
      </c>
      <c r="Q981" s="92"/>
      <c r="R981" s="92"/>
      <c r="S981" s="92">
        <v>0</v>
      </c>
      <c r="T981" s="93">
        <v>1</v>
      </c>
      <c r="U981" s="93"/>
      <c r="V981" s="94">
        <v>5</v>
      </c>
      <c r="W981" s="121"/>
    </row>
    <row r="982" spans="1:23" x14ac:dyDescent="0.2">
      <c r="A982" s="86" t="s">
        <v>16</v>
      </c>
      <c r="B982" s="86" t="s">
        <v>36</v>
      </c>
      <c r="C982" s="88">
        <v>11376</v>
      </c>
      <c r="D982" s="88" t="s">
        <v>71</v>
      </c>
      <c r="E982" s="90" t="s">
        <v>18</v>
      </c>
      <c r="F982" s="90">
        <v>156</v>
      </c>
      <c r="G982" s="90">
        <v>138</v>
      </c>
      <c r="H982" s="91"/>
      <c r="I982" s="91">
        <v>2</v>
      </c>
      <c r="J982" s="91">
        <v>1</v>
      </c>
      <c r="K982" s="91"/>
      <c r="L982" s="92"/>
      <c r="M982" s="92">
        <v>1</v>
      </c>
      <c r="N982" s="92">
        <v>1</v>
      </c>
      <c r="O982" s="92"/>
      <c r="P982" s="92"/>
      <c r="Q982" s="92">
        <v>2</v>
      </c>
      <c r="R982" s="92">
        <v>1</v>
      </c>
      <c r="S982" s="92"/>
      <c r="T982" s="93">
        <v>2</v>
      </c>
      <c r="U982" s="93"/>
      <c r="V982" s="94">
        <v>10</v>
      </c>
      <c r="W982" s="121"/>
    </row>
    <row r="983" spans="1:23" x14ac:dyDescent="0.2">
      <c r="A983" s="86" t="s">
        <v>16</v>
      </c>
      <c r="B983" s="86" t="s">
        <v>36</v>
      </c>
      <c r="C983" s="88">
        <v>11376</v>
      </c>
      <c r="D983" s="88" t="s">
        <v>71</v>
      </c>
      <c r="E983" s="90" t="s">
        <v>18</v>
      </c>
      <c r="F983" s="90">
        <v>156</v>
      </c>
      <c r="G983" s="90">
        <v>138</v>
      </c>
      <c r="H983" s="91"/>
      <c r="I983" s="91">
        <v>2</v>
      </c>
      <c r="J983" s="91">
        <v>1</v>
      </c>
      <c r="K983" s="91"/>
      <c r="L983" s="92">
        <v>1</v>
      </c>
      <c r="M983" s="92"/>
      <c r="N983" s="92">
        <v>1</v>
      </c>
      <c r="O983" s="92"/>
      <c r="P983" s="92"/>
      <c r="Q983" s="92">
        <v>2</v>
      </c>
      <c r="R983" s="92">
        <v>1</v>
      </c>
      <c r="S983" s="92"/>
      <c r="T983" s="93"/>
      <c r="U983" s="93">
        <v>2</v>
      </c>
      <c r="V983" s="94">
        <v>10</v>
      </c>
      <c r="W983" s="121"/>
    </row>
    <row r="984" spans="1:23" x14ac:dyDescent="0.2">
      <c r="A984" s="86" t="s">
        <v>16</v>
      </c>
      <c r="B984" s="86" t="s">
        <v>36</v>
      </c>
      <c r="C984" s="88">
        <v>11376</v>
      </c>
      <c r="D984" s="88" t="s">
        <v>71</v>
      </c>
      <c r="E984" s="90" t="s">
        <v>18</v>
      </c>
      <c r="F984" s="90">
        <v>156</v>
      </c>
      <c r="G984" s="90">
        <v>138</v>
      </c>
      <c r="H984" s="91"/>
      <c r="I984" s="91">
        <v>2</v>
      </c>
      <c r="J984" s="91"/>
      <c r="K984" s="91">
        <v>1</v>
      </c>
      <c r="L984" s="92">
        <v>2</v>
      </c>
      <c r="M984" s="92"/>
      <c r="N984" s="92">
        <v>0</v>
      </c>
      <c r="O984" s="92"/>
      <c r="P984" s="92">
        <v>0</v>
      </c>
      <c r="Q984" s="92"/>
      <c r="R984" s="92"/>
      <c r="S984" s="92">
        <v>1</v>
      </c>
      <c r="T984" s="93"/>
      <c r="U984" s="93">
        <v>1</v>
      </c>
      <c r="V984" s="94">
        <v>7</v>
      </c>
      <c r="W984" s="121"/>
    </row>
    <row r="985" spans="1:23" x14ac:dyDescent="0.2">
      <c r="A985" s="86" t="s">
        <v>16</v>
      </c>
      <c r="B985" s="86" t="s">
        <v>36</v>
      </c>
      <c r="C985" s="88">
        <v>11376</v>
      </c>
      <c r="D985" s="88" t="s">
        <v>71</v>
      </c>
      <c r="E985" s="90" t="s">
        <v>18</v>
      </c>
      <c r="F985" s="90">
        <v>156</v>
      </c>
      <c r="G985" s="90">
        <v>138</v>
      </c>
      <c r="H985" s="91"/>
      <c r="I985" s="91">
        <v>1</v>
      </c>
      <c r="J985" s="91">
        <v>1</v>
      </c>
      <c r="K985" s="91"/>
      <c r="L985" s="92">
        <v>0</v>
      </c>
      <c r="M985" s="92"/>
      <c r="N985" s="92">
        <v>1</v>
      </c>
      <c r="O985" s="92"/>
      <c r="P985" s="92">
        <v>0</v>
      </c>
      <c r="Q985" s="92"/>
      <c r="R985" s="92">
        <v>1</v>
      </c>
      <c r="S985" s="92"/>
      <c r="T985" s="93">
        <v>1</v>
      </c>
      <c r="U985" s="93"/>
      <c r="V985" s="94">
        <v>5</v>
      </c>
      <c r="W985" s="121"/>
    </row>
    <row r="986" spans="1:23" x14ac:dyDescent="0.2">
      <c r="A986" s="86" t="s">
        <v>16</v>
      </c>
      <c r="B986" s="86" t="s">
        <v>36</v>
      </c>
      <c r="C986" s="88">
        <v>11376</v>
      </c>
      <c r="D986" s="88" t="s">
        <v>71</v>
      </c>
      <c r="E986" s="90" t="s">
        <v>18</v>
      </c>
      <c r="F986" s="90">
        <v>156</v>
      </c>
      <c r="G986" s="90">
        <v>138</v>
      </c>
      <c r="H986" s="91">
        <v>2</v>
      </c>
      <c r="I986" s="91"/>
      <c r="J986" s="91">
        <v>1</v>
      </c>
      <c r="K986" s="91"/>
      <c r="L986" s="92">
        <v>2</v>
      </c>
      <c r="M986" s="92"/>
      <c r="N986" s="92">
        <v>1</v>
      </c>
      <c r="O986" s="92"/>
      <c r="P986" s="92">
        <v>0</v>
      </c>
      <c r="Q986" s="92"/>
      <c r="R986" s="92">
        <v>1</v>
      </c>
      <c r="S986" s="92"/>
      <c r="T986" s="93">
        <v>2</v>
      </c>
      <c r="U986" s="93"/>
      <c r="V986" s="94">
        <v>9</v>
      </c>
      <c r="W986" s="121"/>
    </row>
    <row r="987" spans="1:23" x14ac:dyDescent="0.2">
      <c r="A987" s="86" t="s">
        <v>16</v>
      </c>
      <c r="B987" s="86" t="s">
        <v>36</v>
      </c>
      <c r="C987" s="88">
        <v>11376</v>
      </c>
      <c r="D987" s="88" t="s">
        <v>71</v>
      </c>
      <c r="E987" s="90" t="s">
        <v>18</v>
      </c>
      <c r="F987" s="90">
        <v>156</v>
      </c>
      <c r="G987" s="90">
        <v>138</v>
      </c>
      <c r="H987" s="91">
        <v>2</v>
      </c>
      <c r="I987" s="91"/>
      <c r="J987" s="91">
        <v>1</v>
      </c>
      <c r="K987" s="91"/>
      <c r="L987" s="92"/>
      <c r="M987" s="92">
        <v>1</v>
      </c>
      <c r="N987" s="92">
        <v>1</v>
      </c>
      <c r="O987" s="92"/>
      <c r="P987" s="92">
        <v>0</v>
      </c>
      <c r="Q987" s="92"/>
      <c r="R987" s="92">
        <v>1</v>
      </c>
      <c r="S987" s="92"/>
      <c r="T987" s="93">
        <v>2</v>
      </c>
      <c r="U987" s="93"/>
      <c r="V987" s="94">
        <v>8</v>
      </c>
      <c r="W987" s="121"/>
    </row>
    <row r="988" spans="1:23" x14ac:dyDescent="0.2">
      <c r="A988" s="86" t="s">
        <v>16</v>
      </c>
      <c r="B988" s="86" t="s">
        <v>36</v>
      </c>
      <c r="C988" s="88">
        <v>11376</v>
      </c>
      <c r="D988" s="88" t="s">
        <v>71</v>
      </c>
      <c r="E988" s="90" t="s">
        <v>18</v>
      </c>
      <c r="F988" s="90">
        <v>156</v>
      </c>
      <c r="G988" s="90">
        <v>138</v>
      </c>
      <c r="H988" s="91">
        <v>1</v>
      </c>
      <c r="I988" s="91"/>
      <c r="J988" s="91"/>
      <c r="K988" s="91">
        <v>1</v>
      </c>
      <c r="L988" s="92"/>
      <c r="M988" s="92">
        <v>1</v>
      </c>
      <c r="N988" s="92"/>
      <c r="O988" s="92">
        <v>0</v>
      </c>
      <c r="P988" s="92"/>
      <c r="Q988" s="92">
        <v>1</v>
      </c>
      <c r="R988" s="92"/>
      <c r="S988" s="92">
        <v>0</v>
      </c>
      <c r="T988" s="93">
        <v>1</v>
      </c>
      <c r="U988" s="93"/>
      <c r="V988" s="94">
        <v>5</v>
      </c>
      <c r="W988" s="121"/>
    </row>
    <row r="989" spans="1:23" x14ac:dyDescent="0.2">
      <c r="A989" s="86" t="s">
        <v>16</v>
      </c>
      <c r="B989" s="86" t="s">
        <v>36</v>
      </c>
      <c r="C989" s="88">
        <v>11376</v>
      </c>
      <c r="D989" s="88" t="s">
        <v>71</v>
      </c>
      <c r="E989" s="90" t="s">
        <v>18</v>
      </c>
      <c r="F989" s="90">
        <v>156</v>
      </c>
      <c r="G989" s="90">
        <v>138</v>
      </c>
      <c r="H989" s="91">
        <v>2</v>
      </c>
      <c r="I989" s="91"/>
      <c r="J989" s="91">
        <v>1</v>
      </c>
      <c r="K989" s="91"/>
      <c r="L989" s="92">
        <v>2</v>
      </c>
      <c r="M989" s="92"/>
      <c r="N989" s="92">
        <v>1</v>
      </c>
      <c r="O989" s="92"/>
      <c r="P989" s="92"/>
      <c r="Q989" s="92">
        <v>2</v>
      </c>
      <c r="R989" s="92">
        <v>1</v>
      </c>
      <c r="S989" s="92"/>
      <c r="T989" s="93">
        <v>0</v>
      </c>
      <c r="U989" s="93"/>
      <c r="V989" s="94">
        <v>9</v>
      </c>
      <c r="W989" s="121"/>
    </row>
    <row r="990" spans="1:23" x14ac:dyDescent="0.2">
      <c r="A990" s="86" t="s">
        <v>16</v>
      </c>
      <c r="B990" s="86" t="s">
        <v>36</v>
      </c>
      <c r="C990" s="88">
        <v>11376</v>
      </c>
      <c r="D990" s="88" t="s">
        <v>71</v>
      </c>
      <c r="E990" s="90" t="s">
        <v>18</v>
      </c>
      <c r="F990" s="90">
        <v>156</v>
      </c>
      <c r="G990" s="90">
        <v>138</v>
      </c>
      <c r="H990" s="91">
        <v>2</v>
      </c>
      <c r="I990" s="91"/>
      <c r="J990" s="91"/>
      <c r="K990" s="91">
        <v>1</v>
      </c>
      <c r="L990" s="92">
        <v>2</v>
      </c>
      <c r="M990" s="92"/>
      <c r="N990" s="92">
        <v>1</v>
      </c>
      <c r="O990" s="92"/>
      <c r="P990" s="92">
        <v>2</v>
      </c>
      <c r="Q990" s="92"/>
      <c r="R990" s="92">
        <v>1</v>
      </c>
      <c r="S990" s="92"/>
      <c r="T990" s="93">
        <v>1</v>
      </c>
      <c r="U990" s="93"/>
      <c r="V990" s="94">
        <v>10</v>
      </c>
      <c r="W990" s="121"/>
    </row>
    <row r="991" spans="1:23" x14ac:dyDescent="0.2">
      <c r="A991" s="86" t="s">
        <v>16</v>
      </c>
      <c r="B991" s="86" t="s">
        <v>36</v>
      </c>
      <c r="C991" s="88">
        <v>11376</v>
      </c>
      <c r="D991" s="88" t="s">
        <v>71</v>
      </c>
      <c r="E991" s="90" t="s">
        <v>18</v>
      </c>
      <c r="F991" s="90">
        <v>156</v>
      </c>
      <c r="G991" s="90">
        <v>138</v>
      </c>
      <c r="H991" s="91">
        <v>2</v>
      </c>
      <c r="I991" s="91"/>
      <c r="J991" s="91"/>
      <c r="K991" s="91">
        <v>0</v>
      </c>
      <c r="L991" s="92"/>
      <c r="M991" s="92">
        <v>1</v>
      </c>
      <c r="N991" s="92">
        <v>1</v>
      </c>
      <c r="O991" s="92"/>
      <c r="P991" s="92">
        <v>2</v>
      </c>
      <c r="Q991" s="92"/>
      <c r="R991" s="92"/>
      <c r="S991" s="92">
        <v>1</v>
      </c>
      <c r="T991" s="93">
        <v>1</v>
      </c>
      <c r="U991" s="93"/>
      <c r="V991" s="94">
        <v>8</v>
      </c>
      <c r="W991" s="121"/>
    </row>
    <row r="992" spans="1:23" x14ac:dyDescent="0.2">
      <c r="A992" s="86" t="s">
        <v>16</v>
      </c>
      <c r="B992" s="86" t="s">
        <v>36</v>
      </c>
      <c r="C992" s="88">
        <v>11376</v>
      </c>
      <c r="D992" s="88" t="s">
        <v>71</v>
      </c>
      <c r="E992" s="90" t="s">
        <v>18</v>
      </c>
      <c r="F992" s="90">
        <v>156</v>
      </c>
      <c r="G992" s="90">
        <v>138</v>
      </c>
      <c r="H992" s="91">
        <v>2</v>
      </c>
      <c r="I992" s="91"/>
      <c r="J992" s="91"/>
      <c r="K992" s="91">
        <v>1</v>
      </c>
      <c r="L992" s="92"/>
      <c r="M992" s="92">
        <v>1</v>
      </c>
      <c r="N992" s="92">
        <v>1</v>
      </c>
      <c r="O992" s="92"/>
      <c r="P992" s="92"/>
      <c r="Q992" s="92">
        <v>2</v>
      </c>
      <c r="R992" s="92">
        <v>1</v>
      </c>
      <c r="S992" s="92"/>
      <c r="T992" s="93">
        <v>2</v>
      </c>
      <c r="U992" s="93"/>
      <c r="V992" s="94">
        <v>10</v>
      </c>
      <c r="W992" s="121"/>
    </row>
    <row r="993" spans="1:23" x14ac:dyDescent="0.2">
      <c r="A993" s="86" t="s">
        <v>16</v>
      </c>
      <c r="B993" s="86" t="s">
        <v>36</v>
      </c>
      <c r="C993" s="88">
        <v>11376</v>
      </c>
      <c r="D993" s="88" t="s">
        <v>71</v>
      </c>
      <c r="E993" s="90" t="s">
        <v>18</v>
      </c>
      <c r="F993" s="90">
        <v>156</v>
      </c>
      <c r="G993" s="90">
        <v>138</v>
      </c>
      <c r="H993" s="91"/>
      <c r="I993" s="91">
        <v>2</v>
      </c>
      <c r="J993" s="91"/>
      <c r="K993" s="91">
        <v>1</v>
      </c>
      <c r="L993" s="92">
        <v>1</v>
      </c>
      <c r="M993" s="92"/>
      <c r="N993" s="92">
        <v>1</v>
      </c>
      <c r="O993" s="92"/>
      <c r="P993" s="92">
        <v>2</v>
      </c>
      <c r="Q993" s="92"/>
      <c r="R993" s="92">
        <v>1</v>
      </c>
      <c r="S993" s="92"/>
      <c r="T993" s="93">
        <v>1</v>
      </c>
      <c r="U993" s="93"/>
      <c r="V993" s="94">
        <v>9</v>
      </c>
      <c r="W993" s="121"/>
    </row>
    <row r="994" spans="1:23" x14ac:dyDescent="0.2">
      <c r="A994" s="86" t="s">
        <v>16</v>
      </c>
      <c r="B994" s="86" t="s">
        <v>36</v>
      </c>
      <c r="C994" s="88">
        <v>11376</v>
      </c>
      <c r="D994" s="88" t="s">
        <v>71</v>
      </c>
      <c r="E994" s="90" t="s">
        <v>18</v>
      </c>
      <c r="F994" s="90">
        <v>156</v>
      </c>
      <c r="G994" s="90">
        <v>138</v>
      </c>
      <c r="H994" s="91"/>
      <c r="I994" s="91">
        <v>1</v>
      </c>
      <c r="J994" s="91"/>
      <c r="K994" s="91">
        <v>1</v>
      </c>
      <c r="L994" s="92"/>
      <c r="M994" s="92">
        <v>1</v>
      </c>
      <c r="N994" s="92">
        <v>1</v>
      </c>
      <c r="O994" s="92"/>
      <c r="P994" s="92">
        <v>2</v>
      </c>
      <c r="Q994" s="92"/>
      <c r="R994" s="92">
        <v>1</v>
      </c>
      <c r="S994" s="92"/>
      <c r="T994" s="93"/>
      <c r="U994" s="93">
        <v>1</v>
      </c>
      <c r="V994" s="94">
        <v>8</v>
      </c>
      <c r="W994" s="121"/>
    </row>
    <row r="995" spans="1:23" x14ac:dyDescent="0.2">
      <c r="A995" s="86" t="s">
        <v>16</v>
      </c>
      <c r="B995" s="86" t="s">
        <v>36</v>
      </c>
      <c r="C995" s="88">
        <v>11376</v>
      </c>
      <c r="D995" s="88" t="s">
        <v>71</v>
      </c>
      <c r="E995" s="90" t="s">
        <v>18</v>
      </c>
      <c r="F995" s="90">
        <v>156</v>
      </c>
      <c r="G995" s="90">
        <v>138</v>
      </c>
      <c r="H995" s="91"/>
      <c r="I995" s="91">
        <v>2</v>
      </c>
      <c r="J995" s="91">
        <v>1</v>
      </c>
      <c r="K995" s="91"/>
      <c r="L995" s="92">
        <v>2</v>
      </c>
      <c r="M995" s="92"/>
      <c r="N995" s="92">
        <v>1</v>
      </c>
      <c r="O995" s="92"/>
      <c r="P995" s="92">
        <v>2</v>
      </c>
      <c r="Q995" s="92"/>
      <c r="R995" s="92">
        <v>1</v>
      </c>
      <c r="S995" s="92"/>
      <c r="T995" s="93">
        <v>2</v>
      </c>
      <c r="U995" s="93"/>
      <c r="V995" s="94">
        <v>11</v>
      </c>
      <c r="W995" s="121"/>
    </row>
    <row r="996" spans="1:23" x14ac:dyDescent="0.2">
      <c r="A996" s="86" t="s">
        <v>16</v>
      </c>
      <c r="B996" s="86" t="s">
        <v>36</v>
      </c>
      <c r="C996" s="88">
        <v>11376</v>
      </c>
      <c r="D996" s="88" t="s">
        <v>71</v>
      </c>
      <c r="E996" s="90" t="s">
        <v>19</v>
      </c>
      <c r="F996" s="90">
        <v>156</v>
      </c>
      <c r="G996" s="90">
        <v>138</v>
      </c>
      <c r="H996" s="91">
        <v>1</v>
      </c>
      <c r="I996" s="91"/>
      <c r="J996" s="91">
        <v>0</v>
      </c>
      <c r="K996" s="91"/>
      <c r="L996" s="92"/>
      <c r="M996" s="92">
        <v>0</v>
      </c>
      <c r="N996" s="92">
        <v>1</v>
      </c>
      <c r="O996" s="92"/>
      <c r="P996" s="92">
        <v>2</v>
      </c>
      <c r="Q996" s="92"/>
      <c r="R996" s="92"/>
      <c r="S996" s="92">
        <v>1</v>
      </c>
      <c r="T996" s="93">
        <v>1</v>
      </c>
      <c r="U996" s="93"/>
      <c r="V996" s="94">
        <v>6</v>
      </c>
      <c r="W996" s="121"/>
    </row>
    <row r="997" spans="1:23" x14ac:dyDescent="0.2">
      <c r="A997" s="86" t="s">
        <v>16</v>
      </c>
      <c r="B997" s="86" t="s">
        <v>36</v>
      </c>
      <c r="C997" s="88">
        <v>11376</v>
      </c>
      <c r="D997" s="88" t="s">
        <v>71</v>
      </c>
      <c r="E997" s="90" t="s">
        <v>19</v>
      </c>
      <c r="F997" s="90">
        <v>156</v>
      </c>
      <c r="G997" s="90">
        <v>138</v>
      </c>
      <c r="H997" s="91">
        <v>0</v>
      </c>
      <c r="I997" s="91"/>
      <c r="J997" s="91">
        <v>1</v>
      </c>
      <c r="K997" s="91"/>
      <c r="L997" s="92"/>
      <c r="M997" s="92">
        <v>1</v>
      </c>
      <c r="N997" s="92"/>
      <c r="O997" s="92">
        <v>1</v>
      </c>
      <c r="P997" s="92"/>
      <c r="Q997" s="92">
        <v>1</v>
      </c>
      <c r="R997" s="92">
        <v>1</v>
      </c>
      <c r="S997" s="92"/>
      <c r="T997" s="93">
        <v>1</v>
      </c>
      <c r="U997" s="93"/>
      <c r="V997" s="94">
        <v>6</v>
      </c>
      <c r="W997" s="121"/>
    </row>
    <row r="998" spans="1:23" x14ac:dyDescent="0.2">
      <c r="A998" s="86" t="s">
        <v>16</v>
      </c>
      <c r="B998" s="86" t="s">
        <v>36</v>
      </c>
      <c r="C998" s="88">
        <v>11376</v>
      </c>
      <c r="D998" s="88" t="s">
        <v>71</v>
      </c>
      <c r="E998" s="90" t="s">
        <v>19</v>
      </c>
      <c r="F998" s="90">
        <v>156</v>
      </c>
      <c r="G998" s="90">
        <v>138</v>
      </c>
      <c r="H998" s="91"/>
      <c r="I998" s="91">
        <v>1</v>
      </c>
      <c r="J998" s="91">
        <v>1</v>
      </c>
      <c r="K998" s="91"/>
      <c r="L998" s="92"/>
      <c r="M998" s="92">
        <v>1</v>
      </c>
      <c r="N998" s="92">
        <v>1</v>
      </c>
      <c r="O998" s="92"/>
      <c r="P998" s="92"/>
      <c r="Q998" s="92">
        <v>1</v>
      </c>
      <c r="R998" s="92">
        <v>1</v>
      </c>
      <c r="S998" s="92"/>
      <c r="T998" s="93">
        <v>0</v>
      </c>
      <c r="U998" s="93"/>
      <c r="V998" s="94">
        <v>6</v>
      </c>
      <c r="W998" s="121"/>
    </row>
    <row r="999" spans="1:23" x14ac:dyDescent="0.2">
      <c r="A999" s="86" t="s">
        <v>16</v>
      </c>
      <c r="B999" s="86" t="s">
        <v>36</v>
      </c>
      <c r="C999" s="88">
        <v>11376</v>
      </c>
      <c r="D999" s="88" t="s">
        <v>71</v>
      </c>
      <c r="E999" s="90" t="s">
        <v>19</v>
      </c>
      <c r="F999" s="90">
        <v>156</v>
      </c>
      <c r="G999" s="90">
        <v>138</v>
      </c>
      <c r="H999" s="91">
        <v>2</v>
      </c>
      <c r="I999" s="91"/>
      <c r="J999" s="91">
        <v>1</v>
      </c>
      <c r="K999" s="91"/>
      <c r="L999" s="92"/>
      <c r="M999" s="92">
        <v>1</v>
      </c>
      <c r="N999" s="92">
        <v>1</v>
      </c>
      <c r="O999" s="92"/>
      <c r="P999" s="92"/>
      <c r="Q999" s="92">
        <v>2</v>
      </c>
      <c r="R999" s="92">
        <v>1</v>
      </c>
      <c r="S999" s="92"/>
      <c r="T999" s="93"/>
      <c r="U999" s="93">
        <v>2</v>
      </c>
      <c r="V999" s="94">
        <v>10</v>
      </c>
      <c r="W999" s="121"/>
    </row>
    <row r="1000" spans="1:23" x14ac:dyDescent="0.2">
      <c r="A1000" s="86" t="s">
        <v>16</v>
      </c>
      <c r="B1000" s="86" t="s">
        <v>36</v>
      </c>
      <c r="C1000" s="88">
        <v>11376</v>
      </c>
      <c r="D1000" s="88" t="s">
        <v>71</v>
      </c>
      <c r="E1000" s="90" t="s">
        <v>19</v>
      </c>
      <c r="F1000" s="90">
        <v>156</v>
      </c>
      <c r="G1000" s="90">
        <v>138</v>
      </c>
      <c r="H1000" s="91">
        <v>2</v>
      </c>
      <c r="I1000" s="91"/>
      <c r="J1000" s="91">
        <v>1</v>
      </c>
      <c r="K1000" s="91"/>
      <c r="L1000" s="92">
        <v>1</v>
      </c>
      <c r="M1000" s="92"/>
      <c r="N1000" s="92"/>
      <c r="O1000" s="92">
        <v>0</v>
      </c>
      <c r="P1000" s="92"/>
      <c r="Q1000" s="92">
        <v>1</v>
      </c>
      <c r="R1000" s="92">
        <v>1</v>
      </c>
      <c r="S1000" s="92"/>
      <c r="T1000" s="93"/>
      <c r="U1000" s="93">
        <v>0</v>
      </c>
      <c r="V1000" s="94">
        <v>6</v>
      </c>
      <c r="W1000" s="121"/>
    </row>
    <row r="1001" spans="1:23" x14ac:dyDescent="0.2">
      <c r="A1001" s="86" t="s">
        <v>16</v>
      </c>
      <c r="B1001" s="86" t="s">
        <v>36</v>
      </c>
      <c r="C1001" s="88">
        <v>11376</v>
      </c>
      <c r="D1001" s="88" t="s">
        <v>71</v>
      </c>
      <c r="E1001" s="90" t="s">
        <v>19</v>
      </c>
      <c r="F1001" s="90">
        <v>156</v>
      </c>
      <c r="G1001" s="90">
        <v>138</v>
      </c>
      <c r="H1001" s="91"/>
      <c r="I1001" s="91">
        <v>2</v>
      </c>
      <c r="J1001" s="91"/>
      <c r="K1001" s="91">
        <v>1</v>
      </c>
      <c r="L1001" s="92"/>
      <c r="M1001" s="92">
        <v>0</v>
      </c>
      <c r="N1001" s="92">
        <v>1</v>
      </c>
      <c r="O1001" s="92"/>
      <c r="P1001" s="92"/>
      <c r="Q1001" s="92">
        <v>1</v>
      </c>
      <c r="R1001" s="92">
        <v>0</v>
      </c>
      <c r="S1001" s="92"/>
      <c r="T1001" s="93">
        <v>1</v>
      </c>
      <c r="U1001" s="93"/>
      <c r="V1001" s="94">
        <v>6</v>
      </c>
      <c r="W1001" s="121"/>
    </row>
    <row r="1002" spans="1:23" x14ac:dyDescent="0.2">
      <c r="A1002" s="86" t="s">
        <v>16</v>
      </c>
      <c r="B1002" s="86" t="s">
        <v>36</v>
      </c>
      <c r="C1002" s="88">
        <v>11376</v>
      </c>
      <c r="D1002" s="88" t="s">
        <v>71</v>
      </c>
      <c r="E1002" s="90" t="s">
        <v>19</v>
      </c>
      <c r="F1002" s="90">
        <v>156</v>
      </c>
      <c r="G1002" s="90">
        <v>138</v>
      </c>
      <c r="H1002" s="91">
        <v>1</v>
      </c>
      <c r="I1002" s="91"/>
      <c r="J1002" s="91"/>
      <c r="K1002" s="91">
        <v>1</v>
      </c>
      <c r="L1002" s="92"/>
      <c r="M1002" s="92">
        <v>1</v>
      </c>
      <c r="N1002" s="92"/>
      <c r="O1002" s="92">
        <v>0</v>
      </c>
      <c r="P1002" s="92">
        <v>0</v>
      </c>
      <c r="Q1002" s="92"/>
      <c r="R1002" s="92">
        <v>1</v>
      </c>
      <c r="S1002" s="92"/>
      <c r="T1002" s="93">
        <v>1</v>
      </c>
      <c r="U1002" s="93"/>
      <c r="V1002" s="94">
        <v>5</v>
      </c>
      <c r="W1002" s="121"/>
    </row>
    <row r="1003" spans="1:23" x14ac:dyDescent="0.2">
      <c r="A1003" s="86" t="s">
        <v>16</v>
      </c>
      <c r="B1003" s="86" t="s">
        <v>36</v>
      </c>
      <c r="C1003" s="88">
        <v>11376</v>
      </c>
      <c r="D1003" s="88" t="s">
        <v>71</v>
      </c>
      <c r="E1003" s="90" t="s">
        <v>19</v>
      </c>
      <c r="F1003" s="90">
        <v>156</v>
      </c>
      <c r="G1003" s="90">
        <v>138</v>
      </c>
      <c r="H1003" s="91"/>
      <c r="I1003" s="91">
        <v>2</v>
      </c>
      <c r="J1003" s="91">
        <v>1</v>
      </c>
      <c r="K1003" s="91"/>
      <c r="L1003" s="92"/>
      <c r="M1003" s="92">
        <v>1</v>
      </c>
      <c r="N1003" s="92">
        <v>1</v>
      </c>
      <c r="O1003" s="92"/>
      <c r="P1003" s="92">
        <v>0</v>
      </c>
      <c r="Q1003" s="92"/>
      <c r="R1003" s="92">
        <v>1</v>
      </c>
      <c r="S1003" s="92"/>
      <c r="T1003" s="93">
        <v>1</v>
      </c>
      <c r="U1003" s="93"/>
      <c r="V1003" s="94">
        <v>7</v>
      </c>
      <c r="W1003" s="121"/>
    </row>
    <row r="1004" spans="1:23" x14ac:dyDescent="0.2">
      <c r="A1004" s="86" t="s">
        <v>16</v>
      </c>
      <c r="B1004" s="86" t="s">
        <v>36</v>
      </c>
      <c r="C1004" s="88">
        <v>11376</v>
      </c>
      <c r="D1004" s="88" t="s">
        <v>71</v>
      </c>
      <c r="E1004" s="90" t="s">
        <v>19</v>
      </c>
      <c r="F1004" s="90">
        <v>156</v>
      </c>
      <c r="G1004" s="90">
        <v>138</v>
      </c>
      <c r="H1004" s="91"/>
      <c r="I1004" s="91">
        <v>2</v>
      </c>
      <c r="J1004" s="91">
        <v>1</v>
      </c>
      <c r="K1004" s="91"/>
      <c r="L1004" s="92"/>
      <c r="M1004" s="92">
        <v>1</v>
      </c>
      <c r="N1004" s="92"/>
      <c r="O1004" s="92">
        <v>1</v>
      </c>
      <c r="P1004" s="92"/>
      <c r="Q1004" s="92">
        <v>2</v>
      </c>
      <c r="R1004" s="92">
        <v>1</v>
      </c>
      <c r="S1004" s="92"/>
      <c r="T1004" s="93">
        <v>2</v>
      </c>
      <c r="U1004" s="93"/>
      <c r="V1004" s="94">
        <v>10</v>
      </c>
      <c r="W1004" s="121"/>
    </row>
    <row r="1005" spans="1:23" x14ac:dyDescent="0.2">
      <c r="A1005" s="86" t="s">
        <v>16</v>
      </c>
      <c r="B1005" s="86" t="s">
        <v>36</v>
      </c>
      <c r="C1005" s="88">
        <v>11376</v>
      </c>
      <c r="D1005" s="88" t="s">
        <v>71</v>
      </c>
      <c r="E1005" s="90" t="s">
        <v>19</v>
      </c>
      <c r="F1005" s="90">
        <v>156</v>
      </c>
      <c r="G1005" s="90">
        <v>138</v>
      </c>
      <c r="H1005" s="91"/>
      <c r="I1005" s="91">
        <v>1</v>
      </c>
      <c r="J1005" s="91">
        <v>1</v>
      </c>
      <c r="K1005" s="91"/>
      <c r="L1005" s="92"/>
      <c r="M1005" s="92">
        <v>0</v>
      </c>
      <c r="N1005" s="92"/>
      <c r="O1005" s="92">
        <v>1</v>
      </c>
      <c r="P1005" s="92">
        <v>2</v>
      </c>
      <c r="Q1005" s="92"/>
      <c r="R1005" s="92"/>
      <c r="S1005" s="92">
        <v>1</v>
      </c>
      <c r="T1005" s="93">
        <v>0</v>
      </c>
      <c r="U1005" s="93"/>
      <c r="V1005" s="94">
        <v>6</v>
      </c>
      <c r="W1005" s="121"/>
    </row>
    <row r="1006" spans="1:23" x14ac:dyDescent="0.2">
      <c r="A1006" s="86" t="s">
        <v>16</v>
      </c>
      <c r="B1006" s="86" t="s">
        <v>36</v>
      </c>
      <c r="C1006" s="88">
        <v>11376</v>
      </c>
      <c r="D1006" s="88" t="s">
        <v>71</v>
      </c>
      <c r="E1006" s="90" t="s">
        <v>19</v>
      </c>
      <c r="F1006" s="90">
        <v>156</v>
      </c>
      <c r="G1006" s="90">
        <v>138</v>
      </c>
      <c r="H1006" s="91"/>
      <c r="I1006" s="91">
        <v>1</v>
      </c>
      <c r="J1006" s="91">
        <v>1</v>
      </c>
      <c r="K1006" s="91"/>
      <c r="L1006" s="92"/>
      <c r="M1006" s="92">
        <v>0</v>
      </c>
      <c r="N1006" s="92">
        <v>1</v>
      </c>
      <c r="O1006" s="92"/>
      <c r="P1006" s="92">
        <v>1</v>
      </c>
      <c r="Q1006" s="92"/>
      <c r="R1006" s="92"/>
      <c r="S1006" s="92">
        <v>1</v>
      </c>
      <c r="T1006" s="93">
        <v>1</v>
      </c>
      <c r="U1006" s="93"/>
      <c r="V1006" s="94">
        <v>6</v>
      </c>
      <c r="W1006" s="121"/>
    </row>
    <row r="1007" spans="1:23" x14ac:dyDescent="0.2">
      <c r="A1007" s="86" t="s">
        <v>16</v>
      </c>
      <c r="B1007" s="86" t="s">
        <v>36</v>
      </c>
      <c r="C1007" s="88">
        <v>11376</v>
      </c>
      <c r="D1007" s="88" t="s">
        <v>71</v>
      </c>
      <c r="E1007" s="90" t="s">
        <v>19</v>
      </c>
      <c r="F1007" s="90">
        <v>156</v>
      </c>
      <c r="G1007" s="90">
        <v>138</v>
      </c>
      <c r="H1007" s="91">
        <v>1</v>
      </c>
      <c r="I1007" s="91"/>
      <c r="J1007" s="91"/>
      <c r="K1007" s="91">
        <v>1</v>
      </c>
      <c r="L1007" s="92">
        <v>2</v>
      </c>
      <c r="M1007" s="92"/>
      <c r="N1007" s="92">
        <v>1</v>
      </c>
      <c r="O1007" s="92"/>
      <c r="P1007" s="92">
        <v>0</v>
      </c>
      <c r="Q1007" s="92"/>
      <c r="R1007" s="92">
        <v>1</v>
      </c>
      <c r="S1007" s="92"/>
      <c r="T1007" s="93"/>
      <c r="U1007" s="93">
        <v>1</v>
      </c>
      <c r="V1007" s="94">
        <v>7</v>
      </c>
      <c r="W1007" s="121"/>
    </row>
    <row r="1008" spans="1:23" x14ac:dyDescent="0.2">
      <c r="A1008" s="86" t="s">
        <v>16</v>
      </c>
      <c r="B1008" s="86" t="s">
        <v>36</v>
      </c>
      <c r="C1008" s="88">
        <v>11376</v>
      </c>
      <c r="D1008" s="88" t="s">
        <v>71</v>
      </c>
      <c r="E1008" s="90" t="s">
        <v>19</v>
      </c>
      <c r="F1008" s="90">
        <v>156</v>
      </c>
      <c r="G1008" s="90">
        <v>138</v>
      </c>
      <c r="H1008" s="91"/>
      <c r="I1008" s="91">
        <v>2</v>
      </c>
      <c r="J1008" s="91">
        <v>1</v>
      </c>
      <c r="K1008" s="91"/>
      <c r="L1008" s="92">
        <v>1</v>
      </c>
      <c r="M1008" s="92"/>
      <c r="N1008" s="92">
        <v>1</v>
      </c>
      <c r="O1008" s="92"/>
      <c r="P1008" s="92">
        <v>0</v>
      </c>
      <c r="Q1008" s="92"/>
      <c r="R1008" s="92">
        <v>1</v>
      </c>
      <c r="S1008" s="92"/>
      <c r="T1008" s="93">
        <v>0</v>
      </c>
      <c r="U1008" s="93"/>
      <c r="V1008" s="94">
        <v>6</v>
      </c>
      <c r="W1008" s="121"/>
    </row>
    <row r="1009" spans="1:23" x14ac:dyDescent="0.2">
      <c r="A1009" s="86" t="s">
        <v>16</v>
      </c>
      <c r="B1009" s="86" t="s">
        <v>36</v>
      </c>
      <c r="C1009" s="88">
        <v>11376</v>
      </c>
      <c r="D1009" s="88" t="s">
        <v>71</v>
      </c>
      <c r="E1009" s="90" t="s">
        <v>19</v>
      </c>
      <c r="F1009" s="90">
        <v>156</v>
      </c>
      <c r="G1009" s="90">
        <v>138</v>
      </c>
      <c r="H1009" s="91"/>
      <c r="I1009" s="91">
        <v>2</v>
      </c>
      <c r="J1009" s="91">
        <v>1</v>
      </c>
      <c r="K1009" s="91"/>
      <c r="L1009" s="92">
        <v>0</v>
      </c>
      <c r="M1009" s="92"/>
      <c r="N1009" s="92">
        <v>0</v>
      </c>
      <c r="O1009" s="92"/>
      <c r="P1009" s="92"/>
      <c r="Q1009" s="92">
        <v>2</v>
      </c>
      <c r="R1009" s="92"/>
      <c r="S1009" s="92">
        <v>1</v>
      </c>
      <c r="T1009" s="93"/>
      <c r="U1009" s="93">
        <v>0</v>
      </c>
      <c r="V1009" s="94">
        <v>6</v>
      </c>
      <c r="W1009" s="121"/>
    </row>
    <row r="1010" spans="1:23" x14ac:dyDescent="0.2">
      <c r="A1010" s="86" t="s">
        <v>16</v>
      </c>
      <c r="B1010" s="86" t="s">
        <v>36</v>
      </c>
      <c r="C1010" s="88">
        <v>11376</v>
      </c>
      <c r="D1010" s="88" t="s">
        <v>71</v>
      </c>
      <c r="E1010" s="90" t="s">
        <v>19</v>
      </c>
      <c r="F1010" s="90">
        <v>156</v>
      </c>
      <c r="G1010" s="90">
        <v>138</v>
      </c>
      <c r="H1010" s="91">
        <v>2</v>
      </c>
      <c r="I1010" s="91"/>
      <c r="J1010" s="91"/>
      <c r="K1010" s="91">
        <v>0</v>
      </c>
      <c r="L1010" s="92">
        <v>2</v>
      </c>
      <c r="M1010" s="92"/>
      <c r="N1010" s="92">
        <v>1</v>
      </c>
      <c r="O1010" s="92"/>
      <c r="P1010" s="92">
        <v>0</v>
      </c>
      <c r="Q1010" s="92"/>
      <c r="R1010" s="92">
        <v>1</v>
      </c>
      <c r="S1010" s="92"/>
      <c r="T1010" s="93">
        <v>0</v>
      </c>
      <c r="U1010" s="93"/>
      <c r="V1010" s="94">
        <v>6</v>
      </c>
      <c r="W1010" s="121"/>
    </row>
    <row r="1011" spans="1:23" x14ac:dyDescent="0.2">
      <c r="A1011" s="86" t="s">
        <v>16</v>
      </c>
      <c r="B1011" s="86" t="s">
        <v>36</v>
      </c>
      <c r="C1011" s="88">
        <v>11376</v>
      </c>
      <c r="D1011" s="88" t="s">
        <v>71</v>
      </c>
      <c r="E1011" s="90" t="s">
        <v>19</v>
      </c>
      <c r="F1011" s="90">
        <v>156</v>
      </c>
      <c r="G1011" s="90">
        <v>138</v>
      </c>
      <c r="H1011" s="91"/>
      <c r="I1011" s="91">
        <v>1</v>
      </c>
      <c r="J1011" s="91">
        <v>1</v>
      </c>
      <c r="K1011" s="91"/>
      <c r="L1011" s="92"/>
      <c r="M1011" s="92">
        <v>1</v>
      </c>
      <c r="N1011" s="92">
        <v>1</v>
      </c>
      <c r="O1011" s="92"/>
      <c r="P1011" s="92"/>
      <c r="Q1011" s="92">
        <v>1</v>
      </c>
      <c r="R1011" s="92">
        <v>1</v>
      </c>
      <c r="S1011" s="92"/>
      <c r="T1011" s="93">
        <v>0</v>
      </c>
      <c r="U1011" s="93"/>
      <c r="V1011" s="94">
        <v>6</v>
      </c>
      <c r="W1011" s="121"/>
    </row>
    <row r="1012" spans="1:23" x14ac:dyDescent="0.2">
      <c r="A1012" s="86" t="s">
        <v>16</v>
      </c>
      <c r="B1012" s="86" t="s">
        <v>36</v>
      </c>
      <c r="C1012" s="88">
        <v>11376</v>
      </c>
      <c r="D1012" s="88" t="s">
        <v>71</v>
      </c>
      <c r="E1012" s="90" t="s">
        <v>19</v>
      </c>
      <c r="F1012" s="90">
        <v>156</v>
      </c>
      <c r="G1012" s="90">
        <v>138</v>
      </c>
      <c r="H1012" s="91"/>
      <c r="I1012" s="91">
        <v>1</v>
      </c>
      <c r="J1012" s="91">
        <v>1</v>
      </c>
      <c r="K1012" s="91"/>
      <c r="L1012" s="92"/>
      <c r="M1012" s="92">
        <v>0</v>
      </c>
      <c r="N1012" s="92">
        <v>1</v>
      </c>
      <c r="O1012" s="92"/>
      <c r="P1012" s="92"/>
      <c r="Q1012" s="92">
        <v>2</v>
      </c>
      <c r="R1012" s="92">
        <v>1</v>
      </c>
      <c r="S1012" s="92"/>
      <c r="T1012" s="93">
        <v>0</v>
      </c>
      <c r="U1012" s="93"/>
      <c r="V1012" s="94">
        <v>6</v>
      </c>
      <c r="W1012" s="121"/>
    </row>
    <row r="1013" spans="1:23" x14ac:dyDescent="0.2">
      <c r="A1013" s="86" t="s">
        <v>16</v>
      </c>
      <c r="B1013" s="86" t="s">
        <v>36</v>
      </c>
      <c r="C1013" s="88">
        <v>11376</v>
      </c>
      <c r="D1013" s="88" t="s">
        <v>71</v>
      </c>
      <c r="E1013" s="90" t="s">
        <v>19</v>
      </c>
      <c r="F1013" s="90">
        <v>156</v>
      </c>
      <c r="G1013" s="90">
        <v>138</v>
      </c>
      <c r="H1013" s="91">
        <v>2</v>
      </c>
      <c r="I1013" s="91"/>
      <c r="J1013" s="91">
        <v>1</v>
      </c>
      <c r="K1013" s="91"/>
      <c r="L1013" s="92"/>
      <c r="M1013" s="92">
        <v>0</v>
      </c>
      <c r="N1013" s="92">
        <v>1</v>
      </c>
      <c r="O1013" s="92"/>
      <c r="P1013" s="92">
        <v>0</v>
      </c>
      <c r="Q1013" s="92"/>
      <c r="R1013" s="92">
        <v>1</v>
      </c>
      <c r="S1013" s="92"/>
      <c r="T1013" s="93">
        <v>1</v>
      </c>
      <c r="U1013" s="93"/>
      <c r="V1013" s="94">
        <v>6</v>
      </c>
      <c r="W1013" s="121"/>
    </row>
    <row r="1014" spans="1:23" x14ac:dyDescent="0.2">
      <c r="A1014" s="86" t="s">
        <v>16</v>
      </c>
      <c r="B1014" s="86" t="s">
        <v>36</v>
      </c>
      <c r="C1014" s="88">
        <v>11376</v>
      </c>
      <c r="D1014" s="88" t="s">
        <v>71</v>
      </c>
      <c r="E1014" s="90" t="s">
        <v>19</v>
      </c>
      <c r="F1014" s="90">
        <v>156</v>
      </c>
      <c r="G1014" s="90">
        <v>138</v>
      </c>
      <c r="H1014" s="91">
        <v>1</v>
      </c>
      <c r="I1014" s="91"/>
      <c r="J1014" s="91">
        <v>0</v>
      </c>
      <c r="K1014" s="91"/>
      <c r="L1014" s="92"/>
      <c r="M1014" s="92">
        <v>1</v>
      </c>
      <c r="N1014" s="92">
        <v>1</v>
      </c>
      <c r="O1014" s="92"/>
      <c r="P1014" s="92">
        <v>1</v>
      </c>
      <c r="Q1014" s="92"/>
      <c r="R1014" s="92">
        <v>0</v>
      </c>
      <c r="S1014" s="92"/>
      <c r="T1014" s="93">
        <v>1</v>
      </c>
      <c r="U1014" s="93"/>
      <c r="V1014" s="94">
        <v>5</v>
      </c>
      <c r="W1014" s="121"/>
    </row>
    <row r="1015" spans="1:23" x14ac:dyDescent="0.2">
      <c r="A1015" s="86" t="s">
        <v>16</v>
      </c>
      <c r="B1015" s="86" t="s">
        <v>36</v>
      </c>
      <c r="C1015" s="88">
        <v>11376</v>
      </c>
      <c r="D1015" s="88" t="s">
        <v>71</v>
      </c>
      <c r="E1015" s="90" t="s">
        <v>19</v>
      </c>
      <c r="F1015" s="90">
        <v>156</v>
      </c>
      <c r="G1015" s="90">
        <v>138</v>
      </c>
      <c r="H1015" s="91"/>
      <c r="I1015" s="91">
        <v>2</v>
      </c>
      <c r="J1015" s="91">
        <v>0</v>
      </c>
      <c r="K1015" s="91"/>
      <c r="L1015" s="92">
        <v>2</v>
      </c>
      <c r="M1015" s="92"/>
      <c r="N1015" s="92">
        <v>1</v>
      </c>
      <c r="O1015" s="92"/>
      <c r="P1015" s="92">
        <v>0</v>
      </c>
      <c r="Q1015" s="92"/>
      <c r="R1015" s="92">
        <v>1</v>
      </c>
      <c r="S1015" s="92"/>
      <c r="T1015" s="93">
        <v>0</v>
      </c>
      <c r="U1015" s="93"/>
      <c r="V1015" s="94">
        <v>6</v>
      </c>
      <c r="W1015" s="121"/>
    </row>
    <row r="1016" spans="1:23" x14ac:dyDescent="0.2">
      <c r="A1016" s="86" t="s">
        <v>16</v>
      </c>
      <c r="B1016" s="86" t="s">
        <v>36</v>
      </c>
      <c r="C1016" s="88">
        <v>11376</v>
      </c>
      <c r="D1016" s="88" t="s">
        <v>71</v>
      </c>
      <c r="E1016" s="90" t="s">
        <v>20</v>
      </c>
      <c r="F1016" s="90">
        <v>156</v>
      </c>
      <c r="G1016" s="90">
        <v>138</v>
      </c>
      <c r="H1016" s="91">
        <v>2</v>
      </c>
      <c r="I1016" s="91"/>
      <c r="J1016" s="91"/>
      <c r="K1016" s="91">
        <v>1</v>
      </c>
      <c r="L1016" s="92"/>
      <c r="M1016" s="92">
        <v>2</v>
      </c>
      <c r="N1016" s="92">
        <v>1</v>
      </c>
      <c r="O1016" s="92"/>
      <c r="P1016" s="92">
        <v>2</v>
      </c>
      <c r="Q1016" s="92"/>
      <c r="R1016" s="92">
        <v>1</v>
      </c>
      <c r="S1016" s="92"/>
      <c r="T1016" s="93">
        <v>2</v>
      </c>
      <c r="U1016" s="93"/>
      <c r="V1016" s="94">
        <v>11</v>
      </c>
      <c r="W1016" s="121"/>
    </row>
    <row r="1017" spans="1:23" x14ac:dyDescent="0.2">
      <c r="A1017" s="86" t="s">
        <v>16</v>
      </c>
      <c r="B1017" s="86" t="s">
        <v>36</v>
      </c>
      <c r="C1017" s="88">
        <v>11376</v>
      </c>
      <c r="D1017" s="88" t="s">
        <v>71</v>
      </c>
      <c r="E1017" s="90" t="s">
        <v>20</v>
      </c>
      <c r="F1017" s="90">
        <v>156</v>
      </c>
      <c r="G1017" s="90">
        <v>138</v>
      </c>
      <c r="H1017" s="91"/>
      <c r="I1017" s="91">
        <v>1</v>
      </c>
      <c r="J1017" s="91">
        <v>1</v>
      </c>
      <c r="K1017" s="91"/>
      <c r="L1017" s="92"/>
      <c r="M1017" s="92">
        <v>2</v>
      </c>
      <c r="N1017" s="92">
        <v>1</v>
      </c>
      <c r="O1017" s="92"/>
      <c r="P1017" s="92"/>
      <c r="Q1017" s="92">
        <v>2</v>
      </c>
      <c r="R1017" s="92">
        <v>1</v>
      </c>
      <c r="S1017" s="92"/>
      <c r="T1017" s="93">
        <v>2</v>
      </c>
      <c r="U1017" s="93"/>
      <c r="V1017" s="94">
        <v>10</v>
      </c>
      <c r="W1017" s="121"/>
    </row>
    <row r="1018" spans="1:23" x14ac:dyDescent="0.2">
      <c r="A1018" s="86" t="s">
        <v>16</v>
      </c>
      <c r="B1018" s="86" t="s">
        <v>36</v>
      </c>
      <c r="C1018" s="88">
        <v>11376</v>
      </c>
      <c r="D1018" s="88" t="s">
        <v>71</v>
      </c>
      <c r="E1018" s="90" t="s">
        <v>20</v>
      </c>
      <c r="F1018" s="90">
        <v>156</v>
      </c>
      <c r="G1018" s="90">
        <v>138</v>
      </c>
      <c r="H1018" s="91">
        <v>2</v>
      </c>
      <c r="I1018" s="91"/>
      <c r="J1018" s="91">
        <v>1</v>
      </c>
      <c r="K1018" s="91"/>
      <c r="L1018" s="92"/>
      <c r="M1018" s="92">
        <v>2</v>
      </c>
      <c r="N1018" s="92">
        <v>1</v>
      </c>
      <c r="O1018" s="92"/>
      <c r="P1018" s="92"/>
      <c r="Q1018" s="92">
        <v>2</v>
      </c>
      <c r="R1018" s="92">
        <v>1</v>
      </c>
      <c r="S1018" s="92"/>
      <c r="T1018" s="93">
        <v>2</v>
      </c>
      <c r="U1018" s="93"/>
      <c r="V1018" s="94">
        <v>11</v>
      </c>
      <c r="W1018" s="121"/>
    </row>
    <row r="1019" spans="1:23" x14ac:dyDescent="0.2">
      <c r="A1019" s="86" t="s">
        <v>16</v>
      </c>
      <c r="B1019" s="86" t="s">
        <v>36</v>
      </c>
      <c r="C1019" s="88">
        <v>11376</v>
      </c>
      <c r="D1019" s="88" t="s">
        <v>71</v>
      </c>
      <c r="E1019" s="90" t="s">
        <v>20</v>
      </c>
      <c r="F1019" s="90">
        <v>156</v>
      </c>
      <c r="G1019" s="90">
        <v>138</v>
      </c>
      <c r="H1019" s="91">
        <v>2</v>
      </c>
      <c r="I1019" s="91"/>
      <c r="J1019" s="91"/>
      <c r="K1019" s="91">
        <v>1</v>
      </c>
      <c r="L1019" s="92"/>
      <c r="M1019" s="92">
        <v>2</v>
      </c>
      <c r="N1019" s="92">
        <v>1</v>
      </c>
      <c r="O1019" s="92"/>
      <c r="P1019" s="92">
        <v>2</v>
      </c>
      <c r="Q1019" s="92"/>
      <c r="R1019" s="92">
        <v>0</v>
      </c>
      <c r="S1019" s="92"/>
      <c r="T1019" s="93">
        <v>2</v>
      </c>
      <c r="U1019" s="93"/>
      <c r="V1019" s="94">
        <v>10</v>
      </c>
      <c r="W1019" s="121"/>
    </row>
    <row r="1020" spans="1:23" x14ac:dyDescent="0.2">
      <c r="A1020" s="86" t="s">
        <v>16</v>
      </c>
      <c r="B1020" s="86" t="s">
        <v>36</v>
      </c>
      <c r="C1020" s="88">
        <v>11376</v>
      </c>
      <c r="D1020" s="88" t="s">
        <v>71</v>
      </c>
      <c r="E1020" s="90" t="s">
        <v>20</v>
      </c>
      <c r="F1020" s="90">
        <v>156</v>
      </c>
      <c r="G1020" s="90">
        <v>138</v>
      </c>
      <c r="H1020" s="91"/>
      <c r="I1020" s="91">
        <v>0</v>
      </c>
      <c r="J1020" s="91">
        <v>1</v>
      </c>
      <c r="K1020" s="91"/>
      <c r="L1020" s="92"/>
      <c r="M1020" s="92">
        <v>2</v>
      </c>
      <c r="N1020" s="92"/>
      <c r="O1020" s="92">
        <v>0</v>
      </c>
      <c r="P1020" s="92"/>
      <c r="Q1020" s="92">
        <v>2</v>
      </c>
      <c r="R1020" s="92">
        <v>1</v>
      </c>
      <c r="S1020" s="92"/>
      <c r="T1020" s="93">
        <v>1</v>
      </c>
      <c r="U1020" s="93"/>
      <c r="V1020" s="94">
        <v>7</v>
      </c>
      <c r="W1020" s="121"/>
    </row>
    <row r="1021" spans="1:23" x14ac:dyDescent="0.2">
      <c r="A1021" s="86" t="s">
        <v>16</v>
      </c>
      <c r="B1021" s="86" t="s">
        <v>36</v>
      </c>
      <c r="C1021" s="88">
        <v>11376</v>
      </c>
      <c r="D1021" s="88" t="s">
        <v>71</v>
      </c>
      <c r="E1021" s="90" t="s">
        <v>20</v>
      </c>
      <c r="F1021" s="90">
        <v>156</v>
      </c>
      <c r="G1021" s="90">
        <v>138</v>
      </c>
      <c r="H1021" s="91"/>
      <c r="I1021" s="91">
        <v>2</v>
      </c>
      <c r="J1021" s="91">
        <v>1</v>
      </c>
      <c r="K1021" s="91"/>
      <c r="L1021" s="92">
        <v>2</v>
      </c>
      <c r="M1021" s="92"/>
      <c r="N1021" s="92">
        <v>1</v>
      </c>
      <c r="O1021" s="92"/>
      <c r="P1021" s="92">
        <v>0</v>
      </c>
      <c r="Q1021" s="92"/>
      <c r="R1021" s="92"/>
      <c r="S1021" s="92">
        <v>0</v>
      </c>
      <c r="T1021" s="93">
        <v>1</v>
      </c>
      <c r="U1021" s="93"/>
      <c r="V1021" s="94">
        <v>7</v>
      </c>
      <c r="W1021" s="121"/>
    </row>
    <row r="1022" spans="1:23" x14ac:dyDescent="0.2">
      <c r="A1022" s="86" t="s">
        <v>16</v>
      </c>
      <c r="B1022" s="86" t="s">
        <v>36</v>
      </c>
      <c r="C1022" s="88">
        <v>11376</v>
      </c>
      <c r="D1022" s="88" t="s">
        <v>71</v>
      </c>
      <c r="E1022" s="90" t="s">
        <v>20</v>
      </c>
      <c r="F1022" s="90">
        <v>156</v>
      </c>
      <c r="G1022" s="90">
        <v>138</v>
      </c>
      <c r="H1022" s="91">
        <v>2</v>
      </c>
      <c r="I1022" s="91"/>
      <c r="J1022" s="91">
        <v>1</v>
      </c>
      <c r="K1022" s="91"/>
      <c r="L1022" s="92"/>
      <c r="M1022" s="92">
        <v>2</v>
      </c>
      <c r="N1022" s="92">
        <v>1</v>
      </c>
      <c r="O1022" s="92"/>
      <c r="P1022" s="92">
        <v>2</v>
      </c>
      <c r="Q1022" s="92"/>
      <c r="R1022" s="92">
        <v>1</v>
      </c>
      <c r="S1022" s="92"/>
      <c r="T1022" s="93">
        <v>2</v>
      </c>
      <c r="U1022" s="93"/>
      <c r="V1022" s="94">
        <v>11</v>
      </c>
      <c r="W1022" s="121"/>
    </row>
    <row r="1023" spans="1:23" x14ac:dyDescent="0.2">
      <c r="A1023" s="86" t="s">
        <v>16</v>
      </c>
      <c r="B1023" s="86" t="s">
        <v>36</v>
      </c>
      <c r="C1023" s="88">
        <v>11376</v>
      </c>
      <c r="D1023" s="88" t="s">
        <v>71</v>
      </c>
      <c r="E1023" s="90" t="s">
        <v>20</v>
      </c>
      <c r="F1023" s="90">
        <v>156</v>
      </c>
      <c r="G1023" s="90">
        <v>138</v>
      </c>
      <c r="H1023" s="91"/>
      <c r="I1023" s="91">
        <v>1</v>
      </c>
      <c r="J1023" s="91"/>
      <c r="K1023" s="91">
        <v>1</v>
      </c>
      <c r="L1023" s="92"/>
      <c r="M1023" s="92">
        <v>2</v>
      </c>
      <c r="N1023" s="92">
        <v>1</v>
      </c>
      <c r="O1023" s="92"/>
      <c r="P1023" s="92">
        <v>2</v>
      </c>
      <c r="Q1023" s="92"/>
      <c r="R1023" s="92">
        <v>0</v>
      </c>
      <c r="S1023" s="92"/>
      <c r="T1023" s="93">
        <v>0</v>
      </c>
      <c r="U1023" s="93"/>
      <c r="V1023" s="94">
        <v>7</v>
      </c>
      <c r="W1023" s="121"/>
    </row>
    <row r="1024" spans="1:23" x14ac:dyDescent="0.2">
      <c r="A1024" s="86" t="s">
        <v>16</v>
      </c>
      <c r="B1024" s="86" t="s">
        <v>36</v>
      </c>
      <c r="C1024" s="88">
        <v>11376</v>
      </c>
      <c r="D1024" s="88" t="s">
        <v>71</v>
      </c>
      <c r="E1024" s="90" t="s">
        <v>20</v>
      </c>
      <c r="F1024" s="90">
        <v>156</v>
      </c>
      <c r="G1024" s="90">
        <v>138</v>
      </c>
      <c r="H1024" s="91">
        <v>2</v>
      </c>
      <c r="I1024" s="91"/>
      <c r="J1024" s="91"/>
      <c r="K1024" s="91">
        <v>1</v>
      </c>
      <c r="L1024" s="92"/>
      <c r="M1024" s="92">
        <v>2</v>
      </c>
      <c r="N1024" s="92"/>
      <c r="O1024" s="92">
        <v>0</v>
      </c>
      <c r="P1024" s="92"/>
      <c r="Q1024" s="92">
        <v>0</v>
      </c>
      <c r="R1024" s="92"/>
      <c r="S1024" s="92">
        <v>0</v>
      </c>
      <c r="T1024" s="93">
        <v>1</v>
      </c>
      <c r="U1024" s="93"/>
      <c r="V1024" s="94">
        <v>6</v>
      </c>
      <c r="W1024" s="121"/>
    </row>
    <row r="1025" spans="1:23" x14ac:dyDescent="0.2">
      <c r="A1025" s="86" t="s">
        <v>16</v>
      </c>
      <c r="B1025" s="86" t="s">
        <v>36</v>
      </c>
      <c r="C1025" s="88">
        <v>11376</v>
      </c>
      <c r="D1025" s="88" t="s">
        <v>71</v>
      </c>
      <c r="E1025" s="90" t="s">
        <v>20</v>
      </c>
      <c r="F1025" s="90">
        <v>156</v>
      </c>
      <c r="G1025" s="90">
        <v>138</v>
      </c>
      <c r="H1025" s="91">
        <v>0</v>
      </c>
      <c r="I1025" s="91"/>
      <c r="J1025" s="91">
        <v>0</v>
      </c>
      <c r="K1025" s="91"/>
      <c r="L1025" s="92">
        <v>2</v>
      </c>
      <c r="M1025" s="92"/>
      <c r="N1025" s="92"/>
      <c r="O1025" s="92">
        <v>1</v>
      </c>
      <c r="P1025" s="92">
        <v>1</v>
      </c>
      <c r="Q1025" s="92"/>
      <c r="R1025" s="92"/>
      <c r="S1025" s="92">
        <v>0</v>
      </c>
      <c r="T1025" s="93">
        <v>2</v>
      </c>
      <c r="U1025" s="93"/>
      <c r="V1025" s="94">
        <v>6</v>
      </c>
      <c r="W1025" s="121"/>
    </row>
    <row r="1026" spans="1:23" x14ac:dyDescent="0.2">
      <c r="A1026" s="86" t="s">
        <v>16</v>
      </c>
      <c r="B1026" s="86" t="s">
        <v>36</v>
      </c>
      <c r="C1026" s="88">
        <v>11376</v>
      </c>
      <c r="D1026" s="88" t="s">
        <v>71</v>
      </c>
      <c r="E1026" s="90" t="s">
        <v>20</v>
      </c>
      <c r="F1026" s="90">
        <v>156</v>
      </c>
      <c r="G1026" s="90">
        <v>138</v>
      </c>
      <c r="H1026" s="91">
        <v>0</v>
      </c>
      <c r="I1026" s="91"/>
      <c r="J1026" s="91"/>
      <c r="K1026" s="91">
        <v>1</v>
      </c>
      <c r="L1026" s="92"/>
      <c r="M1026" s="92">
        <v>2</v>
      </c>
      <c r="N1026" s="92">
        <v>1</v>
      </c>
      <c r="O1026" s="92"/>
      <c r="P1026" s="92"/>
      <c r="Q1026" s="92">
        <v>1</v>
      </c>
      <c r="R1026" s="92"/>
      <c r="S1026" s="92">
        <v>1</v>
      </c>
      <c r="T1026" s="93">
        <v>2</v>
      </c>
      <c r="U1026" s="93"/>
      <c r="V1026" s="94">
        <v>8</v>
      </c>
      <c r="W1026" s="121"/>
    </row>
    <row r="1027" spans="1:23" x14ac:dyDescent="0.2">
      <c r="A1027" s="86" t="s">
        <v>16</v>
      </c>
      <c r="B1027" s="86" t="s">
        <v>36</v>
      </c>
      <c r="C1027" s="88">
        <v>11376</v>
      </c>
      <c r="D1027" s="88" t="s">
        <v>71</v>
      </c>
      <c r="E1027" s="90" t="s">
        <v>20</v>
      </c>
      <c r="F1027" s="90">
        <v>156</v>
      </c>
      <c r="G1027" s="90">
        <v>138</v>
      </c>
      <c r="H1027" s="91"/>
      <c r="I1027" s="91">
        <v>0</v>
      </c>
      <c r="J1027" s="91"/>
      <c r="K1027" s="91">
        <v>1</v>
      </c>
      <c r="L1027" s="92"/>
      <c r="M1027" s="92">
        <v>0</v>
      </c>
      <c r="N1027" s="92"/>
      <c r="O1027" s="92">
        <v>0</v>
      </c>
      <c r="P1027" s="92">
        <v>2</v>
      </c>
      <c r="Q1027" s="92">
        <v>1</v>
      </c>
      <c r="R1027" s="92"/>
      <c r="S1027" s="92"/>
      <c r="T1027" s="93"/>
      <c r="U1027" s="93">
        <v>2</v>
      </c>
      <c r="V1027" s="94">
        <v>6</v>
      </c>
      <c r="W1027" s="121"/>
    </row>
    <row r="1028" spans="1:23" x14ac:dyDescent="0.2">
      <c r="A1028" s="86" t="s">
        <v>16</v>
      </c>
      <c r="B1028" s="86" t="s">
        <v>36</v>
      </c>
      <c r="C1028" s="88">
        <v>11376</v>
      </c>
      <c r="D1028" s="88" t="s">
        <v>71</v>
      </c>
      <c r="E1028" s="90" t="s">
        <v>20</v>
      </c>
      <c r="F1028" s="90">
        <v>156</v>
      </c>
      <c r="G1028" s="90">
        <v>138</v>
      </c>
      <c r="H1028" s="91">
        <v>1</v>
      </c>
      <c r="I1028" s="91"/>
      <c r="J1028" s="91"/>
      <c r="K1028" s="91">
        <v>1</v>
      </c>
      <c r="L1028" s="92">
        <v>2</v>
      </c>
      <c r="M1028" s="92"/>
      <c r="N1028" s="92">
        <v>1</v>
      </c>
      <c r="O1028" s="92"/>
      <c r="P1028" s="92">
        <v>0</v>
      </c>
      <c r="Q1028" s="92"/>
      <c r="R1028" s="92">
        <v>1</v>
      </c>
      <c r="S1028" s="92"/>
      <c r="T1028" s="93">
        <v>2</v>
      </c>
      <c r="U1028" s="93"/>
      <c r="V1028" s="94">
        <v>8</v>
      </c>
      <c r="W1028" s="121"/>
    </row>
    <row r="1029" spans="1:23" x14ac:dyDescent="0.2">
      <c r="A1029" s="86" t="s">
        <v>16</v>
      </c>
      <c r="B1029" s="86" t="s">
        <v>36</v>
      </c>
      <c r="C1029" s="88">
        <v>11376</v>
      </c>
      <c r="D1029" s="88" t="s">
        <v>71</v>
      </c>
      <c r="E1029" s="90" t="s">
        <v>20</v>
      </c>
      <c r="F1029" s="90">
        <v>156</v>
      </c>
      <c r="G1029" s="90">
        <v>138</v>
      </c>
      <c r="H1029" s="91">
        <v>0</v>
      </c>
      <c r="I1029" s="91"/>
      <c r="J1029" s="91">
        <v>1</v>
      </c>
      <c r="K1029" s="91"/>
      <c r="L1029" s="92"/>
      <c r="M1029" s="92">
        <v>2</v>
      </c>
      <c r="N1029" s="92"/>
      <c r="O1029" s="92">
        <v>0</v>
      </c>
      <c r="P1029" s="92">
        <v>0</v>
      </c>
      <c r="Q1029" s="92"/>
      <c r="R1029" s="92">
        <v>1</v>
      </c>
      <c r="S1029" s="92"/>
      <c r="T1029" s="93">
        <v>2</v>
      </c>
      <c r="U1029" s="93"/>
      <c r="V1029" s="94">
        <v>6</v>
      </c>
      <c r="W1029" s="121"/>
    </row>
    <row r="1030" spans="1:23" x14ac:dyDescent="0.2">
      <c r="A1030" s="86" t="s">
        <v>16</v>
      </c>
      <c r="B1030" s="86" t="s">
        <v>36</v>
      </c>
      <c r="C1030" s="88">
        <v>11376</v>
      </c>
      <c r="D1030" s="88" t="s">
        <v>71</v>
      </c>
      <c r="E1030" s="90" t="s">
        <v>20</v>
      </c>
      <c r="F1030" s="90">
        <v>156</v>
      </c>
      <c r="G1030" s="90">
        <v>138</v>
      </c>
      <c r="H1030" s="91"/>
      <c r="I1030" s="91">
        <v>2</v>
      </c>
      <c r="J1030" s="91"/>
      <c r="K1030" s="91">
        <v>1</v>
      </c>
      <c r="L1030" s="92"/>
      <c r="M1030" s="92">
        <v>2</v>
      </c>
      <c r="N1030" s="92">
        <v>1</v>
      </c>
      <c r="O1030" s="92"/>
      <c r="P1030" s="92">
        <v>0</v>
      </c>
      <c r="Q1030" s="92"/>
      <c r="R1030" s="92">
        <v>0</v>
      </c>
      <c r="S1030" s="92"/>
      <c r="T1030" s="93">
        <v>2</v>
      </c>
      <c r="U1030" s="93"/>
      <c r="V1030" s="94">
        <v>8</v>
      </c>
      <c r="W1030" s="121"/>
    </row>
    <row r="1031" spans="1:23" x14ac:dyDescent="0.2">
      <c r="A1031" s="86" t="s">
        <v>16</v>
      </c>
      <c r="B1031" s="86" t="s">
        <v>36</v>
      </c>
      <c r="C1031" s="88">
        <v>11376</v>
      </c>
      <c r="D1031" s="88" t="s">
        <v>71</v>
      </c>
      <c r="E1031" s="90" t="s">
        <v>20</v>
      </c>
      <c r="F1031" s="90">
        <v>156</v>
      </c>
      <c r="G1031" s="90">
        <v>138</v>
      </c>
      <c r="H1031" s="91">
        <v>2</v>
      </c>
      <c r="I1031" s="91"/>
      <c r="J1031" s="91">
        <v>1</v>
      </c>
      <c r="K1031" s="91"/>
      <c r="L1031" s="92"/>
      <c r="M1031" s="92">
        <v>2</v>
      </c>
      <c r="N1031" s="92"/>
      <c r="O1031" s="92">
        <v>0</v>
      </c>
      <c r="P1031" s="92"/>
      <c r="Q1031" s="92">
        <v>2</v>
      </c>
      <c r="R1031" s="92">
        <v>0</v>
      </c>
      <c r="S1031" s="92"/>
      <c r="T1031" s="93">
        <v>2</v>
      </c>
      <c r="U1031" s="93"/>
      <c r="V1031" s="94">
        <v>9</v>
      </c>
      <c r="W1031" s="121"/>
    </row>
    <row r="1032" spans="1:23" x14ac:dyDescent="0.2">
      <c r="A1032" s="86" t="s">
        <v>16</v>
      </c>
      <c r="B1032" s="86" t="s">
        <v>36</v>
      </c>
      <c r="C1032" s="88">
        <v>11376</v>
      </c>
      <c r="D1032" s="88" t="s">
        <v>71</v>
      </c>
      <c r="E1032" s="90" t="s">
        <v>20</v>
      </c>
      <c r="F1032" s="90">
        <v>156</v>
      </c>
      <c r="G1032" s="90">
        <v>138</v>
      </c>
      <c r="H1032" s="91"/>
      <c r="I1032" s="91">
        <v>1</v>
      </c>
      <c r="J1032" s="91">
        <v>1</v>
      </c>
      <c r="K1032" s="91"/>
      <c r="L1032" s="92"/>
      <c r="M1032" s="92">
        <v>2</v>
      </c>
      <c r="N1032" s="92"/>
      <c r="O1032" s="92">
        <v>0</v>
      </c>
      <c r="P1032" s="92">
        <v>0</v>
      </c>
      <c r="Q1032" s="92"/>
      <c r="R1032" s="92">
        <v>1</v>
      </c>
      <c r="S1032" s="92"/>
      <c r="T1032" s="93">
        <v>2</v>
      </c>
      <c r="U1032" s="93"/>
      <c r="V1032" s="94">
        <v>7</v>
      </c>
      <c r="W1032" s="121"/>
    </row>
    <row r="1033" spans="1:23" x14ac:dyDescent="0.2">
      <c r="A1033" s="86" t="s">
        <v>16</v>
      </c>
      <c r="B1033" s="86" t="s">
        <v>36</v>
      </c>
      <c r="C1033" s="88">
        <v>11376</v>
      </c>
      <c r="D1033" s="88" t="s">
        <v>71</v>
      </c>
      <c r="E1033" s="90" t="s">
        <v>20</v>
      </c>
      <c r="F1033" s="90">
        <v>156</v>
      </c>
      <c r="G1033" s="90">
        <v>138</v>
      </c>
      <c r="H1033" s="91">
        <v>1</v>
      </c>
      <c r="I1033" s="91"/>
      <c r="J1033" s="91"/>
      <c r="K1033" s="91">
        <v>1</v>
      </c>
      <c r="L1033" s="92"/>
      <c r="M1033" s="92">
        <v>0</v>
      </c>
      <c r="N1033" s="92"/>
      <c r="O1033" s="92">
        <v>0</v>
      </c>
      <c r="P1033" s="92">
        <v>0</v>
      </c>
      <c r="Q1033" s="92"/>
      <c r="R1033" s="92"/>
      <c r="S1033" s="92">
        <v>0</v>
      </c>
      <c r="T1033" s="93">
        <v>2</v>
      </c>
      <c r="U1033" s="93"/>
      <c r="V1033" s="94">
        <v>4</v>
      </c>
      <c r="W1033" s="121"/>
    </row>
    <row r="1034" spans="1:23" x14ac:dyDescent="0.2">
      <c r="A1034" s="86" t="s">
        <v>16</v>
      </c>
      <c r="B1034" s="86" t="s">
        <v>36</v>
      </c>
      <c r="C1034" s="88">
        <v>11376</v>
      </c>
      <c r="D1034" s="88" t="s">
        <v>71</v>
      </c>
      <c r="E1034" s="90" t="s">
        <v>20</v>
      </c>
      <c r="F1034" s="90">
        <v>156</v>
      </c>
      <c r="G1034" s="90">
        <v>138</v>
      </c>
      <c r="H1034" s="91">
        <v>2</v>
      </c>
      <c r="I1034" s="91"/>
      <c r="J1034" s="91"/>
      <c r="K1034" s="91">
        <v>1</v>
      </c>
      <c r="L1034" s="92"/>
      <c r="M1034" s="92">
        <v>2</v>
      </c>
      <c r="N1034" s="92">
        <v>1</v>
      </c>
      <c r="O1034" s="92"/>
      <c r="P1034" s="92">
        <v>2</v>
      </c>
      <c r="Q1034" s="92"/>
      <c r="R1034" s="92">
        <v>1</v>
      </c>
      <c r="S1034" s="92"/>
      <c r="T1034" s="93">
        <v>2</v>
      </c>
      <c r="U1034" s="93"/>
      <c r="V1034" s="94">
        <v>11</v>
      </c>
      <c r="W1034" s="121"/>
    </row>
    <row r="1035" spans="1:23" x14ac:dyDescent="0.2">
      <c r="A1035" s="86" t="s">
        <v>16</v>
      </c>
      <c r="B1035" s="86" t="s">
        <v>36</v>
      </c>
      <c r="C1035" s="88">
        <v>11376</v>
      </c>
      <c r="D1035" s="88" t="s">
        <v>71</v>
      </c>
      <c r="E1035" s="90" t="s">
        <v>20</v>
      </c>
      <c r="F1035" s="90">
        <v>156</v>
      </c>
      <c r="G1035" s="90">
        <v>138</v>
      </c>
      <c r="H1035" s="91">
        <v>2</v>
      </c>
      <c r="I1035" s="91"/>
      <c r="J1035" s="91">
        <v>1</v>
      </c>
      <c r="K1035" s="91"/>
      <c r="L1035" s="92"/>
      <c r="M1035" s="92">
        <v>2</v>
      </c>
      <c r="N1035" s="92">
        <v>1</v>
      </c>
      <c r="O1035" s="92"/>
      <c r="P1035" s="92">
        <v>0</v>
      </c>
      <c r="Q1035" s="92"/>
      <c r="R1035" s="92">
        <v>1</v>
      </c>
      <c r="S1035" s="92"/>
      <c r="T1035" s="93">
        <v>2</v>
      </c>
      <c r="U1035" s="93"/>
      <c r="V1035" s="94">
        <v>9</v>
      </c>
      <c r="W1035" s="121"/>
    </row>
    <row r="1036" spans="1:23" x14ac:dyDescent="0.2">
      <c r="A1036" s="86" t="s">
        <v>16</v>
      </c>
      <c r="B1036" s="86" t="s">
        <v>36</v>
      </c>
      <c r="C1036" s="88">
        <v>11376</v>
      </c>
      <c r="D1036" s="88" t="s">
        <v>71</v>
      </c>
      <c r="E1036" s="90" t="s">
        <v>20</v>
      </c>
      <c r="F1036" s="90">
        <v>156</v>
      </c>
      <c r="G1036" s="90">
        <v>138</v>
      </c>
      <c r="H1036" s="91">
        <v>2</v>
      </c>
      <c r="I1036" s="91"/>
      <c r="J1036" s="91"/>
      <c r="K1036" s="91">
        <v>1</v>
      </c>
      <c r="L1036" s="92"/>
      <c r="M1036" s="92">
        <v>2</v>
      </c>
      <c r="N1036" s="92">
        <v>1</v>
      </c>
      <c r="O1036" s="92"/>
      <c r="P1036" s="92">
        <v>2</v>
      </c>
      <c r="Q1036" s="92"/>
      <c r="R1036" s="92">
        <v>1</v>
      </c>
      <c r="S1036" s="92"/>
      <c r="T1036" s="93">
        <v>1</v>
      </c>
      <c r="U1036" s="93"/>
      <c r="V1036" s="94">
        <v>10</v>
      </c>
      <c r="W1036" s="121"/>
    </row>
    <row r="1037" spans="1:23" x14ac:dyDescent="0.2">
      <c r="A1037" s="86" t="s">
        <v>16</v>
      </c>
      <c r="B1037" s="86" t="s">
        <v>36</v>
      </c>
      <c r="C1037" s="88">
        <v>11376</v>
      </c>
      <c r="D1037" s="88" t="s">
        <v>71</v>
      </c>
      <c r="E1037" s="90" t="s">
        <v>20</v>
      </c>
      <c r="F1037" s="90">
        <v>156</v>
      </c>
      <c r="G1037" s="90">
        <v>138</v>
      </c>
      <c r="H1037" s="91"/>
      <c r="I1037" s="91">
        <v>2</v>
      </c>
      <c r="J1037" s="91">
        <v>0</v>
      </c>
      <c r="K1037" s="91"/>
      <c r="L1037" s="92"/>
      <c r="M1037" s="92">
        <v>2</v>
      </c>
      <c r="N1037" s="92">
        <v>1</v>
      </c>
      <c r="O1037" s="92"/>
      <c r="P1037" s="92">
        <v>2</v>
      </c>
      <c r="Q1037" s="92"/>
      <c r="R1037" s="92"/>
      <c r="S1037" s="92">
        <v>0</v>
      </c>
      <c r="T1037" s="93"/>
      <c r="U1037" s="93">
        <v>0</v>
      </c>
      <c r="V1037" s="94">
        <v>7</v>
      </c>
      <c r="W1037" s="121"/>
    </row>
    <row r="1038" spans="1:23" x14ac:dyDescent="0.2">
      <c r="A1038" s="86" t="s">
        <v>16</v>
      </c>
      <c r="B1038" s="86" t="s">
        <v>36</v>
      </c>
      <c r="C1038" s="88">
        <v>11376</v>
      </c>
      <c r="D1038" s="88" t="s">
        <v>71</v>
      </c>
      <c r="E1038" s="90" t="s">
        <v>20</v>
      </c>
      <c r="F1038" s="90">
        <v>156</v>
      </c>
      <c r="G1038" s="90">
        <v>138</v>
      </c>
      <c r="H1038" s="91"/>
      <c r="I1038" s="91">
        <v>2</v>
      </c>
      <c r="J1038" s="91">
        <v>1</v>
      </c>
      <c r="K1038" s="91"/>
      <c r="L1038" s="92"/>
      <c r="M1038" s="92">
        <v>2</v>
      </c>
      <c r="N1038" s="92">
        <v>1</v>
      </c>
      <c r="O1038" s="92"/>
      <c r="P1038" s="92">
        <v>0</v>
      </c>
      <c r="Q1038" s="92"/>
      <c r="R1038" s="92"/>
      <c r="S1038" s="92">
        <v>0</v>
      </c>
      <c r="T1038" s="93"/>
      <c r="U1038" s="93">
        <v>1</v>
      </c>
      <c r="V1038" s="94">
        <v>7</v>
      </c>
      <c r="W1038" s="121"/>
    </row>
    <row r="1039" spans="1:23" x14ac:dyDescent="0.2">
      <c r="A1039" s="86" t="s">
        <v>16</v>
      </c>
      <c r="B1039" s="86" t="s">
        <v>36</v>
      </c>
      <c r="C1039" s="88">
        <v>11376</v>
      </c>
      <c r="D1039" s="88" t="s">
        <v>71</v>
      </c>
      <c r="E1039" s="90" t="s">
        <v>20</v>
      </c>
      <c r="F1039" s="90">
        <v>156</v>
      </c>
      <c r="G1039" s="90">
        <v>138</v>
      </c>
      <c r="H1039" s="91"/>
      <c r="I1039" s="91">
        <v>2</v>
      </c>
      <c r="J1039" s="91"/>
      <c r="K1039" s="91">
        <v>1</v>
      </c>
      <c r="L1039" s="92"/>
      <c r="M1039" s="92">
        <v>2</v>
      </c>
      <c r="N1039" s="92"/>
      <c r="O1039" s="92">
        <v>0</v>
      </c>
      <c r="P1039" s="92">
        <v>0</v>
      </c>
      <c r="Q1039" s="92"/>
      <c r="R1039" s="92">
        <v>1</v>
      </c>
      <c r="S1039" s="92"/>
      <c r="T1039" s="93">
        <v>0</v>
      </c>
      <c r="U1039" s="93"/>
      <c r="V1039" s="94">
        <v>6</v>
      </c>
      <c r="W1039" s="121"/>
    </row>
    <row r="1040" spans="1:23" x14ac:dyDescent="0.2">
      <c r="A1040" s="86" t="s">
        <v>16</v>
      </c>
      <c r="B1040" s="86" t="s">
        <v>36</v>
      </c>
      <c r="C1040" s="88">
        <v>11376</v>
      </c>
      <c r="D1040" s="88" t="s">
        <v>71</v>
      </c>
      <c r="E1040" s="90" t="s">
        <v>20</v>
      </c>
      <c r="F1040" s="90">
        <v>156</v>
      </c>
      <c r="G1040" s="90">
        <v>138</v>
      </c>
      <c r="H1040" s="91"/>
      <c r="I1040" s="91">
        <v>2</v>
      </c>
      <c r="J1040" s="91">
        <v>1</v>
      </c>
      <c r="K1040" s="91"/>
      <c r="L1040" s="92">
        <v>1</v>
      </c>
      <c r="M1040" s="92"/>
      <c r="N1040" s="92">
        <v>1</v>
      </c>
      <c r="O1040" s="92"/>
      <c r="P1040" s="92"/>
      <c r="Q1040" s="92">
        <v>2</v>
      </c>
      <c r="R1040" s="92"/>
      <c r="S1040" s="92">
        <v>0</v>
      </c>
      <c r="T1040" s="93">
        <v>2</v>
      </c>
      <c r="U1040" s="93"/>
      <c r="V1040" s="94">
        <v>9</v>
      </c>
      <c r="W1040" s="121"/>
    </row>
    <row r="1041" spans="1:23" x14ac:dyDescent="0.2">
      <c r="A1041" s="86" t="s">
        <v>16</v>
      </c>
      <c r="B1041" s="86" t="s">
        <v>36</v>
      </c>
      <c r="C1041" s="88">
        <v>11376</v>
      </c>
      <c r="D1041" s="88" t="s">
        <v>71</v>
      </c>
      <c r="E1041" s="90" t="s">
        <v>20</v>
      </c>
      <c r="F1041" s="90">
        <v>156</v>
      </c>
      <c r="G1041" s="90">
        <v>138</v>
      </c>
      <c r="H1041" s="91">
        <v>1</v>
      </c>
      <c r="I1041" s="91"/>
      <c r="J1041" s="91"/>
      <c r="K1041" s="91">
        <v>1</v>
      </c>
      <c r="L1041" s="92"/>
      <c r="M1041" s="92">
        <v>2</v>
      </c>
      <c r="N1041" s="92">
        <v>1</v>
      </c>
      <c r="O1041" s="92"/>
      <c r="P1041" s="92"/>
      <c r="Q1041" s="92">
        <v>2</v>
      </c>
      <c r="R1041" s="92">
        <v>1</v>
      </c>
      <c r="S1041" s="92"/>
      <c r="T1041" s="93">
        <v>0</v>
      </c>
      <c r="U1041" s="93"/>
      <c r="V1041" s="94">
        <v>8</v>
      </c>
      <c r="W1041" s="121"/>
    </row>
    <row r="1042" spans="1:23" x14ac:dyDescent="0.2">
      <c r="A1042" s="86" t="s">
        <v>16</v>
      </c>
      <c r="B1042" s="86" t="s">
        <v>36</v>
      </c>
      <c r="C1042" s="88">
        <v>11376</v>
      </c>
      <c r="D1042" s="88" t="s">
        <v>71</v>
      </c>
      <c r="E1042" s="90" t="s">
        <v>20</v>
      </c>
      <c r="F1042" s="90">
        <v>156</v>
      </c>
      <c r="G1042" s="90">
        <v>138</v>
      </c>
      <c r="H1042" s="91"/>
      <c r="I1042" s="91">
        <v>1</v>
      </c>
      <c r="J1042" s="91">
        <v>1</v>
      </c>
      <c r="K1042" s="91"/>
      <c r="L1042" s="92"/>
      <c r="M1042" s="92">
        <v>2</v>
      </c>
      <c r="N1042" s="92"/>
      <c r="O1042" s="92">
        <v>1</v>
      </c>
      <c r="P1042" s="92">
        <v>0</v>
      </c>
      <c r="Q1042" s="92"/>
      <c r="R1042" s="92">
        <v>1</v>
      </c>
      <c r="S1042" s="92"/>
      <c r="T1042" s="93">
        <v>0</v>
      </c>
      <c r="U1042" s="93"/>
      <c r="V1042" s="94">
        <v>6</v>
      </c>
      <c r="W1042" s="121"/>
    </row>
    <row r="1043" spans="1:23" x14ac:dyDescent="0.2">
      <c r="A1043" s="86" t="s">
        <v>16</v>
      </c>
      <c r="B1043" s="86" t="s">
        <v>36</v>
      </c>
      <c r="C1043" s="88">
        <v>11376</v>
      </c>
      <c r="D1043" s="88" t="s">
        <v>71</v>
      </c>
      <c r="E1043" s="90" t="s">
        <v>20</v>
      </c>
      <c r="F1043" s="90">
        <v>156</v>
      </c>
      <c r="G1043" s="90">
        <v>138</v>
      </c>
      <c r="H1043" s="91"/>
      <c r="I1043" s="91">
        <v>2</v>
      </c>
      <c r="J1043" s="91">
        <v>1</v>
      </c>
      <c r="K1043" s="91"/>
      <c r="L1043" s="92"/>
      <c r="M1043" s="92">
        <v>2</v>
      </c>
      <c r="N1043" s="92">
        <v>1</v>
      </c>
      <c r="O1043" s="92"/>
      <c r="P1043" s="92">
        <v>0</v>
      </c>
      <c r="Q1043" s="92"/>
      <c r="R1043" s="92">
        <v>1</v>
      </c>
      <c r="S1043" s="92"/>
      <c r="T1043" s="93">
        <v>0</v>
      </c>
      <c r="U1043" s="93"/>
      <c r="V1043" s="94">
        <v>7</v>
      </c>
      <c r="W1043" s="121"/>
    </row>
    <row r="1044" spans="1:23" x14ac:dyDescent="0.2">
      <c r="A1044" s="86" t="s">
        <v>16</v>
      </c>
      <c r="B1044" s="86" t="s">
        <v>36</v>
      </c>
      <c r="C1044" s="88">
        <v>11376</v>
      </c>
      <c r="D1044" s="88" t="s">
        <v>71</v>
      </c>
      <c r="E1044" s="90" t="s">
        <v>20</v>
      </c>
      <c r="F1044" s="90">
        <v>156</v>
      </c>
      <c r="G1044" s="90">
        <v>138</v>
      </c>
      <c r="H1044" s="91">
        <v>1</v>
      </c>
      <c r="I1044" s="91"/>
      <c r="J1044" s="91">
        <v>1</v>
      </c>
      <c r="K1044" s="91"/>
      <c r="L1044" s="92">
        <v>2</v>
      </c>
      <c r="M1044" s="92"/>
      <c r="N1044" s="92">
        <v>0</v>
      </c>
      <c r="O1044" s="92"/>
      <c r="P1044" s="92">
        <v>2</v>
      </c>
      <c r="Q1044" s="92"/>
      <c r="R1044" s="92"/>
      <c r="S1044" s="92">
        <v>0</v>
      </c>
      <c r="T1044" s="93">
        <v>0</v>
      </c>
      <c r="U1044" s="93"/>
      <c r="V1044" s="94">
        <v>6</v>
      </c>
      <c r="W1044" s="121"/>
    </row>
    <row r="1045" spans="1:23" x14ac:dyDescent="0.2">
      <c r="A1045" s="86" t="s">
        <v>16</v>
      </c>
      <c r="B1045" s="86" t="s">
        <v>36</v>
      </c>
      <c r="C1045" s="88">
        <v>11376</v>
      </c>
      <c r="D1045" s="88" t="s">
        <v>71</v>
      </c>
      <c r="E1045" s="90" t="s">
        <v>20</v>
      </c>
      <c r="F1045" s="90">
        <v>156</v>
      </c>
      <c r="G1045" s="90">
        <v>138</v>
      </c>
      <c r="H1045" s="91">
        <v>1</v>
      </c>
      <c r="I1045" s="91"/>
      <c r="J1045" s="91"/>
      <c r="K1045" s="91">
        <v>1</v>
      </c>
      <c r="L1045" s="92"/>
      <c r="M1045" s="92">
        <v>2</v>
      </c>
      <c r="N1045" s="92"/>
      <c r="O1045" s="92">
        <v>0</v>
      </c>
      <c r="P1045" s="92"/>
      <c r="Q1045" s="92">
        <v>0</v>
      </c>
      <c r="R1045" s="92"/>
      <c r="S1045" s="92">
        <v>1</v>
      </c>
      <c r="T1045" s="93">
        <v>0</v>
      </c>
      <c r="U1045" s="93"/>
      <c r="V1045" s="94">
        <v>5</v>
      </c>
      <c r="W1045" s="121"/>
    </row>
    <row r="1046" spans="1:23" x14ac:dyDescent="0.2">
      <c r="A1046" s="86" t="s">
        <v>16</v>
      </c>
      <c r="B1046" s="86" t="s">
        <v>36</v>
      </c>
      <c r="C1046" s="88">
        <v>11376</v>
      </c>
      <c r="D1046" s="88" t="s">
        <v>71</v>
      </c>
      <c r="E1046" s="90" t="s">
        <v>20</v>
      </c>
      <c r="F1046" s="90">
        <v>156</v>
      </c>
      <c r="G1046" s="90">
        <v>138</v>
      </c>
      <c r="H1046" s="91">
        <v>2</v>
      </c>
      <c r="I1046" s="91"/>
      <c r="J1046" s="91"/>
      <c r="K1046" s="91">
        <v>1</v>
      </c>
      <c r="L1046" s="92"/>
      <c r="M1046" s="92">
        <v>1</v>
      </c>
      <c r="N1046" s="92">
        <v>1</v>
      </c>
      <c r="O1046" s="92"/>
      <c r="P1046" s="92">
        <v>0</v>
      </c>
      <c r="Q1046" s="92"/>
      <c r="R1046" s="92">
        <v>1</v>
      </c>
      <c r="S1046" s="92"/>
      <c r="T1046" s="93">
        <v>0</v>
      </c>
      <c r="U1046" s="93"/>
      <c r="V1046" s="94">
        <v>6</v>
      </c>
      <c r="W1046" s="121"/>
    </row>
    <row r="1047" spans="1:23" x14ac:dyDescent="0.2">
      <c r="A1047" s="86" t="s">
        <v>16</v>
      </c>
      <c r="B1047" s="86" t="s">
        <v>36</v>
      </c>
      <c r="C1047" s="88">
        <v>11376</v>
      </c>
      <c r="D1047" s="88" t="s">
        <v>71</v>
      </c>
      <c r="E1047" s="90" t="s">
        <v>37</v>
      </c>
      <c r="F1047" s="90">
        <v>156</v>
      </c>
      <c r="G1047" s="90">
        <v>138</v>
      </c>
      <c r="H1047" s="91"/>
      <c r="I1047" s="91">
        <v>2</v>
      </c>
      <c r="J1047" s="91">
        <v>0</v>
      </c>
      <c r="K1047" s="91"/>
      <c r="L1047" s="92"/>
      <c r="M1047" s="92">
        <v>2</v>
      </c>
      <c r="N1047" s="92"/>
      <c r="O1047" s="92">
        <v>0</v>
      </c>
      <c r="P1047" s="92">
        <v>2</v>
      </c>
      <c r="Q1047" s="92"/>
      <c r="R1047" s="92">
        <v>1</v>
      </c>
      <c r="S1047" s="92"/>
      <c r="T1047" s="93">
        <v>1</v>
      </c>
      <c r="U1047" s="93"/>
      <c r="V1047" s="94">
        <v>8</v>
      </c>
      <c r="W1047" s="121"/>
    </row>
    <row r="1048" spans="1:23" x14ac:dyDescent="0.2">
      <c r="A1048" s="86" t="s">
        <v>16</v>
      </c>
      <c r="B1048" s="86" t="s">
        <v>36</v>
      </c>
      <c r="C1048" s="88">
        <v>11376</v>
      </c>
      <c r="D1048" s="88" t="s">
        <v>71</v>
      </c>
      <c r="E1048" s="90" t="s">
        <v>37</v>
      </c>
      <c r="F1048" s="90">
        <v>156</v>
      </c>
      <c r="G1048" s="90">
        <v>138</v>
      </c>
      <c r="H1048" s="91">
        <v>0</v>
      </c>
      <c r="I1048" s="91"/>
      <c r="J1048" s="91">
        <v>1</v>
      </c>
      <c r="K1048" s="91"/>
      <c r="L1048" s="92"/>
      <c r="M1048" s="92">
        <v>2</v>
      </c>
      <c r="N1048" s="92">
        <v>1</v>
      </c>
      <c r="O1048" s="92"/>
      <c r="P1048" s="92">
        <v>2</v>
      </c>
      <c r="Q1048" s="92"/>
      <c r="R1048" s="92">
        <v>1</v>
      </c>
      <c r="S1048" s="92"/>
      <c r="T1048" s="93">
        <v>1</v>
      </c>
      <c r="U1048" s="93"/>
      <c r="V1048" s="94">
        <v>8</v>
      </c>
      <c r="W1048" s="121"/>
    </row>
    <row r="1049" spans="1:23" x14ac:dyDescent="0.2">
      <c r="A1049" s="86" t="s">
        <v>16</v>
      </c>
      <c r="B1049" s="86" t="s">
        <v>36</v>
      </c>
      <c r="C1049" s="88">
        <v>11376</v>
      </c>
      <c r="D1049" s="88" t="s">
        <v>71</v>
      </c>
      <c r="E1049" s="90" t="s">
        <v>37</v>
      </c>
      <c r="F1049" s="90">
        <v>156</v>
      </c>
      <c r="G1049" s="90">
        <v>138</v>
      </c>
      <c r="H1049" s="91"/>
      <c r="I1049" s="91">
        <v>2</v>
      </c>
      <c r="J1049" s="91"/>
      <c r="K1049" s="91">
        <v>1</v>
      </c>
      <c r="L1049" s="92"/>
      <c r="M1049" s="92">
        <v>2</v>
      </c>
      <c r="N1049" s="92">
        <v>1</v>
      </c>
      <c r="O1049" s="92"/>
      <c r="P1049" s="92">
        <v>0</v>
      </c>
      <c r="Q1049" s="92"/>
      <c r="R1049" s="92">
        <v>1</v>
      </c>
      <c r="S1049" s="92"/>
      <c r="T1049" s="93">
        <v>2</v>
      </c>
      <c r="U1049" s="93"/>
      <c r="V1049" s="94">
        <v>9</v>
      </c>
      <c r="W1049" s="121"/>
    </row>
    <row r="1050" spans="1:23" x14ac:dyDescent="0.2">
      <c r="A1050" s="86" t="s">
        <v>16</v>
      </c>
      <c r="B1050" s="86" t="s">
        <v>36</v>
      </c>
      <c r="C1050" s="88">
        <v>11376</v>
      </c>
      <c r="D1050" s="88" t="s">
        <v>71</v>
      </c>
      <c r="E1050" s="90" t="s">
        <v>37</v>
      </c>
      <c r="F1050" s="90">
        <v>156</v>
      </c>
      <c r="G1050" s="90">
        <v>138</v>
      </c>
      <c r="H1050" s="91">
        <v>2</v>
      </c>
      <c r="I1050" s="91"/>
      <c r="J1050" s="91">
        <v>1</v>
      </c>
      <c r="K1050" s="91"/>
      <c r="L1050" s="92"/>
      <c r="M1050" s="92">
        <v>2</v>
      </c>
      <c r="N1050" s="92">
        <v>1</v>
      </c>
      <c r="O1050" s="92"/>
      <c r="P1050" s="92">
        <v>2</v>
      </c>
      <c r="Q1050" s="92"/>
      <c r="R1050" s="92"/>
      <c r="S1050" s="92">
        <v>1</v>
      </c>
      <c r="T1050" s="93">
        <v>2</v>
      </c>
      <c r="U1050" s="93"/>
      <c r="V1050" s="94">
        <v>11</v>
      </c>
      <c r="W1050" s="121"/>
    </row>
    <row r="1051" spans="1:23" x14ac:dyDescent="0.2">
      <c r="A1051" s="86" t="s">
        <v>16</v>
      </c>
      <c r="B1051" s="86" t="s">
        <v>36</v>
      </c>
      <c r="C1051" s="88">
        <v>11376</v>
      </c>
      <c r="D1051" s="88" t="s">
        <v>71</v>
      </c>
      <c r="E1051" s="90" t="s">
        <v>37</v>
      </c>
      <c r="F1051" s="90">
        <v>156</v>
      </c>
      <c r="G1051" s="90">
        <v>138</v>
      </c>
      <c r="H1051" s="91">
        <v>2</v>
      </c>
      <c r="I1051" s="91"/>
      <c r="J1051" s="91"/>
      <c r="K1051" s="91">
        <v>1</v>
      </c>
      <c r="L1051" s="92"/>
      <c r="M1051" s="92">
        <v>2</v>
      </c>
      <c r="N1051" s="92">
        <v>1</v>
      </c>
      <c r="O1051" s="92"/>
      <c r="P1051" s="92">
        <v>2</v>
      </c>
      <c r="Q1051" s="92"/>
      <c r="R1051" s="92"/>
      <c r="S1051" s="92">
        <v>0</v>
      </c>
      <c r="T1051" s="93">
        <v>2</v>
      </c>
      <c r="U1051" s="93"/>
      <c r="V1051" s="94">
        <v>10</v>
      </c>
      <c r="W1051" s="121"/>
    </row>
    <row r="1052" spans="1:23" x14ac:dyDescent="0.2">
      <c r="A1052" s="86" t="s">
        <v>16</v>
      </c>
      <c r="B1052" s="86" t="s">
        <v>36</v>
      </c>
      <c r="C1052" s="88">
        <v>11376</v>
      </c>
      <c r="D1052" s="88" t="s">
        <v>71</v>
      </c>
      <c r="E1052" s="90" t="s">
        <v>37</v>
      </c>
      <c r="F1052" s="90">
        <v>156</v>
      </c>
      <c r="G1052" s="90">
        <v>138</v>
      </c>
      <c r="H1052" s="91"/>
      <c r="I1052" s="91">
        <v>2</v>
      </c>
      <c r="J1052" s="91">
        <v>1</v>
      </c>
      <c r="K1052" s="91"/>
      <c r="L1052" s="92"/>
      <c r="M1052" s="92">
        <v>2</v>
      </c>
      <c r="N1052" s="92">
        <v>1</v>
      </c>
      <c r="O1052" s="92"/>
      <c r="P1052" s="92">
        <v>2</v>
      </c>
      <c r="Q1052" s="92"/>
      <c r="R1052" s="92">
        <v>1</v>
      </c>
      <c r="S1052" s="92"/>
      <c r="T1052" s="93"/>
      <c r="U1052" s="93">
        <v>1</v>
      </c>
      <c r="V1052" s="94">
        <v>10</v>
      </c>
      <c r="W1052" s="121"/>
    </row>
    <row r="1053" spans="1:23" x14ac:dyDescent="0.2">
      <c r="A1053" s="86" t="s">
        <v>16</v>
      </c>
      <c r="B1053" s="86" t="s">
        <v>36</v>
      </c>
      <c r="C1053" s="88">
        <v>11376</v>
      </c>
      <c r="D1053" s="88" t="s">
        <v>71</v>
      </c>
      <c r="E1053" s="90" t="s">
        <v>37</v>
      </c>
      <c r="F1053" s="90">
        <v>156</v>
      </c>
      <c r="G1053" s="90">
        <v>138</v>
      </c>
      <c r="H1053" s="91"/>
      <c r="I1053" s="91">
        <v>1</v>
      </c>
      <c r="J1053" s="91">
        <v>1</v>
      </c>
      <c r="K1053" s="91"/>
      <c r="L1053" s="92"/>
      <c r="M1053" s="92">
        <v>2</v>
      </c>
      <c r="N1053" s="92">
        <v>1</v>
      </c>
      <c r="O1053" s="92"/>
      <c r="P1053" s="92">
        <v>2</v>
      </c>
      <c r="Q1053" s="92"/>
      <c r="R1053" s="92"/>
      <c r="S1053" s="92">
        <v>1</v>
      </c>
      <c r="T1053" s="93"/>
      <c r="U1053" s="93">
        <v>1</v>
      </c>
      <c r="V1053" s="94">
        <v>9</v>
      </c>
      <c r="W1053" s="121"/>
    </row>
    <row r="1054" spans="1:23" x14ac:dyDescent="0.2">
      <c r="A1054" s="86" t="s">
        <v>16</v>
      </c>
      <c r="B1054" s="86" t="s">
        <v>36</v>
      </c>
      <c r="C1054" s="88">
        <v>11376</v>
      </c>
      <c r="D1054" s="88" t="s">
        <v>71</v>
      </c>
      <c r="E1054" s="90" t="s">
        <v>37</v>
      </c>
      <c r="F1054" s="90">
        <v>156</v>
      </c>
      <c r="G1054" s="90">
        <v>138</v>
      </c>
      <c r="H1054" s="91">
        <v>2</v>
      </c>
      <c r="I1054" s="91"/>
      <c r="J1054" s="91">
        <v>1</v>
      </c>
      <c r="K1054" s="91"/>
      <c r="L1054" s="92"/>
      <c r="M1054" s="92">
        <v>2</v>
      </c>
      <c r="N1054" s="92">
        <v>1</v>
      </c>
      <c r="O1054" s="92"/>
      <c r="P1054" s="92">
        <v>2</v>
      </c>
      <c r="Q1054" s="92"/>
      <c r="R1054" s="92"/>
      <c r="S1054" s="92">
        <v>1</v>
      </c>
      <c r="T1054" s="93">
        <v>1</v>
      </c>
      <c r="U1054" s="93"/>
      <c r="V1054" s="94">
        <v>10</v>
      </c>
      <c r="W1054" s="121"/>
    </row>
    <row r="1055" spans="1:23" x14ac:dyDescent="0.2">
      <c r="A1055" s="86" t="s">
        <v>16</v>
      </c>
      <c r="B1055" s="86" t="s">
        <v>36</v>
      </c>
      <c r="C1055" s="88">
        <v>11376</v>
      </c>
      <c r="D1055" s="88" t="s">
        <v>71</v>
      </c>
      <c r="E1055" s="90" t="s">
        <v>37</v>
      </c>
      <c r="F1055" s="90">
        <v>156</v>
      </c>
      <c r="G1055" s="90">
        <v>138</v>
      </c>
      <c r="H1055" s="91"/>
      <c r="I1055" s="91">
        <v>0</v>
      </c>
      <c r="J1055" s="91"/>
      <c r="K1055" s="91">
        <v>1</v>
      </c>
      <c r="L1055" s="92"/>
      <c r="M1055" s="92">
        <v>1</v>
      </c>
      <c r="N1055" s="92"/>
      <c r="O1055" s="92">
        <v>0</v>
      </c>
      <c r="P1055" s="92"/>
      <c r="Q1055" s="92">
        <v>1</v>
      </c>
      <c r="R1055" s="92"/>
      <c r="S1055" s="92">
        <v>1</v>
      </c>
      <c r="T1055" s="93"/>
      <c r="U1055" s="93">
        <v>1</v>
      </c>
      <c r="V1055" s="94">
        <v>5</v>
      </c>
      <c r="W1055" s="121"/>
    </row>
    <row r="1056" spans="1:23" x14ac:dyDescent="0.2">
      <c r="A1056" s="86" t="s">
        <v>16</v>
      </c>
      <c r="B1056" s="86" t="s">
        <v>36</v>
      </c>
      <c r="C1056" s="88">
        <v>11376</v>
      </c>
      <c r="D1056" s="88" t="s">
        <v>71</v>
      </c>
      <c r="E1056" s="90" t="s">
        <v>37</v>
      </c>
      <c r="F1056" s="90">
        <v>156</v>
      </c>
      <c r="G1056" s="90">
        <v>138</v>
      </c>
      <c r="H1056" s="91">
        <v>2</v>
      </c>
      <c r="I1056" s="91"/>
      <c r="J1056" s="91">
        <v>1</v>
      </c>
      <c r="K1056" s="91"/>
      <c r="L1056" s="92"/>
      <c r="M1056" s="92">
        <v>2</v>
      </c>
      <c r="N1056" s="92">
        <v>1</v>
      </c>
      <c r="O1056" s="92"/>
      <c r="P1056" s="92"/>
      <c r="Q1056" s="92">
        <v>1</v>
      </c>
      <c r="R1056" s="92"/>
      <c r="S1056" s="92">
        <v>0</v>
      </c>
      <c r="T1056" s="93">
        <v>2</v>
      </c>
      <c r="U1056" s="93"/>
      <c r="V1056" s="94">
        <v>9</v>
      </c>
      <c r="W1056" s="121"/>
    </row>
    <row r="1057" spans="1:23" x14ac:dyDescent="0.2">
      <c r="A1057" s="86" t="s">
        <v>16</v>
      </c>
      <c r="B1057" s="86" t="s">
        <v>36</v>
      </c>
      <c r="C1057" s="88">
        <v>11376</v>
      </c>
      <c r="D1057" s="88" t="s">
        <v>71</v>
      </c>
      <c r="E1057" s="90" t="s">
        <v>37</v>
      </c>
      <c r="F1057" s="90">
        <v>156</v>
      </c>
      <c r="G1057" s="90">
        <v>138</v>
      </c>
      <c r="H1057" s="91">
        <v>1</v>
      </c>
      <c r="I1057" s="91"/>
      <c r="J1057" s="91">
        <v>1</v>
      </c>
      <c r="K1057" s="91"/>
      <c r="L1057" s="92"/>
      <c r="M1057" s="92">
        <v>2</v>
      </c>
      <c r="N1057" s="92">
        <v>1</v>
      </c>
      <c r="O1057" s="92"/>
      <c r="P1057" s="92">
        <v>2</v>
      </c>
      <c r="Q1057" s="92"/>
      <c r="R1057" s="92"/>
      <c r="S1057" s="92">
        <v>1</v>
      </c>
      <c r="T1057" s="93">
        <v>2</v>
      </c>
      <c r="U1057" s="93"/>
      <c r="V1057" s="94">
        <v>10</v>
      </c>
      <c r="W1057" s="121"/>
    </row>
    <row r="1058" spans="1:23" x14ac:dyDescent="0.2">
      <c r="A1058" s="86" t="s">
        <v>16</v>
      </c>
      <c r="B1058" s="86" t="s">
        <v>36</v>
      </c>
      <c r="C1058" s="88">
        <v>11376</v>
      </c>
      <c r="D1058" s="88" t="s">
        <v>71</v>
      </c>
      <c r="E1058" s="90" t="s">
        <v>37</v>
      </c>
      <c r="F1058" s="90">
        <v>156</v>
      </c>
      <c r="G1058" s="90">
        <v>138</v>
      </c>
      <c r="H1058" s="91"/>
      <c r="I1058" s="91">
        <v>1</v>
      </c>
      <c r="J1058" s="91"/>
      <c r="K1058" s="91">
        <v>1</v>
      </c>
      <c r="L1058" s="92"/>
      <c r="M1058" s="92">
        <v>2</v>
      </c>
      <c r="N1058" s="92">
        <v>1</v>
      </c>
      <c r="O1058" s="92"/>
      <c r="P1058" s="92">
        <v>2</v>
      </c>
      <c r="Q1058" s="92"/>
      <c r="R1058" s="92">
        <v>1</v>
      </c>
      <c r="S1058" s="92"/>
      <c r="T1058" s="93">
        <v>2</v>
      </c>
      <c r="U1058" s="93"/>
      <c r="V1058" s="94">
        <v>10</v>
      </c>
      <c r="W1058" s="121"/>
    </row>
    <row r="1059" spans="1:23" x14ac:dyDescent="0.2">
      <c r="A1059" s="86" t="s">
        <v>16</v>
      </c>
      <c r="B1059" s="86" t="s">
        <v>36</v>
      </c>
      <c r="C1059" s="88">
        <v>11376</v>
      </c>
      <c r="D1059" s="88" t="s">
        <v>71</v>
      </c>
      <c r="E1059" s="90" t="s">
        <v>37</v>
      </c>
      <c r="F1059" s="90">
        <v>156</v>
      </c>
      <c r="G1059" s="90">
        <v>138</v>
      </c>
      <c r="H1059" s="91"/>
      <c r="I1059" s="91">
        <v>2</v>
      </c>
      <c r="J1059" s="91">
        <v>1</v>
      </c>
      <c r="K1059" s="91"/>
      <c r="L1059" s="92"/>
      <c r="M1059" s="92">
        <v>2</v>
      </c>
      <c r="N1059" s="92">
        <v>1</v>
      </c>
      <c r="O1059" s="92"/>
      <c r="P1059" s="92"/>
      <c r="Q1059" s="92">
        <v>2</v>
      </c>
      <c r="R1059" s="92"/>
      <c r="S1059" s="92">
        <v>1</v>
      </c>
      <c r="T1059" s="93"/>
      <c r="U1059" s="93">
        <v>1</v>
      </c>
      <c r="V1059" s="94">
        <v>10</v>
      </c>
      <c r="W1059" s="121"/>
    </row>
    <row r="1060" spans="1:23" x14ac:dyDescent="0.2">
      <c r="A1060" s="86" t="s">
        <v>16</v>
      </c>
      <c r="B1060" s="86" t="s">
        <v>36</v>
      </c>
      <c r="C1060" s="88">
        <v>11376</v>
      </c>
      <c r="D1060" s="88" t="s">
        <v>71</v>
      </c>
      <c r="E1060" s="90" t="s">
        <v>37</v>
      </c>
      <c r="F1060" s="90">
        <v>156</v>
      </c>
      <c r="G1060" s="90">
        <v>138</v>
      </c>
      <c r="H1060" s="91">
        <v>2</v>
      </c>
      <c r="I1060" s="91"/>
      <c r="J1060" s="91">
        <v>0</v>
      </c>
      <c r="K1060" s="91"/>
      <c r="L1060" s="92"/>
      <c r="M1060" s="92">
        <v>2</v>
      </c>
      <c r="N1060" s="92">
        <v>1</v>
      </c>
      <c r="O1060" s="92"/>
      <c r="P1060" s="92">
        <v>0</v>
      </c>
      <c r="Q1060" s="92"/>
      <c r="R1060" s="92">
        <v>1</v>
      </c>
      <c r="S1060" s="92"/>
      <c r="T1060" s="93">
        <v>2</v>
      </c>
      <c r="U1060" s="93"/>
      <c r="V1060" s="94">
        <v>8</v>
      </c>
      <c r="W1060" s="121"/>
    </row>
    <row r="1061" spans="1:23" x14ac:dyDescent="0.2">
      <c r="A1061" s="86" t="s">
        <v>16</v>
      </c>
      <c r="B1061" s="86" t="s">
        <v>36</v>
      </c>
      <c r="C1061" s="88">
        <v>11376</v>
      </c>
      <c r="D1061" s="88" t="s">
        <v>71</v>
      </c>
      <c r="E1061" s="90" t="s">
        <v>37</v>
      </c>
      <c r="F1061" s="90">
        <v>156</v>
      </c>
      <c r="G1061" s="90">
        <v>138</v>
      </c>
      <c r="H1061" s="91">
        <v>2</v>
      </c>
      <c r="I1061" s="91"/>
      <c r="J1061" s="91"/>
      <c r="K1061" s="91">
        <v>1</v>
      </c>
      <c r="L1061" s="92"/>
      <c r="M1061" s="92">
        <v>2</v>
      </c>
      <c r="N1061" s="92">
        <v>1</v>
      </c>
      <c r="O1061" s="92"/>
      <c r="P1061" s="92">
        <v>2</v>
      </c>
      <c r="Q1061" s="92"/>
      <c r="R1061" s="92">
        <v>1</v>
      </c>
      <c r="S1061" s="92"/>
      <c r="T1061" s="93"/>
      <c r="U1061" s="93">
        <v>2</v>
      </c>
      <c r="V1061" s="94">
        <v>11</v>
      </c>
      <c r="W1061" s="121"/>
    </row>
    <row r="1062" spans="1:23" x14ac:dyDescent="0.2">
      <c r="A1062" s="86" t="s">
        <v>16</v>
      </c>
      <c r="B1062" s="86" t="s">
        <v>36</v>
      </c>
      <c r="C1062" s="88">
        <v>11376</v>
      </c>
      <c r="D1062" s="88" t="s">
        <v>71</v>
      </c>
      <c r="E1062" s="90" t="s">
        <v>37</v>
      </c>
      <c r="F1062" s="90">
        <v>156</v>
      </c>
      <c r="G1062" s="90">
        <v>138</v>
      </c>
      <c r="H1062" s="91"/>
      <c r="I1062" s="91">
        <v>2</v>
      </c>
      <c r="J1062" s="91"/>
      <c r="K1062" s="91">
        <v>1</v>
      </c>
      <c r="L1062" s="92"/>
      <c r="M1062" s="92">
        <v>2</v>
      </c>
      <c r="N1062" s="92">
        <v>1</v>
      </c>
      <c r="O1062" s="92"/>
      <c r="P1062" s="92">
        <v>2</v>
      </c>
      <c r="Q1062" s="92"/>
      <c r="R1062" s="92">
        <v>1</v>
      </c>
      <c r="S1062" s="92"/>
      <c r="T1062" s="93">
        <v>2</v>
      </c>
      <c r="U1062" s="93"/>
      <c r="V1062" s="94">
        <v>11</v>
      </c>
      <c r="W1062" s="121"/>
    </row>
    <row r="1063" spans="1:23" x14ac:dyDescent="0.2">
      <c r="A1063" s="86" t="s">
        <v>16</v>
      </c>
      <c r="B1063" s="86" t="s">
        <v>36</v>
      </c>
      <c r="C1063" s="88">
        <v>11376</v>
      </c>
      <c r="D1063" s="88" t="s">
        <v>71</v>
      </c>
      <c r="E1063" s="90" t="s">
        <v>37</v>
      </c>
      <c r="F1063" s="90">
        <v>156</v>
      </c>
      <c r="G1063" s="90">
        <v>138</v>
      </c>
      <c r="H1063" s="91"/>
      <c r="I1063" s="91">
        <v>1</v>
      </c>
      <c r="J1063" s="91">
        <v>1</v>
      </c>
      <c r="K1063" s="91"/>
      <c r="L1063" s="92">
        <v>1</v>
      </c>
      <c r="M1063" s="92"/>
      <c r="N1063" s="92"/>
      <c r="O1063" s="92">
        <v>0</v>
      </c>
      <c r="P1063" s="92"/>
      <c r="Q1063" s="92">
        <v>1</v>
      </c>
      <c r="R1063" s="92"/>
      <c r="S1063" s="92">
        <v>1</v>
      </c>
      <c r="T1063" s="93">
        <v>1</v>
      </c>
      <c r="U1063" s="93"/>
      <c r="V1063" s="94">
        <v>6</v>
      </c>
      <c r="W1063" s="121"/>
    </row>
    <row r="1064" spans="1:23" x14ac:dyDescent="0.2">
      <c r="A1064" s="86" t="s">
        <v>16</v>
      </c>
      <c r="B1064" s="86" t="s">
        <v>36</v>
      </c>
      <c r="C1064" s="88">
        <v>11376</v>
      </c>
      <c r="D1064" s="88" t="s">
        <v>71</v>
      </c>
      <c r="E1064" s="90" t="s">
        <v>37</v>
      </c>
      <c r="F1064" s="90">
        <v>156</v>
      </c>
      <c r="G1064" s="90">
        <v>138</v>
      </c>
      <c r="H1064" s="91">
        <v>1</v>
      </c>
      <c r="I1064" s="91"/>
      <c r="J1064" s="91">
        <v>1</v>
      </c>
      <c r="K1064" s="91"/>
      <c r="L1064" s="92"/>
      <c r="M1064" s="92">
        <v>2</v>
      </c>
      <c r="N1064" s="92">
        <v>1</v>
      </c>
      <c r="O1064" s="92"/>
      <c r="P1064" s="92"/>
      <c r="Q1064" s="92">
        <v>2</v>
      </c>
      <c r="R1064" s="92">
        <v>1</v>
      </c>
      <c r="S1064" s="92"/>
      <c r="T1064" s="93">
        <v>2</v>
      </c>
      <c r="U1064" s="93"/>
      <c r="V1064" s="94">
        <v>10</v>
      </c>
      <c r="W1064" s="121"/>
    </row>
    <row r="1065" spans="1:23" x14ac:dyDescent="0.2">
      <c r="A1065" s="86" t="s">
        <v>16</v>
      </c>
      <c r="B1065" s="86" t="s">
        <v>36</v>
      </c>
      <c r="C1065" s="88">
        <v>11376</v>
      </c>
      <c r="D1065" s="88" t="s">
        <v>71</v>
      </c>
      <c r="E1065" s="90" t="s">
        <v>37</v>
      </c>
      <c r="F1065" s="90">
        <v>156</v>
      </c>
      <c r="G1065" s="90">
        <v>138</v>
      </c>
      <c r="H1065" s="91">
        <v>1</v>
      </c>
      <c r="I1065" s="91"/>
      <c r="J1065" s="91">
        <v>1</v>
      </c>
      <c r="K1065" s="91"/>
      <c r="L1065" s="92"/>
      <c r="M1065" s="92">
        <v>2</v>
      </c>
      <c r="N1065" s="92">
        <v>0</v>
      </c>
      <c r="O1065" s="92"/>
      <c r="P1065" s="92">
        <v>0</v>
      </c>
      <c r="Q1065" s="92"/>
      <c r="R1065" s="92">
        <v>1</v>
      </c>
      <c r="S1065" s="92"/>
      <c r="T1065" s="93">
        <v>1</v>
      </c>
      <c r="U1065" s="93"/>
      <c r="V1065" s="94">
        <v>6</v>
      </c>
      <c r="W1065" s="121"/>
    </row>
    <row r="1066" spans="1:23" x14ac:dyDescent="0.2">
      <c r="A1066" s="86" t="s">
        <v>16</v>
      </c>
      <c r="B1066" s="86" t="s">
        <v>36</v>
      </c>
      <c r="C1066" s="88">
        <v>11376</v>
      </c>
      <c r="D1066" s="88" t="s">
        <v>71</v>
      </c>
      <c r="E1066" s="90" t="s">
        <v>37</v>
      </c>
      <c r="F1066" s="90">
        <v>156</v>
      </c>
      <c r="G1066" s="90">
        <v>138</v>
      </c>
      <c r="H1066" s="91">
        <v>2</v>
      </c>
      <c r="I1066" s="91"/>
      <c r="J1066" s="91"/>
      <c r="K1066" s="91">
        <v>1</v>
      </c>
      <c r="L1066" s="92"/>
      <c r="M1066" s="92">
        <v>2</v>
      </c>
      <c r="N1066" s="92"/>
      <c r="O1066" s="92">
        <v>1</v>
      </c>
      <c r="P1066" s="92"/>
      <c r="Q1066" s="92">
        <v>2</v>
      </c>
      <c r="R1066" s="92"/>
      <c r="S1066" s="92">
        <v>1</v>
      </c>
      <c r="T1066" s="93"/>
      <c r="U1066" s="93">
        <v>1</v>
      </c>
      <c r="V1066" s="94">
        <v>10</v>
      </c>
      <c r="W1066" s="121"/>
    </row>
    <row r="1067" spans="1:23" x14ac:dyDescent="0.2">
      <c r="A1067" s="86" t="s">
        <v>16</v>
      </c>
      <c r="B1067" s="86" t="s">
        <v>36</v>
      </c>
      <c r="C1067" s="88">
        <v>11376</v>
      </c>
      <c r="D1067" s="88" t="s">
        <v>71</v>
      </c>
      <c r="E1067" s="90" t="s">
        <v>37</v>
      </c>
      <c r="F1067" s="90">
        <v>156</v>
      </c>
      <c r="G1067" s="90">
        <v>138</v>
      </c>
      <c r="H1067" s="91">
        <v>2</v>
      </c>
      <c r="I1067" s="91"/>
      <c r="J1067" s="91"/>
      <c r="K1067" s="91">
        <v>1</v>
      </c>
      <c r="L1067" s="92"/>
      <c r="M1067" s="92">
        <v>2</v>
      </c>
      <c r="N1067" s="92">
        <v>1</v>
      </c>
      <c r="O1067" s="92"/>
      <c r="P1067" s="92">
        <v>0</v>
      </c>
      <c r="Q1067" s="92"/>
      <c r="R1067" s="92"/>
      <c r="S1067" s="92">
        <v>1</v>
      </c>
      <c r="T1067" s="93">
        <v>2</v>
      </c>
      <c r="U1067" s="93"/>
      <c r="V1067" s="94">
        <v>9</v>
      </c>
      <c r="W1067" s="121"/>
    </row>
    <row r="1068" spans="1:23" x14ac:dyDescent="0.2">
      <c r="A1068" s="86" t="s">
        <v>16</v>
      </c>
      <c r="B1068" s="86" t="s">
        <v>36</v>
      </c>
      <c r="C1068" s="88">
        <v>11376</v>
      </c>
      <c r="D1068" s="88" t="s">
        <v>71</v>
      </c>
      <c r="E1068" s="90" t="s">
        <v>37</v>
      </c>
      <c r="F1068" s="90">
        <v>156</v>
      </c>
      <c r="G1068" s="90">
        <v>138</v>
      </c>
      <c r="H1068" s="91">
        <v>1</v>
      </c>
      <c r="I1068" s="91"/>
      <c r="J1068" s="91"/>
      <c r="K1068" s="91">
        <v>1</v>
      </c>
      <c r="L1068" s="92"/>
      <c r="M1068" s="92">
        <v>2</v>
      </c>
      <c r="N1068" s="92"/>
      <c r="O1068" s="92">
        <v>1</v>
      </c>
      <c r="P1068" s="92">
        <v>2</v>
      </c>
      <c r="Q1068" s="92"/>
      <c r="R1068" s="92"/>
      <c r="S1068" s="92">
        <v>0</v>
      </c>
      <c r="T1068" s="93"/>
      <c r="U1068" s="93">
        <v>1</v>
      </c>
      <c r="V1068" s="94">
        <v>8</v>
      </c>
      <c r="W1068" s="121"/>
    </row>
    <row r="1069" spans="1:23" x14ac:dyDescent="0.2">
      <c r="A1069" s="86" t="s">
        <v>16</v>
      </c>
      <c r="B1069" s="86" t="s">
        <v>36</v>
      </c>
      <c r="C1069" s="88">
        <v>11376</v>
      </c>
      <c r="D1069" s="88" t="s">
        <v>71</v>
      </c>
      <c r="E1069" s="90" t="s">
        <v>37</v>
      </c>
      <c r="F1069" s="90">
        <v>156</v>
      </c>
      <c r="G1069" s="90">
        <v>138</v>
      </c>
      <c r="H1069" s="91"/>
      <c r="I1069" s="91">
        <v>0</v>
      </c>
      <c r="J1069" s="91"/>
      <c r="K1069" s="91">
        <v>1</v>
      </c>
      <c r="L1069" s="92"/>
      <c r="M1069" s="92">
        <v>2</v>
      </c>
      <c r="N1069" s="92">
        <v>1</v>
      </c>
      <c r="O1069" s="92"/>
      <c r="P1069" s="92"/>
      <c r="Q1069" s="92">
        <v>2</v>
      </c>
      <c r="R1069" s="92">
        <v>0</v>
      </c>
      <c r="S1069" s="92"/>
      <c r="T1069" s="93">
        <v>1</v>
      </c>
      <c r="U1069" s="93"/>
      <c r="V1069" s="94">
        <v>7</v>
      </c>
      <c r="W1069" s="121"/>
    </row>
    <row r="1070" spans="1:23" x14ac:dyDescent="0.2">
      <c r="A1070" s="86" t="s">
        <v>16</v>
      </c>
      <c r="B1070" s="86" t="s">
        <v>36</v>
      </c>
      <c r="C1070" s="88">
        <v>11376</v>
      </c>
      <c r="D1070" s="88" t="s">
        <v>71</v>
      </c>
      <c r="E1070" s="90" t="s">
        <v>37</v>
      </c>
      <c r="F1070" s="90">
        <v>156</v>
      </c>
      <c r="G1070" s="90">
        <v>138</v>
      </c>
      <c r="H1070" s="91">
        <v>2</v>
      </c>
      <c r="I1070" s="91"/>
      <c r="J1070" s="91"/>
      <c r="K1070" s="91">
        <v>1</v>
      </c>
      <c r="L1070" s="92"/>
      <c r="M1070" s="92">
        <v>2</v>
      </c>
      <c r="N1070" s="92"/>
      <c r="O1070" s="92">
        <v>0</v>
      </c>
      <c r="P1070" s="92"/>
      <c r="Q1070" s="92">
        <v>2</v>
      </c>
      <c r="R1070" s="92"/>
      <c r="S1070" s="92">
        <v>1</v>
      </c>
      <c r="T1070" s="93"/>
      <c r="U1070" s="93">
        <v>2</v>
      </c>
      <c r="V1070" s="94">
        <v>10</v>
      </c>
      <c r="W1070" s="121"/>
    </row>
    <row r="1071" spans="1:23" x14ac:dyDescent="0.2">
      <c r="A1071" s="86" t="s">
        <v>16</v>
      </c>
      <c r="B1071" s="86" t="s">
        <v>36</v>
      </c>
      <c r="C1071" s="88">
        <v>11376</v>
      </c>
      <c r="D1071" s="88" t="s">
        <v>71</v>
      </c>
      <c r="E1071" s="90" t="s">
        <v>37</v>
      </c>
      <c r="F1071" s="90">
        <v>156</v>
      </c>
      <c r="G1071" s="90">
        <v>138</v>
      </c>
      <c r="H1071" s="91">
        <v>2</v>
      </c>
      <c r="I1071" s="91"/>
      <c r="J1071" s="91"/>
      <c r="K1071" s="91">
        <v>0</v>
      </c>
      <c r="L1071" s="92">
        <v>2</v>
      </c>
      <c r="M1071" s="92"/>
      <c r="N1071" s="92">
        <v>1</v>
      </c>
      <c r="O1071" s="92"/>
      <c r="P1071" s="92">
        <v>2</v>
      </c>
      <c r="Q1071" s="92"/>
      <c r="R1071" s="92">
        <v>1</v>
      </c>
      <c r="S1071" s="92"/>
      <c r="T1071" s="93">
        <v>1</v>
      </c>
      <c r="U1071" s="93"/>
      <c r="V1071" s="94">
        <v>9</v>
      </c>
      <c r="W1071" s="121"/>
    </row>
    <row r="1072" spans="1:23" x14ac:dyDescent="0.2">
      <c r="A1072" s="86" t="s">
        <v>16</v>
      </c>
      <c r="B1072" s="86" t="s">
        <v>36</v>
      </c>
      <c r="C1072" s="88">
        <v>11376</v>
      </c>
      <c r="D1072" s="88" t="s">
        <v>71</v>
      </c>
      <c r="E1072" s="90" t="s">
        <v>37</v>
      </c>
      <c r="F1072" s="90">
        <v>156</v>
      </c>
      <c r="G1072" s="90">
        <v>138</v>
      </c>
      <c r="H1072" s="91">
        <v>0</v>
      </c>
      <c r="I1072" s="91"/>
      <c r="J1072" s="91"/>
      <c r="K1072" s="91">
        <v>1</v>
      </c>
      <c r="L1072" s="92"/>
      <c r="M1072" s="92">
        <v>2</v>
      </c>
      <c r="N1072" s="92"/>
      <c r="O1072" s="92">
        <v>1</v>
      </c>
      <c r="P1072" s="92"/>
      <c r="Q1072" s="92">
        <v>0</v>
      </c>
      <c r="R1072" s="92">
        <v>1</v>
      </c>
      <c r="S1072" s="92"/>
      <c r="T1072" s="93">
        <v>1</v>
      </c>
      <c r="U1072" s="93"/>
      <c r="V1072" s="94">
        <v>6</v>
      </c>
      <c r="W1072" s="121"/>
    </row>
    <row r="1073" spans="1:23" x14ac:dyDescent="0.2">
      <c r="A1073" s="86" t="s">
        <v>16</v>
      </c>
      <c r="B1073" s="86" t="s">
        <v>36</v>
      </c>
      <c r="C1073" s="88">
        <v>11376</v>
      </c>
      <c r="D1073" s="88" t="s">
        <v>71</v>
      </c>
      <c r="E1073" s="90" t="s">
        <v>37</v>
      </c>
      <c r="F1073" s="90">
        <v>156</v>
      </c>
      <c r="G1073" s="90">
        <v>138</v>
      </c>
      <c r="H1073" s="91"/>
      <c r="I1073" s="91">
        <v>2</v>
      </c>
      <c r="J1073" s="91">
        <v>0</v>
      </c>
      <c r="K1073" s="91"/>
      <c r="L1073" s="92"/>
      <c r="M1073" s="92">
        <v>2</v>
      </c>
      <c r="N1073" s="92">
        <v>1</v>
      </c>
      <c r="O1073" s="92"/>
      <c r="P1073" s="92">
        <v>2</v>
      </c>
      <c r="Q1073" s="92"/>
      <c r="R1073" s="92">
        <v>1</v>
      </c>
      <c r="S1073" s="92"/>
      <c r="T1073" s="93">
        <v>1</v>
      </c>
      <c r="U1073" s="93"/>
      <c r="V1073" s="94">
        <v>9</v>
      </c>
      <c r="W1073" s="121"/>
    </row>
    <row r="1074" spans="1:23" x14ac:dyDescent="0.2">
      <c r="A1074" s="86" t="s">
        <v>16</v>
      </c>
      <c r="B1074" s="86" t="s">
        <v>36</v>
      </c>
      <c r="C1074" s="88">
        <v>11376</v>
      </c>
      <c r="D1074" s="88" t="s">
        <v>71</v>
      </c>
      <c r="E1074" s="90" t="s">
        <v>37</v>
      </c>
      <c r="F1074" s="90">
        <v>156</v>
      </c>
      <c r="G1074" s="90">
        <v>138</v>
      </c>
      <c r="H1074" s="91"/>
      <c r="I1074" s="91">
        <v>2</v>
      </c>
      <c r="J1074" s="91">
        <v>1</v>
      </c>
      <c r="K1074" s="91"/>
      <c r="L1074" s="92"/>
      <c r="M1074" s="92">
        <v>2</v>
      </c>
      <c r="N1074" s="92">
        <v>1</v>
      </c>
      <c r="O1074" s="92"/>
      <c r="P1074" s="92"/>
      <c r="Q1074" s="92">
        <v>2</v>
      </c>
      <c r="R1074" s="92"/>
      <c r="S1074" s="92">
        <v>1</v>
      </c>
      <c r="T1074" s="93">
        <v>2</v>
      </c>
      <c r="U1074" s="93"/>
      <c r="V1074" s="94">
        <v>11</v>
      </c>
      <c r="W1074" s="121"/>
    </row>
    <row r="1075" spans="1:23" x14ac:dyDescent="0.2">
      <c r="A1075" s="86" t="s">
        <v>16</v>
      </c>
      <c r="B1075" s="86" t="s">
        <v>36</v>
      </c>
      <c r="C1075" s="88">
        <v>11376</v>
      </c>
      <c r="D1075" s="88" t="s">
        <v>71</v>
      </c>
      <c r="E1075" s="90" t="s">
        <v>37</v>
      </c>
      <c r="F1075" s="90">
        <v>156</v>
      </c>
      <c r="G1075" s="90">
        <v>138</v>
      </c>
      <c r="H1075" s="91">
        <v>2</v>
      </c>
      <c r="I1075" s="91"/>
      <c r="J1075" s="91">
        <v>1</v>
      </c>
      <c r="K1075" s="91"/>
      <c r="L1075" s="92"/>
      <c r="M1075" s="92">
        <v>2</v>
      </c>
      <c r="N1075" s="92"/>
      <c r="O1075" s="92">
        <v>0</v>
      </c>
      <c r="P1075" s="92">
        <v>2</v>
      </c>
      <c r="Q1075" s="92"/>
      <c r="R1075" s="92"/>
      <c r="S1075" s="92">
        <v>1</v>
      </c>
      <c r="T1075" s="93">
        <v>1</v>
      </c>
      <c r="U1075" s="93"/>
      <c r="V1075" s="94">
        <v>9</v>
      </c>
      <c r="W1075" s="121"/>
    </row>
    <row r="1076" spans="1:23" x14ac:dyDescent="0.2">
      <c r="A1076" s="86" t="s">
        <v>16</v>
      </c>
      <c r="B1076" s="86" t="s">
        <v>36</v>
      </c>
      <c r="C1076" s="88">
        <v>11376</v>
      </c>
      <c r="D1076" s="88" t="s">
        <v>71</v>
      </c>
      <c r="E1076" s="90" t="s">
        <v>37</v>
      </c>
      <c r="F1076" s="90">
        <v>156</v>
      </c>
      <c r="G1076" s="90">
        <v>138</v>
      </c>
      <c r="H1076" s="91">
        <v>1</v>
      </c>
      <c r="I1076" s="91"/>
      <c r="J1076" s="91">
        <v>1</v>
      </c>
      <c r="K1076" s="91"/>
      <c r="L1076" s="92"/>
      <c r="M1076" s="92">
        <v>2</v>
      </c>
      <c r="N1076" s="92">
        <v>1</v>
      </c>
      <c r="O1076" s="92"/>
      <c r="P1076" s="92">
        <v>2</v>
      </c>
      <c r="Q1076" s="92"/>
      <c r="R1076" s="92">
        <v>0</v>
      </c>
      <c r="S1076" s="92"/>
      <c r="T1076" s="93">
        <v>1</v>
      </c>
      <c r="U1076" s="93"/>
      <c r="V1076" s="94">
        <v>8</v>
      </c>
      <c r="W1076" s="121"/>
    </row>
    <row r="1077" spans="1:23" x14ac:dyDescent="0.2">
      <c r="A1077" s="86" t="s">
        <v>16</v>
      </c>
      <c r="B1077" s="86" t="s">
        <v>36</v>
      </c>
      <c r="C1077" s="88">
        <v>11376</v>
      </c>
      <c r="D1077" s="88" t="s">
        <v>71</v>
      </c>
      <c r="E1077" s="90" t="s">
        <v>38</v>
      </c>
      <c r="F1077" s="90">
        <v>156</v>
      </c>
      <c r="G1077" s="90">
        <v>138</v>
      </c>
      <c r="H1077" s="91">
        <v>1</v>
      </c>
      <c r="I1077" s="91"/>
      <c r="J1077" s="91"/>
      <c r="K1077" s="91">
        <v>1</v>
      </c>
      <c r="L1077" s="92"/>
      <c r="M1077" s="92">
        <v>1</v>
      </c>
      <c r="N1077" s="92">
        <v>1</v>
      </c>
      <c r="O1077" s="92"/>
      <c r="P1077" s="92">
        <v>2</v>
      </c>
      <c r="Q1077" s="92"/>
      <c r="R1077" s="92">
        <v>1</v>
      </c>
      <c r="S1077" s="92"/>
      <c r="T1077" s="93">
        <v>1</v>
      </c>
      <c r="U1077" s="93"/>
      <c r="V1077" s="94">
        <v>8</v>
      </c>
      <c r="W1077" s="121"/>
    </row>
    <row r="1078" spans="1:23" x14ac:dyDescent="0.2">
      <c r="A1078" s="86" t="s">
        <v>16</v>
      </c>
      <c r="B1078" s="86" t="s">
        <v>36</v>
      </c>
      <c r="C1078" s="88">
        <v>11376</v>
      </c>
      <c r="D1078" s="88" t="s">
        <v>71</v>
      </c>
      <c r="E1078" s="90" t="s">
        <v>38</v>
      </c>
      <c r="F1078" s="90">
        <v>156</v>
      </c>
      <c r="G1078" s="90">
        <v>138</v>
      </c>
      <c r="H1078" s="91">
        <v>2</v>
      </c>
      <c r="I1078" s="91"/>
      <c r="J1078" s="91"/>
      <c r="K1078" s="91">
        <v>1</v>
      </c>
      <c r="L1078" s="92"/>
      <c r="M1078" s="92">
        <v>0</v>
      </c>
      <c r="N1078" s="92">
        <v>0</v>
      </c>
      <c r="O1078" s="92"/>
      <c r="P1078" s="92">
        <v>0</v>
      </c>
      <c r="Q1078" s="92"/>
      <c r="R1078" s="92"/>
      <c r="S1078" s="92">
        <v>0</v>
      </c>
      <c r="T1078" s="93">
        <v>1</v>
      </c>
      <c r="U1078" s="93"/>
      <c r="V1078" s="94">
        <v>4</v>
      </c>
      <c r="W1078" s="121"/>
    </row>
    <row r="1079" spans="1:23" x14ac:dyDescent="0.2">
      <c r="A1079" s="86" t="s">
        <v>16</v>
      </c>
      <c r="B1079" s="86" t="s">
        <v>36</v>
      </c>
      <c r="C1079" s="88">
        <v>11376</v>
      </c>
      <c r="D1079" s="88" t="s">
        <v>71</v>
      </c>
      <c r="E1079" s="90" t="s">
        <v>38</v>
      </c>
      <c r="F1079" s="90">
        <v>156</v>
      </c>
      <c r="G1079" s="90">
        <v>138</v>
      </c>
      <c r="H1079" s="91">
        <v>2</v>
      </c>
      <c r="I1079" s="91"/>
      <c r="J1079" s="91">
        <v>1</v>
      </c>
      <c r="K1079" s="91"/>
      <c r="L1079" s="92">
        <v>1</v>
      </c>
      <c r="M1079" s="92"/>
      <c r="N1079" s="92">
        <v>1</v>
      </c>
      <c r="O1079" s="92"/>
      <c r="P1079" s="92">
        <v>2</v>
      </c>
      <c r="Q1079" s="92"/>
      <c r="R1079" s="92">
        <v>1</v>
      </c>
      <c r="S1079" s="92"/>
      <c r="T1079" s="93">
        <v>1</v>
      </c>
      <c r="U1079" s="93"/>
      <c r="V1079" s="94">
        <v>9</v>
      </c>
      <c r="W1079" s="121"/>
    </row>
    <row r="1080" spans="1:23" x14ac:dyDescent="0.2">
      <c r="A1080" s="86" t="s">
        <v>16</v>
      </c>
      <c r="B1080" s="86" t="s">
        <v>36</v>
      </c>
      <c r="C1080" s="88">
        <v>11376</v>
      </c>
      <c r="D1080" s="88" t="s">
        <v>71</v>
      </c>
      <c r="E1080" s="90" t="s">
        <v>38</v>
      </c>
      <c r="F1080" s="90">
        <v>156</v>
      </c>
      <c r="G1080" s="90">
        <v>138</v>
      </c>
      <c r="H1080" s="91">
        <v>2</v>
      </c>
      <c r="I1080" s="91"/>
      <c r="J1080" s="91">
        <v>1</v>
      </c>
      <c r="K1080" s="91"/>
      <c r="L1080" s="92"/>
      <c r="M1080" s="92">
        <v>2</v>
      </c>
      <c r="N1080" s="92">
        <v>1</v>
      </c>
      <c r="O1080" s="92"/>
      <c r="P1080" s="92"/>
      <c r="Q1080" s="92">
        <v>1</v>
      </c>
      <c r="R1080" s="92">
        <v>1</v>
      </c>
      <c r="S1080" s="92"/>
      <c r="T1080" s="93">
        <v>0</v>
      </c>
      <c r="U1080" s="93"/>
      <c r="V1080" s="94">
        <v>8</v>
      </c>
      <c r="W1080" s="121"/>
    </row>
    <row r="1081" spans="1:23" x14ac:dyDescent="0.2">
      <c r="A1081" s="86" t="s">
        <v>16</v>
      </c>
      <c r="B1081" s="86" t="s">
        <v>36</v>
      </c>
      <c r="C1081" s="88">
        <v>11376</v>
      </c>
      <c r="D1081" s="88" t="s">
        <v>71</v>
      </c>
      <c r="E1081" s="90" t="s">
        <v>38</v>
      </c>
      <c r="F1081" s="90">
        <v>156</v>
      </c>
      <c r="G1081" s="90">
        <v>138</v>
      </c>
      <c r="H1081" s="91">
        <v>2</v>
      </c>
      <c r="I1081" s="91"/>
      <c r="J1081" s="91"/>
      <c r="K1081" s="91">
        <v>1</v>
      </c>
      <c r="L1081" s="92"/>
      <c r="M1081" s="92">
        <v>0</v>
      </c>
      <c r="N1081" s="92"/>
      <c r="O1081" s="92">
        <v>1</v>
      </c>
      <c r="P1081" s="92">
        <v>2</v>
      </c>
      <c r="Q1081" s="92"/>
      <c r="R1081" s="92">
        <v>1</v>
      </c>
      <c r="S1081" s="92"/>
      <c r="T1081" s="93">
        <v>1</v>
      </c>
      <c r="U1081" s="93"/>
      <c r="V1081" s="94">
        <v>8</v>
      </c>
      <c r="W1081" s="121"/>
    </row>
    <row r="1082" spans="1:23" x14ac:dyDescent="0.2">
      <c r="A1082" s="86" t="s">
        <v>16</v>
      </c>
      <c r="B1082" s="86" t="s">
        <v>36</v>
      </c>
      <c r="C1082" s="88">
        <v>11376</v>
      </c>
      <c r="D1082" s="88" t="s">
        <v>71</v>
      </c>
      <c r="E1082" s="90" t="s">
        <v>38</v>
      </c>
      <c r="F1082" s="90">
        <v>156</v>
      </c>
      <c r="G1082" s="90">
        <v>138</v>
      </c>
      <c r="H1082" s="91"/>
      <c r="I1082" s="91">
        <v>1</v>
      </c>
      <c r="J1082" s="91">
        <v>1</v>
      </c>
      <c r="K1082" s="91"/>
      <c r="L1082" s="92"/>
      <c r="M1082" s="92">
        <v>1</v>
      </c>
      <c r="N1082" s="92"/>
      <c r="O1082" s="92">
        <v>1</v>
      </c>
      <c r="P1082" s="92">
        <v>2</v>
      </c>
      <c r="Q1082" s="92"/>
      <c r="R1082" s="92">
        <v>1</v>
      </c>
      <c r="S1082" s="92"/>
      <c r="T1082" s="93">
        <v>1</v>
      </c>
      <c r="U1082" s="93"/>
      <c r="V1082" s="94">
        <v>8</v>
      </c>
      <c r="W1082" s="121"/>
    </row>
    <row r="1083" spans="1:23" x14ac:dyDescent="0.2">
      <c r="A1083" s="86" t="s">
        <v>16</v>
      </c>
      <c r="B1083" s="86" t="s">
        <v>36</v>
      </c>
      <c r="C1083" s="88">
        <v>11376</v>
      </c>
      <c r="D1083" s="88" t="s">
        <v>71</v>
      </c>
      <c r="E1083" s="90" t="s">
        <v>38</v>
      </c>
      <c r="F1083" s="90">
        <v>156</v>
      </c>
      <c r="G1083" s="90">
        <v>138</v>
      </c>
      <c r="H1083" s="91">
        <v>1</v>
      </c>
      <c r="I1083" s="91"/>
      <c r="J1083" s="91"/>
      <c r="K1083" s="91">
        <v>1</v>
      </c>
      <c r="L1083" s="92"/>
      <c r="M1083" s="92">
        <v>2</v>
      </c>
      <c r="N1083" s="92">
        <v>1</v>
      </c>
      <c r="O1083" s="92"/>
      <c r="P1083" s="92">
        <v>0</v>
      </c>
      <c r="Q1083" s="92"/>
      <c r="R1083" s="92"/>
      <c r="S1083" s="92">
        <v>0</v>
      </c>
      <c r="T1083" s="93"/>
      <c r="U1083" s="93"/>
      <c r="V1083" s="94">
        <v>5</v>
      </c>
      <c r="W1083" s="121"/>
    </row>
    <row r="1084" spans="1:23" x14ac:dyDescent="0.2">
      <c r="A1084" s="86" t="s">
        <v>16</v>
      </c>
      <c r="B1084" s="86" t="s">
        <v>36</v>
      </c>
      <c r="C1084" s="88">
        <v>11376</v>
      </c>
      <c r="D1084" s="88" t="s">
        <v>71</v>
      </c>
      <c r="E1084" s="90" t="s">
        <v>38</v>
      </c>
      <c r="F1084" s="90">
        <v>156</v>
      </c>
      <c r="G1084" s="90">
        <v>138</v>
      </c>
      <c r="H1084" s="91"/>
      <c r="I1084" s="91">
        <v>2</v>
      </c>
      <c r="J1084" s="91">
        <v>1</v>
      </c>
      <c r="K1084" s="91"/>
      <c r="L1084" s="92"/>
      <c r="M1084" s="92">
        <v>2</v>
      </c>
      <c r="N1084" s="92"/>
      <c r="O1084" s="92">
        <v>1</v>
      </c>
      <c r="P1084" s="92">
        <v>2</v>
      </c>
      <c r="Q1084" s="92"/>
      <c r="R1084" s="92">
        <v>1</v>
      </c>
      <c r="S1084" s="92"/>
      <c r="T1084" s="93"/>
      <c r="U1084" s="93">
        <v>2</v>
      </c>
      <c r="V1084" s="94">
        <v>11</v>
      </c>
      <c r="W1084" s="121"/>
    </row>
    <row r="1085" spans="1:23" x14ac:dyDescent="0.2">
      <c r="A1085" s="86" t="s">
        <v>16</v>
      </c>
      <c r="B1085" s="86" t="s">
        <v>36</v>
      </c>
      <c r="C1085" s="88">
        <v>11376</v>
      </c>
      <c r="D1085" s="88" t="s">
        <v>71</v>
      </c>
      <c r="E1085" s="90" t="s">
        <v>38</v>
      </c>
      <c r="F1085" s="90">
        <v>156</v>
      </c>
      <c r="G1085" s="90">
        <v>138</v>
      </c>
      <c r="H1085" s="91">
        <v>2</v>
      </c>
      <c r="I1085" s="91"/>
      <c r="J1085" s="91">
        <v>1</v>
      </c>
      <c r="K1085" s="91"/>
      <c r="L1085" s="92">
        <v>2</v>
      </c>
      <c r="M1085" s="92"/>
      <c r="N1085" s="92"/>
      <c r="O1085" s="92">
        <v>0</v>
      </c>
      <c r="P1085" s="92">
        <v>0</v>
      </c>
      <c r="Q1085" s="92"/>
      <c r="R1085" s="92"/>
      <c r="S1085" s="92">
        <v>1</v>
      </c>
      <c r="T1085" s="93">
        <v>0</v>
      </c>
      <c r="U1085" s="93"/>
      <c r="V1085" s="94">
        <v>6</v>
      </c>
      <c r="W1085" s="121"/>
    </row>
    <row r="1086" spans="1:23" x14ac:dyDescent="0.2">
      <c r="A1086" s="86" t="s">
        <v>16</v>
      </c>
      <c r="B1086" s="86" t="s">
        <v>36</v>
      </c>
      <c r="C1086" s="88">
        <v>11376</v>
      </c>
      <c r="D1086" s="88" t="s">
        <v>71</v>
      </c>
      <c r="E1086" s="90" t="s">
        <v>38</v>
      </c>
      <c r="F1086" s="90">
        <v>156</v>
      </c>
      <c r="G1086" s="90">
        <v>138</v>
      </c>
      <c r="H1086" s="91">
        <v>2</v>
      </c>
      <c r="I1086" s="91"/>
      <c r="J1086" s="91">
        <v>1</v>
      </c>
      <c r="K1086" s="91"/>
      <c r="L1086" s="92"/>
      <c r="M1086" s="92">
        <v>2</v>
      </c>
      <c r="N1086" s="92">
        <v>1</v>
      </c>
      <c r="O1086" s="92"/>
      <c r="P1086" s="92">
        <v>2</v>
      </c>
      <c r="Q1086" s="92"/>
      <c r="R1086" s="92">
        <v>1</v>
      </c>
      <c r="S1086" s="92"/>
      <c r="T1086" s="93">
        <v>1</v>
      </c>
      <c r="U1086" s="93"/>
      <c r="V1086" s="94">
        <v>10</v>
      </c>
      <c r="W1086" s="121"/>
    </row>
    <row r="1087" spans="1:23" x14ac:dyDescent="0.2">
      <c r="A1087" s="86" t="s">
        <v>16</v>
      </c>
      <c r="B1087" s="86" t="s">
        <v>36</v>
      </c>
      <c r="C1087" s="88">
        <v>11376</v>
      </c>
      <c r="D1087" s="88" t="s">
        <v>71</v>
      </c>
      <c r="E1087" s="90" t="s">
        <v>38</v>
      </c>
      <c r="F1087" s="90">
        <v>156</v>
      </c>
      <c r="G1087" s="90">
        <v>138</v>
      </c>
      <c r="H1087" s="91"/>
      <c r="I1087" s="91">
        <v>0</v>
      </c>
      <c r="J1087" s="91">
        <v>1</v>
      </c>
      <c r="K1087" s="91"/>
      <c r="L1087" s="92"/>
      <c r="M1087" s="92">
        <v>0</v>
      </c>
      <c r="N1087" s="92"/>
      <c r="O1087" s="92">
        <v>1</v>
      </c>
      <c r="P1087" s="92"/>
      <c r="Q1087" s="92">
        <v>1</v>
      </c>
      <c r="R1087" s="92">
        <v>1</v>
      </c>
      <c r="S1087" s="92"/>
      <c r="T1087" s="93"/>
      <c r="U1087" s="93">
        <v>0</v>
      </c>
      <c r="V1087" s="94">
        <v>4</v>
      </c>
      <c r="W1087" s="121"/>
    </row>
    <row r="1088" spans="1:23" x14ac:dyDescent="0.2">
      <c r="A1088" s="86" t="s">
        <v>16</v>
      </c>
      <c r="B1088" s="86" t="s">
        <v>36</v>
      </c>
      <c r="C1088" s="88">
        <v>11376</v>
      </c>
      <c r="D1088" s="88" t="s">
        <v>71</v>
      </c>
      <c r="E1088" s="90" t="s">
        <v>38</v>
      </c>
      <c r="F1088" s="90">
        <v>156</v>
      </c>
      <c r="G1088" s="90">
        <v>138</v>
      </c>
      <c r="H1088" s="91"/>
      <c r="I1088" s="91">
        <v>2</v>
      </c>
      <c r="J1088" s="91">
        <v>1</v>
      </c>
      <c r="K1088" s="91"/>
      <c r="L1088" s="92"/>
      <c r="M1088" s="92">
        <v>2</v>
      </c>
      <c r="N1088" s="92"/>
      <c r="O1088" s="92">
        <v>1</v>
      </c>
      <c r="P1088" s="92">
        <v>2</v>
      </c>
      <c r="Q1088" s="92"/>
      <c r="R1088" s="92">
        <v>1</v>
      </c>
      <c r="S1088" s="92"/>
      <c r="T1088" s="93"/>
      <c r="U1088" s="93">
        <v>2</v>
      </c>
      <c r="V1088" s="94">
        <v>11</v>
      </c>
      <c r="W1088" s="121"/>
    </row>
    <row r="1089" spans="1:23" x14ac:dyDescent="0.2">
      <c r="A1089" s="86" t="s">
        <v>16</v>
      </c>
      <c r="B1089" s="86" t="s">
        <v>36</v>
      </c>
      <c r="C1089" s="88">
        <v>11376</v>
      </c>
      <c r="D1089" s="88" t="s">
        <v>71</v>
      </c>
      <c r="E1089" s="90" t="s">
        <v>38</v>
      </c>
      <c r="F1089" s="90">
        <v>156</v>
      </c>
      <c r="G1089" s="90">
        <v>138</v>
      </c>
      <c r="H1089" s="91"/>
      <c r="I1089" s="91">
        <v>2</v>
      </c>
      <c r="J1089" s="91"/>
      <c r="K1089" s="91">
        <v>1</v>
      </c>
      <c r="L1089" s="92"/>
      <c r="M1089" s="92">
        <v>2</v>
      </c>
      <c r="N1089" s="92">
        <v>1</v>
      </c>
      <c r="O1089" s="92"/>
      <c r="P1089" s="92">
        <v>0</v>
      </c>
      <c r="Q1089" s="92"/>
      <c r="R1089" s="92">
        <v>1</v>
      </c>
      <c r="S1089" s="92"/>
      <c r="T1089" s="93"/>
      <c r="U1089" s="93">
        <v>2</v>
      </c>
      <c r="V1089" s="94">
        <v>9</v>
      </c>
      <c r="W1089" s="121"/>
    </row>
    <row r="1090" spans="1:23" x14ac:dyDescent="0.2">
      <c r="A1090" s="86" t="s">
        <v>16</v>
      </c>
      <c r="B1090" s="86" t="s">
        <v>36</v>
      </c>
      <c r="C1090" s="88">
        <v>11376</v>
      </c>
      <c r="D1090" s="88" t="s">
        <v>71</v>
      </c>
      <c r="E1090" s="90" t="s">
        <v>38</v>
      </c>
      <c r="F1090" s="90">
        <v>156</v>
      </c>
      <c r="G1090" s="90">
        <v>138</v>
      </c>
      <c r="H1090" s="91"/>
      <c r="I1090" s="91">
        <v>1</v>
      </c>
      <c r="J1090" s="91">
        <v>1</v>
      </c>
      <c r="K1090" s="91"/>
      <c r="L1090" s="92"/>
      <c r="M1090" s="92">
        <v>1</v>
      </c>
      <c r="N1090" s="92">
        <v>1</v>
      </c>
      <c r="O1090" s="92"/>
      <c r="P1090" s="92">
        <v>2</v>
      </c>
      <c r="Q1090" s="92"/>
      <c r="R1090" s="92">
        <v>1</v>
      </c>
      <c r="S1090" s="92"/>
      <c r="T1090" s="93">
        <v>0</v>
      </c>
      <c r="U1090" s="93"/>
      <c r="V1090" s="94">
        <v>7</v>
      </c>
      <c r="W1090" s="121"/>
    </row>
    <row r="1091" spans="1:23" x14ac:dyDescent="0.2">
      <c r="A1091" s="86" t="s">
        <v>16</v>
      </c>
      <c r="B1091" s="86" t="s">
        <v>36</v>
      </c>
      <c r="C1091" s="88">
        <v>11376</v>
      </c>
      <c r="D1091" s="88" t="s">
        <v>71</v>
      </c>
      <c r="E1091" s="90" t="s">
        <v>38</v>
      </c>
      <c r="F1091" s="90">
        <v>156</v>
      </c>
      <c r="G1091" s="90">
        <v>138</v>
      </c>
      <c r="H1091" s="91">
        <v>0</v>
      </c>
      <c r="I1091" s="91"/>
      <c r="J1091" s="91"/>
      <c r="K1091" s="91">
        <v>1</v>
      </c>
      <c r="L1091" s="92"/>
      <c r="M1091" s="92">
        <v>0</v>
      </c>
      <c r="N1091" s="92">
        <v>1</v>
      </c>
      <c r="O1091" s="92"/>
      <c r="P1091" s="92">
        <v>2</v>
      </c>
      <c r="Q1091" s="92"/>
      <c r="R1091" s="92"/>
      <c r="S1091" s="92">
        <v>1</v>
      </c>
      <c r="T1091" s="93">
        <v>0</v>
      </c>
      <c r="U1091" s="93"/>
      <c r="V1091" s="94">
        <v>5</v>
      </c>
      <c r="W1091" s="121"/>
    </row>
    <row r="1092" spans="1:23" x14ac:dyDescent="0.2">
      <c r="A1092" s="86" t="s">
        <v>16</v>
      </c>
      <c r="B1092" s="86" t="s">
        <v>36</v>
      </c>
      <c r="C1092" s="88">
        <v>11376</v>
      </c>
      <c r="D1092" s="88" t="s">
        <v>71</v>
      </c>
      <c r="E1092" s="90" t="s">
        <v>38</v>
      </c>
      <c r="F1092" s="90">
        <v>156</v>
      </c>
      <c r="G1092" s="90">
        <v>138</v>
      </c>
      <c r="H1092" s="91">
        <v>2</v>
      </c>
      <c r="I1092" s="91"/>
      <c r="J1092" s="91">
        <v>1</v>
      </c>
      <c r="K1092" s="91"/>
      <c r="L1092" s="92"/>
      <c r="M1092" s="92">
        <v>2</v>
      </c>
      <c r="N1092" s="92">
        <v>1</v>
      </c>
      <c r="O1092" s="92"/>
      <c r="P1092" s="92">
        <v>2</v>
      </c>
      <c r="Q1092" s="92"/>
      <c r="R1092" s="92">
        <v>1</v>
      </c>
      <c r="S1092" s="92"/>
      <c r="T1092" s="93">
        <v>1</v>
      </c>
      <c r="U1092" s="93"/>
      <c r="V1092" s="94">
        <v>10</v>
      </c>
      <c r="W1092" s="121"/>
    </row>
    <row r="1093" spans="1:23" x14ac:dyDescent="0.2">
      <c r="A1093" s="86" t="s">
        <v>16</v>
      </c>
      <c r="B1093" s="86" t="s">
        <v>36</v>
      </c>
      <c r="C1093" s="88">
        <v>11376</v>
      </c>
      <c r="D1093" s="88" t="s">
        <v>71</v>
      </c>
      <c r="E1093" s="90" t="s">
        <v>38</v>
      </c>
      <c r="F1093" s="90">
        <v>156</v>
      </c>
      <c r="G1093" s="90">
        <v>138</v>
      </c>
      <c r="H1093" s="91">
        <v>2</v>
      </c>
      <c r="I1093" s="91"/>
      <c r="J1093" s="91">
        <v>1</v>
      </c>
      <c r="K1093" s="91"/>
      <c r="L1093" s="92"/>
      <c r="M1093" s="92">
        <v>2</v>
      </c>
      <c r="N1093" s="92">
        <v>1</v>
      </c>
      <c r="O1093" s="92"/>
      <c r="P1093" s="92"/>
      <c r="Q1093" s="92">
        <v>2</v>
      </c>
      <c r="R1093" s="92">
        <v>1</v>
      </c>
      <c r="S1093" s="92"/>
      <c r="T1093" s="93">
        <v>1</v>
      </c>
      <c r="U1093" s="93"/>
      <c r="V1093" s="94">
        <v>10</v>
      </c>
      <c r="W1093" s="121"/>
    </row>
    <row r="1094" spans="1:23" x14ac:dyDescent="0.2">
      <c r="A1094" s="86" t="s">
        <v>16</v>
      </c>
      <c r="B1094" s="86" t="s">
        <v>36</v>
      </c>
      <c r="C1094" s="88">
        <v>11376</v>
      </c>
      <c r="D1094" s="88" t="s">
        <v>71</v>
      </c>
      <c r="E1094" s="90" t="s">
        <v>38</v>
      </c>
      <c r="F1094" s="90">
        <v>156</v>
      </c>
      <c r="G1094" s="90">
        <v>138</v>
      </c>
      <c r="H1094" s="91"/>
      <c r="I1094" s="91">
        <v>2</v>
      </c>
      <c r="J1094" s="91">
        <v>1</v>
      </c>
      <c r="K1094" s="91"/>
      <c r="L1094" s="92">
        <v>2</v>
      </c>
      <c r="M1094" s="92"/>
      <c r="N1094" s="92">
        <v>1</v>
      </c>
      <c r="O1094" s="92"/>
      <c r="P1094" s="92"/>
      <c r="Q1094" s="92">
        <v>2</v>
      </c>
      <c r="R1094" s="92"/>
      <c r="S1094" s="92">
        <v>1</v>
      </c>
      <c r="T1094" s="93"/>
      <c r="U1094" s="93">
        <v>2</v>
      </c>
      <c r="V1094" s="94">
        <v>11</v>
      </c>
      <c r="W1094" s="121"/>
    </row>
    <row r="1095" spans="1:23" x14ac:dyDescent="0.2">
      <c r="A1095" s="86" t="s">
        <v>16</v>
      </c>
      <c r="B1095" s="86" t="s">
        <v>36</v>
      </c>
      <c r="C1095" s="88">
        <v>11376</v>
      </c>
      <c r="D1095" s="88" t="s">
        <v>71</v>
      </c>
      <c r="E1095" s="90" t="s">
        <v>38</v>
      </c>
      <c r="F1095" s="90">
        <v>156</v>
      </c>
      <c r="G1095" s="90">
        <v>138</v>
      </c>
      <c r="H1095" s="91">
        <v>2</v>
      </c>
      <c r="I1095" s="91"/>
      <c r="J1095" s="91"/>
      <c r="K1095" s="91">
        <v>1</v>
      </c>
      <c r="L1095" s="92">
        <v>2</v>
      </c>
      <c r="M1095" s="92"/>
      <c r="N1095" s="92">
        <v>1</v>
      </c>
      <c r="O1095" s="92"/>
      <c r="P1095" s="92"/>
      <c r="Q1095" s="92">
        <v>2</v>
      </c>
      <c r="R1095" s="92">
        <v>1</v>
      </c>
      <c r="S1095" s="92"/>
      <c r="T1095" s="93">
        <v>2</v>
      </c>
      <c r="U1095" s="93"/>
      <c r="V1095" s="94">
        <v>11</v>
      </c>
      <c r="W1095" s="121"/>
    </row>
    <row r="1096" spans="1:23" x14ac:dyDescent="0.2">
      <c r="A1096" s="86" t="s">
        <v>16</v>
      </c>
      <c r="B1096" s="86" t="s">
        <v>36</v>
      </c>
      <c r="C1096" s="88">
        <v>11376</v>
      </c>
      <c r="D1096" s="88" t="s">
        <v>71</v>
      </c>
      <c r="E1096" s="90" t="s">
        <v>38</v>
      </c>
      <c r="F1096" s="90">
        <v>156</v>
      </c>
      <c r="G1096" s="90">
        <v>138</v>
      </c>
      <c r="H1096" s="91">
        <v>2</v>
      </c>
      <c r="I1096" s="91"/>
      <c r="J1096" s="91"/>
      <c r="K1096" s="91">
        <v>1</v>
      </c>
      <c r="L1096" s="92">
        <v>0</v>
      </c>
      <c r="M1096" s="92"/>
      <c r="N1096" s="92">
        <v>1</v>
      </c>
      <c r="O1096" s="92"/>
      <c r="P1096" s="92">
        <v>0</v>
      </c>
      <c r="Q1096" s="92"/>
      <c r="R1096" s="92"/>
      <c r="S1096" s="92">
        <v>1</v>
      </c>
      <c r="T1096" s="93">
        <v>0</v>
      </c>
      <c r="U1096" s="93"/>
      <c r="V1096" s="94">
        <v>5</v>
      </c>
      <c r="W1096" s="121"/>
    </row>
    <row r="1097" spans="1:23" x14ac:dyDescent="0.2">
      <c r="A1097" s="86" t="s">
        <v>16</v>
      </c>
      <c r="B1097" s="86" t="s">
        <v>36</v>
      </c>
      <c r="C1097" s="88">
        <v>11376</v>
      </c>
      <c r="D1097" s="88" t="s">
        <v>71</v>
      </c>
      <c r="E1097" s="90" t="s">
        <v>38</v>
      </c>
      <c r="F1097" s="90">
        <v>156</v>
      </c>
      <c r="G1097" s="90">
        <v>138</v>
      </c>
      <c r="H1097" s="91">
        <v>2</v>
      </c>
      <c r="I1097" s="91"/>
      <c r="J1097" s="91">
        <v>1</v>
      </c>
      <c r="K1097" s="91"/>
      <c r="L1097" s="92"/>
      <c r="M1097" s="92">
        <v>1</v>
      </c>
      <c r="N1097" s="92">
        <v>1</v>
      </c>
      <c r="O1097" s="92"/>
      <c r="P1097" s="92"/>
      <c r="Q1097" s="92">
        <v>2</v>
      </c>
      <c r="R1097" s="92">
        <v>1</v>
      </c>
      <c r="S1097" s="92"/>
      <c r="T1097" s="93">
        <v>1</v>
      </c>
      <c r="U1097" s="93"/>
      <c r="V1097" s="94">
        <v>9</v>
      </c>
      <c r="W1097" s="121"/>
    </row>
    <row r="1098" spans="1:23" x14ac:dyDescent="0.2">
      <c r="A1098" s="86" t="s">
        <v>16</v>
      </c>
      <c r="B1098" s="86" t="s">
        <v>36</v>
      </c>
      <c r="C1098" s="88">
        <v>11376</v>
      </c>
      <c r="D1098" s="88" t="s">
        <v>71</v>
      </c>
      <c r="E1098" s="90" t="s">
        <v>38</v>
      </c>
      <c r="F1098" s="90">
        <v>156</v>
      </c>
      <c r="G1098" s="90">
        <v>138</v>
      </c>
      <c r="H1098" s="91"/>
      <c r="I1098" s="91">
        <v>0</v>
      </c>
      <c r="J1098" s="91">
        <v>1</v>
      </c>
      <c r="K1098" s="91"/>
      <c r="L1098" s="92"/>
      <c r="M1098" s="92">
        <v>1</v>
      </c>
      <c r="N1098" s="92">
        <v>1</v>
      </c>
      <c r="O1098" s="92"/>
      <c r="P1098" s="92">
        <v>2</v>
      </c>
      <c r="Q1098" s="92"/>
      <c r="R1098" s="92"/>
      <c r="S1098" s="92">
        <v>1</v>
      </c>
      <c r="T1098" s="93">
        <v>0</v>
      </c>
      <c r="U1098" s="93"/>
      <c r="V1098" s="94">
        <v>6</v>
      </c>
      <c r="W1098" s="121"/>
    </row>
    <row r="1099" spans="1:23" x14ac:dyDescent="0.2">
      <c r="A1099" s="86" t="s">
        <v>16</v>
      </c>
      <c r="B1099" s="86" t="s">
        <v>36</v>
      </c>
      <c r="C1099" s="88">
        <v>11376</v>
      </c>
      <c r="D1099" s="88" t="s">
        <v>71</v>
      </c>
      <c r="E1099" s="90" t="s">
        <v>38</v>
      </c>
      <c r="F1099" s="90">
        <v>156</v>
      </c>
      <c r="G1099" s="90">
        <v>138</v>
      </c>
      <c r="H1099" s="91">
        <v>2</v>
      </c>
      <c r="I1099" s="91"/>
      <c r="J1099" s="91">
        <v>1</v>
      </c>
      <c r="K1099" s="91"/>
      <c r="L1099" s="92"/>
      <c r="M1099" s="92">
        <v>2</v>
      </c>
      <c r="N1099" s="92">
        <v>1</v>
      </c>
      <c r="O1099" s="92"/>
      <c r="P1099" s="92"/>
      <c r="Q1099" s="92">
        <v>2</v>
      </c>
      <c r="R1099" s="92"/>
      <c r="S1099" s="92">
        <v>1</v>
      </c>
      <c r="T1099" s="93">
        <v>1</v>
      </c>
      <c r="U1099" s="93"/>
      <c r="V1099" s="94">
        <v>10</v>
      </c>
      <c r="W1099" s="121"/>
    </row>
    <row r="1100" spans="1:23" x14ac:dyDescent="0.2">
      <c r="A1100" s="86" t="s">
        <v>16</v>
      </c>
      <c r="B1100" s="86" t="s">
        <v>36</v>
      </c>
      <c r="C1100" s="88">
        <v>11376</v>
      </c>
      <c r="D1100" s="88" t="s">
        <v>71</v>
      </c>
      <c r="E1100" s="90" t="s">
        <v>38</v>
      </c>
      <c r="F1100" s="90">
        <v>156</v>
      </c>
      <c r="G1100" s="90">
        <v>138</v>
      </c>
      <c r="H1100" s="91">
        <v>2</v>
      </c>
      <c r="I1100" s="91"/>
      <c r="J1100" s="91"/>
      <c r="K1100" s="91">
        <v>1</v>
      </c>
      <c r="L1100" s="92"/>
      <c r="M1100" s="92">
        <v>2</v>
      </c>
      <c r="N1100" s="92"/>
      <c r="O1100" s="92">
        <v>1</v>
      </c>
      <c r="P1100" s="92">
        <v>0</v>
      </c>
      <c r="Q1100" s="92"/>
      <c r="R1100" s="92">
        <v>1</v>
      </c>
      <c r="S1100" s="92"/>
      <c r="T1100" s="93">
        <v>1</v>
      </c>
      <c r="U1100" s="93"/>
      <c r="V1100" s="94">
        <v>8</v>
      </c>
      <c r="W1100" s="121"/>
    </row>
    <row r="1101" spans="1:23" x14ac:dyDescent="0.2">
      <c r="A1101" s="86" t="s">
        <v>16</v>
      </c>
      <c r="B1101" s="86" t="s">
        <v>36</v>
      </c>
      <c r="C1101" s="88">
        <v>11376</v>
      </c>
      <c r="D1101" s="88" t="s">
        <v>71</v>
      </c>
      <c r="E1101" s="90" t="s">
        <v>38</v>
      </c>
      <c r="F1101" s="90">
        <v>156</v>
      </c>
      <c r="G1101" s="90">
        <v>138</v>
      </c>
      <c r="H1101" s="91"/>
      <c r="I1101" s="91">
        <v>1</v>
      </c>
      <c r="J1101" s="91">
        <v>1</v>
      </c>
      <c r="K1101" s="91"/>
      <c r="L1101" s="92"/>
      <c r="M1101" s="92">
        <v>2</v>
      </c>
      <c r="N1101" s="92">
        <v>1</v>
      </c>
      <c r="O1101" s="92"/>
      <c r="P1101" s="92"/>
      <c r="Q1101" s="92">
        <v>2</v>
      </c>
      <c r="R1101" s="92">
        <v>1</v>
      </c>
      <c r="S1101" s="92"/>
      <c r="T1101" s="93"/>
      <c r="U1101" s="93">
        <v>1</v>
      </c>
      <c r="V1101" s="94">
        <v>9</v>
      </c>
      <c r="W1101" s="121"/>
    </row>
    <row r="1102" spans="1:23" x14ac:dyDescent="0.2">
      <c r="A1102" s="86" t="s">
        <v>16</v>
      </c>
      <c r="B1102" s="86" t="s">
        <v>36</v>
      </c>
      <c r="C1102" s="88">
        <v>11376</v>
      </c>
      <c r="D1102" s="88" t="s">
        <v>71</v>
      </c>
      <c r="E1102" s="90" t="s">
        <v>38</v>
      </c>
      <c r="F1102" s="90">
        <v>156</v>
      </c>
      <c r="G1102" s="90">
        <v>138</v>
      </c>
      <c r="H1102" s="91">
        <v>2</v>
      </c>
      <c r="I1102" s="91"/>
      <c r="J1102" s="91">
        <v>1</v>
      </c>
      <c r="K1102" s="91"/>
      <c r="L1102" s="92"/>
      <c r="M1102" s="92">
        <v>1</v>
      </c>
      <c r="N1102" s="92"/>
      <c r="O1102" s="92">
        <v>1</v>
      </c>
      <c r="P1102" s="92">
        <v>2</v>
      </c>
      <c r="Q1102" s="92"/>
      <c r="R1102" s="92">
        <v>1</v>
      </c>
      <c r="S1102" s="92"/>
      <c r="T1102" s="93">
        <v>0</v>
      </c>
      <c r="U1102" s="93"/>
      <c r="V1102" s="94">
        <v>8</v>
      </c>
      <c r="W1102" s="121"/>
    </row>
    <row r="1103" spans="1:23" x14ac:dyDescent="0.2">
      <c r="A1103" s="86" t="s">
        <v>16</v>
      </c>
      <c r="B1103" s="86" t="s">
        <v>36</v>
      </c>
      <c r="C1103" s="88">
        <v>11376</v>
      </c>
      <c r="D1103" s="88" t="s">
        <v>71</v>
      </c>
      <c r="E1103" s="90" t="s">
        <v>38</v>
      </c>
      <c r="F1103" s="90">
        <v>156</v>
      </c>
      <c r="G1103" s="90">
        <v>138</v>
      </c>
      <c r="H1103" s="91">
        <v>1</v>
      </c>
      <c r="I1103" s="91"/>
      <c r="J1103" s="91">
        <v>1</v>
      </c>
      <c r="K1103" s="91"/>
      <c r="L1103" s="92"/>
      <c r="M1103" s="92">
        <v>2</v>
      </c>
      <c r="N1103" s="92"/>
      <c r="O1103" s="92">
        <v>1</v>
      </c>
      <c r="P1103" s="92">
        <v>0</v>
      </c>
      <c r="Q1103" s="92"/>
      <c r="R1103" s="92"/>
      <c r="S1103" s="92">
        <v>1</v>
      </c>
      <c r="T1103" s="93">
        <v>1</v>
      </c>
      <c r="U1103" s="93"/>
      <c r="V1103" s="94">
        <v>7</v>
      </c>
      <c r="W1103" s="121"/>
    </row>
    <row r="1104" spans="1:23" x14ac:dyDescent="0.2">
      <c r="A1104" s="86" t="s">
        <v>16</v>
      </c>
      <c r="B1104" s="86" t="s">
        <v>39</v>
      </c>
      <c r="C1104" s="88">
        <v>11484</v>
      </c>
      <c r="D1104" s="88" t="s">
        <v>71</v>
      </c>
      <c r="E1104" s="89" t="s">
        <v>22</v>
      </c>
      <c r="F1104" s="90">
        <v>60</v>
      </c>
      <c r="G1104" s="90">
        <v>57</v>
      </c>
      <c r="H1104" s="91">
        <v>1</v>
      </c>
      <c r="I1104" s="91"/>
      <c r="J1104" s="91">
        <v>0</v>
      </c>
      <c r="K1104" s="91"/>
      <c r="L1104" s="92">
        <v>0</v>
      </c>
      <c r="M1104" s="92"/>
      <c r="N1104" s="92">
        <v>0</v>
      </c>
      <c r="O1104" s="92"/>
      <c r="P1104" s="92"/>
      <c r="Q1104" s="92">
        <v>0</v>
      </c>
      <c r="R1104" s="92"/>
      <c r="S1104" s="92">
        <v>0</v>
      </c>
      <c r="T1104" s="93">
        <v>0</v>
      </c>
      <c r="U1104" s="93"/>
      <c r="V1104" s="94">
        <v>1</v>
      </c>
      <c r="W1104" s="121"/>
    </row>
    <row r="1105" spans="1:23" x14ac:dyDescent="0.2">
      <c r="A1105" s="86" t="s">
        <v>16</v>
      </c>
      <c r="B1105" s="86" t="s">
        <v>39</v>
      </c>
      <c r="C1105" s="88">
        <v>11484</v>
      </c>
      <c r="D1105" s="88" t="s">
        <v>71</v>
      </c>
      <c r="E1105" s="90" t="s">
        <v>22</v>
      </c>
      <c r="F1105" s="90">
        <v>60</v>
      </c>
      <c r="G1105" s="90">
        <v>57</v>
      </c>
      <c r="H1105" s="91">
        <v>2</v>
      </c>
      <c r="I1105" s="91"/>
      <c r="J1105" s="91">
        <v>0</v>
      </c>
      <c r="K1105" s="91"/>
      <c r="L1105" s="92"/>
      <c r="M1105" s="92">
        <v>0</v>
      </c>
      <c r="N1105" s="92"/>
      <c r="O1105" s="92">
        <v>0</v>
      </c>
      <c r="P1105" s="92"/>
      <c r="Q1105" s="92">
        <v>0</v>
      </c>
      <c r="R1105" s="92">
        <v>1</v>
      </c>
      <c r="S1105" s="92"/>
      <c r="T1105" s="93">
        <v>1</v>
      </c>
      <c r="U1105" s="93"/>
      <c r="V1105" s="94">
        <v>4</v>
      </c>
      <c r="W1105" s="121"/>
    </row>
    <row r="1106" spans="1:23" x14ac:dyDescent="0.2">
      <c r="A1106" s="86" t="s">
        <v>16</v>
      </c>
      <c r="B1106" s="86" t="s">
        <v>39</v>
      </c>
      <c r="C1106" s="88">
        <v>11484</v>
      </c>
      <c r="D1106" s="88" t="s">
        <v>71</v>
      </c>
      <c r="E1106" s="90" t="s">
        <v>22</v>
      </c>
      <c r="F1106" s="90">
        <v>60</v>
      </c>
      <c r="G1106" s="90">
        <v>57</v>
      </c>
      <c r="H1106" s="91">
        <v>1</v>
      </c>
      <c r="I1106" s="91"/>
      <c r="J1106" s="91"/>
      <c r="K1106" s="91">
        <v>1</v>
      </c>
      <c r="L1106" s="92"/>
      <c r="M1106" s="92">
        <v>0</v>
      </c>
      <c r="N1106" s="92"/>
      <c r="O1106" s="92">
        <v>0</v>
      </c>
      <c r="P1106" s="92">
        <v>2</v>
      </c>
      <c r="Q1106" s="92"/>
      <c r="R1106" s="92">
        <v>0</v>
      </c>
      <c r="S1106" s="92"/>
      <c r="T1106" s="93">
        <v>0</v>
      </c>
      <c r="U1106" s="93"/>
      <c r="V1106" s="94">
        <v>4</v>
      </c>
      <c r="W1106" s="121"/>
    </row>
    <row r="1107" spans="1:23" x14ac:dyDescent="0.2">
      <c r="A1107" s="86" t="s">
        <v>16</v>
      </c>
      <c r="B1107" s="86" t="s">
        <v>39</v>
      </c>
      <c r="C1107" s="88">
        <v>11484</v>
      </c>
      <c r="D1107" s="88" t="s">
        <v>71</v>
      </c>
      <c r="E1107" s="90" t="s">
        <v>22</v>
      </c>
      <c r="F1107" s="90">
        <v>60</v>
      </c>
      <c r="G1107" s="90">
        <v>57</v>
      </c>
      <c r="H1107" s="91">
        <v>2</v>
      </c>
      <c r="I1107" s="91"/>
      <c r="J1107" s="91"/>
      <c r="K1107" s="91">
        <v>1</v>
      </c>
      <c r="L1107" s="92"/>
      <c r="M1107" s="92">
        <v>0</v>
      </c>
      <c r="N1107" s="92">
        <v>0</v>
      </c>
      <c r="O1107" s="92"/>
      <c r="P1107" s="92">
        <v>2</v>
      </c>
      <c r="Q1107" s="92"/>
      <c r="R1107" s="92">
        <v>1</v>
      </c>
      <c r="S1107" s="92"/>
      <c r="T1107" s="93">
        <v>1</v>
      </c>
      <c r="U1107" s="93"/>
      <c r="V1107" s="94">
        <v>7</v>
      </c>
      <c r="W1107" s="121"/>
    </row>
    <row r="1108" spans="1:23" x14ac:dyDescent="0.2">
      <c r="A1108" s="86" t="s">
        <v>16</v>
      </c>
      <c r="B1108" s="86" t="s">
        <v>39</v>
      </c>
      <c r="C1108" s="88">
        <v>11484</v>
      </c>
      <c r="D1108" s="88" t="s">
        <v>71</v>
      </c>
      <c r="E1108" s="90" t="s">
        <v>22</v>
      </c>
      <c r="F1108" s="90">
        <v>60</v>
      </c>
      <c r="G1108" s="90">
        <v>57</v>
      </c>
      <c r="H1108" s="91">
        <v>1</v>
      </c>
      <c r="I1108" s="91"/>
      <c r="J1108" s="91">
        <v>0</v>
      </c>
      <c r="K1108" s="91"/>
      <c r="L1108" s="92">
        <v>0</v>
      </c>
      <c r="M1108" s="92"/>
      <c r="N1108" s="92">
        <v>1</v>
      </c>
      <c r="O1108" s="92"/>
      <c r="P1108" s="92">
        <v>2</v>
      </c>
      <c r="Q1108" s="92"/>
      <c r="R1108" s="92"/>
      <c r="S1108" s="92">
        <v>0</v>
      </c>
      <c r="T1108" s="93">
        <v>0</v>
      </c>
      <c r="U1108" s="93"/>
      <c r="V1108" s="94">
        <v>4</v>
      </c>
      <c r="W1108" s="121"/>
    </row>
    <row r="1109" spans="1:23" x14ac:dyDescent="0.2">
      <c r="A1109" s="86" t="s">
        <v>16</v>
      </c>
      <c r="B1109" s="86" t="s">
        <v>39</v>
      </c>
      <c r="C1109" s="88">
        <v>11484</v>
      </c>
      <c r="D1109" s="88" t="s">
        <v>71</v>
      </c>
      <c r="E1109" s="90" t="s">
        <v>22</v>
      </c>
      <c r="F1109" s="90">
        <v>60</v>
      </c>
      <c r="G1109" s="90">
        <v>57</v>
      </c>
      <c r="H1109" s="91">
        <v>1</v>
      </c>
      <c r="I1109" s="91"/>
      <c r="J1109" s="91"/>
      <c r="K1109" s="91">
        <v>1</v>
      </c>
      <c r="L1109" s="92"/>
      <c r="M1109" s="92">
        <v>0</v>
      </c>
      <c r="N1109" s="92">
        <v>0</v>
      </c>
      <c r="O1109" s="92"/>
      <c r="P1109" s="92">
        <v>0</v>
      </c>
      <c r="Q1109" s="92"/>
      <c r="R1109" s="92">
        <v>1</v>
      </c>
      <c r="S1109" s="92"/>
      <c r="T1109" s="93">
        <v>1</v>
      </c>
      <c r="U1109" s="93"/>
      <c r="V1109" s="94">
        <v>4</v>
      </c>
      <c r="W1109" s="121"/>
    </row>
    <row r="1110" spans="1:23" x14ac:dyDescent="0.2">
      <c r="A1110" s="86" t="s">
        <v>16</v>
      </c>
      <c r="B1110" s="86" t="s">
        <v>39</v>
      </c>
      <c r="C1110" s="88">
        <v>11484</v>
      </c>
      <c r="D1110" s="88" t="s">
        <v>71</v>
      </c>
      <c r="E1110" s="90" t="s">
        <v>22</v>
      </c>
      <c r="F1110" s="90">
        <v>60</v>
      </c>
      <c r="G1110" s="90">
        <v>57</v>
      </c>
      <c r="H1110" s="91">
        <v>2</v>
      </c>
      <c r="I1110" s="91"/>
      <c r="J1110" s="91">
        <v>0</v>
      </c>
      <c r="K1110" s="91"/>
      <c r="L1110" s="92"/>
      <c r="M1110" s="92">
        <v>1</v>
      </c>
      <c r="N1110" s="92"/>
      <c r="O1110" s="92">
        <v>1</v>
      </c>
      <c r="P1110" s="92"/>
      <c r="Q1110" s="92">
        <v>2</v>
      </c>
      <c r="R1110" s="92">
        <v>1</v>
      </c>
      <c r="S1110" s="92"/>
      <c r="T1110" s="93">
        <v>1</v>
      </c>
      <c r="U1110" s="93"/>
      <c r="V1110" s="94">
        <v>8</v>
      </c>
      <c r="W1110" s="121"/>
    </row>
    <row r="1111" spans="1:23" x14ac:dyDescent="0.2">
      <c r="A1111" s="86" t="s">
        <v>16</v>
      </c>
      <c r="B1111" s="86" t="s">
        <v>39</v>
      </c>
      <c r="C1111" s="88">
        <v>11484</v>
      </c>
      <c r="D1111" s="88" t="s">
        <v>71</v>
      </c>
      <c r="E1111" s="90" t="s">
        <v>22</v>
      </c>
      <c r="F1111" s="90">
        <v>60</v>
      </c>
      <c r="G1111" s="90">
        <v>57</v>
      </c>
      <c r="H1111" s="91">
        <v>1</v>
      </c>
      <c r="I1111" s="91"/>
      <c r="J1111" s="91"/>
      <c r="K1111" s="91">
        <v>1</v>
      </c>
      <c r="L1111" s="92"/>
      <c r="M1111" s="92">
        <v>1</v>
      </c>
      <c r="N1111" s="92">
        <v>1</v>
      </c>
      <c r="O1111" s="92"/>
      <c r="P1111" s="92">
        <v>0</v>
      </c>
      <c r="Q1111" s="92"/>
      <c r="R1111" s="92">
        <v>1</v>
      </c>
      <c r="S1111" s="92"/>
      <c r="T1111" s="93"/>
      <c r="U1111" s="93">
        <v>2</v>
      </c>
      <c r="V1111" s="94">
        <v>7</v>
      </c>
      <c r="W1111" s="121"/>
    </row>
    <row r="1112" spans="1:23" x14ac:dyDescent="0.2">
      <c r="A1112" s="86" t="s">
        <v>16</v>
      </c>
      <c r="B1112" s="86" t="s">
        <v>39</v>
      </c>
      <c r="C1112" s="88">
        <v>11484</v>
      </c>
      <c r="D1112" s="88" t="s">
        <v>71</v>
      </c>
      <c r="E1112" s="90" t="s">
        <v>22</v>
      </c>
      <c r="F1112" s="90">
        <v>60</v>
      </c>
      <c r="G1112" s="90">
        <v>57</v>
      </c>
      <c r="H1112" s="91">
        <v>1</v>
      </c>
      <c r="I1112" s="91"/>
      <c r="J1112" s="91"/>
      <c r="K1112" s="91">
        <v>1</v>
      </c>
      <c r="L1112" s="92"/>
      <c r="M1112" s="92">
        <v>0</v>
      </c>
      <c r="N1112" s="92">
        <v>0</v>
      </c>
      <c r="O1112" s="92"/>
      <c r="P1112" s="92">
        <v>0</v>
      </c>
      <c r="Q1112" s="92"/>
      <c r="R1112" s="92">
        <v>0</v>
      </c>
      <c r="S1112" s="92"/>
      <c r="T1112" s="93">
        <v>1</v>
      </c>
      <c r="U1112" s="93"/>
      <c r="V1112" s="94">
        <v>3</v>
      </c>
      <c r="W1112" s="121"/>
    </row>
    <row r="1113" spans="1:23" x14ac:dyDescent="0.2">
      <c r="A1113" s="86" t="s">
        <v>16</v>
      </c>
      <c r="B1113" s="86" t="s">
        <v>39</v>
      </c>
      <c r="C1113" s="88">
        <v>11484</v>
      </c>
      <c r="D1113" s="88" t="s">
        <v>71</v>
      </c>
      <c r="E1113" s="90" t="s">
        <v>22</v>
      </c>
      <c r="F1113" s="90">
        <v>60</v>
      </c>
      <c r="G1113" s="90">
        <v>57</v>
      </c>
      <c r="H1113" s="91">
        <v>0</v>
      </c>
      <c r="I1113" s="91"/>
      <c r="J1113" s="91">
        <v>0</v>
      </c>
      <c r="K1113" s="91"/>
      <c r="L1113" s="92"/>
      <c r="M1113" s="92">
        <v>0</v>
      </c>
      <c r="N1113" s="92">
        <v>0</v>
      </c>
      <c r="O1113" s="92"/>
      <c r="P1113" s="92">
        <v>0</v>
      </c>
      <c r="Q1113" s="92"/>
      <c r="R1113" s="92">
        <v>0</v>
      </c>
      <c r="S1113" s="92"/>
      <c r="T1113" s="93">
        <v>0</v>
      </c>
      <c r="U1113" s="93"/>
      <c r="V1113" s="94">
        <v>0</v>
      </c>
      <c r="W1113" s="121"/>
    </row>
    <row r="1114" spans="1:23" x14ac:dyDescent="0.2">
      <c r="A1114" s="86" t="s">
        <v>16</v>
      </c>
      <c r="B1114" s="86" t="s">
        <v>39</v>
      </c>
      <c r="C1114" s="88">
        <v>11484</v>
      </c>
      <c r="D1114" s="88" t="s">
        <v>71</v>
      </c>
      <c r="E1114" s="90" t="s">
        <v>22</v>
      </c>
      <c r="F1114" s="90">
        <v>60</v>
      </c>
      <c r="G1114" s="90">
        <v>57</v>
      </c>
      <c r="H1114" s="91"/>
      <c r="I1114" s="91">
        <v>2</v>
      </c>
      <c r="J1114" s="91">
        <v>1</v>
      </c>
      <c r="K1114" s="91"/>
      <c r="L1114" s="92">
        <v>0</v>
      </c>
      <c r="M1114" s="92"/>
      <c r="N1114" s="92">
        <v>1</v>
      </c>
      <c r="O1114" s="92"/>
      <c r="P1114" s="92">
        <v>2</v>
      </c>
      <c r="Q1114" s="92"/>
      <c r="R1114" s="92">
        <v>1</v>
      </c>
      <c r="S1114" s="92"/>
      <c r="T1114" s="93">
        <v>1</v>
      </c>
      <c r="U1114" s="93"/>
      <c r="V1114" s="94">
        <v>8</v>
      </c>
      <c r="W1114" s="121"/>
    </row>
    <row r="1115" spans="1:23" x14ac:dyDescent="0.2">
      <c r="A1115" s="86" t="s">
        <v>16</v>
      </c>
      <c r="B1115" s="86" t="s">
        <v>39</v>
      </c>
      <c r="C1115" s="88">
        <v>11484</v>
      </c>
      <c r="D1115" s="88" t="s">
        <v>71</v>
      </c>
      <c r="E1115" s="90" t="s">
        <v>22</v>
      </c>
      <c r="F1115" s="90">
        <v>60</v>
      </c>
      <c r="G1115" s="90">
        <v>57</v>
      </c>
      <c r="H1115" s="91">
        <v>2</v>
      </c>
      <c r="I1115" s="91"/>
      <c r="J1115" s="91">
        <v>1</v>
      </c>
      <c r="K1115" s="91"/>
      <c r="L1115" s="92"/>
      <c r="M1115" s="92">
        <v>1</v>
      </c>
      <c r="N1115" s="92"/>
      <c r="O1115" s="92">
        <v>1</v>
      </c>
      <c r="P1115" s="92">
        <v>2</v>
      </c>
      <c r="Q1115" s="92"/>
      <c r="R1115" s="92">
        <v>1</v>
      </c>
      <c r="S1115" s="92"/>
      <c r="T1115" s="93"/>
      <c r="U1115" s="93">
        <v>2</v>
      </c>
      <c r="V1115" s="94">
        <v>10</v>
      </c>
      <c r="W1115" s="121"/>
    </row>
    <row r="1116" spans="1:23" x14ac:dyDescent="0.2">
      <c r="A1116" s="86" t="s">
        <v>16</v>
      </c>
      <c r="B1116" s="86" t="s">
        <v>39</v>
      </c>
      <c r="C1116" s="88">
        <v>11484</v>
      </c>
      <c r="D1116" s="88" t="s">
        <v>71</v>
      </c>
      <c r="E1116" s="90" t="s">
        <v>22</v>
      </c>
      <c r="F1116" s="90">
        <v>60</v>
      </c>
      <c r="G1116" s="90">
        <v>57</v>
      </c>
      <c r="H1116" s="91">
        <v>2</v>
      </c>
      <c r="I1116" s="91"/>
      <c r="J1116" s="91"/>
      <c r="K1116" s="91">
        <v>1</v>
      </c>
      <c r="L1116" s="92"/>
      <c r="M1116" s="92">
        <v>1</v>
      </c>
      <c r="N1116" s="92"/>
      <c r="O1116" s="92">
        <v>1</v>
      </c>
      <c r="P1116" s="92">
        <v>2</v>
      </c>
      <c r="Q1116" s="92"/>
      <c r="R1116" s="92"/>
      <c r="S1116" s="92">
        <v>1</v>
      </c>
      <c r="T1116" s="93">
        <v>1</v>
      </c>
      <c r="U1116" s="93"/>
      <c r="V1116" s="94">
        <v>9</v>
      </c>
      <c r="W1116" s="121"/>
    </row>
    <row r="1117" spans="1:23" x14ac:dyDescent="0.2">
      <c r="A1117" s="86" t="s">
        <v>16</v>
      </c>
      <c r="B1117" s="86" t="s">
        <v>39</v>
      </c>
      <c r="C1117" s="88">
        <v>11484</v>
      </c>
      <c r="D1117" s="88" t="s">
        <v>71</v>
      </c>
      <c r="E1117" s="90" t="s">
        <v>22</v>
      </c>
      <c r="F1117" s="90">
        <v>60</v>
      </c>
      <c r="G1117" s="90">
        <v>57</v>
      </c>
      <c r="H1117" s="91">
        <v>2</v>
      </c>
      <c r="I1117" s="91"/>
      <c r="J1117" s="91"/>
      <c r="K1117" s="91">
        <v>1</v>
      </c>
      <c r="L1117" s="92"/>
      <c r="M1117" s="92">
        <v>0</v>
      </c>
      <c r="N1117" s="92">
        <v>0</v>
      </c>
      <c r="O1117" s="92"/>
      <c r="P1117" s="92">
        <v>0</v>
      </c>
      <c r="Q1117" s="92"/>
      <c r="R1117" s="92">
        <v>0</v>
      </c>
      <c r="S1117" s="92"/>
      <c r="T1117" s="93">
        <v>0</v>
      </c>
      <c r="U1117" s="93"/>
      <c r="V1117" s="94">
        <v>3</v>
      </c>
      <c r="W1117" s="121"/>
    </row>
    <row r="1118" spans="1:23" x14ac:dyDescent="0.2">
      <c r="A1118" s="86" t="s">
        <v>16</v>
      </c>
      <c r="B1118" s="86" t="s">
        <v>39</v>
      </c>
      <c r="C1118" s="88">
        <v>11484</v>
      </c>
      <c r="D1118" s="88" t="s">
        <v>71</v>
      </c>
      <c r="E1118" s="90" t="s">
        <v>22</v>
      </c>
      <c r="F1118" s="90">
        <v>60</v>
      </c>
      <c r="G1118" s="90">
        <v>57</v>
      </c>
      <c r="H1118" s="91"/>
      <c r="I1118" s="91">
        <v>2</v>
      </c>
      <c r="J1118" s="91"/>
      <c r="K1118" s="91">
        <v>1</v>
      </c>
      <c r="L1118" s="92"/>
      <c r="M1118" s="92">
        <v>1</v>
      </c>
      <c r="N1118" s="92">
        <v>1</v>
      </c>
      <c r="O1118" s="92"/>
      <c r="P1118" s="92">
        <v>2</v>
      </c>
      <c r="Q1118" s="92"/>
      <c r="R1118" s="92">
        <v>1</v>
      </c>
      <c r="S1118" s="92"/>
      <c r="T1118" s="93">
        <v>1</v>
      </c>
      <c r="U1118" s="93"/>
      <c r="V1118" s="94">
        <v>9</v>
      </c>
      <c r="W1118" s="121"/>
    </row>
    <row r="1119" spans="1:23" x14ac:dyDescent="0.2">
      <c r="A1119" s="86" t="s">
        <v>16</v>
      </c>
      <c r="B1119" s="86" t="s">
        <v>39</v>
      </c>
      <c r="C1119" s="88">
        <v>11484</v>
      </c>
      <c r="D1119" s="88" t="s">
        <v>71</v>
      </c>
      <c r="E1119" s="90" t="s">
        <v>22</v>
      </c>
      <c r="F1119" s="90">
        <v>60</v>
      </c>
      <c r="G1119" s="90">
        <v>57</v>
      </c>
      <c r="H1119" s="91">
        <v>2</v>
      </c>
      <c r="I1119" s="91"/>
      <c r="J1119" s="91">
        <v>1</v>
      </c>
      <c r="K1119" s="91"/>
      <c r="L1119" s="92"/>
      <c r="M1119" s="92">
        <v>1</v>
      </c>
      <c r="N1119" s="92">
        <v>1</v>
      </c>
      <c r="O1119" s="92"/>
      <c r="P1119" s="92">
        <v>0</v>
      </c>
      <c r="Q1119" s="92"/>
      <c r="R1119" s="92"/>
      <c r="S1119" s="92">
        <v>0</v>
      </c>
      <c r="T1119" s="93">
        <v>1</v>
      </c>
      <c r="U1119" s="93"/>
      <c r="V1119" s="94">
        <v>6</v>
      </c>
      <c r="W1119" s="121"/>
    </row>
    <row r="1120" spans="1:23" x14ac:dyDescent="0.2">
      <c r="A1120" s="86" t="s">
        <v>16</v>
      </c>
      <c r="B1120" s="86" t="s">
        <v>39</v>
      </c>
      <c r="C1120" s="88">
        <v>11484</v>
      </c>
      <c r="D1120" s="88" t="s">
        <v>71</v>
      </c>
      <c r="E1120" s="90" t="s">
        <v>22</v>
      </c>
      <c r="F1120" s="90">
        <v>60</v>
      </c>
      <c r="G1120" s="90">
        <v>57</v>
      </c>
      <c r="H1120" s="91">
        <v>1</v>
      </c>
      <c r="I1120" s="91"/>
      <c r="J1120" s="91"/>
      <c r="K1120" s="91">
        <v>1</v>
      </c>
      <c r="L1120" s="92"/>
      <c r="M1120" s="92">
        <v>0</v>
      </c>
      <c r="N1120" s="92"/>
      <c r="O1120" s="92">
        <v>0</v>
      </c>
      <c r="P1120" s="92">
        <v>2</v>
      </c>
      <c r="Q1120" s="92"/>
      <c r="R1120" s="92">
        <v>1</v>
      </c>
      <c r="S1120" s="92"/>
      <c r="T1120" s="93">
        <v>1</v>
      </c>
      <c r="U1120" s="93"/>
      <c r="V1120" s="94">
        <v>6</v>
      </c>
      <c r="W1120" s="121"/>
    </row>
    <row r="1121" spans="1:23" x14ac:dyDescent="0.2">
      <c r="A1121" s="86" t="s">
        <v>16</v>
      </c>
      <c r="B1121" s="86" t="s">
        <v>39</v>
      </c>
      <c r="C1121" s="88">
        <v>11484</v>
      </c>
      <c r="D1121" s="88" t="s">
        <v>71</v>
      </c>
      <c r="E1121" s="90" t="s">
        <v>22</v>
      </c>
      <c r="F1121" s="90">
        <v>60</v>
      </c>
      <c r="G1121" s="90">
        <v>57</v>
      </c>
      <c r="H1121" s="91">
        <v>0</v>
      </c>
      <c r="I1121" s="91"/>
      <c r="J1121" s="91">
        <v>0</v>
      </c>
      <c r="K1121" s="91"/>
      <c r="L1121" s="92">
        <v>0</v>
      </c>
      <c r="M1121" s="92"/>
      <c r="N1121" s="92">
        <v>0</v>
      </c>
      <c r="O1121" s="92"/>
      <c r="P1121" s="92">
        <v>0</v>
      </c>
      <c r="Q1121" s="92"/>
      <c r="R1121" s="92">
        <v>0</v>
      </c>
      <c r="S1121" s="92"/>
      <c r="T1121" s="93">
        <v>0</v>
      </c>
      <c r="U1121" s="93"/>
      <c r="V1121" s="94">
        <v>0</v>
      </c>
      <c r="W1121" s="121"/>
    </row>
    <row r="1122" spans="1:23" x14ac:dyDescent="0.2">
      <c r="A1122" s="86" t="s">
        <v>16</v>
      </c>
      <c r="B1122" s="86" t="s">
        <v>39</v>
      </c>
      <c r="C1122" s="88">
        <v>11484</v>
      </c>
      <c r="D1122" s="88" t="s">
        <v>71</v>
      </c>
      <c r="E1122" s="90" t="s">
        <v>22</v>
      </c>
      <c r="F1122" s="90">
        <v>60</v>
      </c>
      <c r="G1122" s="90">
        <v>57</v>
      </c>
      <c r="H1122" s="91">
        <v>1</v>
      </c>
      <c r="I1122" s="91"/>
      <c r="J1122" s="91"/>
      <c r="K1122" s="91">
        <v>1</v>
      </c>
      <c r="L1122" s="92"/>
      <c r="M1122" s="92">
        <v>0</v>
      </c>
      <c r="N1122" s="92"/>
      <c r="O1122" s="92">
        <v>0</v>
      </c>
      <c r="P1122" s="92">
        <v>2</v>
      </c>
      <c r="Q1122" s="92"/>
      <c r="R1122" s="92">
        <v>1</v>
      </c>
      <c r="S1122" s="92"/>
      <c r="T1122" s="93">
        <v>0</v>
      </c>
      <c r="U1122" s="93"/>
      <c r="V1122" s="94">
        <v>5</v>
      </c>
      <c r="W1122" s="121"/>
    </row>
    <row r="1123" spans="1:23" x14ac:dyDescent="0.2">
      <c r="A1123" s="86" t="s">
        <v>16</v>
      </c>
      <c r="B1123" s="86" t="s">
        <v>39</v>
      </c>
      <c r="C1123" s="88">
        <v>11484</v>
      </c>
      <c r="D1123" s="88" t="s">
        <v>71</v>
      </c>
      <c r="E1123" s="90" t="s">
        <v>22</v>
      </c>
      <c r="F1123" s="90">
        <v>60</v>
      </c>
      <c r="G1123" s="90">
        <v>57</v>
      </c>
      <c r="H1123" s="91">
        <v>2</v>
      </c>
      <c r="I1123" s="91"/>
      <c r="J1123" s="91"/>
      <c r="K1123" s="91">
        <v>1</v>
      </c>
      <c r="L1123" s="92"/>
      <c r="M1123" s="92">
        <v>2</v>
      </c>
      <c r="N1123" s="92"/>
      <c r="O1123" s="92">
        <v>0</v>
      </c>
      <c r="P1123" s="92">
        <v>2</v>
      </c>
      <c r="Q1123" s="92"/>
      <c r="R1123" s="92"/>
      <c r="S1123" s="92">
        <v>1</v>
      </c>
      <c r="T1123" s="93">
        <v>2</v>
      </c>
      <c r="U1123" s="93"/>
      <c r="V1123" s="94">
        <v>10</v>
      </c>
      <c r="W1123" s="121"/>
    </row>
    <row r="1124" spans="1:23" x14ac:dyDescent="0.2">
      <c r="A1124" s="86" t="s">
        <v>16</v>
      </c>
      <c r="B1124" s="86" t="s">
        <v>39</v>
      </c>
      <c r="C1124" s="88">
        <v>11484</v>
      </c>
      <c r="D1124" s="88" t="s">
        <v>71</v>
      </c>
      <c r="E1124" s="90" t="s">
        <v>22</v>
      </c>
      <c r="F1124" s="90">
        <v>60</v>
      </c>
      <c r="G1124" s="90">
        <v>57</v>
      </c>
      <c r="H1124" s="91"/>
      <c r="I1124" s="91">
        <v>2</v>
      </c>
      <c r="J1124" s="91">
        <v>1</v>
      </c>
      <c r="K1124" s="91"/>
      <c r="L1124" s="92"/>
      <c r="M1124" s="92">
        <v>1</v>
      </c>
      <c r="N1124" s="92"/>
      <c r="O1124" s="92">
        <v>1</v>
      </c>
      <c r="P1124" s="92">
        <v>2</v>
      </c>
      <c r="Q1124" s="92"/>
      <c r="R1124" s="92">
        <v>1</v>
      </c>
      <c r="S1124" s="92"/>
      <c r="T1124" s="93">
        <v>1</v>
      </c>
      <c r="U1124" s="93"/>
      <c r="V1124" s="94">
        <v>9</v>
      </c>
      <c r="W1124" s="121"/>
    </row>
    <row r="1125" spans="1:23" x14ac:dyDescent="0.2">
      <c r="A1125" s="86" t="s">
        <v>16</v>
      </c>
      <c r="B1125" s="86" t="s">
        <v>39</v>
      </c>
      <c r="C1125" s="88">
        <v>11484</v>
      </c>
      <c r="D1125" s="88" t="s">
        <v>71</v>
      </c>
      <c r="E1125" s="90" t="s">
        <v>22</v>
      </c>
      <c r="F1125" s="90">
        <v>60</v>
      </c>
      <c r="G1125" s="90">
        <v>57</v>
      </c>
      <c r="H1125" s="91">
        <v>1</v>
      </c>
      <c r="I1125" s="91"/>
      <c r="J1125" s="91">
        <v>0</v>
      </c>
      <c r="K1125" s="91"/>
      <c r="L1125" s="92">
        <v>0</v>
      </c>
      <c r="M1125" s="92"/>
      <c r="N1125" s="92">
        <v>1</v>
      </c>
      <c r="O1125" s="92"/>
      <c r="P1125" s="92">
        <v>0</v>
      </c>
      <c r="Q1125" s="92"/>
      <c r="R1125" s="92"/>
      <c r="S1125" s="92">
        <v>0</v>
      </c>
      <c r="T1125" s="93"/>
      <c r="U1125" s="93">
        <v>0</v>
      </c>
      <c r="V1125" s="94">
        <v>2</v>
      </c>
      <c r="W1125" s="121"/>
    </row>
    <row r="1126" spans="1:23" x14ac:dyDescent="0.2">
      <c r="A1126" s="86" t="s">
        <v>16</v>
      </c>
      <c r="B1126" s="86" t="s">
        <v>39</v>
      </c>
      <c r="C1126" s="88">
        <v>11484</v>
      </c>
      <c r="D1126" s="88" t="s">
        <v>71</v>
      </c>
      <c r="E1126" s="90" t="s">
        <v>22</v>
      </c>
      <c r="F1126" s="90">
        <v>60</v>
      </c>
      <c r="G1126" s="90">
        <v>57</v>
      </c>
      <c r="H1126" s="91">
        <v>1</v>
      </c>
      <c r="I1126" s="91"/>
      <c r="J1126" s="91"/>
      <c r="K1126" s="91">
        <v>0</v>
      </c>
      <c r="L1126" s="92"/>
      <c r="M1126" s="92">
        <v>0</v>
      </c>
      <c r="N1126" s="92"/>
      <c r="O1126" s="92">
        <v>0</v>
      </c>
      <c r="P1126" s="92">
        <v>2</v>
      </c>
      <c r="Q1126" s="92"/>
      <c r="R1126" s="92">
        <v>0</v>
      </c>
      <c r="S1126" s="92"/>
      <c r="T1126" s="93">
        <v>1</v>
      </c>
      <c r="U1126" s="93"/>
      <c r="V1126" s="94">
        <v>4</v>
      </c>
      <c r="W1126" s="121"/>
    </row>
    <row r="1127" spans="1:23" x14ac:dyDescent="0.2">
      <c r="A1127" s="86" t="s">
        <v>16</v>
      </c>
      <c r="B1127" s="86" t="s">
        <v>39</v>
      </c>
      <c r="C1127" s="88">
        <v>11484</v>
      </c>
      <c r="D1127" s="88" t="s">
        <v>71</v>
      </c>
      <c r="E1127" s="90" t="s">
        <v>22</v>
      </c>
      <c r="F1127" s="90">
        <v>60</v>
      </c>
      <c r="G1127" s="90">
        <v>57</v>
      </c>
      <c r="H1127" s="91"/>
      <c r="I1127" s="91">
        <v>2</v>
      </c>
      <c r="J1127" s="91">
        <v>1</v>
      </c>
      <c r="K1127" s="91"/>
      <c r="L1127" s="92"/>
      <c r="M1127" s="92">
        <v>1</v>
      </c>
      <c r="N1127" s="92">
        <v>1</v>
      </c>
      <c r="O1127" s="92"/>
      <c r="P1127" s="92"/>
      <c r="Q1127" s="92">
        <v>0</v>
      </c>
      <c r="R1127" s="92">
        <v>1</v>
      </c>
      <c r="S1127" s="92"/>
      <c r="T1127" s="93">
        <v>1</v>
      </c>
      <c r="U1127" s="93"/>
      <c r="V1127" s="94">
        <v>7</v>
      </c>
      <c r="W1127" s="121"/>
    </row>
    <row r="1128" spans="1:23" x14ac:dyDescent="0.2">
      <c r="A1128" s="86" t="s">
        <v>16</v>
      </c>
      <c r="B1128" s="86" t="s">
        <v>39</v>
      </c>
      <c r="C1128" s="88">
        <v>11484</v>
      </c>
      <c r="D1128" s="88" t="s">
        <v>71</v>
      </c>
      <c r="E1128" s="90" t="s">
        <v>22</v>
      </c>
      <c r="F1128" s="90">
        <v>60</v>
      </c>
      <c r="G1128" s="90">
        <v>57</v>
      </c>
      <c r="H1128" s="91"/>
      <c r="I1128" s="91">
        <v>0</v>
      </c>
      <c r="J1128" s="91">
        <v>0</v>
      </c>
      <c r="K1128" s="91"/>
      <c r="L1128" s="92"/>
      <c r="M1128" s="92">
        <v>0</v>
      </c>
      <c r="N1128" s="92"/>
      <c r="O1128" s="92">
        <v>1</v>
      </c>
      <c r="P1128" s="92"/>
      <c r="Q1128" s="92">
        <v>1</v>
      </c>
      <c r="R1128" s="92"/>
      <c r="S1128" s="92">
        <v>0</v>
      </c>
      <c r="T1128" s="93"/>
      <c r="U1128" s="93">
        <v>0</v>
      </c>
      <c r="V1128" s="94">
        <v>2</v>
      </c>
      <c r="W1128" s="121"/>
    </row>
    <row r="1129" spans="1:23" x14ac:dyDescent="0.2">
      <c r="A1129" s="86" t="s">
        <v>16</v>
      </c>
      <c r="B1129" s="86" t="s">
        <v>39</v>
      </c>
      <c r="C1129" s="88">
        <v>11484</v>
      </c>
      <c r="D1129" s="88" t="s">
        <v>71</v>
      </c>
      <c r="E1129" s="90" t="s">
        <v>22</v>
      </c>
      <c r="F1129" s="90">
        <v>60</v>
      </c>
      <c r="G1129" s="90">
        <v>57</v>
      </c>
      <c r="H1129" s="91">
        <v>2</v>
      </c>
      <c r="I1129" s="91"/>
      <c r="J1129" s="91"/>
      <c r="K1129" s="91">
        <v>1</v>
      </c>
      <c r="L1129" s="92"/>
      <c r="M1129" s="92">
        <v>1</v>
      </c>
      <c r="N1129" s="92">
        <v>1</v>
      </c>
      <c r="O1129" s="92"/>
      <c r="P1129" s="92">
        <v>2</v>
      </c>
      <c r="Q1129" s="92"/>
      <c r="R1129" s="92">
        <v>1</v>
      </c>
      <c r="S1129" s="92"/>
      <c r="T1129" s="93">
        <v>0</v>
      </c>
      <c r="U1129" s="93"/>
      <c r="V1129" s="94">
        <v>8</v>
      </c>
      <c r="W1129" s="121"/>
    </row>
    <row r="1130" spans="1:23" x14ac:dyDescent="0.2">
      <c r="A1130" s="86" t="s">
        <v>16</v>
      </c>
      <c r="B1130" s="86" t="s">
        <v>39</v>
      </c>
      <c r="C1130" s="88">
        <v>11484</v>
      </c>
      <c r="D1130" s="88" t="s">
        <v>71</v>
      </c>
      <c r="E1130" s="90" t="s">
        <v>22</v>
      </c>
      <c r="F1130" s="90">
        <v>60</v>
      </c>
      <c r="G1130" s="90">
        <v>57</v>
      </c>
      <c r="H1130" s="91">
        <v>2</v>
      </c>
      <c r="I1130" s="91"/>
      <c r="J1130" s="91"/>
      <c r="K1130" s="91">
        <v>1</v>
      </c>
      <c r="L1130" s="92"/>
      <c r="M1130" s="92">
        <v>2</v>
      </c>
      <c r="N1130" s="92">
        <v>1</v>
      </c>
      <c r="O1130" s="92"/>
      <c r="P1130" s="92">
        <v>0</v>
      </c>
      <c r="Q1130" s="92"/>
      <c r="R1130" s="92">
        <v>0</v>
      </c>
      <c r="S1130" s="92"/>
      <c r="T1130" s="93">
        <v>0</v>
      </c>
      <c r="U1130" s="93"/>
      <c r="V1130" s="94">
        <v>6</v>
      </c>
      <c r="W1130" s="121"/>
    </row>
    <row r="1131" spans="1:23" x14ac:dyDescent="0.2">
      <c r="A1131" s="86" t="s">
        <v>16</v>
      </c>
      <c r="B1131" s="86" t="s">
        <v>39</v>
      </c>
      <c r="C1131" s="88">
        <v>11484</v>
      </c>
      <c r="D1131" s="88" t="s">
        <v>71</v>
      </c>
      <c r="E1131" s="90" t="s">
        <v>22</v>
      </c>
      <c r="F1131" s="90">
        <v>60</v>
      </c>
      <c r="G1131" s="90">
        <v>57</v>
      </c>
      <c r="H1131" s="91">
        <v>2</v>
      </c>
      <c r="I1131" s="91"/>
      <c r="J1131" s="91">
        <v>0</v>
      </c>
      <c r="K1131" s="91"/>
      <c r="L1131" s="92">
        <v>2</v>
      </c>
      <c r="M1131" s="92"/>
      <c r="N1131" s="92"/>
      <c r="O1131" s="92">
        <v>1</v>
      </c>
      <c r="P1131" s="92"/>
      <c r="Q1131" s="92">
        <v>2</v>
      </c>
      <c r="R1131" s="92">
        <v>1</v>
      </c>
      <c r="S1131" s="92"/>
      <c r="T1131" s="93">
        <v>0</v>
      </c>
      <c r="U1131" s="93"/>
      <c r="V1131" s="94">
        <v>8</v>
      </c>
      <c r="W1131" s="121"/>
    </row>
    <row r="1132" spans="1:23" x14ac:dyDescent="0.2">
      <c r="A1132" s="86" t="s">
        <v>16</v>
      </c>
      <c r="B1132" s="86" t="s">
        <v>39</v>
      </c>
      <c r="C1132" s="88">
        <v>11484</v>
      </c>
      <c r="D1132" s="88" t="s">
        <v>71</v>
      </c>
      <c r="E1132" s="90" t="s">
        <v>40</v>
      </c>
      <c r="F1132" s="90">
        <v>60</v>
      </c>
      <c r="G1132" s="90">
        <v>57</v>
      </c>
      <c r="H1132" s="91"/>
      <c r="I1132" s="91">
        <v>1</v>
      </c>
      <c r="J1132" s="91">
        <v>1</v>
      </c>
      <c r="K1132" s="91"/>
      <c r="L1132" s="92"/>
      <c r="M1132" s="92">
        <v>1</v>
      </c>
      <c r="N1132" s="92"/>
      <c r="O1132" s="92">
        <v>1</v>
      </c>
      <c r="P1132" s="92"/>
      <c r="Q1132" s="92">
        <v>1</v>
      </c>
      <c r="R1132" s="92"/>
      <c r="S1132" s="92">
        <v>1</v>
      </c>
      <c r="T1132" s="93">
        <v>2</v>
      </c>
      <c r="U1132" s="93"/>
      <c r="V1132" s="94">
        <v>8</v>
      </c>
      <c r="W1132" s="121"/>
    </row>
    <row r="1133" spans="1:23" x14ac:dyDescent="0.2">
      <c r="A1133" s="86" t="s">
        <v>16</v>
      </c>
      <c r="B1133" s="86" t="s">
        <v>39</v>
      </c>
      <c r="C1133" s="88">
        <v>11484</v>
      </c>
      <c r="D1133" s="88" t="s">
        <v>71</v>
      </c>
      <c r="E1133" s="90" t="s">
        <v>40</v>
      </c>
      <c r="F1133" s="90">
        <v>60</v>
      </c>
      <c r="G1133" s="90">
        <v>57</v>
      </c>
      <c r="H1133" s="91">
        <v>1</v>
      </c>
      <c r="I1133" s="91"/>
      <c r="J1133" s="91"/>
      <c r="K1133" s="91">
        <v>1</v>
      </c>
      <c r="L1133" s="92">
        <v>0</v>
      </c>
      <c r="M1133" s="92"/>
      <c r="N1133" s="92"/>
      <c r="O1133" s="92">
        <v>0</v>
      </c>
      <c r="P1133" s="92">
        <v>2</v>
      </c>
      <c r="Q1133" s="92"/>
      <c r="R1133" s="92">
        <v>1</v>
      </c>
      <c r="S1133" s="92"/>
      <c r="T1133" s="93">
        <v>0</v>
      </c>
      <c r="U1133" s="93"/>
      <c r="V1133" s="94">
        <v>5</v>
      </c>
      <c r="W1133" s="121"/>
    </row>
    <row r="1134" spans="1:23" x14ac:dyDescent="0.2">
      <c r="A1134" s="86" t="s">
        <v>16</v>
      </c>
      <c r="B1134" s="86" t="s">
        <v>39</v>
      </c>
      <c r="C1134" s="88">
        <v>11484</v>
      </c>
      <c r="D1134" s="88" t="s">
        <v>71</v>
      </c>
      <c r="E1134" s="90" t="s">
        <v>40</v>
      </c>
      <c r="F1134" s="90">
        <v>60</v>
      </c>
      <c r="G1134" s="90">
        <v>57</v>
      </c>
      <c r="H1134" s="91">
        <v>2</v>
      </c>
      <c r="I1134" s="91"/>
      <c r="J1134" s="91">
        <v>1</v>
      </c>
      <c r="K1134" s="91"/>
      <c r="L1134" s="92">
        <v>2</v>
      </c>
      <c r="M1134" s="92"/>
      <c r="N1134" s="92">
        <v>1</v>
      </c>
      <c r="O1134" s="92"/>
      <c r="P1134" s="92"/>
      <c r="Q1134" s="92">
        <v>1</v>
      </c>
      <c r="R1134" s="92">
        <v>1</v>
      </c>
      <c r="S1134" s="92"/>
      <c r="T1134" s="93">
        <v>1</v>
      </c>
      <c r="U1134" s="93"/>
      <c r="V1134" s="94">
        <v>9</v>
      </c>
      <c r="W1134" s="121"/>
    </row>
    <row r="1135" spans="1:23" x14ac:dyDescent="0.2">
      <c r="A1135" s="86" t="s">
        <v>16</v>
      </c>
      <c r="B1135" s="86" t="s">
        <v>39</v>
      </c>
      <c r="C1135" s="88">
        <v>11484</v>
      </c>
      <c r="D1135" s="88" t="s">
        <v>71</v>
      </c>
      <c r="E1135" s="90" t="s">
        <v>40</v>
      </c>
      <c r="F1135" s="90">
        <v>60</v>
      </c>
      <c r="G1135" s="90">
        <v>57</v>
      </c>
      <c r="H1135" s="91"/>
      <c r="I1135" s="91">
        <v>2</v>
      </c>
      <c r="J1135" s="91"/>
      <c r="K1135" s="91">
        <v>1</v>
      </c>
      <c r="L1135" s="92">
        <v>2</v>
      </c>
      <c r="M1135" s="92"/>
      <c r="N1135" s="92"/>
      <c r="O1135" s="92">
        <v>1</v>
      </c>
      <c r="P1135" s="92">
        <v>2</v>
      </c>
      <c r="Q1135" s="92"/>
      <c r="R1135" s="92"/>
      <c r="S1135" s="92">
        <v>1</v>
      </c>
      <c r="T1135" s="93">
        <v>1</v>
      </c>
      <c r="U1135" s="93"/>
      <c r="V1135" s="94">
        <v>10</v>
      </c>
      <c r="W1135" s="121"/>
    </row>
    <row r="1136" spans="1:23" x14ac:dyDescent="0.2">
      <c r="A1136" s="86" t="s">
        <v>16</v>
      </c>
      <c r="B1136" s="86" t="s">
        <v>39</v>
      </c>
      <c r="C1136" s="88">
        <v>11484</v>
      </c>
      <c r="D1136" s="88" t="s">
        <v>71</v>
      </c>
      <c r="E1136" s="90" t="s">
        <v>40</v>
      </c>
      <c r="F1136" s="90">
        <v>60</v>
      </c>
      <c r="G1136" s="90">
        <v>57</v>
      </c>
      <c r="H1136" s="91"/>
      <c r="I1136" s="91">
        <v>2</v>
      </c>
      <c r="J1136" s="91">
        <v>1</v>
      </c>
      <c r="K1136" s="91"/>
      <c r="L1136" s="92"/>
      <c r="M1136" s="92">
        <v>2</v>
      </c>
      <c r="N1136" s="92">
        <v>1</v>
      </c>
      <c r="O1136" s="92"/>
      <c r="P1136" s="92">
        <v>2</v>
      </c>
      <c r="Q1136" s="92"/>
      <c r="R1136" s="92">
        <v>1</v>
      </c>
      <c r="S1136" s="92"/>
      <c r="T1136" s="93">
        <v>1</v>
      </c>
      <c r="U1136" s="93"/>
      <c r="V1136" s="94">
        <v>10</v>
      </c>
      <c r="W1136" s="121"/>
    </row>
    <row r="1137" spans="1:23" x14ac:dyDescent="0.2">
      <c r="A1137" s="86" t="s">
        <v>16</v>
      </c>
      <c r="B1137" s="86" t="s">
        <v>39</v>
      </c>
      <c r="C1137" s="88">
        <v>11484</v>
      </c>
      <c r="D1137" s="88" t="s">
        <v>71</v>
      </c>
      <c r="E1137" s="90" t="s">
        <v>40</v>
      </c>
      <c r="F1137" s="90">
        <v>60</v>
      </c>
      <c r="G1137" s="90">
        <v>57</v>
      </c>
      <c r="H1137" s="91"/>
      <c r="I1137" s="91">
        <v>1</v>
      </c>
      <c r="J1137" s="91"/>
      <c r="K1137" s="91">
        <v>1</v>
      </c>
      <c r="L1137" s="92">
        <v>2</v>
      </c>
      <c r="M1137" s="92"/>
      <c r="N1137" s="92">
        <v>1</v>
      </c>
      <c r="O1137" s="92"/>
      <c r="P1137" s="92"/>
      <c r="Q1137" s="92">
        <v>2</v>
      </c>
      <c r="R1137" s="92">
        <v>1</v>
      </c>
      <c r="S1137" s="92"/>
      <c r="T1137" s="93">
        <v>1</v>
      </c>
      <c r="U1137" s="93"/>
      <c r="V1137" s="94">
        <v>9</v>
      </c>
      <c r="W1137" s="121"/>
    </row>
    <row r="1138" spans="1:23" x14ac:dyDescent="0.2">
      <c r="A1138" s="86" t="s">
        <v>16</v>
      </c>
      <c r="B1138" s="86" t="s">
        <v>39</v>
      </c>
      <c r="C1138" s="88">
        <v>11484</v>
      </c>
      <c r="D1138" s="88" t="s">
        <v>71</v>
      </c>
      <c r="E1138" s="90" t="s">
        <v>40</v>
      </c>
      <c r="F1138" s="90">
        <v>60</v>
      </c>
      <c r="G1138" s="90">
        <v>57</v>
      </c>
      <c r="H1138" s="91">
        <v>0</v>
      </c>
      <c r="I1138" s="91"/>
      <c r="J1138" s="91">
        <v>0</v>
      </c>
      <c r="K1138" s="91"/>
      <c r="L1138" s="92">
        <v>0</v>
      </c>
      <c r="M1138" s="92"/>
      <c r="N1138" s="92">
        <v>0</v>
      </c>
      <c r="O1138" s="92"/>
      <c r="P1138" s="92">
        <v>0</v>
      </c>
      <c r="Q1138" s="92"/>
      <c r="R1138" s="92">
        <v>0</v>
      </c>
      <c r="S1138" s="92"/>
      <c r="T1138" s="93">
        <v>1</v>
      </c>
      <c r="U1138" s="93"/>
      <c r="V1138" s="94">
        <v>1</v>
      </c>
      <c r="W1138" s="121"/>
    </row>
    <row r="1139" spans="1:23" x14ac:dyDescent="0.2">
      <c r="A1139" s="86" t="s">
        <v>16</v>
      </c>
      <c r="B1139" s="86" t="s">
        <v>39</v>
      </c>
      <c r="C1139" s="88">
        <v>11484</v>
      </c>
      <c r="D1139" s="88" t="s">
        <v>71</v>
      </c>
      <c r="E1139" s="90" t="s">
        <v>40</v>
      </c>
      <c r="F1139" s="90">
        <v>60</v>
      </c>
      <c r="G1139" s="90">
        <v>57</v>
      </c>
      <c r="H1139" s="91">
        <v>2</v>
      </c>
      <c r="I1139" s="91"/>
      <c r="J1139" s="91">
        <v>1</v>
      </c>
      <c r="K1139" s="91"/>
      <c r="L1139" s="92">
        <v>2</v>
      </c>
      <c r="M1139" s="92"/>
      <c r="N1139" s="92"/>
      <c r="O1139" s="92">
        <v>1</v>
      </c>
      <c r="P1139" s="92"/>
      <c r="Q1139" s="92">
        <v>2</v>
      </c>
      <c r="R1139" s="92">
        <v>1</v>
      </c>
      <c r="S1139" s="92"/>
      <c r="T1139" s="93">
        <v>0</v>
      </c>
      <c r="U1139" s="93"/>
      <c r="V1139" s="94">
        <v>9</v>
      </c>
      <c r="W1139" s="121"/>
    </row>
    <row r="1140" spans="1:23" x14ac:dyDescent="0.2">
      <c r="A1140" s="86" t="s">
        <v>16</v>
      </c>
      <c r="B1140" s="86" t="s">
        <v>39</v>
      </c>
      <c r="C1140" s="88">
        <v>11484</v>
      </c>
      <c r="D1140" s="88" t="s">
        <v>71</v>
      </c>
      <c r="E1140" s="90" t="s">
        <v>40</v>
      </c>
      <c r="F1140" s="90">
        <v>60</v>
      </c>
      <c r="G1140" s="90">
        <v>57</v>
      </c>
      <c r="H1140" s="91">
        <v>2</v>
      </c>
      <c r="I1140" s="91"/>
      <c r="J1140" s="91">
        <v>1</v>
      </c>
      <c r="K1140" s="91"/>
      <c r="L1140" s="92">
        <v>2</v>
      </c>
      <c r="M1140" s="92"/>
      <c r="N1140" s="92">
        <v>1</v>
      </c>
      <c r="O1140" s="92"/>
      <c r="P1140" s="92"/>
      <c r="Q1140" s="92">
        <v>2</v>
      </c>
      <c r="R1140" s="92">
        <v>1</v>
      </c>
      <c r="S1140" s="92"/>
      <c r="T1140" s="93">
        <v>2</v>
      </c>
      <c r="U1140" s="93"/>
      <c r="V1140" s="94">
        <v>11</v>
      </c>
      <c r="W1140" s="121"/>
    </row>
    <row r="1141" spans="1:23" x14ac:dyDescent="0.2">
      <c r="A1141" s="86" t="s">
        <v>16</v>
      </c>
      <c r="B1141" s="86" t="s">
        <v>39</v>
      </c>
      <c r="C1141" s="88">
        <v>11484</v>
      </c>
      <c r="D1141" s="88" t="s">
        <v>71</v>
      </c>
      <c r="E1141" s="90" t="s">
        <v>40</v>
      </c>
      <c r="F1141" s="90">
        <v>60</v>
      </c>
      <c r="G1141" s="90">
        <v>57</v>
      </c>
      <c r="H1141" s="91">
        <v>0</v>
      </c>
      <c r="I1141" s="91"/>
      <c r="J1141" s="91">
        <v>1</v>
      </c>
      <c r="K1141" s="91"/>
      <c r="L1141" s="92">
        <v>2</v>
      </c>
      <c r="M1141" s="92"/>
      <c r="N1141" s="92">
        <v>1</v>
      </c>
      <c r="O1141" s="92"/>
      <c r="P1141" s="92"/>
      <c r="Q1141" s="92">
        <v>2</v>
      </c>
      <c r="R1141" s="92">
        <v>1</v>
      </c>
      <c r="S1141" s="92"/>
      <c r="T1141" s="93">
        <v>1</v>
      </c>
      <c r="U1141" s="93"/>
      <c r="V1141" s="94">
        <v>8</v>
      </c>
      <c r="W1141" s="121"/>
    </row>
    <row r="1142" spans="1:23" x14ac:dyDescent="0.2">
      <c r="A1142" s="86" t="s">
        <v>16</v>
      </c>
      <c r="B1142" s="86" t="s">
        <v>39</v>
      </c>
      <c r="C1142" s="88">
        <v>11484</v>
      </c>
      <c r="D1142" s="88" t="s">
        <v>71</v>
      </c>
      <c r="E1142" s="90" t="s">
        <v>40</v>
      </c>
      <c r="F1142" s="90">
        <v>60</v>
      </c>
      <c r="G1142" s="90">
        <v>57</v>
      </c>
      <c r="H1142" s="91">
        <v>0</v>
      </c>
      <c r="I1142" s="91"/>
      <c r="J1142" s="91"/>
      <c r="K1142" s="91">
        <v>1</v>
      </c>
      <c r="L1142" s="92"/>
      <c r="M1142" s="92">
        <v>0</v>
      </c>
      <c r="N1142" s="92">
        <v>0</v>
      </c>
      <c r="O1142" s="92"/>
      <c r="P1142" s="92">
        <v>0</v>
      </c>
      <c r="Q1142" s="92"/>
      <c r="R1142" s="92">
        <v>0</v>
      </c>
      <c r="S1142" s="92"/>
      <c r="T1142" s="93">
        <v>0</v>
      </c>
      <c r="U1142" s="93"/>
      <c r="V1142" s="94">
        <v>1</v>
      </c>
      <c r="W1142" s="121"/>
    </row>
    <row r="1143" spans="1:23" x14ac:dyDescent="0.2">
      <c r="A1143" s="86" t="s">
        <v>16</v>
      </c>
      <c r="B1143" s="86" t="s">
        <v>39</v>
      </c>
      <c r="C1143" s="88">
        <v>11484</v>
      </c>
      <c r="D1143" s="88" t="s">
        <v>71</v>
      </c>
      <c r="E1143" s="90" t="s">
        <v>40</v>
      </c>
      <c r="F1143" s="90">
        <v>60</v>
      </c>
      <c r="G1143" s="90">
        <v>57</v>
      </c>
      <c r="H1143" s="91">
        <v>2</v>
      </c>
      <c r="I1143" s="91"/>
      <c r="J1143" s="91">
        <v>1</v>
      </c>
      <c r="K1143" s="91"/>
      <c r="L1143" s="92"/>
      <c r="M1143" s="92">
        <v>1</v>
      </c>
      <c r="N1143" s="92">
        <v>1</v>
      </c>
      <c r="O1143" s="92"/>
      <c r="P1143" s="92">
        <v>2</v>
      </c>
      <c r="Q1143" s="92"/>
      <c r="R1143" s="92"/>
      <c r="S1143" s="92">
        <v>0</v>
      </c>
      <c r="T1143" s="93"/>
      <c r="U1143" s="93">
        <v>0</v>
      </c>
      <c r="V1143" s="94">
        <v>7</v>
      </c>
      <c r="W1143" s="121"/>
    </row>
    <row r="1144" spans="1:23" x14ac:dyDescent="0.2">
      <c r="A1144" s="86" t="s">
        <v>16</v>
      </c>
      <c r="B1144" s="86" t="s">
        <v>39</v>
      </c>
      <c r="C1144" s="88">
        <v>11484</v>
      </c>
      <c r="D1144" s="88" t="s">
        <v>71</v>
      </c>
      <c r="E1144" s="90" t="s">
        <v>40</v>
      </c>
      <c r="F1144" s="90">
        <v>60</v>
      </c>
      <c r="G1144" s="90">
        <v>57</v>
      </c>
      <c r="H1144" s="91"/>
      <c r="I1144" s="91">
        <v>2</v>
      </c>
      <c r="J1144" s="91">
        <v>1</v>
      </c>
      <c r="K1144" s="91"/>
      <c r="L1144" s="92">
        <v>2</v>
      </c>
      <c r="M1144" s="92"/>
      <c r="N1144" s="92"/>
      <c r="O1144" s="92">
        <v>1</v>
      </c>
      <c r="P1144" s="92">
        <v>2</v>
      </c>
      <c r="Q1144" s="92"/>
      <c r="R1144" s="92">
        <v>1</v>
      </c>
      <c r="S1144" s="92"/>
      <c r="T1144" s="93">
        <v>1</v>
      </c>
      <c r="U1144" s="93"/>
      <c r="V1144" s="94">
        <v>10</v>
      </c>
      <c r="W1144" s="121"/>
    </row>
    <row r="1145" spans="1:23" x14ac:dyDescent="0.2">
      <c r="A1145" s="86" t="s">
        <v>16</v>
      </c>
      <c r="B1145" s="86" t="s">
        <v>39</v>
      </c>
      <c r="C1145" s="88">
        <v>11484</v>
      </c>
      <c r="D1145" s="88" t="s">
        <v>71</v>
      </c>
      <c r="E1145" s="90" t="s">
        <v>40</v>
      </c>
      <c r="F1145" s="90">
        <v>60</v>
      </c>
      <c r="G1145" s="90">
        <v>57</v>
      </c>
      <c r="H1145" s="91"/>
      <c r="I1145" s="91">
        <v>1</v>
      </c>
      <c r="J1145" s="91">
        <v>1</v>
      </c>
      <c r="K1145" s="91"/>
      <c r="L1145" s="92"/>
      <c r="M1145" s="92">
        <v>2</v>
      </c>
      <c r="N1145" s="92"/>
      <c r="O1145" s="92">
        <v>1</v>
      </c>
      <c r="P1145" s="92"/>
      <c r="Q1145" s="92">
        <v>2</v>
      </c>
      <c r="R1145" s="92">
        <v>1</v>
      </c>
      <c r="S1145" s="92"/>
      <c r="T1145" s="93">
        <v>1</v>
      </c>
      <c r="U1145" s="93"/>
      <c r="V1145" s="94">
        <v>9</v>
      </c>
      <c r="W1145" s="121"/>
    </row>
    <row r="1146" spans="1:23" x14ac:dyDescent="0.2">
      <c r="A1146" s="86" t="s">
        <v>16</v>
      </c>
      <c r="B1146" s="86" t="s">
        <v>39</v>
      </c>
      <c r="C1146" s="88">
        <v>11484</v>
      </c>
      <c r="D1146" s="88" t="s">
        <v>71</v>
      </c>
      <c r="E1146" s="90" t="s">
        <v>40</v>
      </c>
      <c r="F1146" s="90">
        <v>60</v>
      </c>
      <c r="G1146" s="90">
        <v>57</v>
      </c>
      <c r="H1146" s="91"/>
      <c r="I1146" s="91">
        <v>0</v>
      </c>
      <c r="J1146" s="91">
        <v>1</v>
      </c>
      <c r="K1146" s="91"/>
      <c r="L1146" s="92">
        <v>2</v>
      </c>
      <c r="M1146" s="92"/>
      <c r="N1146" s="92">
        <v>1</v>
      </c>
      <c r="O1146" s="92"/>
      <c r="P1146" s="92">
        <v>0</v>
      </c>
      <c r="Q1146" s="92"/>
      <c r="R1146" s="92">
        <v>1</v>
      </c>
      <c r="S1146" s="92"/>
      <c r="T1146" s="93">
        <v>1</v>
      </c>
      <c r="U1146" s="93"/>
      <c r="V1146" s="94">
        <v>6</v>
      </c>
      <c r="W1146" s="121"/>
    </row>
    <row r="1147" spans="1:23" x14ac:dyDescent="0.2">
      <c r="A1147" s="86" t="s">
        <v>16</v>
      </c>
      <c r="B1147" s="86" t="s">
        <v>39</v>
      </c>
      <c r="C1147" s="88">
        <v>11484</v>
      </c>
      <c r="D1147" s="88" t="s">
        <v>71</v>
      </c>
      <c r="E1147" s="90" t="s">
        <v>40</v>
      </c>
      <c r="F1147" s="90">
        <v>60</v>
      </c>
      <c r="G1147" s="90">
        <v>57</v>
      </c>
      <c r="H1147" s="91">
        <v>0</v>
      </c>
      <c r="I1147" s="91"/>
      <c r="J1147" s="91">
        <v>1</v>
      </c>
      <c r="K1147" s="91"/>
      <c r="L1147" s="92">
        <v>2</v>
      </c>
      <c r="M1147" s="92"/>
      <c r="N1147" s="92">
        <v>0</v>
      </c>
      <c r="O1147" s="92"/>
      <c r="P1147" s="92">
        <v>2</v>
      </c>
      <c r="Q1147" s="92"/>
      <c r="R1147" s="92">
        <v>0</v>
      </c>
      <c r="S1147" s="92"/>
      <c r="T1147" s="93">
        <v>1</v>
      </c>
      <c r="U1147" s="93"/>
      <c r="V1147" s="94">
        <v>6</v>
      </c>
      <c r="W1147" s="121"/>
    </row>
    <row r="1148" spans="1:23" x14ac:dyDescent="0.2">
      <c r="A1148" s="86" t="s">
        <v>16</v>
      </c>
      <c r="B1148" s="86" t="s">
        <v>39</v>
      </c>
      <c r="C1148" s="88">
        <v>11484</v>
      </c>
      <c r="D1148" s="88" t="s">
        <v>71</v>
      </c>
      <c r="E1148" s="90" t="s">
        <v>40</v>
      </c>
      <c r="F1148" s="90">
        <v>60</v>
      </c>
      <c r="G1148" s="90">
        <v>57</v>
      </c>
      <c r="H1148" s="91">
        <v>1</v>
      </c>
      <c r="I1148" s="91"/>
      <c r="J1148" s="91"/>
      <c r="K1148" s="91">
        <v>1</v>
      </c>
      <c r="L1148" s="92">
        <v>2</v>
      </c>
      <c r="M1148" s="92"/>
      <c r="N1148" s="92">
        <v>1</v>
      </c>
      <c r="O1148" s="92"/>
      <c r="P1148" s="92"/>
      <c r="Q1148" s="92">
        <v>2</v>
      </c>
      <c r="R1148" s="92">
        <v>1</v>
      </c>
      <c r="S1148" s="92"/>
      <c r="T1148" s="93">
        <v>1</v>
      </c>
      <c r="U1148" s="93"/>
      <c r="V1148" s="94">
        <v>9</v>
      </c>
      <c r="W1148" s="121"/>
    </row>
    <row r="1149" spans="1:23" x14ac:dyDescent="0.2">
      <c r="A1149" s="86" t="s">
        <v>16</v>
      </c>
      <c r="B1149" s="86" t="s">
        <v>39</v>
      </c>
      <c r="C1149" s="88">
        <v>11484</v>
      </c>
      <c r="D1149" s="88" t="s">
        <v>71</v>
      </c>
      <c r="E1149" s="90" t="s">
        <v>40</v>
      </c>
      <c r="F1149" s="90">
        <v>60</v>
      </c>
      <c r="G1149" s="90">
        <v>57</v>
      </c>
      <c r="H1149" s="91">
        <v>2</v>
      </c>
      <c r="I1149" s="91"/>
      <c r="J1149" s="91">
        <v>1</v>
      </c>
      <c r="K1149" s="91"/>
      <c r="L1149" s="92">
        <v>0</v>
      </c>
      <c r="M1149" s="92"/>
      <c r="N1149" s="92"/>
      <c r="O1149" s="92">
        <v>1</v>
      </c>
      <c r="P1149" s="92"/>
      <c r="Q1149" s="92">
        <v>0</v>
      </c>
      <c r="R1149" s="92">
        <v>1</v>
      </c>
      <c r="S1149" s="92"/>
      <c r="T1149" s="93">
        <v>1</v>
      </c>
      <c r="U1149" s="93"/>
      <c r="V1149" s="94">
        <v>6</v>
      </c>
      <c r="W1149" s="121"/>
    </row>
    <row r="1150" spans="1:23" x14ac:dyDescent="0.2">
      <c r="A1150" s="86" t="s">
        <v>16</v>
      </c>
      <c r="B1150" s="86" t="s">
        <v>39</v>
      </c>
      <c r="C1150" s="88">
        <v>11484</v>
      </c>
      <c r="D1150" s="88" t="s">
        <v>71</v>
      </c>
      <c r="E1150" s="90" t="s">
        <v>40</v>
      </c>
      <c r="F1150" s="90">
        <v>60</v>
      </c>
      <c r="G1150" s="90">
        <v>57</v>
      </c>
      <c r="H1150" s="91">
        <v>2</v>
      </c>
      <c r="I1150" s="91"/>
      <c r="J1150" s="91">
        <v>1</v>
      </c>
      <c r="K1150" s="91"/>
      <c r="L1150" s="92">
        <v>2</v>
      </c>
      <c r="M1150" s="92"/>
      <c r="N1150" s="92">
        <v>1</v>
      </c>
      <c r="O1150" s="92"/>
      <c r="P1150" s="92">
        <v>2</v>
      </c>
      <c r="Q1150" s="92"/>
      <c r="R1150" s="92">
        <v>1</v>
      </c>
      <c r="S1150" s="92"/>
      <c r="T1150" s="93">
        <v>1</v>
      </c>
      <c r="U1150" s="93"/>
      <c r="V1150" s="94">
        <v>10</v>
      </c>
      <c r="W1150" s="121"/>
    </row>
    <row r="1151" spans="1:23" x14ac:dyDescent="0.2">
      <c r="A1151" s="86" t="s">
        <v>16</v>
      </c>
      <c r="B1151" s="86" t="s">
        <v>39</v>
      </c>
      <c r="C1151" s="88">
        <v>11484</v>
      </c>
      <c r="D1151" s="88" t="s">
        <v>71</v>
      </c>
      <c r="E1151" s="90" t="s">
        <v>40</v>
      </c>
      <c r="F1151" s="90">
        <v>60</v>
      </c>
      <c r="G1151" s="90">
        <v>57</v>
      </c>
      <c r="H1151" s="91">
        <v>1</v>
      </c>
      <c r="I1151" s="91"/>
      <c r="J1151" s="91"/>
      <c r="K1151" s="91">
        <v>1</v>
      </c>
      <c r="L1151" s="92">
        <v>2</v>
      </c>
      <c r="M1151" s="92"/>
      <c r="N1151" s="92">
        <v>1</v>
      </c>
      <c r="O1151" s="92"/>
      <c r="P1151" s="92"/>
      <c r="Q1151" s="92">
        <v>2</v>
      </c>
      <c r="R1151" s="92">
        <v>1</v>
      </c>
      <c r="S1151" s="92"/>
      <c r="T1151" s="93">
        <v>1</v>
      </c>
      <c r="U1151" s="93"/>
      <c r="V1151" s="94">
        <v>9</v>
      </c>
      <c r="W1151" s="121"/>
    </row>
    <row r="1152" spans="1:23" x14ac:dyDescent="0.2">
      <c r="A1152" s="86" t="s">
        <v>16</v>
      </c>
      <c r="B1152" s="86" t="s">
        <v>39</v>
      </c>
      <c r="C1152" s="88">
        <v>11484</v>
      </c>
      <c r="D1152" s="88" t="s">
        <v>71</v>
      </c>
      <c r="E1152" s="90" t="s">
        <v>40</v>
      </c>
      <c r="F1152" s="90">
        <v>60</v>
      </c>
      <c r="G1152" s="90">
        <v>57</v>
      </c>
      <c r="H1152" s="91">
        <v>0</v>
      </c>
      <c r="I1152" s="91"/>
      <c r="J1152" s="91">
        <v>0</v>
      </c>
      <c r="K1152" s="91"/>
      <c r="L1152" s="92"/>
      <c r="M1152" s="92">
        <v>1</v>
      </c>
      <c r="N1152" s="92"/>
      <c r="O1152" s="92">
        <v>0</v>
      </c>
      <c r="P1152" s="92"/>
      <c r="Q1152" s="92">
        <v>2</v>
      </c>
      <c r="R1152" s="92"/>
      <c r="S1152" s="92">
        <v>1</v>
      </c>
      <c r="T1152" s="93">
        <v>1</v>
      </c>
      <c r="U1152" s="93"/>
      <c r="V1152" s="94">
        <v>5</v>
      </c>
      <c r="W1152" s="121"/>
    </row>
    <row r="1153" spans="1:23" x14ac:dyDescent="0.2">
      <c r="A1153" s="86" t="s">
        <v>16</v>
      </c>
      <c r="B1153" s="86" t="s">
        <v>39</v>
      </c>
      <c r="C1153" s="88">
        <v>11484</v>
      </c>
      <c r="D1153" s="88" t="s">
        <v>71</v>
      </c>
      <c r="E1153" s="90" t="s">
        <v>40</v>
      </c>
      <c r="F1153" s="90">
        <v>60</v>
      </c>
      <c r="G1153" s="90">
        <v>57</v>
      </c>
      <c r="H1153" s="91">
        <v>2</v>
      </c>
      <c r="I1153" s="91"/>
      <c r="J1153" s="91">
        <v>1</v>
      </c>
      <c r="K1153" s="91"/>
      <c r="L1153" s="92"/>
      <c r="M1153" s="92">
        <v>2</v>
      </c>
      <c r="N1153" s="92">
        <v>1</v>
      </c>
      <c r="O1153" s="92"/>
      <c r="P1153" s="92"/>
      <c r="Q1153" s="92">
        <v>0</v>
      </c>
      <c r="R1153" s="92"/>
      <c r="S1153" s="92">
        <v>0</v>
      </c>
      <c r="T1153" s="93"/>
      <c r="U1153" s="93">
        <v>0</v>
      </c>
      <c r="V1153" s="94">
        <v>6</v>
      </c>
      <c r="W1153" s="121"/>
    </row>
    <row r="1154" spans="1:23" x14ac:dyDescent="0.2">
      <c r="A1154" s="86" t="s">
        <v>16</v>
      </c>
      <c r="B1154" s="86" t="s">
        <v>39</v>
      </c>
      <c r="C1154" s="88">
        <v>11484</v>
      </c>
      <c r="D1154" s="88" t="s">
        <v>71</v>
      </c>
      <c r="E1154" s="90" t="s">
        <v>40</v>
      </c>
      <c r="F1154" s="90">
        <v>60</v>
      </c>
      <c r="G1154" s="90">
        <v>57</v>
      </c>
      <c r="H1154" s="91"/>
      <c r="I1154" s="91">
        <v>2</v>
      </c>
      <c r="J1154" s="91">
        <v>1</v>
      </c>
      <c r="K1154" s="91"/>
      <c r="L1154" s="92">
        <v>1</v>
      </c>
      <c r="M1154" s="92"/>
      <c r="N1154" s="92">
        <v>1</v>
      </c>
      <c r="O1154" s="92"/>
      <c r="P1154" s="92">
        <v>2</v>
      </c>
      <c r="Q1154" s="92"/>
      <c r="R1154" s="92">
        <v>1</v>
      </c>
      <c r="S1154" s="92"/>
      <c r="T1154" s="93">
        <v>1</v>
      </c>
      <c r="U1154" s="93"/>
      <c r="V1154" s="94">
        <v>9</v>
      </c>
      <c r="W1154" s="121"/>
    </row>
    <row r="1155" spans="1:23" x14ac:dyDescent="0.2">
      <c r="A1155" s="86" t="s">
        <v>16</v>
      </c>
      <c r="B1155" s="86" t="s">
        <v>39</v>
      </c>
      <c r="C1155" s="88">
        <v>11484</v>
      </c>
      <c r="D1155" s="88" t="s">
        <v>71</v>
      </c>
      <c r="E1155" s="90" t="s">
        <v>40</v>
      </c>
      <c r="F1155" s="90">
        <v>60</v>
      </c>
      <c r="G1155" s="90">
        <v>57</v>
      </c>
      <c r="H1155" s="91"/>
      <c r="I1155" s="91">
        <v>2</v>
      </c>
      <c r="J1155" s="91">
        <v>1</v>
      </c>
      <c r="K1155" s="91"/>
      <c r="L1155" s="92">
        <v>2</v>
      </c>
      <c r="M1155" s="92"/>
      <c r="N1155" s="92">
        <v>1</v>
      </c>
      <c r="O1155" s="92"/>
      <c r="P1155" s="92">
        <v>2</v>
      </c>
      <c r="Q1155" s="92"/>
      <c r="R1155" s="92">
        <v>1</v>
      </c>
      <c r="S1155" s="92"/>
      <c r="T1155" s="93">
        <v>2</v>
      </c>
      <c r="U1155" s="93"/>
      <c r="V1155" s="94">
        <v>11</v>
      </c>
      <c r="W1155" s="121"/>
    </row>
    <row r="1156" spans="1:23" x14ac:dyDescent="0.2">
      <c r="A1156" s="86" t="s">
        <v>16</v>
      </c>
      <c r="B1156" s="86" t="s">
        <v>39</v>
      </c>
      <c r="C1156" s="88">
        <v>11484</v>
      </c>
      <c r="D1156" s="88" t="s">
        <v>71</v>
      </c>
      <c r="E1156" s="90" t="s">
        <v>40</v>
      </c>
      <c r="F1156" s="90">
        <v>60</v>
      </c>
      <c r="G1156" s="90">
        <v>57</v>
      </c>
      <c r="H1156" s="91"/>
      <c r="I1156" s="91">
        <v>2</v>
      </c>
      <c r="J1156" s="91">
        <v>1</v>
      </c>
      <c r="K1156" s="91"/>
      <c r="L1156" s="92">
        <v>2</v>
      </c>
      <c r="M1156" s="92"/>
      <c r="N1156" s="92">
        <v>1</v>
      </c>
      <c r="O1156" s="92"/>
      <c r="P1156" s="92">
        <v>2</v>
      </c>
      <c r="Q1156" s="92"/>
      <c r="R1156" s="92">
        <v>1</v>
      </c>
      <c r="S1156" s="92"/>
      <c r="T1156" s="93">
        <v>2</v>
      </c>
      <c r="U1156" s="93"/>
      <c r="V1156" s="94">
        <v>11</v>
      </c>
      <c r="W1156" s="121"/>
    </row>
    <row r="1157" spans="1:23" x14ac:dyDescent="0.2">
      <c r="A1157" s="86" t="s">
        <v>16</v>
      </c>
      <c r="B1157" s="86" t="s">
        <v>39</v>
      </c>
      <c r="C1157" s="88">
        <v>11484</v>
      </c>
      <c r="D1157" s="88" t="s">
        <v>71</v>
      </c>
      <c r="E1157" s="90" t="s">
        <v>40</v>
      </c>
      <c r="F1157" s="90">
        <v>60</v>
      </c>
      <c r="G1157" s="90">
        <v>57</v>
      </c>
      <c r="H1157" s="91">
        <v>2</v>
      </c>
      <c r="I1157" s="91"/>
      <c r="J1157" s="91">
        <v>1</v>
      </c>
      <c r="K1157" s="91"/>
      <c r="L1157" s="92">
        <v>2</v>
      </c>
      <c r="M1157" s="92"/>
      <c r="N1157" s="92">
        <v>1</v>
      </c>
      <c r="O1157" s="92"/>
      <c r="P1157" s="92">
        <v>2</v>
      </c>
      <c r="Q1157" s="92"/>
      <c r="R1157" s="92">
        <v>1</v>
      </c>
      <c r="S1157" s="92"/>
      <c r="T1157" s="93">
        <v>2</v>
      </c>
      <c r="U1157" s="93"/>
      <c r="V1157" s="94">
        <v>11</v>
      </c>
      <c r="W1157" s="121"/>
    </row>
    <row r="1158" spans="1:23" x14ac:dyDescent="0.2">
      <c r="A1158" s="86" t="s">
        <v>16</v>
      </c>
      <c r="B1158" s="86" t="s">
        <v>39</v>
      </c>
      <c r="C1158" s="88">
        <v>11484</v>
      </c>
      <c r="D1158" s="88" t="s">
        <v>71</v>
      </c>
      <c r="E1158" s="90" t="s">
        <v>40</v>
      </c>
      <c r="F1158" s="90">
        <v>60</v>
      </c>
      <c r="G1158" s="90">
        <v>57</v>
      </c>
      <c r="H1158" s="91">
        <v>2</v>
      </c>
      <c r="I1158" s="91"/>
      <c r="J1158" s="91">
        <v>1</v>
      </c>
      <c r="K1158" s="91"/>
      <c r="L1158" s="92">
        <v>2</v>
      </c>
      <c r="M1158" s="92"/>
      <c r="N1158" s="92">
        <v>1</v>
      </c>
      <c r="O1158" s="92"/>
      <c r="P1158" s="92">
        <v>2</v>
      </c>
      <c r="Q1158" s="92"/>
      <c r="R1158" s="92">
        <v>1</v>
      </c>
      <c r="S1158" s="92"/>
      <c r="T1158" s="93">
        <v>1</v>
      </c>
      <c r="U1158" s="93"/>
      <c r="V1158" s="94">
        <v>10</v>
      </c>
      <c r="W1158" s="121"/>
    </row>
    <row r="1159" spans="1:23" x14ac:dyDescent="0.2">
      <c r="A1159" s="86" t="s">
        <v>16</v>
      </c>
      <c r="B1159" s="86" t="s">
        <v>39</v>
      </c>
      <c r="C1159" s="88">
        <v>11484</v>
      </c>
      <c r="D1159" s="88" t="s">
        <v>71</v>
      </c>
      <c r="E1159" s="90" t="s">
        <v>40</v>
      </c>
      <c r="F1159" s="90">
        <v>60</v>
      </c>
      <c r="G1159" s="90">
        <v>57</v>
      </c>
      <c r="H1159" s="91">
        <v>0</v>
      </c>
      <c r="I1159" s="91"/>
      <c r="J1159" s="91">
        <v>0</v>
      </c>
      <c r="K1159" s="91"/>
      <c r="L1159" s="92"/>
      <c r="M1159" s="92">
        <v>0</v>
      </c>
      <c r="N1159" s="92"/>
      <c r="O1159" s="92">
        <v>0</v>
      </c>
      <c r="P1159" s="92"/>
      <c r="Q1159" s="92">
        <v>0</v>
      </c>
      <c r="R1159" s="92"/>
      <c r="S1159" s="92">
        <v>0</v>
      </c>
      <c r="T1159" s="93"/>
      <c r="U1159" s="93">
        <v>0</v>
      </c>
      <c r="V1159" s="94">
        <v>0</v>
      </c>
      <c r="W1159" s="121"/>
    </row>
    <row r="1160" spans="1:23" x14ac:dyDescent="0.2">
      <c r="A1160" s="86" t="s">
        <v>16</v>
      </c>
      <c r="B1160" s="86" t="s">
        <v>39</v>
      </c>
      <c r="C1160" s="88">
        <v>11484</v>
      </c>
      <c r="D1160" s="88" t="s">
        <v>71</v>
      </c>
      <c r="E1160" s="90" t="s">
        <v>40</v>
      </c>
      <c r="F1160" s="90">
        <v>60</v>
      </c>
      <c r="G1160" s="90">
        <v>57</v>
      </c>
      <c r="H1160" s="91">
        <v>2</v>
      </c>
      <c r="I1160" s="91"/>
      <c r="J1160" s="91">
        <v>0</v>
      </c>
      <c r="K1160" s="91"/>
      <c r="L1160" s="92"/>
      <c r="M1160" s="92">
        <v>2</v>
      </c>
      <c r="N1160" s="92">
        <v>0</v>
      </c>
      <c r="O1160" s="92"/>
      <c r="P1160" s="92">
        <v>2</v>
      </c>
      <c r="Q1160" s="92"/>
      <c r="R1160" s="92">
        <v>0</v>
      </c>
      <c r="S1160" s="92"/>
      <c r="T1160" s="93">
        <v>1</v>
      </c>
      <c r="U1160" s="93"/>
      <c r="V1160" s="94">
        <v>7</v>
      </c>
      <c r="W1160" s="121"/>
    </row>
    <row r="1161" spans="1:23" x14ac:dyDescent="0.2">
      <c r="A1161" s="86" t="s">
        <v>16</v>
      </c>
      <c r="B1161" s="86" t="s">
        <v>41</v>
      </c>
      <c r="C1161" s="88">
        <v>11485</v>
      </c>
      <c r="D1161" s="88" t="s">
        <v>70</v>
      </c>
      <c r="E1161" s="89" t="s">
        <v>22</v>
      </c>
      <c r="F1161" s="90">
        <v>61</v>
      </c>
      <c r="G1161" s="90">
        <v>57</v>
      </c>
      <c r="H1161" s="100">
        <v>2</v>
      </c>
      <c r="I1161" s="100"/>
      <c r="J1161" s="100"/>
      <c r="K1161" s="100">
        <v>1</v>
      </c>
      <c r="L1161" s="101">
        <v>1</v>
      </c>
      <c r="M1161" s="101"/>
      <c r="N1161" s="101">
        <v>1</v>
      </c>
      <c r="O1161" s="101"/>
      <c r="P1161" s="101"/>
      <c r="Q1161" s="101">
        <v>1</v>
      </c>
      <c r="R1161" s="101">
        <v>1</v>
      </c>
      <c r="S1161" s="101"/>
      <c r="T1161" s="102"/>
      <c r="U1161" s="102">
        <v>0</v>
      </c>
      <c r="V1161" s="94">
        <v>7</v>
      </c>
      <c r="W1161" s="121"/>
    </row>
    <row r="1162" spans="1:23" x14ac:dyDescent="0.2">
      <c r="A1162" s="86" t="s">
        <v>16</v>
      </c>
      <c r="B1162" s="86" t="s">
        <v>41</v>
      </c>
      <c r="C1162" s="88">
        <v>11485</v>
      </c>
      <c r="D1162" s="88" t="s">
        <v>70</v>
      </c>
      <c r="E1162" s="90" t="s">
        <v>22</v>
      </c>
      <c r="F1162" s="90">
        <v>61</v>
      </c>
      <c r="G1162" s="90">
        <v>57</v>
      </c>
      <c r="H1162" s="100">
        <v>2</v>
      </c>
      <c r="I1162" s="100"/>
      <c r="J1162" s="100">
        <v>0</v>
      </c>
      <c r="K1162" s="100"/>
      <c r="L1162" s="101">
        <v>1</v>
      </c>
      <c r="M1162" s="101"/>
      <c r="N1162" s="101">
        <v>1</v>
      </c>
      <c r="O1162" s="101"/>
      <c r="P1162" s="101">
        <v>2</v>
      </c>
      <c r="Q1162" s="101"/>
      <c r="R1162" s="101">
        <v>1</v>
      </c>
      <c r="S1162" s="101"/>
      <c r="T1162" s="102">
        <v>2</v>
      </c>
      <c r="U1162" s="102"/>
      <c r="V1162" s="94">
        <v>9</v>
      </c>
      <c r="W1162" s="121"/>
    </row>
    <row r="1163" spans="1:23" x14ac:dyDescent="0.2">
      <c r="A1163" s="86" t="s">
        <v>16</v>
      </c>
      <c r="B1163" s="86" t="s">
        <v>41</v>
      </c>
      <c r="C1163" s="88">
        <v>11485</v>
      </c>
      <c r="D1163" s="88" t="s">
        <v>70</v>
      </c>
      <c r="E1163" s="90" t="s">
        <v>22</v>
      </c>
      <c r="F1163" s="90">
        <v>61</v>
      </c>
      <c r="G1163" s="90">
        <v>57</v>
      </c>
      <c r="H1163" s="100">
        <v>2</v>
      </c>
      <c r="I1163" s="100"/>
      <c r="J1163" s="100"/>
      <c r="K1163" s="100">
        <v>0</v>
      </c>
      <c r="L1163" s="101"/>
      <c r="M1163" s="101">
        <v>1</v>
      </c>
      <c r="N1163" s="101"/>
      <c r="O1163" s="101">
        <v>0</v>
      </c>
      <c r="P1163" s="101"/>
      <c r="Q1163" s="101">
        <v>1</v>
      </c>
      <c r="R1163" s="101"/>
      <c r="S1163" s="101">
        <v>0</v>
      </c>
      <c r="T1163" s="102"/>
      <c r="U1163" s="102">
        <v>0</v>
      </c>
      <c r="V1163" s="94">
        <v>4</v>
      </c>
      <c r="W1163" s="121"/>
    </row>
    <row r="1164" spans="1:23" x14ac:dyDescent="0.2">
      <c r="A1164" s="86" t="s">
        <v>16</v>
      </c>
      <c r="B1164" s="86" t="s">
        <v>41</v>
      </c>
      <c r="C1164" s="88">
        <v>11485</v>
      </c>
      <c r="D1164" s="88" t="s">
        <v>70</v>
      </c>
      <c r="E1164" s="90" t="s">
        <v>22</v>
      </c>
      <c r="F1164" s="90">
        <v>61</v>
      </c>
      <c r="G1164" s="90">
        <v>57</v>
      </c>
      <c r="H1164" s="100">
        <v>2</v>
      </c>
      <c r="I1164" s="100"/>
      <c r="J1164" s="100"/>
      <c r="K1164" s="100">
        <v>1</v>
      </c>
      <c r="L1164" s="101">
        <v>2</v>
      </c>
      <c r="M1164" s="101"/>
      <c r="N1164" s="101">
        <v>1</v>
      </c>
      <c r="O1164" s="101"/>
      <c r="P1164" s="101"/>
      <c r="Q1164" s="101">
        <v>2</v>
      </c>
      <c r="R1164" s="101"/>
      <c r="S1164" s="101">
        <v>1</v>
      </c>
      <c r="T1164" s="102"/>
      <c r="U1164" s="102">
        <v>1</v>
      </c>
      <c r="V1164" s="94">
        <v>10</v>
      </c>
      <c r="W1164" s="121"/>
    </row>
    <row r="1165" spans="1:23" x14ac:dyDescent="0.2">
      <c r="A1165" s="86" t="s">
        <v>16</v>
      </c>
      <c r="B1165" s="86" t="s">
        <v>41</v>
      </c>
      <c r="C1165" s="88">
        <v>11485</v>
      </c>
      <c r="D1165" s="88" t="s">
        <v>70</v>
      </c>
      <c r="E1165" s="90" t="s">
        <v>22</v>
      </c>
      <c r="F1165" s="90">
        <v>61</v>
      </c>
      <c r="G1165" s="90">
        <v>57</v>
      </c>
      <c r="H1165" s="100">
        <v>2</v>
      </c>
      <c r="I1165" s="100"/>
      <c r="J1165" s="100">
        <v>1</v>
      </c>
      <c r="K1165" s="100"/>
      <c r="L1165" s="101">
        <v>1</v>
      </c>
      <c r="M1165" s="101"/>
      <c r="N1165" s="101"/>
      <c r="O1165" s="101">
        <v>1</v>
      </c>
      <c r="P1165" s="101">
        <v>2</v>
      </c>
      <c r="Q1165" s="101"/>
      <c r="R1165" s="101">
        <v>1</v>
      </c>
      <c r="S1165" s="101"/>
      <c r="T1165" s="102">
        <v>2</v>
      </c>
      <c r="U1165" s="102"/>
      <c r="V1165" s="94">
        <v>10</v>
      </c>
      <c r="W1165" s="121"/>
    </row>
    <row r="1166" spans="1:23" x14ac:dyDescent="0.2">
      <c r="A1166" s="86" t="s">
        <v>16</v>
      </c>
      <c r="B1166" s="86" t="s">
        <v>41</v>
      </c>
      <c r="C1166" s="88">
        <v>11485</v>
      </c>
      <c r="D1166" s="88" t="s">
        <v>70</v>
      </c>
      <c r="E1166" s="90" t="s">
        <v>22</v>
      </c>
      <c r="F1166" s="90">
        <v>61</v>
      </c>
      <c r="G1166" s="90">
        <v>57</v>
      </c>
      <c r="H1166" s="100">
        <v>2</v>
      </c>
      <c r="I1166" s="100"/>
      <c r="J1166" s="100">
        <v>1</v>
      </c>
      <c r="K1166" s="100"/>
      <c r="L1166" s="101"/>
      <c r="M1166" s="101">
        <v>2</v>
      </c>
      <c r="N1166" s="101">
        <v>1</v>
      </c>
      <c r="O1166" s="101"/>
      <c r="P1166" s="101">
        <v>2</v>
      </c>
      <c r="Q1166" s="101"/>
      <c r="R1166" s="101">
        <v>1</v>
      </c>
      <c r="S1166" s="101"/>
      <c r="T1166" s="102">
        <v>2</v>
      </c>
      <c r="U1166" s="102"/>
      <c r="V1166" s="94">
        <v>11</v>
      </c>
      <c r="W1166" s="121"/>
    </row>
    <row r="1167" spans="1:23" x14ac:dyDescent="0.2">
      <c r="A1167" s="86" t="s">
        <v>16</v>
      </c>
      <c r="B1167" s="86" t="s">
        <v>41</v>
      </c>
      <c r="C1167" s="88">
        <v>11485</v>
      </c>
      <c r="D1167" s="88" t="s">
        <v>70</v>
      </c>
      <c r="E1167" s="90" t="s">
        <v>22</v>
      </c>
      <c r="F1167" s="90">
        <v>61</v>
      </c>
      <c r="G1167" s="90">
        <v>57</v>
      </c>
      <c r="H1167" s="100"/>
      <c r="I1167" s="100">
        <v>2</v>
      </c>
      <c r="J1167" s="100">
        <v>1</v>
      </c>
      <c r="K1167" s="100"/>
      <c r="L1167" s="101">
        <v>2</v>
      </c>
      <c r="M1167" s="101"/>
      <c r="N1167" s="101">
        <v>1</v>
      </c>
      <c r="O1167" s="101"/>
      <c r="P1167" s="101">
        <v>2</v>
      </c>
      <c r="Q1167" s="101"/>
      <c r="R1167" s="101">
        <v>1</v>
      </c>
      <c r="S1167" s="101"/>
      <c r="T1167" s="102">
        <v>2</v>
      </c>
      <c r="U1167" s="102"/>
      <c r="V1167" s="94">
        <v>11</v>
      </c>
      <c r="W1167" s="121"/>
    </row>
    <row r="1168" spans="1:23" x14ac:dyDescent="0.2">
      <c r="A1168" s="86" t="s">
        <v>16</v>
      </c>
      <c r="B1168" s="86" t="s">
        <v>41</v>
      </c>
      <c r="C1168" s="88">
        <v>11485</v>
      </c>
      <c r="D1168" s="88" t="s">
        <v>70</v>
      </c>
      <c r="E1168" s="90" t="s">
        <v>22</v>
      </c>
      <c r="F1168" s="90">
        <v>61</v>
      </c>
      <c r="G1168" s="90">
        <v>57</v>
      </c>
      <c r="H1168" s="100">
        <v>1</v>
      </c>
      <c r="I1168" s="100"/>
      <c r="J1168" s="100"/>
      <c r="K1168" s="100">
        <v>1</v>
      </c>
      <c r="L1168" s="101"/>
      <c r="M1168" s="101">
        <v>0</v>
      </c>
      <c r="N1168" s="101">
        <v>1</v>
      </c>
      <c r="O1168" s="101"/>
      <c r="P1168" s="101">
        <v>2</v>
      </c>
      <c r="Q1168" s="101"/>
      <c r="R1168" s="101">
        <v>1</v>
      </c>
      <c r="S1168" s="101"/>
      <c r="T1168" s="102"/>
      <c r="U1168" s="102">
        <v>2</v>
      </c>
      <c r="V1168" s="94">
        <v>8</v>
      </c>
      <c r="W1168" s="121"/>
    </row>
    <row r="1169" spans="1:23" x14ac:dyDescent="0.2">
      <c r="A1169" s="86" t="s">
        <v>16</v>
      </c>
      <c r="B1169" s="86" t="s">
        <v>41</v>
      </c>
      <c r="C1169" s="88">
        <v>11485</v>
      </c>
      <c r="D1169" s="88" t="s">
        <v>70</v>
      </c>
      <c r="E1169" s="90" t="s">
        <v>22</v>
      </c>
      <c r="F1169" s="90">
        <v>61</v>
      </c>
      <c r="G1169" s="90">
        <v>57</v>
      </c>
      <c r="H1169" s="100"/>
      <c r="I1169" s="100">
        <v>0</v>
      </c>
      <c r="J1169" s="100"/>
      <c r="K1169" s="100">
        <v>1</v>
      </c>
      <c r="L1169" s="101"/>
      <c r="M1169" s="101">
        <v>0</v>
      </c>
      <c r="N1169" s="101">
        <v>1</v>
      </c>
      <c r="O1169" s="101"/>
      <c r="P1169" s="101">
        <v>2</v>
      </c>
      <c r="Q1169" s="101"/>
      <c r="R1169" s="101">
        <v>1</v>
      </c>
      <c r="S1169" s="101"/>
      <c r="T1169" s="102"/>
      <c r="U1169" s="102">
        <v>1</v>
      </c>
      <c r="V1169" s="94">
        <v>6</v>
      </c>
      <c r="W1169" s="121"/>
    </row>
    <row r="1170" spans="1:23" x14ac:dyDescent="0.2">
      <c r="A1170" s="86" t="s">
        <v>16</v>
      </c>
      <c r="B1170" s="86" t="s">
        <v>41</v>
      </c>
      <c r="C1170" s="88">
        <v>11485</v>
      </c>
      <c r="D1170" s="88" t="s">
        <v>70</v>
      </c>
      <c r="E1170" s="90" t="s">
        <v>22</v>
      </c>
      <c r="F1170" s="90">
        <v>61</v>
      </c>
      <c r="G1170" s="90">
        <v>57</v>
      </c>
      <c r="H1170" s="100">
        <v>2</v>
      </c>
      <c r="I1170" s="100"/>
      <c r="J1170" s="100"/>
      <c r="K1170" s="100">
        <v>1</v>
      </c>
      <c r="L1170" s="101"/>
      <c r="M1170" s="101">
        <v>1</v>
      </c>
      <c r="N1170" s="101">
        <v>1</v>
      </c>
      <c r="O1170" s="101"/>
      <c r="P1170" s="101"/>
      <c r="Q1170" s="101">
        <v>2</v>
      </c>
      <c r="R1170" s="101"/>
      <c r="S1170" s="101">
        <v>1</v>
      </c>
      <c r="T1170" s="102">
        <v>2</v>
      </c>
      <c r="U1170" s="102"/>
      <c r="V1170" s="94">
        <v>10</v>
      </c>
      <c r="W1170" s="121"/>
    </row>
    <row r="1171" spans="1:23" x14ac:dyDescent="0.2">
      <c r="A1171" s="86" t="s">
        <v>16</v>
      </c>
      <c r="B1171" s="86" t="s">
        <v>41</v>
      </c>
      <c r="C1171" s="88">
        <v>11485</v>
      </c>
      <c r="D1171" s="88" t="s">
        <v>70</v>
      </c>
      <c r="E1171" s="90" t="s">
        <v>22</v>
      </c>
      <c r="F1171" s="90">
        <v>61</v>
      </c>
      <c r="G1171" s="90">
        <v>57</v>
      </c>
      <c r="H1171" s="100">
        <v>2</v>
      </c>
      <c r="I1171" s="100"/>
      <c r="J1171" s="100">
        <v>1</v>
      </c>
      <c r="K1171" s="100"/>
      <c r="L1171" s="101">
        <v>2</v>
      </c>
      <c r="M1171" s="101"/>
      <c r="N1171" s="101">
        <v>1</v>
      </c>
      <c r="O1171" s="101"/>
      <c r="P1171" s="101">
        <v>2</v>
      </c>
      <c r="Q1171" s="101"/>
      <c r="R1171" s="101">
        <v>1</v>
      </c>
      <c r="S1171" s="101"/>
      <c r="T1171" s="102"/>
      <c r="U1171" s="102">
        <v>2</v>
      </c>
      <c r="V1171" s="94">
        <v>11</v>
      </c>
      <c r="W1171" s="121"/>
    </row>
    <row r="1172" spans="1:23" x14ac:dyDescent="0.2">
      <c r="A1172" s="86" t="s">
        <v>16</v>
      </c>
      <c r="B1172" s="86" t="s">
        <v>41</v>
      </c>
      <c r="C1172" s="88">
        <v>11485</v>
      </c>
      <c r="D1172" s="88" t="s">
        <v>70</v>
      </c>
      <c r="E1172" s="90" t="s">
        <v>22</v>
      </c>
      <c r="F1172" s="90">
        <v>61</v>
      </c>
      <c r="G1172" s="90">
        <v>57</v>
      </c>
      <c r="H1172" s="100">
        <v>0</v>
      </c>
      <c r="I1172" s="100"/>
      <c r="J1172" s="100"/>
      <c r="K1172" s="100">
        <v>0</v>
      </c>
      <c r="L1172" s="101"/>
      <c r="M1172" s="101">
        <v>1</v>
      </c>
      <c r="N1172" s="101">
        <v>1</v>
      </c>
      <c r="O1172" s="101"/>
      <c r="P1172" s="101">
        <v>0</v>
      </c>
      <c r="Q1172" s="101"/>
      <c r="R1172" s="101">
        <v>1</v>
      </c>
      <c r="S1172" s="101"/>
      <c r="T1172" s="102"/>
      <c r="U1172" s="102">
        <v>1</v>
      </c>
      <c r="V1172" s="94">
        <v>4</v>
      </c>
      <c r="W1172" s="121"/>
    </row>
    <row r="1173" spans="1:23" x14ac:dyDescent="0.2">
      <c r="A1173" s="86" t="s">
        <v>16</v>
      </c>
      <c r="B1173" s="86" t="s">
        <v>41</v>
      </c>
      <c r="C1173" s="88">
        <v>11485</v>
      </c>
      <c r="D1173" s="88" t="s">
        <v>70</v>
      </c>
      <c r="E1173" s="90" t="s">
        <v>22</v>
      </c>
      <c r="F1173" s="90">
        <v>61</v>
      </c>
      <c r="G1173" s="90">
        <v>57</v>
      </c>
      <c r="H1173" s="100">
        <v>2</v>
      </c>
      <c r="I1173" s="100"/>
      <c r="J1173" s="100"/>
      <c r="K1173" s="100">
        <v>1</v>
      </c>
      <c r="L1173" s="101">
        <v>2</v>
      </c>
      <c r="M1173" s="101"/>
      <c r="N1173" s="101"/>
      <c r="O1173" s="101">
        <v>1</v>
      </c>
      <c r="P1173" s="101">
        <v>2</v>
      </c>
      <c r="Q1173" s="101"/>
      <c r="R1173" s="101">
        <v>1</v>
      </c>
      <c r="S1173" s="101"/>
      <c r="T1173" s="102"/>
      <c r="U1173" s="102">
        <v>1</v>
      </c>
      <c r="V1173" s="94">
        <v>10</v>
      </c>
      <c r="W1173" s="121"/>
    </row>
    <row r="1174" spans="1:23" x14ac:dyDescent="0.2">
      <c r="A1174" s="86" t="s">
        <v>16</v>
      </c>
      <c r="B1174" s="86" t="s">
        <v>41</v>
      </c>
      <c r="C1174" s="88">
        <v>11485</v>
      </c>
      <c r="D1174" s="88" t="s">
        <v>70</v>
      </c>
      <c r="E1174" s="90" t="s">
        <v>22</v>
      </c>
      <c r="F1174" s="90">
        <v>61</v>
      </c>
      <c r="G1174" s="90">
        <v>57</v>
      </c>
      <c r="H1174" s="100">
        <v>1</v>
      </c>
      <c r="I1174" s="100"/>
      <c r="J1174" s="100"/>
      <c r="K1174" s="100">
        <v>1</v>
      </c>
      <c r="L1174" s="101"/>
      <c r="M1174" s="101">
        <v>1</v>
      </c>
      <c r="N1174" s="101">
        <v>1</v>
      </c>
      <c r="O1174" s="101"/>
      <c r="P1174" s="101"/>
      <c r="Q1174" s="101">
        <v>2</v>
      </c>
      <c r="R1174" s="101"/>
      <c r="S1174" s="101">
        <v>0</v>
      </c>
      <c r="T1174" s="102"/>
      <c r="U1174" s="102">
        <v>1</v>
      </c>
      <c r="V1174" s="94">
        <v>7</v>
      </c>
      <c r="W1174" s="121"/>
    </row>
    <row r="1175" spans="1:23" x14ac:dyDescent="0.2">
      <c r="A1175" s="86" t="s">
        <v>16</v>
      </c>
      <c r="B1175" s="86" t="s">
        <v>41</v>
      </c>
      <c r="C1175" s="88">
        <v>11485</v>
      </c>
      <c r="D1175" s="88" t="s">
        <v>70</v>
      </c>
      <c r="E1175" s="90" t="s">
        <v>22</v>
      </c>
      <c r="F1175" s="90">
        <v>61</v>
      </c>
      <c r="G1175" s="90">
        <v>57</v>
      </c>
      <c r="H1175" s="100">
        <v>2</v>
      </c>
      <c r="I1175" s="100"/>
      <c r="J1175" s="100">
        <v>1</v>
      </c>
      <c r="K1175" s="100"/>
      <c r="L1175" s="101">
        <v>2</v>
      </c>
      <c r="M1175" s="101"/>
      <c r="N1175" s="101">
        <v>1</v>
      </c>
      <c r="O1175" s="101"/>
      <c r="P1175" s="101"/>
      <c r="Q1175" s="101">
        <v>2</v>
      </c>
      <c r="R1175" s="101">
        <v>1</v>
      </c>
      <c r="S1175" s="101"/>
      <c r="T1175" s="102"/>
      <c r="U1175" s="102">
        <v>1</v>
      </c>
      <c r="V1175" s="94">
        <v>10</v>
      </c>
      <c r="W1175" s="121"/>
    </row>
    <row r="1176" spans="1:23" x14ac:dyDescent="0.2">
      <c r="A1176" s="86" t="s">
        <v>16</v>
      </c>
      <c r="B1176" s="86" t="s">
        <v>41</v>
      </c>
      <c r="C1176" s="88">
        <v>11485</v>
      </c>
      <c r="D1176" s="88" t="s">
        <v>70</v>
      </c>
      <c r="E1176" s="90" t="s">
        <v>22</v>
      </c>
      <c r="F1176" s="90">
        <v>61</v>
      </c>
      <c r="G1176" s="90">
        <v>57</v>
      </c>
      <c r="H1176" s="100"/>
      <c r="I1176" s="100">
        <v>2</v>
      </c>
      <c r="J1176" s="100">
        <v>1</v>
      </c>
      <c r="K1176" s="100"/>
      <c r="L1176" s="101"/>
      <c r="M1176" s="101">
        <v>0</v>
      </c>
      <c r="N1176" s="101">
        <v>1</v>
      </c>
      <c r="O1176" s="101"/>
      <c r="P1176" s="101">
        <v>2</v>
      </c>
      <c r="Q1176" s="101"/>
      <c r="R1176" s="101">
        <v>1</v>
      </c>
      <c r="S1176" s="101"/>
      <c r="T1176" s="102">
        <v>1</v>
      </c>
      <c r="U1176" s="102"/>
      <c r="V1176" s="94">
        <v>8</v>
      </c>
      <c r="W1176" s="121"/>
    </row>
    <row r="1177" spans="1:23" x14ac:dyDescent="0.2">
      <c r="A1177" s="86" t="s">
        <v>16</v>
      </c>
      <c r="B1177" s="86" t="s">
        <v>41</v>
      </c>
      <c r="C1177" s="88">
        <v>11485</v>
      </c>
      <c r="D1177" s="88" t="s">
        <v>70</v>
      </c>
      <c r="E1177" s="90" t="s">
        <v>22</v>
      </c>
      <c r="F1177" s="90">
        <v>61</v>
      </c>
      <c r="G1177" s="90">
        <v>57</v>
      </c>
      <c r="H1177" s="100"/>
      <c r="I1177" s="100">
        <v>2</v>
      </c>
      <c r="J1177" s="100">
        <v>1</v>
      </c>
      <c r="K1177" s="100"/>
      <c r="L1177" s="101"/>
      <c r="M1177" s="101">
        <v>2</v>
      </c>
      <c r="N1177" s="101">
        <v>1</v>
      </c>
      <c r="O1177" s="101"/>
      <c r="P1177" s="101"/>
      <c r="Q1177" s="101">
        <v>2</v>
      </c>
      <c r="R1177" s="101">
        <v>1</v>
      </c>
      <c r="S1177" s="101"/>
      <c r="T1177" s="102"/>
      <c r="U1177" s="102">
        <v>0</v>
      </c>
      <c r="V1177" s="94">
        <v>9</v>
      </c>
      <c r="W1177" s="121"/>
    </row>
    <row r="1178" spans="1:23" x14ac:dyDescent="0.2">
      <c r="A1178" s="86" t="s">
        <v>16</v>
      </c>
      <c r="B1178" s="86" t="s">
        <v>41</v>
      </c>
      <c r="C1178" s="88">
        <v>11485</v>
      </c>
      <c r="D1178" s="88" t="s">
        <v>70</v>
      </c>
      <c r="E1178" s="90" t="s">
        <v>22</v>
      </c>
      <c r="F1178" s="90">
        <v>61</v>
      </c>
      <c r="G1178" s="90">
        <v>57</v>
      </c>
      <c r="H1178" s="100">
        <v>2</v>
      </c>
      <c r="I1178" s="100"/>
      <c r="J1178" s="100"/>
      <c r="K1178" s="100">
        <v>1</v>
      </c>
      <c r="L1178" s="101"/>
      <c r="M1178" s="101">
        <v>0</v>
      </c>
      <c r="N1178" s="101">
        <v>1</v>
      </c>
      <c r="O1178" s="101"/>
      <c r="P1178" s="101">
        <v>2</v>
      </c>
      <c r="Q1178" s="101"/>
      <c r="R1178" s="101"/>
      <c r="S1178" s="101">
        <v>1</v>
      </c>
      <c r="T1178" s="102">
        <v>2</v>
      </c>
      <c r="U1178" s="102"/>
      <c r="V1178" s="94">
        <v>9</v>
      </c>
      <c r="W1178" s="121"/>
    </row>
    <row r="1179" spans="1:23" x14ac:dyDescent="0.2">
      <c r="A1179" s="86" t="s">
        <v>16</v>
      </c>
      <c r="B1179" s="86" t="s">
        <v>41</v>
      </c>
      <c r="C1179" s="88">
        <v>11485</v>
      </c>
      <c r="D1179" s="88" t="s">
        <v>70</v>
      </c>
      <c r="E1179" s="90" t="s">
        <v>22</v>
      </c>
      <c r="F1179" s="90">
        <v>61</v>
      </c>
      <c r="G1179" s="90">
        <v>57</v>
      </c>
      <c r="H1179" s="100">
        <v>1</v>
      </c>
      <c r="I1179" s="100"/>
      <c r="J1179" s="100">
        <v>0</v>
      </c>
      <c r="K1179" s="100"/>
      <c r="L1179" s="101"/>
      <c r="M1179" s="101">
        <v>0</v>
      </c>
      <c r="N1179" s="101">
        <v>1</v>
      </c>
      <c r="O1179" s="101"/>
      <c r="P1179" s="101">
        <v>0</v>
      </c>
      <c r="Q1179" s="101"/>
      <c r="R1179" s="101">
        <v>1</v>
      </c>
      <c r="S1179" s="101"/>
      <c r="T1179" s="102"/>
      <c r="U1179" s="102">
        <v>2</v>
      </c>
      <c r="V1179" s="94">
        <v>5</v>
      </c>
      <c r="W1179" s="121"/>
    </row>
    <row r="1180" spans="1:23" x14ac:dyDescent="0.2">
      <c r="A1180" s="86" t="s">
        <v>16</v>
      </c>
      <c r="B1180" s="86" t="s">
        <v>41</v>
      </c>
      <c r="C1180" s="88">
        <v>11485</v>
      </c>
      <c r="D1180" s="88" t="s">
        <v>70</v>
      </c>
      <c r="E1180" s="90" t="s">
        <v>22</v>
      </c>
      <c r="F1180" s="90">
        <v>61</v>
      </c>
      <c r="G1180" s="90">
        <v>57</v>
      </c>
      <c r="H1180" s="100">
        <v>0</v>
      </c>
      <c r="I1180" s="100"/>
      <c r="J1180" s="100"/>
      <c r="K1180" s="100">
        <v>1</v>
      </c>
      <c r="L1180" s="101"/>
      <c r="M1180" s="101">
        <v>0</v>
      </c>
      <c r="N1180" s="101">
        <v>1</v>
      </c>
      <c r="O1180" s="101"/>
      <c r="P1180" s="101"/>
      <c r="Q1180" s="101">
        <v>2</v>
      </c>
      <c r="R1180" s="101">
        <v>1</v>
      </c>
      <c r="S1180" s="101"/>
      <c r="T1180" s="102">
        <v>2</v>
      </c>
      <c r="U1180" s="102"/>
      <c r="V1180" s="94">
        <v>7</v>
      </c>
      <c r="W1180" s="121"/>
    </row>
    <row r="1181" spans="1:23" x14ac:dyDescent="0.2">
      <c r="A1181" s="86" t="s">
        <v>16</v>
      </c>
      <c r="B1181" s="86" t="s">
        <v>41</v>
      </c>
      <c r="C1181" s="88">
        <v>11485</v>
      </c>
      <c r="D1181" s="88" t="s">
        <v>70</v>
      </c>
      <c r="E1181" s="90" t="s">
        <v>22</v>
      </c>
      <c r="F1181" s="90">
        <v>61</v>
      </c>
      <c r="G1181" s="90">
        <v>57</v>
      </c>
      <c r="H1181" s="100">
        <v>1</v>
      </c>
      <c r="I1181" s="100"/>
      <c r="J1181" s="100"/>
      <c r="K1181" s="100">
        <v>1</v>
      </c>
      <c r="L1181" s="101"/>
      <c r="M1181" s="101">
        <v>0</v>
      </c>
      <c r="N1181" s="101">
        <v>0</v>
      </c>
      <c r="O1181" s="101"/>
      <c r="P1181" s="101">
        <v>1</v>
      </c>
      <c r="Q1181" s="101"/>
      <c r="R1181" s="101">
        <v>1</v>
      </c>
      <c r="S1181" s="101"/>
      <c r="T1181" s="102">
        <v>2</v>
      </c>
      <c r="U1181" s="102"/>
      <c r="V1181" s="94">
        <v>6</v>
      </c>
      <c r="W1181" s="121"/>
    </row>
    <row r="1182" spans="1:23" x14ac:dyDescent="0.2">
      <c r="A1182" s="86" t="s">
        <v>16</v>
      </c>
      <c r="B1182" s="86" t="s">
        <v>41</v>
      </c>
      <c r="C1182" s="88">
        <v>11485</v>
      </c>
      <c r="D1182" s="88" t="s">
        <v>70</v>
      </c>
      <c r="E1182" s="90" t="s">
        <v>22</v>
      </c>
      <c r="F1182" s="90">
        <v>61</v>
      </c>
      <c r="G1182" s="90">
        <v>57</v>
      </c>
      <c r="H1182" s="100"/>
      <c r="I1182" s="100">
        <v>2</v>
      </c>
      <c r="J1182" s="100">
        <v>1</v>
      </c>
      <c r="K1182" s="100"/>
      <c r="L1182" s="101">
        <v>2</v>
      </c>
      <c r="M1182" s="101"/>
      <c r="N1182" s="101"/>
      <c r="O1182" s="101">
        <v>1</v>
      </c>
      <c r="P1182" s="101">
        <v>2</v>
      </c>
      <c r="Q1182" s="101"/>
      <c r="R1182" s="101">
        <v>1</v>
      </c>
      <c r="S1182" s="101"/>
      <c r="T1182" s="102"/>
      <c r="U1182" s="102">
        <v>2</v>
      </c>
      <c r="V1182" s="94">
        <v>11</v>
      </c>
      <c r="W1182" s="121"/>
    </row>
    <row r="1183" spans="1:23" x14ac:dyDescent="0.2">
      <c r="A1183" s="86" t="s">
        <v>16</v>
      </c>
      <c r="B1183" s="86" t="s">
        <v>41</v>
      </c>
      <c r="C1183" s="88">
        <v>11485</v>
      </c>
      <c r="D1183" s="88" t="s">
        <v>70</v>
      </c>
      <c r="E1183" s="90" t="s">
        <v>22</v>
      </c>
      <c r="F1183" s="90">
        <v>61</v>
      </c>
      <c r="G1183" s="90">
        <v>57</v>
      </c>
      <c r="H1183" s="100">
        <v>0</v>
      </c>
      <c r="I1183" s="100"/>
      <c r="J1183" s="100">
        <v>1</v>
      </c>
      <c r="K1183" s="100"/>
      <c r="L1183" s="101"/>
      <c r="M1183" s="101">
        <v>1</v>
      </c>
      <c r="N1183" s="101">
        <v>1</v>
      </c>
      <c r="O1183" s="101"/>
      <c r="P1183" s="101">
        <v>2</v>
      </c>
      <c r="Q1183" s="101"/>
      <c r="R1183" s="101"/>
      <c r="S1183" s="101">
        <v>1</v>
      </c>
      <c r="T1183" s="102">
        <v>2</v>
      </c>
      <c r="U1183" s="102"/>
      <c r="V1183" s="94">
        <v>8</v>
      </c>
      <c r="W1183" s="121"/>
    </row>
    <row r="1184" spans="1:23" x14ac:dyDescent="0.2">
      <c r="A1184" s="86" t="s">
        <v>16</v>
      </c>
      <c r="B1184" s="86" t="s">
        <v>41</v>
      </c>
      <c r="C1184" s="88">
        <v>11485</v>
      </c>
      <c r="D1184" s="88" t="s">
        <v>70</v>
      </c>
      <c r="E1184" s="90" t="s">
        <v>22</v>
      </c>
      <c r="F1184" s="90">
        <v>61</v>
      </c>
      <c r="G1184" s="90">
        <v>57</v>
      </c>
      <c r="H1184" s="100">
        <v>2</v>
      </c>
      <c r="I1184" s="100"/>
      <c r="J1184" s="100"/>
      <c r="K1184" s="100">
        <v>1</v>
      </c>
      <c r="L1184" s="101">
        <v>2</v>
      </c>
      <c r="M1184" s="101"/>
      <c r="N1184" s="101"/>
      <c r="O1184" s="101">
        <v>1</v>
      </c>
      <c r="P1184" s="101"/>
      <c r="Q1184" s="101">
        <v>2</v>
      </c>
      <c r="R1184" s="101">
        <v>1</v>
      </c>
      <c r="S1184" s="101"/>
      <c r="T1184" s="102">
        <v>2</v>
      </c>
      <c r="U1184" s="102"/>
      <c r="V1184" s="94">
        <v>11</v>
      </c>
      <c r="W1184" s="121"/>
    </row>
    <row r="1185" spans="1:23" x14ac:dyDescent="0.2">
      <c r="A1185" s="86" t="s">
        <v>16</v>
      </c>
      <c r="B1185" s="86" t="s">
        <v>41</v>
      </c>
      <c r="C1185" s="88">
        <v>11485</v>
      </c>
      <c r="D1185" s="88" t="s">
        <v>70</v>
      </c>
      <c r="E1185" s="90" t="s">
        <v>22</v>
      </c>
      <c r="F1185" s="90">
        <v>61</v>
      </c>
      <c r="G1185" s="90">
        <v>57</v>
      </c>
      <c r="H1185" s="100">
        <v>2</v>
      </c>
      <c r="I1185" s="100"/>
      <c r="J1185" s="100">
        <v>1</v>
      </c>
      <c r="K1185" s="100"/>
      <c r="L1185" s="101">
        <v>1</v>
      </c>
      <c r="M1185" s="101"/>
      <c r="N1185" s="101"/>
      <c r="O1185" s="101">
        <v>0</v>
      </c>
      <c r="P1185" s="101">
        <v>2</v>
      </c>
      <c r="Q1185" s="101"/>
      <c r="R1185" s="101"/>
      <c r="S1185" s="101">
        <v>1</v>
      </c>
      <c r="T1185" s="102"/>
      <c r="U1185" s="102">
        <v>1</v>
      </c>
      <c r="V1185" s="94">
        <v>8</v>
      </c>
      <c r="W1185" s="121"/>
    </row>
    <row r="1186" spans="1:23" x14ac:dyDescent="0.2">
      <c r="A1186" s="86" t="s">
        <v>16</v>
      </c>
      <c r="B1186" s="86" t="s">
        <v>41</v>
      </c>
      <c r="C1186" s="88">
        <v>11485</v>
      </c>
      <c r="D1186" s="88" t="s">
        <v>70</v>
      </c>
      <c r="E1186" s="90" t="s">
        <v>22</v>
      </c>
      <c r="F1186" s="90">
        <v>61</v>
      </c>
      <c r="G1186" s="90">
        <v>57</v>
      </c>
      <c r="H1186" s="100">
        <v>2</v>
      </c>
      <c r="I1186" s="100"/>
      <c r="J1186" s="100">
        <v>1</v>
      </c>
      <c r="K1186" s="100"/>
      <c r="L1186" s="101"/>
      <c r="M1186" s="101">
        <v>0</v>
      </c>
      <c r="N1186" s="101">
        <v>1</v>
      </c>
      <c r="O1186" s="101"/>
      <c r="P1186" s="101">
        <v>0</v>
      </c>
      <c r="Q1186" s="101"/>
      <c r="R1186" s="101">
        <v>1</v>
      </c>
      <c r="S1186" s="101"/>
      <c r="T1186" s="102"/>
      <c r="U1186" s="102">
        <v>1</v>
      </c>
      <c r="V1186" s="94">
        <v>6</v>
      </c>
      <c r="W1186" s="121"/>
    </row>
    <row r="1187" spans="1:23" x14ac:dyDescent="0.2">
      <c r="A1187" s="86" t="s">
        <v>16</v>
      </c>
      <c r="B1187" s="86" t="s">
        <v>41</v>
      </c>
      <c r="C1187" s="88">
        <v>11485</v>
      </c>
      <c r="D1187" s="88" t="s">
        <v>70</v>
      </c>
      <c r="E1187" s="90" t="s">
        <v>22</v>
      </c>
      <c r="F1187" s="90">
        <v>61</v>
      </c>
      <c r="G1187" s="90">
        <v>57</v>
      </c>
      <c r="H1187" s="100">
        <v>1</v>
      </c>
      <c r="I1187" s="100"/>
      <c r="J1187" s="100">
        <v>0</v>
      </c>
      <c r="K1187" s="100"/>
      <c r="L1187" s="101">
        <v>2</v>
      </c>
      <c r="M1187" s="101"/>
      <c r="N1187" s="101">
        <v>0</v>
      </c>
      <c r="O1187" s="101"/>
      <c r="P1187" s="101">
        <v>0</v>
      </c>
      <c r="Q1187" s="101"/>
      <c r="R1187" s="101">
        <v>1</v>
      </c>
      <c r="S1187" s="101"/>
      <c r="T1187" s="102">
        <v>1</v>
      </c>
      <c r="U1187" s="102"/>
      <c r="V1187" s="94">
        <v>5</v>
      </c>
      <c r="W1187" s="121"/>
    </row>
    <row r="1188" spans="1:23" x14ac:dyDescent="0.2">
      <c r="A1188" s="86" t="s">
        <v>16</v>
      </c>
      <c r="B1188" s="86" t="s">
        <v>41</v>
      </c>
      <c r="C1188" s="88">
        <v>11485</v>
      </c>
      <c r="D1188" s="88" t="s">
        <v>70</v>
      </c>
      <c r="E1188" s="90" t="s">
        <v>22</v>
      </c>
      <c r="F1188" s="90">
        <v>61</v>
      </c>
      <c r="G1188" s="90">
        <v>57</v>
      </c>
      <c r="H1188" s="100">
        <v>2</v>
      </c>
      <c r="I1188" s="100"/>
      <c r="J1188" s="100">
        <v>1</v>
      </c>
      <c r="K1188" s="100"/>
      <c r="L1188" s="101"/>
      <c r="M1188" s="101">
        <v>1</v>
      </c>
      <c r="N1188" s="101">
        <v>1</v>
      </c>
      <c r="O1188" s="101"/>
      <c r="P1188" s="101">
        <v>2</v>
      </c>
      <c r="Q1188" s="101"/>
      <c r="R1188" s="101">
        <v>1</v>
      </c>
      <c r="S1188" s="101"/>
      <c r="T1188" s="102"/>
      <c r="U1188" s="102">
        <v>2</v>
      </c>
      <c r="V1188" s="94">
        <v>10</v>
      </c>
      <c r="W1188" s="121"/>
    </row>
    <row r="1189" spans="1:23" x14ac:dyDescent="0.2">
      <c r="A1189" s="86" t="s">
        <v>16</v>
      </c>
      <c r="B1189" s="86" t="s">
        <v>41</v>
      </c>
      <c r="C1189" s="88">
        <v>11485</v>
      </c>
      <c r="D1189" s="88" t="s">
        <v>70</v>
      </c>
      <c r="E1189" s="90" t="s">
        <v>22</v>
      </c>
      <c r="F1189" s="90">
        <v>61</v>
      </c>
      <c r="G1189" s="90">
        <v>57</v>
      </c>
      <c r="H1189" s="100">
        <v>2</v>
      </c>
      <c r="I1189" s="100"/>
      <c r="J1189" s="100">
        <v>1</v>
      </c>
      <c r="K1189" s="100"/>
      <c r="L1189" s="101"/>
      <c r="M1189" s="101">
        <v>1</v>
      </c>
      <c r="N1189" s="101">
        <v>1</v>
      </c>
      <c r="O1189" s="101"/>
      <c r="P1189" s="101">
        <v>2</v>
      </c>
      <c r="Q1189" s="101"/>
      <c r="R1189" s="101">
        <v>1</v>
      </c>
      <c r="S1189" s="101"/>
      <c r="T1189" s="102">
        <v>2</v>
      </c>
      <c r="U1189" s="102"/>
      <c r="V1189" s="94">
        <v>10</v>
      </c>
      <c r="W1189" s="121"/>
    </row>
    <row r="1190" spans="1:23" x14ac:dyDescent="0.2">
      <c r="A1190" s="86" t="s">
        <v>16</v>
      </c>
      <c r="B1190" s="86" t="s">
        <v>41</v>
      </c>
      <c r="C1190" s="88">
        <v>11485</v>
      </c>
      <c r="D1190" s="88" t="s">
        <v>70</v>
      </c>
      <c r="E1190" s="90" t="s">
        <v>23</v>
      </c>
      <c r="F1190" s="90">
        <v>61</v>
      </c>
      <c r="G1190" s="90">
        <v>57</v>
      </c>
      <c r="H1190" s="103"/>
      <c r="I1190" s="103">
        <v>2</v>
      </c>
      <c r="J1190" s="103"/>
      <c r="K1190" s="103">
        <v>1</v>
      </c>
      <c r="L1190" s="104">
        <v>2</v>
      </c>
      <c r="M1190" s="104"/>
      <c r="N1190" s="104">
        <v>1</v>
      </c>
      <c r="O1190" s="104"/>
      <c r="P1190" s="104">
        <v>2</v>
      </c>
      <c r="Q1190" s="104"/>
      <c r="R1190" s="104">
        <v>1</v>
      </c>
      <c r="S1190" s="104"/>
      <c r="T1190" s="105"/>
      <c r="U1190" s="105">
        <v>2</v>
      </c>
      <c r="V1190" s="94">
        <v>11</v>
      </c>
      <c r="W1190" s="121"/>
    </row>
    <row r="1191" spans="1:23" x14ac:dyDescent="0.2">
      <c r="A1191" s="86" t="s">
        <v>16</v>
      </c>
      <c r="B1191" s="86" t="s">
        <v>41</v>
      </c>
      <c r="C1191" s="88">
        <v>11485</v>
      </c>
      <c r="D1191" s="88" t="s">
        <v>70</v>
      </c>
      <c r="E1191" s="90" t="s">
        <v>23</v>
      </c>
      <c r="F1191" s="90">
        <v>61</v>
      </c>
      <c r="G1191" s="90">
        <v>57</v>
      </c>
      <c r="H1191" s="103">
        <v>1</v>
      </c>
      <c r="I1191" s="103"/>
      <c r="J1191" s="103"/>
      <c r="K1191" s="103">
        <v>1</v>
      </c>
      <c r="L1191" s="104">
        <v>0</v>
      </c>
      <c r="M1191" s="104"/>
      <c r="N1191" s="104">
        <v>1</v>
      </c>
      <c r="O1191" s="104"/>
      <c r="P1191" s="104"/>
      <c r="Q1191" s="104">
        <v>1</v>
      </c>
      <c r="R1191" s="104">
        <v>1</v>
      </c>
      <c r="S1191" s="104"/>
      <c r="T1191" s="105">
        <v>2</v>
      </c>
      <c r="U1191" s="105"/>
      <c r="V1191" s="94">
        <v>7</v>
      </c>
      <c r="W1191" s="121"/>
    </row>
    <row r="1192" spans="1:23" x14ac:dyDescent="0.2">
      <c r="A1192" s="86" t="s">
        <v>16</v>
      </c>
      <c r="B1192" s="86" t="s">
        <v>41</v>
      </c>
      <c r="C1192" s="88">
        <v>11485</v>
      </c>
      <c r="D1192" s="88" t="s">
        <v>70</v>
      </c>
      <c r="E1192" s="90" t="s">
        <v>23</v>
      </c>
      <c r="F1192" s="90">
        <v>61</v>
      </c>
      <c r="G1192" s="90">
        <v>57</v>
      </c>
      <c r="H1192" s="103"/>
      <c r="I1192" s="103">
        <v>2</v>
      </c>
      <c r="J1192" s="103"/>
      <c r="K1192" s="103">
        <v>1</v>
      </c>
      <c r="L1192" s="104">
        <v>2</v>
      </c>
      <c r="M1192" s="104"/>
      <c r="N1192" s="104">
        <v>1</v>
      </c>
      <c r="O1192" s="104"/>
      <c r="P1192" s="104">
        <v>2</v>
      </c>
      <c r="Q1192" s="104"/>
      <c r="R1192" s="104">
        <v>1</v>
      </c>
      <c r="S1192" s="104"/>
      <c r="T1192" s="105">
        <v>2</v>
      </c>
      <c r="U1192" s="105"/>
      <c r="V1192" s="94">
        <v>11</v>
      </c>
      <c r="W1192" s="121"/>
    </row>
    <row r="1193" spans="1:23" x14ac:dyDescent="0.2">
      <c r="A1193" s="86" t="s">
        <v>16</v>
      </c>
      <c r="B1193" s="86" t="s">
        <v>41</v>
      </c>
      <c r="C1193" s="88">
        <v>11485</v>
      </c>
      <c r="D1193" s="88" t="s">
        <v>70</v>
      </c>
      <c r="E1193" s="90" t="s">
        <v>23</v>
      </c>
      <c r="F1193" s="90">
        <v>61</v>
      </c>
      <c r="G1193" s="90">
        <v>57</v>
      </c>
      <c r="H1193" s="103"/>
      <c r="I1193" s="103">
        <v>2</v>
      </c>
      <c r="J1193" s="103"/>
      <c r="K1193" s="103">
        <v>1</v>
      </c>
      <c r="L1193" s="104">
        <v>1</v>
      </c>
      <c r="M1193" s="104"/>
      <c r="N1193" s="104">
        <v>1</v>
      </c>
      <c r="O1193" s="104"/>
      <c r="P1193" s="104">
        <v>2</v>
      </c>
      <c r="Q1193" s="104"/>
      <c r="R1193" s="104"/>
      <c r="S1193" s="104">
        <v>1</v>
      </c>
      <c r="T1193" s="105">
        <v>2</v>
      </c>
      <c r="U1193" s="105"/>
      <c r="V1193" s="94">
        <v>10</v>
      </c>
      <c r="W1193" s="121"/>
    </row>
    <row r="1194" spans="1:23" x14ac:dyDescent="0.2">
      <c r="A1194" s="86" t="s">
        <v>16</v>
      </c>
      <c r="B1194" s="86" t="s">
        <v>41</v>
      </c>
      <c r="C1194" s="88">
        <v>11485</v>
      </c>
      <c r="D1194" s="88" t="s">
        <v>70</v>
      </c>
      <c r="E1194" s="90" t="s">
        <v>23</v>
      </c>
      <c r="F1194" s="90">
        <v>61</v>
      </c>
      <c r="G1194" s="90">
        <v>57</v>
      </c>
      <c r="H1194" s="103">
        <v>2</v>
      </c>
      <c r="I1194" s="103"/>
      <c r="J1194" s="103">
        <v>1</v>
      </c>
      <c r="K1194" s="103"/>
      <c r="L1194" s="104"/>
      <c r="M1194" s="104">
        <v>2</v>
      </c>
      <c r="N1194" s="104">
        <v>1</v>
      </c>
      <c r="O1194" s="104"/>
      <c r="P1194" s="104"/>
      <c r="Q1194" s="104">
        <v>2</v>
      </c>
      <c r="R1194" s="104">
        <v>1</v>
      </c>
      <c r="S1194" s="104"/>
      <c r="T1194" s="105">
        <v>2</v>
      </c>
      <c r="U1194" s="105"/>
      <c r="V1194" s="94">
        <v>11</v>
      </c>
      <c r="W1194" s="121"/>
    </row>
    <row r="1195" spans="1:23" x14ac:dyDescent="0.2">
      <c r="A1195" s="86" t="s">
        <v>16</v>
      </c>
      <c r="B1195" s="86" t="s">
        <v>41</v>
      </c>
      <c r="C1195" s="88">
        <v>11485</v>
      </c>
      <c r="D1195" s="88" t="s">
        <v>70</v>
      </c>
      <c r="E1195" s="90" t="s">
        <v>23</v>
      </c>
      <c r="F1195" s="90">
        <v>61</v>
      </c>
      <c r="G1195" s="90">
        <v>57</v>
      </c>
      <c r="H1195" s="103"/>
      <c r="I1195" s="103">
        <v>0</v>
      </c>
      <c r="J1195" s="103"/>
      <c r="K1195" s="103">
        <v>1</v>
      </c>
      <c r="L1195" s="104"/>
      <c r="M1195" s="104">
        <v>0</v>
      </c>
      <c r="N1195" s="104">
        <v>1</v>
      </c>
      <c r="O1195" s="104"/>
      <c r="P1195" s="104">
        <v>1</v>
      </c>
      <c r="Q1195" s="104"/>
      <c r="R1195" s="104">
        <v>1</v>
      </c>
      <c r="S1195" s="104"/>
      <c r="T1195" s="105">
        <v>1</v>
      </c>
      <c r="U1195" s="105"/>
      <c r="V1195" s="94">
        <v>5</v>
      </c>
      <c r="W1195" s="121"/>
    </row>
    <row r="1196" spans="1:23" x14ac:dyDescent="0.2">
      <c r="A1196" s="86" t="s">
        <v>16</v>
      </c>
      <c r="B1196" s="86" t="s">
        <v>41</v>
      </c>
      <c r="C1196" s="88">
        <v>11485</v>
      </c>
      <c r="D1196" s="88" t="s">
        <v>70</v>
      </c>
      <c r="E1196" s="90" t="s">
        <v>23</v>
      </c>
      <c r="F1196" s="90">
        <v>61</v>
      </c>
      <c r="G1196" s="90">
        <v>57</v>
      </c>
      <c r="H1196" s="103"/>
      <c r="I1196" s="103">
        <v>1</v>
      </c>
      <c r="J1196" s="103">
        <v>1</v>
      </c>
      <c r="K1196" s="103"/>
      <c r="L1196" s="104">
        <v>2</v>
      </c>
      <c r="M1196" s="104"/>
      <c r="N1196" s="104">
        <v>1</v>
      </c>
      <c r="O1196" s="104"/>
      <c r="P1196" s="104">
        <v>0</v>
      </c>
      <c r="Q1196" s="104"/>
      <c r="R1196" s="104">
        <v>1</v>
      </c>
      <c r="S1196" s="104"/>
      <c r="T1196" s="105">
        <v>1</v>
      </c>
      <c r="U1196" s="105"/>
      <c r="V1196" s="94">
        <v>7</v>
      </c>
      <c r="W1196" s="121"/>
    </row>
    <row r="1197" spans="1:23" x14ac:dyDescent="0.2">
      <c r="A1197" s="86" t="s">
        <v>16</v>
      </c>
      <c r="B1197" s="86" t="s">
        <v>41</v>
      </c>
      <c r="C1197" s="88">
        <v>11485</v>
      </c>
      <c r="D1197" s="88" t="s">
        <v>70</v>
      </c>
      <c r="E1197" s="90" t="s">
        <v>23</v>
      </c>
      <c r="F1197" s="90">
        <v>61</v>
      </c>
      <c r="G1197" s="90">
        <v>57</v>
      </c>
      <c r="H1197" s="103">
        <v>2</v>
      </c>
      <c r="I1197" s="103"/>
      <c r="J1197" s="103"/>
      <c r="K1197" s="103">
        <v>1</v>
      </c>
      <c r="L1197" s="104">
        <v>2</v>
      </c>
      <c r="M1197" s="104"/>
      <c r="N1197" s="104">
        <v>1</v>
      </c>
      <c r="O1197" s="104"/>
      <c r="P1197" s="104">
        <v>0</v>
      </c>
      <c r="Q1197" s="104"/>
      <c r="R1197" s="104"/>
      <c r="S1197" s="104">
        <v>0</v>
      </c>
      <c r="T1197" s="105">
        <v>2</v>
      </c>
      <c r="U1197" s="105"/>
      <c r="V1197" s="94">
        <v>8</v>
      </c>
      <c r="W1197" s="121"/>
    </row>
    <row r="1198" spans="1:23" x14ac:dyDescent="0.2">
      <c r="A1198" s="86" t="s">
        <v>16</v>
      </c>
      <c r="B1198" s="86" t="s">
        <v>41</v>
      </c>
      <c r="C1198" s="88">
        <v>11485</v>
      </c>
      <c r="D1198" s="88" t="s">
        <v>70</v>
      </c>
      <c r="E1198" s="90" t="s">
        <v>23</v>
      </c>
      <c r="F1198" s="90">
        <v>61</v>
      </c>
      <c r="G1198" s="90">
        <v>57</v>
      </c>
      <c r="H1198" s="103"/>
      <c r="I1198" s="103">
        <v>2</v>
      </c>
      <c r="J1198" s="103">
        <v>1</v>
      </c>
      <c r="K1198" s="103"/>
      <c r="L1198" s="104">
        <v>2</v>
      </c>
      <c r="M1198" s="104"/>
      <c r="N1198" s="104">
        <v>1</v>
      </c>
      <c r="O1198" s="104"/>
      <c r="P1198" s="104"/>
      <c r="Q1198" s="104">
        <v>2</v>
      </c>
      <c r="R1198" s="104">
        <v>1</v>
      </c>
      <c r="S1198" s="104"/>
      <c r="T1198" s="105"/>
      <c r="U1198" s="105">
        <v>2</v>
      </c>
      <c r="V1198" s="94">
        <v>11</v>
      </c>
      <c r="W1198" s="121"/>
    </row>
    <row r="1199" spans="1:23" x14ac:dyDescent="0.2">
      <c r="A1199" s="86" t="s">
        <v>16</v>
      </c>
      <c r="B1199" s="86" t="s">
        <v>41</v>
      </c>
      <c r="C1199" s="88">
        <v>11485</v>
      </c>
      <c r="D1199" s="88" t="s">
        <v>70</v>
      </c>
      <c r="E1199" s="90" t="s">
        <v>23</v>
      </c>
      <c r="F1199" s="90">
        <v>61</v>
      </c>
      <c r="G1199" s="90">
        <v>57</v>
      </c>
      <c r="H1199" s="103"/>
      <c r="I1199" s="103">
        <v>2</v>
      </c>
      <c r="J1199" s="103">
        <v>0</v>
      </c>
      <c r="K1199" s="103"/>
      <c r="L1199" s="104"/>
      <c r="M1199" s="104">
        <v>0</v>
      </c>
      <c r="N1199" s="104">
        <v>1</v>
      </c>
      <c r="O1199" s="104"/>
      <c r="P1199" s="104">
        <v>2</v>
      </c>
      <c r="Q1199" s="104"/>
      <c r="R1199" s="104">
        <v>1</v>
      </c>
      <c r="S1199" s="104"/>
      <c r="T1199" s="105"/>
      <c r="U1199" s="105">
        <v>1</v>
      </c>
      <c r="V1199" s="94">
        <v>7</v>
      </c>
      <c r="W1199" s="121"/>
    </row>
    <row r="1200" spans="1:23" x14ac:dyDescent="0.2">
      <c r="A1200" s="86" t="s">
        <v>16</v>
      </c>
      <c r="B1200" s="86" t="s">
        <v>41</v>
      </c>
      <c r="C1200" s="88">
        <v>11485</v>
      </c>
      <c r="D1200" s="88" t="s">
        <v>70</v>
      </c>
      <c r="E1200" s="90" t="s">
        <v>23</v>
      </c>
      <c r="F1200" s="90">
        <v>61</v>
      </c>
      <c r="G1200" s="90">
        <v>57</v>
      </c>
      <c r="H1200" s="103">
        <v>1</v>
      </c>
      <c r="I1200" s="103"/>
      <c r="J1200" s="103"/>
      <c r="K1200" s="103">
        <v>1</v>
      </c>
      <c r="L1200" s="104">
        <v>1</v>
      </c>
      <c r="M1200" s="104"/>
      <c r="N1200" s="104">
        <v>1</v>
      </c>
      <c r="O1200" s="104"/>
      <c r="P1200" s="104">
        <v>0</v>
      </c>
      <c r="Q1200" s="104"/>
      <c r="R1200" s="104">
        <v>1</v>
      </c>
      <c r="S1200" s="104"/>
      <c r="T1200" s="105"/>
      <c r="U1200" s="105">
        <v>2</v>
      </c>
      <c r="V1200" s="94">
        <v>7</v>
      </c>
      <c r="W1200" s="121"/>
    </row>
    <row r="1201" spans="1:23" x14ac:dyDescent="0.2">
      <c r="A1201" s="86" t="s">
        <v>16</v>
      </c>
      <c r="B1201" s="86" t="s">
        <v>41</v>
      </c>
      <c r="C1201" s="88">
        <v>11485</v>
      </c>
      <c r="D1201" s="88" t="s">
        <v>70</v>
      </c>
      <c r="E1201" s="90" t="s">
        <v>23</v>
      </c>
      <c r="F1201" s="90">
        <v>61</v>
      </c>
      <c r="G1201" s="90">
        <v>57</v>
      </c>
      <c r="H1201" s="103">
        <v>2</v>
      </c>
      <c r="I1201" s="103"/>
      <c r="J1201" s="103"/>
      <c r="K1201" s="103">
        <v>1</v>
      </c>
      <c r="L1201" s="104"/>
      <c r="M1201" s="104">
        <v>2</v>
      </c>
      <c r="N1201" s="104">
        <v>1</v>
      </c>
      <c r="O1201" s="104"/>
      <c r="P1201" s="104">
        <v>2</v>
      </c>
      <c r="Q1201" s="104"/>
      <c r="R1201" s="104">
        <v>1</v>
      </c>
      <c r="S1201" s="104"/>
      <c r="T1201" s="105"/>
      <c r="U1201" s="105">
        <v>2</v>
      </c>
      <c r="V1201" s="94">
        <v>11</v>
      </c>
      <c r="W1201" s="121"/>
    </row>
    <row r="1202" spans="1:23" x14ac:dyDescent="0.2">
      <c r="A1202" s="86" t="s">
        <v>16</v>
      </c>
      <c r="B1202" s="86" t="s">
        <v>41</v>
      </c>
      <c r="C1202" s="88">
        <v>11485</v>
      </c>
      <c r="D1202" s="88" t="s">
        <v>70</v>
      </c>
      <c r="E1202" s="90" t="s">
        <v>23</v>
      </c>
      <c r="F1202" s="90">
        <v>61</v>
      </c>
      <c r="G1202" s="90">
        <v>57</v>
      </c>
      <c r="H1202" s="103">
        <v>2</v>
      </c>
      <c r="I1202" s="103"/>
      <c r="J1202" s="103">
        <v>1</v>
      </c>
      <c r="K1202" s="103"/>
      <c r="L1202" s="104"/>
      <c r="M1202" s="104">
        <v>2</v>
      </c>
      <c r="N1202" s="104">
        <v>1</v>
      </c>
      <c r="O1202" s="104"/>
      <c r="P1202" s="104"/>
      <c r="Q1202" s="104">
        <v>2</v>
      </c>
      <c r="R1202" s="104"/>
      <c r="S1202" s="104">
        <v>1</v>
      </c>
      <c r="T1202" s="105"/>
      <c r="U1202" s="105">
        <v>2</v>
      </c>
      <c r="V1202" s="94">
        <v>11</v>
      </c>
      <c r="W1202" s="121"/>
    </row>
    <row r="1203" spans="1:23" x14ac:dyDescent="0.2">
      <c r="A1203" s="86" t="s">
        <v>16</v>
      </c>
      <c r="B1203" s="86" t="s">
        <v>41</v>
      </c>
      <c r="C1203" s="88">
        <v>11485</v>
      </c>
      <c r="D1203" s="88" t="s">
        <v>70</v>
      </c>
      <c r="E1203" s="90" t="s">
        <v>23</v>
      </c>
      <c r="F1203" s="90">
        <v>61</v>
      </c>
      <c r="G1203" s="90">
        <v>57</v>
      </c>
      <c r="H1203" s="103">
        <v>1</v>
      </c>
      <c r="I1203" s="103"/>
      <c r="J1203" s="103">
        <v>1</v>
      </c>
      <c r="K1203" s="103"/>
      <c r="L1203" s="104">
        <v>2</v>
      </c>
      <c r="M1203" s="104"/>
      <c r="N1203" s="104">
        <v>1</v>
      </c>
      <c r="O1203" s="104"/>
      <c r="P1203" s="104">
        <v>2</v>
      </c>
      <c r="Q1203" s="104"/>
      <c r="R1203" s="104">
        <v>1</v>
      </c>
      <c r="S1203" s="104"/>
      <c r="T1203" s="105">
        <v>1</v>
      </c>
      <c r="U1203" s="105"/>
      <c r="V1203" s="94">
        <v>9</v>
      </c>
      <c r="W1203" s="121"/>
    </row>
    <row r="1204" spans="1:23" x14ac:dyDescent="0.2">
      <c r="A1204" s="86" t="s">
        <v>16</v>
      </c>
      <c r="B1204" s="86" t="s">
        <v>41</v>
      </c>
      <c r="C1204" s="88">
        <v>11485</v>
      </c>
      <c r="D1204" s="88" t="s">
        <v>70</v>
      </c>
      <c r="E1204" s="90" t="s">
        <v>23</v>
      </c>
      <c r="F1204" s="90">
        <v>61</v>
      </c>
      <c r="G1204" s="90">
        <v>57</v>
      </c>
      <c r="H1204" s="103"/>
      <c r="I1204" s="103">
        <v>2</v>
      </c>
      <c r="J1204" s="103"/>
      <c r="K1204" s="103">
        <v>1</v>
      </c>
      <c r="L1204" s="104">
        <v>2</v>
      </c>
      <c r="M1204" s="104"/>
      <c r="N1204" s="104">
        <v>1</v>
      </c>
      <c r="O1204" s="104"/>
      <c r="P1204" s="104">
        <v>0</v>
      </c>
      <c r="Q1204" s="104"/>
      <c r="R1204" s="104">
        <v>1</v>
      </c>
      <c r="S1204" s="104"/>
      <c r="T1204" s="105"/>
      <c r="U1204" s="105">
        <v>2</v>
      </c>
      <c r="V1204" s="94">
        <v>9</v>
      </c>
      <c r="W1204" s="121"/>
    </row>
    <row r="1205" spans="1:23" x14ac:dyDescent="0.2">
      <c r="A1205" s="86" t="s">
        <v>16</v>
      </c>
      <c r="B1205" s="86" t="s">
        <v>41</v>
      </c>
      <c r="C1205" s="88">
        <v>11485</v>
      </c>
      <c r="D1205" s="88" t="s">
        <v>70</v>
      </c>
      <c r="E1205" s="90" t="s">
        <v>23</v>
      </c>
      <c r="F1205" s="90">
        <v>61</v>
      </c>
      <c r="G1205" s="90">
        <v>57</v>
      </c>
      <c r="H1205" s="103">
        <v>1</v>
      </c>
      <c r="I1205" s="103"/>
      <c r="J1205" s="103">
        <v>1</v>
      </c>
      <c r="K1205" s="103"/>
      <c r="L1205" s="104"/>
      <c r="M1205" s="104">
        <v>0</v>
      </c>
      <c r="N1205" s="104">
        <v>1</v>
      </c>
      <c r="O1205" s="104"/>
      <c r="P1205" s="104"/>
      <c r="Q1205" s="104">
        <v>1</v>
      </c>
      <c r="R1205" s="104">
        <v>1</v>
      </c>
      <c r="S1205" s="104"/>
      <c r="T1205" s="105">
        <v>1</v>
      </c>
      <c r="U1205" s="105"/>
      <c r="V1205" s="94">
        <v>6</v>
      </c>
      <c r="W1205" s="121"/>
    </row>
    <row r="1206" spans="1:23" x14ac:dyDescent="0.2">
      <c r="A1206" s="86" t="s">
        <v>16</v>
      </c>
      <c r="B1206" s="86" t="s">
        <v>41</v>
      </c>
      <c r="C1206" s="88">
        <v>11485</v>
      </c>
      <c r="D1206" s="88" t="s">
        <v>70</v>
      </c>
      <c r="E1206" s="90" t="s">
        <v>23</v>
      </c>
      <c r="F1206" s="90">
        <v>61</v>
      </c>
      <c r="G1206" s="90">
        <v>57</v>
      </c>
      <c r="H1206" s="103">
        <v>2</v>
      </c>
      <c r="I1206" s="103"/>
      <c r="J1206" s="103">
        <v>1</v>
      </c>
      <c r="K1206" s="103"/>
      <c r="L1206" s="104">
        <v>0</v>
      </c>
      <c r="M1206" s="104"/>
      <c r="N1206" s="104">
        <v>1</v>
      </c>
      <c r="O1206" s="104"/>
      <c r="P1206" s="104">
        <v>0</v>
      </c>
      <c r="Q1206" s="104"/>
      <c r="R1206" s="104">
        <v>0</v>
      </c>
      <c r="S1206" s="104"/>
      <c r="T1206" s="105">
        <v>2</v>
      </c>
      <c r="U1206" s="105"/>
      <c r="V1206" s="94">
        <v>6</v>
      </c>
      <c r="W1206" s="121"/>
    </row>
    <row r="1207" spans="1:23" x14ac:dyDescent="0.2">
      <c r="A1207" s="86" t="s">
        <v>16</v>
      </c>
      <c r="B1207" s="86" t="s">
        <v>41</v>
      </c>
      <c r="C1207" s="88">
        <v>11485</v>
      </c>
      <c r="D1207" s="88" t="s">
        <v>70</v>
      </c>
      <c r="E1207" s="90" t="s">
        <v>23</v>
      </c>
      <c r="F1207" s="90">
        <v>61</v>
      </c>
      <c r="G1207" s="90">
        <v>57</v>
      </c>
      <c r="H1207" s="103">
        <v>2</v>
      </c>
      <c r="I1207" s="103"/>
      <c r="J1207" s="103">
        <v>1</v>
      </c>
      <c r="K1207" s="103"/>
      <c r="L1207" s="104">
        <v>2</v>
      </c>
      <c r="M1207" s="104"/>
      <c r="N1207" s="104">
        <v>1</v>
      </c>
      <c r="O1207" s="104"/>
      <c r="P1207" s="104">
        <v>2</v>
      </c>
      <c r="Q1207" s="104"/>
      <c r="R1207" s="104">
        <v>1</v>
      </c>
      <c r="S1207" s="104"/>
      <c r="T1207" s="105">
        <v>1</v>
      </c>
      <c r="U1207" s="105"/>
      <c r="V1207" s="94">
        <v>10</v>
      </c>
      <c r="W1207" s="121"/>
    </row>
    <row r="1208" spans="1:23" x14ac:dyDescent="0.2">
      <c r="A1208" s="86" t="s">
        <v>16</v>
      </c>
      <c r="B1208" s="86" t="s">
        <v>41</v>
      </c>
      <c r="C1208" s="88">
        <v>11485</v>
      </c>
      <c r="D1208" s="88" t="s">
        <v>70</v>
      </c>
      <c r="E1208" s="90" t="s">
        <v>23</v>
      </c>
      <c r="F1208" s="90">
        <v>61</v>
      </c>
      <c r="G1208" s="90">
        <v>57</v>
      </c>
      <c r="H1208" s="103"/>
      <c r="I1208" s="103">
        <v>2</v>
      </c>
      <c r="J1208" s="103">
        <v>1</v>
      </c>
      <c r="K1208" s="103"/>
      <c r="L1208" s="104">
        <v>2</v>
      </c>
      <c r="M1208" s="104"/>
      <c r="N1208" s="104">
        <v>1</v>
      </c>
      <c r="O1208" s="104"/>
      <c r="P1208" s="104"/>
      <c r="Q1208" s="104">
        <v>2</v>
      </c>
      <c r="R1208" s="104">
        <v>1</v>
      </c>
      <c r="S1208" s="104"/>
      <c r="T1208" s="105">
        <v>1</v>
      </c>
      <c r="U1208" s="105"/>
      <c r="V1208" s="94">
        <v>10</v>
      </c>
      <c r="W1208" s="121"/>
    </row>
    <row r="1209" spans="1:23" x14ac:dyDescent="0.2">
      <c r="A1209" s="86" t="s">
        <v>16</v>
      </c>
      <c r="B1209" s="86" t="s">
        <v>41</v>
      </c>
      <c r="C1209" s="88">
        <v>11485</v>
      </c>
      <c r="D1209" s="88" t="s">
        <v>70</v>
      </c>
      <c r="E1209" s="90" t="s">
        <v>23</v>
      </c>
      <c r="F1209" s="90">
        <v>61</v>
      </c>
      <c r="G1209" s="90">
        <v>57</v>
      </c>
      <c r="H1209" s="103">
        <v>2</v>
      </c>
      <c r="I1209" s="103"/>
      <c r="J1209" s="103"/>
      <c r="K1209" s="103">
        <v>1</v>
      </c>
      <c r="L1209" s="104">
        <v>2</v>
      </c>
      <c r="M1209" s="104"/>
      <c r="N1209" s="104">
        <v>1</v>
      </c>
      <c r="O1209" s="104"/>
      <c r="P1209" s="104"/>
      <c r="Q1209" s="104">
        <v>1</v>
      </c>
      <c r="R1209" s="104"/>
      <c r="S1209" s="104">
        <v>1</v>
      </c>
      <c r="T1209" s="105"/>
      <c r="U1209" s="105">
        <v>2</v>
      </c>
      <c r="V1209" s="94">
        <v>10</v>
      </c>
      <c r="W1209" s="121"/>
    </row>
    <row r="1210" spans="1:23" x14ac:dyDescent="0.2">
      <c r="A1210" s="86" t="s">
        <v>16</v>
      </c>
      <c r="B1210" s="86" t="s">
        <v>41</v>
      </c>
      <c r="C1210" s="88">
        <v>11485</v>
      </c>
      <c r="D1210" s="88" t="s">
        <v>70</v>
      </c>
      <c r="E1210" s="90" t="s">
        <v>23</v>
      </c>
      <c r="F1210" s="90">
        <v>61</v>
      </c>
      <c r="G1210" s="90">
        <v>57</v>
      </c>
      <c r="H1210" s="103">
        <v>2</v>
      </c>
      <c r="I1210" s="103"/>
      <c r="J1210" s="103">
        <v>1</v>
      </c>
      <c r="K1210" s="103"/>
      <c r="L1210" s="104"/>
      <c r="M1210" s="104">
        <v>1</v>
      </c>
      <c r="N1210" s="104">
        <v>1</v>
      </c>
      <c r="O1210" s="104"/>
      <c r="P1210" s="104">
        <v>2</v>
      </c>
      <c r="Q1210" s="104"/>
      <c r="R1210" s="104">
        <v>1</v>
      </c>
      <c r="S1210" s="104"/>
      <c r="T1210" s="105">
        <v>1</v>
      </c>
      <c r="U1210" s="105"/>
      <c r="V1210" s="94">
        <v>9</v>
      </c>
      <c r="W1210" s="121"/>
    </row>
    <row r="1211" spans="1:23" x14ac:dyDescent="0.2">
      <c r="A1211" s="86" t="s">
        <v>16</v>
      </c>
      <c r="B1211" s="86" t="s">
        <v>41</v>
      </c>
      <c r="C1211" s="88">
        <v>11485</v>
      </c>
      <c r="D1211" s="88" t="s">
        <v>70</v>
      </c>
      <c r="E1211" s="90" t="s">
        <v>23</v>
      </c>
      <c r="F1211" s="90">
        <v>61</v>
      </c>
      <c r="G1211" s="90">
        <v>57</v>
      </c>
      <c r="H1211" s="103">
        <v>2</v>
      </c>
      <c r="I1211" s="103"/>
      <c r="J1211" s="103"/>
      <c r="K1211" s="103">
        <v>1</v>
      </c>
      <c r="L1211" s="104"/>
      <c r="M1211" s="104">
        <v>2</v>
      </c>
      <c r="N1211" s="104">
        <v>1</v>
      </c>
      <c r="O1211" s="104"/>
      <c r="P1211" s="104">
        <v>2</v>
      </c>
      <c r="Q1211" s="104"/>
      <c r="R1211" s="104">
        <v>1</v>
      </c>
      <c r="S1211" s="104"/>
      <c r="T1211" s="105">
        <v>2</v>
      </c>
      <c r="U1211" s="105"/>
      <c r="V1211" s="94">
        <v>11</v>
      </c>
      <c r="W1211" s="121"/>
    </row>
    <row r="1212" spans="1:23" x14ac:dyDescent="0.2">
      <c r="A1212" s="86" t="s">
        <v>16</v>
      </c>
      <c r="B1212" s="86" t="s">
        <v>41</v>
      </c>
      <c r="C1212" s="88">
        <v>11485</v>
      </c>
      <c r="D1212" s="88" t="s">
        <v>70</v>
      </c>
      <c r="E1212" s="90" t="s">
        <v>23</v>
      </c>
      <c r="F1212" s="90">
        <v>61</v>
      </c>
      <c r="G1212" s="90">
        <v>57</v>
      </c>
      <c r="H1212" s="103"/>
      <c r="I1212" s="103">
        <v>2</v>
      </c>
      <c r="J1212" s="103"/>
      <c r="K1212" s="103">
        <v>1</v>
      </c>
      <c r="L1212" s="104"/>
      <c r="M1212" s="104">
        <v>0</v>
      </c>
      <c r="N1212" s="104">
        <v>1</v>
      </c>
      <c r="O1212" s="104"/>
      <c r="P1212" s="104">
        <v>2</v>
      </c>
      <c r="Q1212" s="104"/>
      <c r="R1212" s="104">
        <v>1</v>
      </c>
      <c r="S1212" s="104"/>
      <c r="T1212" s="105">
        <v>2</v>
      </c>
      <c r="U1212" s="105"/>
      <c r="V1212" s="94">
        <v>9</v>
      </c>
      <c r="W1212" s="121"/>
    </row>
    <row r="1213" spans="1:23" x14ac:dyDescent="0.2">
      <c r="A1213" s="86" t="s">
        <v>16</v>
      </c>
      <c r="B1213" s="86" t="s">
        <v>41</v>
      </c>
      <c r="C1213" s="88">
        <v>11485</v>
      </c>
      <c r="D1213" s="88" t="s">
        <v>70</v>
      </c>
      <c r="E1213" s="90" t="s">
        <v>23</v>
      </c>
      <c r="F1213" s="90">
        <v>61</v>
      </c>
      <c r="G1213" s="90">
        <v>57</v>
      </c>
      <c r="H1213" s="103"/>
      <c r="I1213" s="103">
        <v>1</v>
      </c>
      <c r="J1213" s="103"/>
      <c r="K1213" s="103">
        <v>1</v>
      </c>
      <c r="L1213" s="104"/>
      <c r="M1213" s="104">
        <v>0</v>
      </c>
      <c r="N1213" s="104">
        <v>1</v>
      </c>
      <c r="O1213" s="104"/>
      <c r="P1213" s="104">
        <v>0</v>
      </c>
      <c r="Q1213" s="104"/>
      <c r="R1213" s="104">
        <v>1</v>
      </c>
      <c r="S1213" s="104"/>
      <c r="T1213" s="105">
        <v>1</v>
      </c>
      <c r="U1213" s="105"/>
      <c r="V1213" s="94">
        <v>5</v>
      </c>
      <c r="W1213" s="121"/>
    </row>
    <row r="1214" spans="1:23" x14ac:dyDescent="0.2">
      <c r="A1214" s="86" t="s">
        <v>16</v>
      </c>
      <c r="B1214" s="86" t="s">
        <v>41</v>
      </c>
      <c r="C1214" s="88">
        <v>11485</v>
      </c>
      <c r="D1214" s="88" t="s">
        <v>70</v>
      </c>
      <c r="E1214" s="90" t="s">
        <v>23</v>
      </c>
      <c r="F1214" s="90">
        <v>61</v>
      </c>
      <c r="G1214" s="90">
        <v>57</v>
      </c>
      <c r="H1214" s="103"/>
      <c r="I1214" s="103">
        <v>1</v>
      </c>
      <c r="J1214" s="103">
        <v>1</v>
      </c>
      <c r="K1214" s="103"/>
      <c r="L1214" s="104">
        <v>2</v>
      </c>
      <c r="M1214" s="104"/>
      <c r="N1214" s="104">
        <v>1</v>
      </c>
      <c r="O1214" s="104"/>
      <c r="P1214" s="104">
        <v>2</v>
      </c>
      <c r="Q1214" s="104"/>
      <c r="R1214" s="104">
        <v>1</v>
      </c>
      <c r="S1214" s="104"/>
      <c r="T1214" s="105"/>
      <c r="U1214" s="105">
        <v>1</v>
      </c>
      <c r="V1214" s="94">
        <v>9</v>
      </c>
      <c r="W1214" s="121"/>
    </row>
    <row r="1215" spans="1:23" x14ac:dyDescent="0.2">
      <c r="A1215" s="86" t="s">
        <v>16</v>
      </c>
      <c r="B1215" s="86" t="s">
        <v>41</v>
      </c>
      <c r="C1215" s="88">
        <v>11485</v>
      </c>
      <c r="D1215" s="88" t="s">
        <v>70</v>
      </c>
      <c r="E1215" s="90" t="s">
        <v>23</v>
      </c>
      <c r="F1215" s="90">
        <v>61</v>
      </c>
      <c r="G1215" s="90">
        <v>57</v>
      </c>
      <c r="H1215" s="103"/>
      <c r="I1215" s="103">
        <v>2</v>
      </c>
      <c r="J1215" s="103"/>
      <c r="K1215" s="103">
        <v>1</v>
      </c>
      <c r="L1215" s="104"/>
      <c r="M1215" s="104">
        <v>1</v>
      </c>
      <c r="N1215" s="104">
        <v>1</v>
      </c>
      <c r="O1215" s="104"/>
      <c r="P1215" s="104">
        <v>2</v>
      </c>
      <c r="Q1215" s="104"/>
      <c r="R1215" s="104">
        <v>1</v>
      </c>
      <c r="S1215" s="104"/>
      <c r="T1215" s="105">
        <v>1</v>
      </c>
      <c r="U1215" s="105"/>
      <c r="V1215" s="94">
        <v>9</v>
      </c>
      <c r="W1215" s="121"/>
    </row>
    <row r="1216" spans="1:23" x14ac:dyDescent="0.2">
      <c r="A1216" s="86" t="s">
        <v>16</v>
      </c>
      <c r="B1216" s="86" t="s">
        <v>41</v>
      </c>
      <c r="C1216" s="88">
        <v>11485</v>
      </c>
      <c r="D1216" s="88" t="s">
        <v>70</v>
      </c>
      <c r="E1216" s="90" t="s">
        <v>23</v>
      </c>
      <c r="F1216" s="90">
        <v>61</v>
      </c>
      <c r="G1216" s="90">
        <v>57</v>
      </c>
      <c r="H1216" s="103"/>
      <c r="I1216" s="103">
        <v>2</v>
      </c>
      <c r="J1216" s="103"/>
      <c r="K1216" s="103">
        <v>1</v>
      </c>
      <c r="L1216" s="104">
        <v>2</v>
      </c>
      <c r="M1216" s="104"/>
      <c r="N1216" s="104">
        <v>1</v>
      </c>
      <c r="O1216" s="104"/>
      <c r="P1216" s="104">
        <v>2</v>
      </c>
      <c r="Q1216" s="104"/>
      <c r="R1216" s="104">
        <v>1</v>
      </c>
      <c r="S1216" s="104"/>
      <c r="T1216" s="105"/>
      <c r="U1216" s="105">
        <v>2</v>
      </c>
      <c r="V1216" s="94">
        <v>11</v>
      </c>
      <c r="W1216" s="121"/>
    </row>
    <row r="1217" spans="1:23" x14ac:dyDescent="0.2">
      <c r="A1217" s="86" t="s">
        <v>16</v>
      </c>
      <c r="B1217" s="86" t="s">
        <v>41</v>
      </c>
      <c r="C1217" s="88">
        <v>11485</v>
      </c>
      <c r="D1217" s="88" t="s">
        <v>70</v>
      </c>
      <c r="E1217" s="90" t="s">
        <v>23</v>
      </c>
      <c r="F1217" s="90">
        <v>61</v>
      </c>
      <c r="G1217" s="90">
        <v>57</v>
      </c>
      <c r="H1217" s="103"/>
      <c r="I1217" s="103">
        <v>2</v>
      </c>
      <c r="J1217" s="103">
        <v>1</v>
      </c>
      <c r="K1217" s="103"/>
      <c r="L1217" s="104">
        <v>2</v>
      </c>
      <c r="M1217" s="104"/>
      <c r="N1217" s="104">
        <v>1</v>
      </c>
      <c r="O1217" s="104"/>
      <c r="P1217" s="104">
        <v>2</v>
      </c>
      <c r="Q1217" s="104"/>
      <c r="R1217" s="104">
        <v>1</v>
      </c>
      <c r="S1217" s="104"/>
      <c r="T1217" s="105">
        <v>2</v>
      </c>
      <c r="U1217" s="105"/>
      <c r="V1217" s="94">
        <v>11</v>
      </c>
      <c r="W1217" s="121"/>
    </row>
    <row r="1218" spans="1:23" x14ac:dyDescent="0.2">
      <c r="A1218" s="86" t="s">
        <v>16</v>
      </c>
      <c r="B1218" s="86" t="s">
        <v>42</v>
      </c>
      <c r="C1218" s="88">
        <v>11489</v>
      </c>
      <c r="D1218" s="88" t="s">
        <v>71</v>
      </c>
      <c r="E1218" s="89" t="s">
        <v>22</v>
      </c>
      <c r="F1218" s="90">
        <v>129</v>
      </c>
      <c r="G1218" s="90">
        <v>120</v>
      </c>
      <c r="H1218" s="91"/>
      <c r="I1218" s="91">
        <v>2</v>
      </c>
      <c r="J1218" s="91"/>
      <c r="K1218" s="91">
        <v>1</v>
      </c>
      <c r="L1218" s="92">
        <v>2</v>
      </c>
      <c r="M1218" s="92"/>
      <c r="N1218" s="92">
        <v>1</v>
      </c>
      <c r="O1218" s="92"/>
      <c r="P1218" s="92">
        <v>0</v>
      </c>
      <c r="Q1218" s="92"/>
      <c r="R1218" s="92">
        <v>1</v>
      </c>
      <c r="S1218" s="92"/>
      <c r="T1218" s="93">
        <v>2</v>
      </c>
      <c r="U1218" s="93"/>
      <c r="V1218" s="94">
        <v>9</v>
      </c>
      <c r="W1218" s="121"/>
    </row>
    <row r="1219" spans="1:23" x14ac:dyDescent="0.2">
      <c r="A1219" s="86" t="s">
        <v>16</v>
      </c>
      <c r="B1219" s="86" t="s">
        <v>42</v>
      </c>
      <c r="C1219" s="88">
        <v>11489</v>
      </c>
      <c r="D1219" s="88" t="s">
        <v>71</v>
      </c>
      <c r="E1219" s="90" t="s">
        <v>22</v>
      </c>
      <c r="F1219" s="90">
        <v>129</v>
      </c>
      <c r="G1219" s="90">
        <v>120</v>
      </c>
      <c r="H1219" s="91"/>
      <c r="I1219" s="91">
        <v>2</v>
      </c>
      <c r="J1219" s="91">
        <v>0</v>
      </c>
      <c r="K1219" s="91"/>
      <c r="L1219" s="92">
        <v>0</v>
      </c>
      <c r="M1219" s="92"/>
      <c r="N1219" s="92">
        <v>1</v>
      </c>
      <c r="O1219" s="92"/>
      <c r="P1219" s="92">
        <v>2</v>
      </c>
      <c r="Q1219" s="92"/>
      <c r="R1219" s="92"/>
      <c r="S1219" s="92">
        <v>0</v>
      </c>
      <c r="T1219" s="93">
        <v>2</v>
      </c>
      <c r="U1219" s="93"/>
      <c r="V1219" s="94">
        <v>7</v>
      </c>
      <c r="W1219" s="121"/>
    </row>
    <row r="1220" spans="1:23" x14ac:dyDescent="0.2">
      <c r="A1220" s="86" t="s">
        <v>16</v>
      </c>
      <c r="B1220" s="86" t="s">
        <v>42</v>
      </c>
      <c r="C1220" s="88">
        <v>11489</v>
      </c>
      <c r="D1220" s="88" t="s">
        <v>71</v>
      </c>
      <c r="E1220" s="90" t="s">
        <v>22</v>
      </c>
      <c r="F1220" s="90">
        <v>129</v>
      </c>
      <c r="G1220" s="90">
        <v>120</v>
      </c>
      <c r="H1220" s="91">
        <v>2</v>
      </c>
      <c r="I1220" s="91"/>
      <c r="J1220" s="91"/>
      <c r="K1220" s="91">
        <v>1</v>
      </c>
      <c r="L1220" s="92"/>
      <c r="M1220" s="92">
        <v>1</v>
      </c>
      <c r="N1220" s="92"/>
      <c r="O1220" s="92">
        <v>1</v>
      </c>
      <c r="P1220" s="92"/>
      <c r="Q1220" s="92">
        <v>2</v>
      </c>
      <c r="R1220" s="92">
        <v>1</v>
      </c>
      <c r="S1220" s="92"/>
      <c r="T1220" s="93"/>
      <c r="U1220" s="93">
        <v>1</v>
      </c>
      <c r="V1220" s="94">
        <v>9</v>
      </c>
      <c r="W1220" s="121"/>
    </row>
    <row r="1221" spans="1:23" x14ac:dyDescent="0.2">
      <c r="A1221" s="86" t="s">
        <v>16</v>
      </c>
      <c r="B1221" s="86" t="s">
        <v>42</v>
      </c>
      <c r="C1221" s="88">
        <v>11489</v>
      </c>
      <c r="D1221" s="88" t="s">
        <v>71</v>
      </c>
      <c r="E1221" s="90" t="s">
        <v>22</v>
      </c>
      <c r="F1221" s="90">
        <v>129</v>
      </c>
      <c r="G1221" s="90">
        <v>120</v>
      </c>
      <c r="H1221" s="91"/>
      <c r="I1221" s="91">
        <v>2</v>
      </c>
      <c r="J1221" s="91">
        <v>1</v>
      </c>
      <c r="K1221" s="91"/>
      <c r="L1221" s="92"/>
      <c r="M1221" s="92">
        <v>2</v>
      </c>
      <c r="N1221" s="92"/>
      <c r="O1221" s="92">
        <v>1</v>
      </c>
      <c r="P1221" s="92">
        <v>1</v>
      </c>
      <c r="Q1221" s="92"/>
      <c r="R1221" s="92"/>
      <c r="S1221" s="92">
        <v>1</v>
      </c>
      <c r="T1221" s="93">
        <v>2</v>
      </c>
      <c r="U1221" s="93"/>
      <c r="V1221" s="94">
        <v>10</v>
      </c>
      <c r="W1221" s="121"/>
    </row>
    <row r="1222" spans="1:23" x14ac:dyDescent="0.2">
      <c r="A1222" s="86" t="s">
        <v>16</v>
      </c>
      <c r="B1222" s="86" t="s">
        <v>42</v>
      </c>
      <c r="C1222" s="88">
        <v>11489</v>
      </c>
      <c r="D1222" s="88" t="s">
        <v>71</v>
      </c>
      <c r="E1222" s="90" t="s">
        <v>22</v>
      </c>
      <c r="F1222" s="90">
        <v>129</v>
      </c>
      <c r="G1222" s="90">
        <v>120</v>
      </c>
      <c r="H1222" s="91"/>
      <c r="I1222" s="91">
        <v>0</v>
      </c>
      <c r="J1222" s="91">
        <v>1</v>
      </c>
      <c r="K1222" s="91"/>
      <c r="L1222" s="92">
        <v>2</v>
      </c>
      <c r="M1222" s="92"/>
      <c r="N1222" s="92">
        <v>1</v>
      </c>
      <c r="O1222" s="92"/>
      <c r="P1222" s="92">
        <v>2</v>
      </c>
      <c r="Q1222" s="92"/>
      <c r="R1222" s="92">
        <v>1</v>
      </c>
      <c r="S1222" s="92"/>
      <c r="T1222" s="93"/>
      <c r="U1222" s="93">
        <v>0</v>
      </c>
      <c r="V1222" s="94">
        <v>7</v>
      </c>
      <c r="W1222" s="121"/>
    </row>
    <row r="1223" spans="1:23" x14ac:dyDescent="0.2">
      <c r="A1223" s="86" t="s">
        <v>16</v>
      </c>
      <c r="B1223" s="86" t="s">
        <v>42</v>
      </c>
      <c r="C1223" s="88">
        <v>11489</v>
      </c>
      <c r="D1223" s="88" t="s">
        <v>71</v>
      </c>
      <c r="E1223" s="90" t="s">
        <v>22</v>
      </c>
      <c r="F1223" s="90">
        <v>129</v>
      </c>
      <c r="G1223" s="90">
        <v>120</v>
      </c>
      <c r="H1223" s="91"/>
      <c r="I1223" s="91">
        <v>0</v>
      </c>
      <c r="J1223" s="91"/>
      <c r="K1223" s="91">
        <v>1</v>
      </c>
      <c r="L1223" s="92"/>
      <c r="M1223" s="92">
        <v>1</v>
      </c>
      <c r="N1223" s="92">
        <v>1</v>
      </c>
      <c r="O1223" s="92"/>
      <c r="P1223" s="92">
        <v>2</v>
      </c>
      <c r="Q1223" s="92"/>
      <c r="R1223" s="92">
        <v>1</v>
      </c>
      <c r="S1223" s="92"/>
      <c r="T1223" s="93">
        <v>2</v>
      </c>
      <c r="U1223" s="93"/>
      <c r="V1223" s="94">
        <v>8</v>
      </c>
      <c r="W1223" s="121"/>
    </row>
    <row r="1224" spans="1:23" x14ac:dyDescent="0.2">
      <c r="A1224" s="86" t="s">
        <v>16</v>
      </c>
      <c r="B1224" s="86" t="s">
        <v>42</v>
      </c>
      <c r="C1224" s="88">
        <v>11489</v>
      </c>
      <c r="D1224" s="88" t="s">
        <v>71</v>
      </c>
      <c r="E1224" s="90" t="s">
        <v>22</v>
      </c>
      <c r="F1224" s="90">
        <v>129</v>
      </c>
      <c r="G1224" s="90">
        <v>120</v>
      </c>
      <c r="H1224" s="91">
        <v>2</v>
      </c>
      <c r="I1224" s="91"/>
      <c r="J1224" s="91"/>
      <c r="K1224" s="91">
        <v>1</v>
      </c>
      <c r="L1224" s="92">
        <v>2</v>
      </c>
      <c r="M1224" s="92"/>
      <c r="N1224" s="92">
        <v>1</v>
      </c>
      <c r="O1224" s="92"/>
      <c r="P1224" s="92"/>
      <c r="Q1224" s="92">
        <v>1</v>
      </c>
      <c r="R1224" s="92"/>
      <c r="S1224" s="92">
        <v>1</v>
      </c>
      <c r="T1224" s="93">
        <v>1</v>
      </c>
      <c r="U1224" s="93"/>
      <c r="V1224" s="94">
        <v>9</v>
      </c>
      <c r="W1224" s="121"/>
    </row>
    <row r="1225" spans="1:23" x14ac:dyDescent="0.2">
      <c r="A1225" s="86" t="s">
        <v>16</v>
      </c>
      <c r="B1225" s="86" t="s">
        <v>42</v>
      </c>
      <c r="C1225" s="88">
        <v>11489</v>
      </c>
      <c r="D1225" s="88" t="s">
        <v>71</v>
      </c>
      <c r="E1225" s="90" t="s">
        <v>22</v>
      </c>
      <c r="F1225" s="90">
        <v>129</v>
      </c>
      <c r="G1225" s="90">
        <v>120</v>
      </c>
      <c r="H1225" s="91"/>
      <c r="I1225" s="91">
        <v>2</v>
      </c>
      <c r="J1225" s="91"/>
      <c r="K1225" s="91">
        <v>1</v>
      </c>
      <c r="L1225" s="92">
        <v>1</v>
      </c>
      <c r="M1225" s="92"/>
      <c r="N1225" s="92"/>
      <c r="O1225" s="92">
        <v>1</v>
      </c>
      <c r="P1225" s="92"/>
      <c r="Q1225" s="92">
        <v>1</v>
      </c>
      <c r="R1225" s="92">
        <v>1</v>
      </c>
      <c r="S1225" s="92"/>
      <c r="T1225" s="93"/>
      <c r="U1225" s="93">
        <v>1</v>
      </c>
      <c r="V1225" s="94">
        <v>8</v>
      </c>
      <c r="W1225" s="121"/>
    </row>
    <row r="1226" spans="1:23" x14ac:dyDescent="0.2">
      <c r="A1226" s="86" t="s">
        <v>16</v>
      </c>
      <c r="B1226" s="86" t="s">
        <v>42</v>
      </c>
      <c r="C1226" s="88">
        <v>11489</v>
      </c>
      <c r="D1226" s="88" t="s">
        <v>71</v>
      </c>
      <c r="E1226" s="90" t="s">
        <v>22</v>
      </c>
      <c r="F1226" s="90">
        <v>129</v>
      </c>
      <c r="G1226" s="90">
        <v>120</v>
      </c>
      <c r="H1226" s="91"/>
      <c r="I1226" s="91">
        <v>2</v>
      </c>
      <c r="J1226" s="91">
        <v>0</v>
      </c>
      <c r="K1226" s="91"/>
      <c r="L1226" s="92"/>
      <c r="M1226" s="92">
        <v>2</v>
      </c>
      <c r="N1226" s="92">
        <v>1</v>
      </c>
      <c r="O1226" s="92"/>
      <c r="P1226" s="92">
        <v>2</v>
      </c>
      <c r="Q1226" s="92"/>
      <c r="R1226" s="92">
        <v>0</v>
      </c>
      <c r="S1226" s="92"/>
      <c r="T1226" s="93">
        <v>1</v>
      </c>
      <c r="U1226" s="93"/>
      <c r="V1226" s="94">
        <v>8</v>
      </c>
      <c r="W1226" s="121"/>
    </row>
    <row r="1227" spans="1:23" x14ac:dyDescent="0.2">
      <c r="A1227" s="86" t="s">
        <v>16</v>
      </c>
      <c r="B1227" s="86" t="s">
        <v>42</v>
      </c>
      <c r="C1227" s="88">
        <v>11489</v>
      </c>
      <c r="D1227" s="88" t="s">
        <v>71</v>
      </c>
      <c r="E1227" s="90" t="s">
        <v>22</v>
      </c>
      <c r="F1227" s="90">
        <v>129</v>
      </c>
      <c r="G1227" s="90">
        <v>120</v>
      </c>
      <c r="H1227" s="91"/>
      <c r="I1227" s="91">
        <v>2</v>
      </c>
      <c r="J1227" s="91"/>
      <c r="K1227" s="91">
        <v>1</v>
      </c>
      <c r="L1227" s="92"/>
      <c r="M1227" s="92">
        <v>2</v>
      </c>
      <c r="N1227" s="92"/>
      <c r="O1227" s="92">
        <v>1</v>
      </c>
      <c r="P1227" s="92"/>
      <c r="Q1227" s="92">
        <v>2</v>
      </c>
      <c r="R1227" s="92"/>
      <c r="S1227" s="92">
        <v>1</v>
      </c>
      <c r="T1227" s="93"/>
      <c r="U1227" s="93">
        <v>2</v>
      </c>
      <c r="V1227" s="94">
        <v>11</v>
      </c>
      <c r="W1227" s="121"/>
    </row>
    <row r="1228" spans="1:23" x14ac:dyDescent="0.2">
      <c r="A1228" s="86" t="s">
        <v>16</v>
      </c>
      <c r="B1228" s="86" t="s">
        <v>42</v>
      </c>
      <c r="C1228" s="88">
        <v>11489</v>
      </c>
      <c r="D1228" s="88" t="s">
        <v>71</v>
      </c>
      <c r="E1228" s="90" t="s">
        <v>22</v>
      </c>
      <c r="F1228" s="90">
        <v>129</v>
      </c>
      <c r="G1228" s="90">
        <v>120</v>
      </c>
      <c r="H1228" s="91">
        <v>2</v>
      </c>
      <c r="I1228" s="91"/>
      <c r="J1228" s="91"/>
      <c r="K1228" s="91">
        <v>1</v>
      </c>
      <c r="L1228" s="92"/>
      <c r="M1228" s="92">
        <v>0</v>
      </c>
      <c r="N1228" s="92"/>
      <c r="O1228" s="92">
        <v>1</v>
      </c>
      <c r="P1228" s="92">
        <v>1</v>
      </c>
      <c r="Q1228" s="92"/>
      <c r="R1228" s="92"/>
      <c r="S1228" s="92">
        <v>1</v>
      </c>
      <c r="T1228" s="93"/>
      <c r="U1228" s="93">
        <v>0</v>
      </c>
      <c r="V1228" s="94">
        <v>6</v>
      </c>
      <c r="W1228" s="121"/>
    </row>
    <row r="1229" spans="1:23" x14ac:dyDescent="0.2">
      <c r="A1229" s="86" t="s">
        <v>16</v>
      </c>
      <c r="B1229" s="86" t="s">
        <v>42</v>
      </c>
      <c r="C1229" s="88">
        <v>11489</v>
      </c>
      <c r="D1229" s="88" t="s">
        <v>71</v>
      </c>
      <c r="E1229" s="90" t="s">
        <v>22</v>
      </c>
      <c r="F1229" s="90">
        <v>129</v>
      </c>
      <c r="G1229" s="90">
        <v>120</v>
      </c>
      <c r="H1229" s="91">
        <v>2</v>
      </c>
      <c r="I1229" s="91"/>
      <c r="J1229" s="91"/>
      <c r="K1229" s="91">
        <v>1</v>
      </c>
      <c r="L1229" s="92">
        <v>2</v>
      </c>
      <c r="M1229" s="92"/>
      <c r="N1229" s="92">
        <v>1</v>
      </c>
      <c r="O1229" s="92"/>
      <c r="P1229" s="92"/>
      <c r="Q1229" s="92">
        <v>1</v>
      </c>
      <c r="R1229" s="92">
        <v>1</v>
      </c>
      <c r="S1229" s="92"/>
      <c r="T1229" s="93">
        <v>0</v>
      </c>
      <c r="U1229" s="93"/>
      <c r="V1229" s="94">
        <v>8</v>
      </c>
      <c r="W1229" s="121"/>
    </row>
    <row r="1230" spans="1:23" x14ac:dyDescent="0.2">
      <c r="A1230" s="86" t="s">
        <v>16</v>
      </c>
      <c r="B1230" s="86" t="s">
        <v>42</v>
      </c>
      <c r="C1230" s="88">
        <v>11489</v>
      </c>
      <c r="D1230" s="88" t="s">
        <v>71</v>
      </c>
      <c r="E1230" s="90" t="s">
        <v>22</v>
      </c>
      <c r="F1230" s="90">
        <v>129</v>
      </c>
      <c r="G1230" s="90">
        <v>120</v>
      </c>
      <c r="H1230" s="91"/>
      <c r="I1230" s="91">
        <v>2</v>
      </c>
      <c r="J1230" s="91">
        <v>1</v>
      </c>
      <c r="K1230" s="91"/>
      <c r="L1230" s="92">
        <v>1</v>
      </c>
      <c r="M1230" s="92"/>
      <c r="N1230" s="92"/>
      <c r="O1230" s="92">
        <v>1</v>
      </c>
      <c r="P1230" s="92">
        <v>0</v>
      </c>
      <c r="Q1230" s="92"/>
      <c r="R1230" s="92">
        <v>1</v>
      </c>
      <c r="S1230" s="92"/>
      <c r="T1230" s="93">
        <v>1</v>
      </c>
      <c r="U1230" s="93"/>
      <c r="V1230" s="94">
        <v>7</v>
      </c>
      <c r="W1230" s="121"/>
    </row>
    <row r="1231" spans="1:23" x14ac:dyDescent="0.2">
      <c r="A1231" s="86" t="s">
        <v>16</v>
      </c>
      <c r="B1231" s="86" t="s">
        <v>42</v>
      </c>
      <c r="C1231" s="88">
        <v>11489</v>
      </c>
      <c r="D1231" s="88" t="s">
        <v>71</v>
      </c>
      <c r="E1231" s="90" t="s">
        <v>22</v>
      </c>
      <c r="F1231" s="90">
        <v>129</v>
      </c>
      <c r="G1231" s="90">
        <v>120</v>
      </c>
      <c r="H1231" s="91">
        <v>2</v>
      </c>
      <c r="I1231" s="91"/>
      <c r="J1231" s="91"/>
      <c r="K1231" s="91">
        <v>1</v>
      </c>
      <c r="L1231" s="92"/>
      <c r="M1231" s="92">
        <v>0</v>
      </c>
      <c r="N1231" s="92">
        <v>1</v>
      </c>
      <c r="O1231" s="92"/>
      <c r="P1231" s="92"/>
      <c r="Q1231" s="92">
        <v>2</v>
      </c>
      <c r="R1231" s="92">
        <v>1</v>
      </c>
      <c r="S1231" s="92"/>
      <c r="T1231" s="93">
        <v>1</v>
      </c>
      <c r="U1231" s="93"/>
      <c r="V1231" s="94">
        <v>8</v>
      </c>
      <c r="W1231" s="121"/>
    </row>
    <row r="1232" spans="1:23" x14ac:dyDescent="0.2">
      <c r="A1232" s="86" t="s">
        <v>16</v>
      </c>
      <c r="B1232" s="86" t="s">
        <v>42</v>
      </c>
      <c r="C1232" s="88">
        <v>11489</v>
      </c>
      <c r="D1232" s="88" t="s">
        <v>71</v>
      </c>
      <c r="E1232" s="90" t="s">
        <v>22</v>
      </c>
      <c r="F1232" s="90">
        <v>129</v>
      </c>
      <c r="G1232" s="90">
        <v>120</v>
      </c>
      <c r="H1232" s="91">
        <v>2</v>
      </c>
      <c r="I1232" s="91"/>
      <c r="J1232" s="91"/>
      <c r="K1232" s="91">
        <v>1</v>
      </c>
      <c r="L1232" s="92"/>
      <c r="M1232" s="92">
        <v>2</v>
      </c>
      <c r="N1232" s="92">
        <v>1</v>
      </c>
      <c r="O1232" s="92"/>
      <c r="P1232" s="92">
        <v>2</v>
      </c>
      <c r="Q1232" s="92"/>
      <c r="R1232" s="92">
        <v>1</v>
      </c>
      <c r="S1232" s="92"/>
      <c r="T1232" s="93"/>
      <c r="U1232" s="93">
        <v>2</v>
      </c>
      <c r="V1232" s="94">
        <v>11</v>
      </c>
      <c r="W1232" s="121"/>
    </row>
    <row r="1233" spans="1:23" x14ac:dyDescent="0.2">
      <c r="A1233" s="86" t="s">
        <v>16</v>
      </c>
      <c r="B1233" s="86" t="s">
        <v>42</v>
      </c>
      <c r="C1233" s="88">
        <v>11489</v>
      </c>
      <c r="D1233" s="88" t="s">
        <v>71</v>
      </c>
      <c r="E1233" s="90" t="s">
        <v>22</v>
      </c>
      <c r="F1233" s="90">
        <v>129</v>
      </c>
      <c r="G1233" s="90">
        <v>120</v>
      </c>
      <c r="H1233" s="91"/>
      <c r="I1233" s="91">
        <v>2</v>
      </c>
      <c r="J1233" s="91">
        <v>1</v>
      </c>
      <c r="K1233" s="91"/>
      <c r="L1233" s="92">
        <v>2</v>
      </c>
      <c r="M1233" s="92"/>
      <c r="N1233" s="92">
        <v>0</v>
      </c>
      <c r="O1233" s="92"/>
      <c r="P1233" s="92"/>
      <c r="Q1233" s="92">
        <v>2</v>
      </c>
      <c r="R1233" s="92">
        <v>1</v>
      </c>
      <c r="S1233" s="92"/>
      <c r="T1233" s="93">
        <v>1</v>
      </c>
      <c r="U1233" s="93"/>
      <c r="V1233" s="94">
        <v>9</v>
      </c>
      <c r="W1233" s="121"/>
    </row>
    <row r="1234" spans="1:23" x14ac:dyDescent="0.2">
      <c r="A1234" s="86" t="s">
        <v>16</v>
      </c>
      <c r="B1234" s="86" t="s">
        <v>42</v>
      </c>
      <c r="C1234" s="88">
        <v>11489</v>
      </c>
      <c r="D1234" s="88" t="s">
        <v>71</v>
      </c>
      <c r="E1234" s="90" t="s">
        <v>22</v>
      </c>
      <c r="F1234" s="90">
        <v>129</v>
      </c>
      <c r="G1234" s="90">
        <v>120</v>
      </c>
      <c r="H1234" s="91"/>
      <c r="I1234" s="91">
        <v>2</v>
      </c>
      <c r="J1234" s="91"/>
      <c r="K1234" s="91">
        <v>1</v>
      </c>
      <c r="L1234" s="92"/>
      <c r="M1234" s="92">
        <v>2</v>
      </c>
      <c r="N1234" s="92">
        <v>1</v>
      </c>
      <c r="O1234" s="92"/>
      <c r="P1234" s="92">
        <v>0</v>
      </c>
      <c r="Q1234" s="92"/>
      <c r="R1234" s="92">
        <v>1</v>
      </c>
      <c r="S1234" s="92"/>
      <c r="T1234" s="93"/>
      <c r="U1234" s="93">
        <v>2</v>
      </c>
      <c r="V1234" s="94">
        <v>9</v>
      </c>
      <c r="W1234" s="121"/>
    </row>
    <row r="1235" spans="1:23" x14ac:dyDescent="0.2">
      <c r="A1235" s="86" t="s">
        <v>16</v>
      </c>
      <c r="B1235" s="86" t="s">
        <v>42</v>
      </c>
      <c r="C1235" s="88">
        <v>11489</v>
      </c>
      <c r="D1235" s="88" t="s">
        <v>71</v>
      </c>
      <c r="E1235" s="90" t="s">
        <v>22</v>
      </c>
      <c r="F1235" s="90">
        <v>129</v>
      </c>
      <c r="G1235" s="90">
        <v>120</v>
      </c>
      <c r="H1235" s="91"/>
      <c r="I1235" s="91">
        <v>2</v>
      </c>
      <c r="J1235" s="91">
        <v>1</v>
      </c>
      <c r="K1235" s="91"/>
      <c r="L1235" s="92"/>
      <c r="M1235" s="92">
        <v>1</v>
      </c>
      <c r="N1235" s="92">
        <v>1</v>
      </c>
      <c r="O1235" s="92"/>
      <c r="P1235" s="92">
        <v>2</v>
      </c>
      <c r="Q1235" s="92"/>
      <c r="R1235" s="92"/>
      <c r="S1235" s="92">
        <v>1</v>
      </c>
      <c r="T1235" s="93"/>
      <c r="U1235" s="93">
        <v>2</v>
      </c>
      <c r="V1235" s="94">
        <v>10</v>
      </c>
      <c r="W1235" s="121"/>
    </row>
    <row r="1236" spans="1:23" x14ac:dyDescent="0.2">
      <c r="A1236" s="86" t="s">
        <v>16</v>
      </c>
      <c r="B1236" s="86" t="s">
        <v>42</v>
      </c>
      <c r="C1236" s="88">
        <v>11489</v>
      </c>
      <c r="D1236" s="88" t="s">
        <v>71</v>
      </c>
      <c r="E1236" s="90" t="s">
        <v>22</v>
      </c>
      <c r="F1236" s="90">
        <v>129</v>
      </c>
      <c r="G1236" s="90">
        <v>120</v>
      </c>
      <c r="H1236" s="91">
        <v>2</v>
      </c>
      <c r="I1236" s="91"/>
      <c r="J1236" s="91">
        <v>1</v>
      </c>
      <c r="K1236" s="91"/>
      <c r="L1236" s="92">
        <v>2</v>
      </c>
      <c r="M1236" s="92"/>
      <c r="N1236" s="92">
        <v>1</v>
      </c>
      <c r="O1236" s="92"/>
      <c r="P1236" s="92"/>
      <c r="Q1236" s="92">
        <v>1</v>
      </c>
      <c r="R1236" s="92">
        <v>1</v>
      </c>
      <c r="S1236" s="92"/>
      <c r="T1236" s="93"/>
      <c r="U1236" s="93">
        <v>1</v>
      </c>
      <c r="V1236" s="94">
        <v>9</v>
      </c>
      <c r="W1236" s="121"/>
    </row>
    <row r="1237" spans="1:23" x14ac:dyDescent="0.2">
      <c r="A1237" s="86" t="s">
        <v>16</v>
      </c>
      <c r="B1237" s="86" t="s">
        <v>42</v>
      </c>
      <c r="C1237" s="88">
        <v>11489</v>
      </c>
      <c r="D1237" s="88" t="s">
        <v>71</v>
      </c>
      <c r="E1237" s="90" t="s">
        <v>22</v>
      </c>
      <c r="F1237" s="90">
        <v>129</v>
      </c>
      <c r="G1237" s="90">
        <v>120</v>
      </c>
      <c r="H1237" s="91">
        <v>0</v>
      </c>
      <c r="I1237" s="91"/>
      <c r="J1237" s="91"/>
      <c r="K1237" s="91">
        <v>1</v>
      </c>
      <c r="L1237" s="92">
        <v>2</v>
      </c>
      <c r="M1237" s="92"/>
      <c r="N1237" s="92">
        <v>1</v>
      </c>
      <c r="O1237" s="92"/>
      <c r="P1237" s="92"/>
      <c r="Q1237" s="92">
        <v>1</v>
      </c>
      <c r="R1237" s="92">
        <v>1</v>
      </c>
      <c r="S1237" s="92"/>
      <c r="T1237" s="93">
        <v>1</v>
      </c>
      <c r="U1237" s="93"/>
      <c r="V1237" s="94">
        <v>7</v>
      </c>
      <c r="W1237" s="121"/>
    </row>
    <row r="1238" spans="1:23" x14ac:dyDescent="0.2">
      <c r="A1238" s="86" t="s">
        <v>16</v>
      </c>
      <c r="B1238" s="86" t="s">
        <v>42</v>
      </c>
      <c r="C1238" s="88">
        <v>11489</v>
      </c>
      <c r="D1238" s="88" t="s">
        <v>71</v>
      </c>
      <c r="E1238" s="90" t="s">
        <v>22</v>
      </c>
      <c r="F1238" s="90">
        <v>129</v>
      </c>
      <c r="G1238" s="90">
        <v>120</v>
      </c>
      <c r="H1238" s="91"/>
      <c r="I1238" s="91">
        <v>2</v>
      </c>
      <c r="J1238" s="91"/>
      <c r="K1238" s="91">
        <v>1</v>
      </c>
      <c r="L1238" s="92"/>
      <c r="M1238" s="92">
        <v>1</v>
      </c>
      <c r="N1238" s="92">
        <v>1</v>
      </c>
      <c r="O1238" s="92"/>
      <c r="P1238" s="92">
        <v>2</v>
      </c>
      <c r="Q1238" s="92"/>
      <c r="R1238" s="92">
        <v>1</v>
      </c>
      <c r="S1238" s="92"/>
      <c r="T1238" s="93"/>
      <c r="U1238" s="93">
        <v>2</v>
      </c>
      <c r="V1238" s="94">
        <v>10</v>
      </c>
      <c r="W1238" s="121"/>
    </row>
    <row r="1239" spans="1:23" x14ac:dyDescent="0.2">
      <c r="A1239" s="86" t="s">
        <v>16</v>
      </c>
      <c r="B1239" s="86" t="s">
        <v>42</v>
      </c>
      <c r="C1239" s="88">
        <v>11489</v>
      </c>
      <c r="D1239" s="88" t="s">
        <v>71</v>
      </c>
      <c r="E1239" s="90" t="s">
        <v>22</v>
      </c>
      <c r="F1239" s="90">
        <v>129</v>
      </c>
      <c r="G1239" s="90">
        <v>120</v>
      </c>
      <c r="H1239" s="91"/>
      <c r="I1239" s="91">
        <v>0</v>
      </c>
      <c r="J1239" s="91"/>
      <c r="K1239" s="91">
        <v>1</v>
      </c>
      <c r="L1239" s="92"/>
      <c r="M1239" s="92">
        <v>0</v>
      </c>
      <c r="N1239" s="92">
        <v>1</v>
      </c>
      <c r="O1239" s="92"/>
      <c r="P1239" s="92"/>
      <c r="Q1239" s="92">
        <v>2</v>
      </c>
      <c r="R1239" s="92"/>
      <c r="S1239" s="92">
        <v>1</v>
      </c>
      <c r="T1239" s="93"/>
      <c r="U1239" s="93">
        <v>2</v>
      </c>
      <c r="V1239" s="94">
        <v>7</v>
      </c>
      <c r="W1239" s="121"/>
    </row>
    <row r="1240" spans="1:23" x14ac:dyDescent="0.2">
      <c r="A1240" s="86" t="s">
        <v>16</v>
      </c>
      <c r="B1240" s="86" t="s">
        <v>42</v>
      </c>
      <c r="C1240" s="88">
        <v>11489</v>
      </c>
      <c r="D1240" s="88" t="s">
        <v>71</v>
      </c>
      <c r="E1240" s="90" t="s">
        <v>22</v>
      </c>
      <c r="F1240" s="90">
        <v>129</v>
      </c>
      <c r="G1240" s="90">
        <v>120</v>
      </c>
      <c r="H1240" s="91"/>
      <c r="I1240" s="91">
        <v>2</v>
      </c>
      <c r="J1240" s="91">
        <v>1</v>
      </c>
      <c r="K1240" s="91"/>
      <c r="L1240" s="92"/>
      <c r="M1240" s="92">
        <v>2</v>
      </c>
      <c r="N1240" s="92"/>
      <c r="O1240" s="92">
        <v>1</v>
      </c>
      <c r="P1240" s="92">
        <v>2</v>
      </c>
      <c r="Q1240" s="92"/>
      <c r="R1240" s="92"/>
      <c r="S1240" s="92">
        <v>1</v>
      </c>
      <c r="T1240" s="93">
        <v>1</v>
      </c>
      <c r="U1240" s="93"/>
      <c r="V1240" s="94">
        <v>10</v>
      </c>
      <c r="W1240" s="121"/>
    </row>
    <row r="1241" spans="1:23" x14ac:dyDescent="0.2">
      <c r="A1241" s="86" t="s">
        <v>16</v>
      </c>
      <c r="B1241" s="86" t="s">
        <v>42</v>
      </c>
      <c r="C1241" s="88">
        <v>11489</v>
      </c>
      <c r="D1241" s="88" t="s">
        <v>71</v>
      </c>
      <c r="E1241" s="90" t="s">
        <v>22</v>
      </c>
      <c r="F1241" s="90">
        <v>129</v>
      </c>
      <c r="G1241" s="90">
        <v>120</v>
      </c>
      <c r="H1241" s="91"/>
      <c r="I1241" s="91">
        <v>0</v>
      </c>
      <c r="J1241" s="91">
        <v>1</v>
      </c>
      <c r="K1241" s="91"/>
      <c r="L1241" s="92">
        <v>0</v>
      </c>
      <c r="M1241" s="92"/>
      <c r="N1241" s="92">
        <v>1</v>
      </c>
      <c r="O1241" s="92"/>
      <c r="P1241" s="92">
        <v>0</v>
      </c>
      <c r="Q1241" s="92"/>
      <c r="R1241" s="92"/>
      <c r="S1241" s="92">
        <v>1</v>
      </c>
      <c r="T1241" s="93"/>
      <c r="U1241" s="93">
        <v>2</v>
      </c>
      <c r="V1241" s="94">
        <v>5</v>
      </c>
      <c r="W1241" s="121"/>
    </row>
    <row r="1242" spans="1:23" x14ac:dyDescent="0.2">
      <c r="A1242" s="86" t="s">
        <v>16</v>
      </c>
      <c r="B1242" s="86" t="s">
        <v>42</v>
      </c>
      <c r="C1242" s="88">
        <v>11489</v>
      </c>
      <c r="D1242" s="88" t="s">
        <v>71</v>
      </c>
      <c r="E1242" s="90" t="s">
        <v>22</v>
      </c>
      <c r="F1242" s="90">
        <v>129</v>
      </c>
      <c r="G1242" s="90">
        <v>120</v>
      </c>
      <c r="H1242" s="91"/>
      <c r="I1242" s="91">
        <v>2</v>
      </c>
      <c r="J1242" s="91"/>
      <c r="K1242" s="91">
        <v>1</v>
      </c>
      <c r="L1242" s="92">
        <v>2</v>
      </c>
      <c r="M1242" s="92"/>
      <c r="N1242" s="92">
        <v>1</v>
      </c>
      <c r="O1242" s="92"/>
      <c r="P1242" s="92">
        <v>2</v>
      </c>
      <c r="Q1242" s="92"/>
      <c r="R1242" s="92">
        <v>1</v>
      </c>
      <c r="S1242" s="92"/>
      <c r="T1242" s="93"/>
      <c r="U1242" s="93">
        <v>2</v>
      </c>
      <c r="V1242" s="94">
        <v>11</v>
      </c>
      <c r="W1242" s="121"/>
    </row>
    <row r="1243" spans="1:23" x14ac:dyDescent="0.2">
      <c r="A1243" s="86" t="s">
        <v>16</v>
      </c>
      <c r="B1243" s="86" t="s">
        <v>42</v>
      </c>
      <c r="C1243" s="88">
        <v>11489</v>
      </c>
      <c r="D1243" s="88" t="s">
        <v>71</v>
      </c>
      <c r="E1243" s="90" t="s">
        <v>22</v>
      </c>
      <c r="F1243" s="90">
        <v>129</v>
      </c>
      <c r="G1243" s="90">
        <v>120</v>
      </c>
      <c r="H1243" s="91">
        <v>2</v>
      </c>
      <c r="I1243" s="91"/>
      <c r="J1243" s="91">
        <v>1</v>
      </c>
      <c r="K1243" s="91"/>
      <c r="L1243" s="92"/>
      <c r="M1243" s="92">
        <v>2</v>
      </c>
      <c r="N1243" s="92">
        <v>1</v>
      </c>
      <c r="O1243" s="92"/>
      <c r="P1243" s="92">
        <v>2</v>
      </c>
      <c r="Q1243" s="92"/>
      <c r="R1243" s="92">
        <v>1</v>
      </c>
      <c r="S1243" s="92"/>
      <c r="T1243" s="93"/>
      <c r="U1243" s="93">
        <v>1</v>
      </c>
      <c r="V1243" s="94">
        <v>10</v>
      </c>
      <c r="W1243" s="121"/>
    </row>
    <row r="1244" spans="1:23" x14ac:dyDescent="0.2">
      <c r="A1244" s="86" t="s">
        <v>16</v>
      </c>
      <c r="B1244" s="86" t="s">
        <v>42</v>
      </c>
      <c r="C1244" s="88">
        <v>11489</v>
      </c>
      <c r="D1244" s="88" t="s">
        <v>71</v>
      </c>
      <c r="E1244" s="90" t="s">
        <v>22</v>
      </c>
      <c r="F1244" s="90">
        <v>129</v>
      </c>
      <c r="G1244" s="90">
        <v>120</v>
      </c>
      <c r="H1244" s="91"/>
      <c r="I1244" s="91">
        <v>2</v>
      </c>
      <c r="J1244" s="91"/>
      <c r="K1244" s="91">
        <v>1</v>
      </c>
      <c r="L1244" s="92"/>
      <c r="M1244" s="92">
        <v>1</v>
      </c>
      <c r="N1244" s="92"/>
      <c r="O1244" s="92">
        <v>1</v>
      </c>
      <c r="P1244" s="92"/>
      <c r="Q1244" s="92">
        <v>1</v>
      </c>
      <c r="R1244" s="92">
        <v>1</v>
      </c>
      <c r="S1244" s="92"/>
      <c r="T1244" s="93"/>
      <c r="U1244" s="93">
        <v>1</v>
      </c>
      <c r="V1244" s="94">
        <v>8</v>
      </c>
      <c r="W1244" s="121"/>
    </row>
    <row r="1245" spans="1:23" x14ac:dyDescent="0.2">
      <c r="A1245" s="86" t="s">
        <v>16</v>
      </c>
      <c r="B1245" s="86" t="s">
        <v>42</v>
      </c>
      <c r="C1245" s="88">
        <v>11489</v>
      </c>
      <c r="D1245" s="88" t="s">
        <v>71</v>
      </c>
      <c r="E1245" s="90" t="s">
        <v>22</v>
      </c>
      <c r="F1245" s="90">
        <v>129</v>
      </c>
      <c r="G1245" s="90">
        <v>120</v>
      </c>
      <c r="H1245" s="91"/>
      <c r="I1245" s="91">
        <v>2</v>
      </c>
      <c r="J1245" s="91"/>
      <c r="K1245" s="91">
        <v>1</v>
      </c>
      <c r="L1245" s="92">
        <v>2</v>
      </c>
      <c r="M1245" s="92"/>
      <c r="N1245" s="92">
        <v>1</v>
      </c>
      <c r="O1245" s="92"/>
      <c r="P1245" s="92">
        <v>2</v>
      </c>
      <c r="Q1245" s="92"/>
      <c r="R1245" s="92">
        <v>1</v>
      </c>
      <c r="S1245" s="92"/>
      <c r="T1245" s="93">
        <v>1</v>
      </c>
      <c r="U1245" s="93"/>
      <c r="V1245" s="94">
        <v>10</v>
      </c>
      <c r="W1245" s="121"/>
    </row>
    <row r="1246" spans="1:23" x14ac:dyDescent="0.2">
      <c r="A1246" s="86" t="s">
        <v>16</v>
      </c>
      <c r="B1246" s="86" t="s">
        <v>42</v>
      </c>
      <c r="C1246" s="88">
        <v>11489</v>
      </c>
      <c r="D1246" s="88" t="s">
        <v>71</v>
      </c>
      <c r="E1246" s="90" t="s">
        <v>22</v>
      </c>
      <c r="F1246" s="90">
        <v>129</v>
      </c>
      <c r="G1246" s="90">
        <v>120</v>
      </c>
      <c r="H1246" s="91">
        <v>2</v>
      </c>
      <c r="I1246" s="91"/>
      <c r="J1246" s="91">
        <v>1</v>
      </c>
      <c r="K1246" s="91"/>
      <c r="L1246" s="92">
        <v>1</v>
      </c>
      <c r="M1246" s="92"/>
      <c r="N1246" s="92">
        <v>1</v>
      </c>
      <c r="O1246" s="92"/>
      <c r="P1246" s="92"/>
      <c r="Q1246" s="92">
        <v>0</v>
      </c>
      <c r="R1246" s="92"/>
      <c r="S1246" s="92">
        <v>1</v>
      </c>
      <c r="T1246" s="93">
        <v>1</v>
      </c>
      <c r="U1246" s="93"/>
      <c r="V1246" s="94">
        <v>7</v>
      </c>
      <c r="W1246" s="121"/>
    </row>
    <row r="1247" spans="1:23" x14ac:dyDescent="0.2">
      <c r="A1247" s="86" t="s">
        <v>16</v>
      </c>
      <c r="B1247" s="86" t="s">
        <v>42</v>
      </c>
      <c r="C1247" s="88">
        <v>11489</v>
      </c>
      <c r="D1247" s="88" t="s">
        <v>71</v>
      </c>
      <c r="E1247" s="90" t="s">
        <v>23</v>
      </c>
      <c r="F1247" s="90">
        <v>129</v>
      </c>
      <c r="G1247" s="90">
        <v>120</v>
      </c>
      <c r="H1247" s="91">
        <v>1</v>
      </c>
      <c r="I1247" s="91"/>
      <c r="J1247" s="91">
        <v>1</v>
      </c>
      <c r="K1247" s="91"/>
      <c r="L1247" s="92"/>
      <c r="M1247" s="92">
        <v>1</v>
      </c>
      <c r="N1247" s="92">
        <v>1</v>
      </c>
      <c r="O1247" s="92"/>
      <c r="P1247" s="92">
        <v>2</v>
      </c>
      <c r="Q1247" s="92"/>
      <c r="R1247" s="92">
        <v>1</v>
      </c>
      <c r="S1247" s="92"/>
      <c r="T1247" s="93"/>
      <c r="U1247" s="93">
        <v>1</v>
      </c>
      <c r="V1247" s="94">
        <v>8</v>
      </c>
      <c r="W1247" s="121"/>
    </row>
    <row r="1248" spans="1:23" x14ac:dyDescent="0.2">
      <c r="A1248" s="86" t="s">
        <v>16</v>
      </c>
      <c r="B1248" s="86" t="s">
        <v>42</v>
      </c>
      <c r="C1248" s="88">
        <v>11489</v>
      </c>
      <c r="D1248" s="88" t="s">
        <v>71</v>
      </c>
      <c r="E1248" s="90" t="s">
        <v>23</v>
      </c>
      <c r="F1248" s="90">
        <v>129</v>
      </c>
      <c r="G1248" s="90">
        <v>120</v>
      </c>
      <c r="H1248" s="91">
        <v>0</v>
      </c>
      <c r="I1248" s="91"/>
      <c r="J1248" s="91"/>
      <c r="K1248" s="91">
        <v>1</v>
      </c>
      <c r="L1248" s="92"/>
      <c r="M1248" s="92">
        <v>0</v>
      </c>
      <c r="N1248" s="92">
        <v>1</v>
      </c>
      <c r="O1248" s="92"/>
      <c r="P1248" s="92">
        <v>0</v>
      </c>
      <c r="Q1248" s="92"/>
      <c r="R1248" s="92"/>
      <c r="S1248" s="92">
        <v>1</v>
      </c>
      <c r="T1248" s="93">
        <v>2</v>
      </c>
      <c r="U1248" s="93"/>
      <c r="V1248" s="94">
        <v>5</v>
      </c>
      <c r="W1248" s="121"/>
    </row>
    <row r="1249" spans="1:23" x14ac:dyDescent="0.2">
      <c r="A1249" s="86" t="s">
        <v>16</v>
      </c>
      <c r="B1249" s="86" t="s">
        <v>42</v>
      </c>
      <c r="C1249" s="88">
        <v>11489</v>
      </c>
      <c r="D1249" s="88" t="s">
        <v>71</v>
      </c>
      <c r="E1249" s="90" t="s">
        <v>23</v>
      </c>
      <c r="F1249" s="90">
        <v>129</v>
      </c>
      <c r="G1249" s="90">
        <v>120</v>
      </c>
      <c r="H1249" s="91">
        <v>2</v>
      </c>
      <c r="I1249" s="91"/>
      <c r="J1249" s="91"/>
      <c r="K1249" s="91">
        <v>1</v>
      </c>
      <c r="L1249" s="92"/>
      <c r="M1249" s="92">
        <v>1</v>
      </c>
      <c r="N1249" s="92">
        <v>1</v>
      </c>
      <c r="O1249" s="92"/>
      <c r="P1249" s="92">
        <v>2</v>
      </c>
      <c r="Q1249" s="92"/>
      <c r="R1249" s="92">
        <v>1</v>
      </c>
      <c r="S1249" s="92"/>
      <c r="T1249" s="93">
        <v>1</v>
      </c>
      <c r="U1249" s="93"/>
      <c r="V1249" s="94">
        <v>9</v>
      </c>
      <c r="W1249" s="121"/>
    </row>
    <row r="1250" spans="1:23" x14ac:dyDescent="0.2">
      <c r="A1250" s="86" t="s">
        <v>16</v>
      </c>
      <c r="B1250" s="86" t="s">
        <v>42</v>
      </c>
      <c r="C1250" s="88">
        <v>11489</v>
      </c>
      <c r="D1250" s="88" t="s">
        <v>71</v>
      </c>
      <c r="E1250" s="90" t="s">
        <v>23</v>
      </c>
      <c r="F1250" s="90">
        <v>129</v>
      </c>
      <c r="G1250" s="90">
        <v>120</v>
      </c>
      <c r="H1250" s="91">
        <v>2</v>
      </c>
      <c r="I1250" s="91"/>
      <c r="J1250" s="91"/>
      <c r="K1250" s="91">
        <v>1</v>
      </c>
      <c r="L1250" s="92">
        <v>2</v>
      </c>
      <c r="M1250" s="92"/>
      <c r="N1250" s="92">
        <v>1</v>
      </c>
      <c r="O1250" s="92"/>
      <c r="P1250" s="92">
        <v>2</v>
      </c>
      <c r="Q1250" s="92"/>
      <c r="R1250" s="92">
        <v>1</v>
      </c>
      <c r="S1250" s="92"/>
      <c r="T1250" s="93"/>
      <c r="U1250" s="93">
        <v>1</v>
      </c>
      <c r="V1250" s="94">
        <v>10</v>
      </c>
      <c r="W1250" s="121"/>
    </row>
    <row r="1251" spans="1:23" x14ac:dyDescent="0.2">
      <c r="A1251" s="86" t="s">
        <v>16</v>
      </c>
      <c r="B1251" s="86" t="s">
        <v>42</v>
      </c>
      <c r="C1251" s="88">
        <v>11489</v>
      </c>
      <c r="D1251" s="88" t="s">
        <v>71</v>
      </c>
      <c r="E1251" s="90" t="s">
        <v>23</v>
      </c>
      <c r="F1251" s="90">
        <v>129</v>
      </c>
      <c r="G1251" s="90">
        <v>120</v>
      </c>
      <c r="H1251" s="91">
        <v>2</v>
      </c>
      <c r="I1251" s="91"/>
      <c r="J1251" s="91"/>
      <c r="K1251" s="91">
        <v>1</v>
      </c>
      <c r="L1251" s="92"/>
      <c r="M1251" s="92">
        <v>2</v>
      </c>
      <c r="N1251" s="92">
        <v>1</v>
      </c>
      <c r="O1251" s="92"/>
      <c r="P1251" s="92"/>
      <c r="Q1251" s="92">
        <v>2</v>
      </c>
      <c r="R1251" s="92"/>
      <c r="S1251" s="92">
        <v>1</v>
      </c>
      <c r="T1251" s="93">
        <v>2</v>
      </c>
      <c r="U1251" s="93"/>
      <c r="V1251" s="94">
        <v>11</v>
      </c>
      <c r="W1251" s="121"/>
    </row>
    <row r="1252" spans="1:23" x14ac:dyDescent="0.2">
      <c r="A1252" s="86" t="s">
        <v>16</v>
      </c>
      <c r="B1252" s="86" t="s">
        <v>42</v>
      </c>
      <c r="C1252" s="88">
        <v>11489</v>
      </c>
      <c r="D1252" s="88" t="s">
        <v>71</v>
      </c>
      <c r="E1252" s="90" t="s">
        <v>23</v>
      </c>
      <c r="F1252" s="90">
        <v>129</v>
      </c>
      <c r="G1252" s="90">
        <v>120</v>
      </c>
      <c r="H1252" s="91">
        <v>0</v>
      </c>
      <c r="I1252" s="91"/>
      <c r="J1252" s="91">
        <v>0</v>
      </c>
      <c r="K1252" s="91"/>
      <c r="L1252" s="92"/>
      <c r="M1252" s="92">
        <v>0</v>
      </c>
      <c r="N1252" s="92">
        <v>1</v>
      </c>
      <c r="O1252" s="92"/>
      <c r="P1252" s="92">
        <v>2</v>
      </c>
      <c r="Q1252" s="92"/>
      <c r="R1252" s="92">
        <v>1</v>
      </c>
      <c r="S1252" s="92"/>
      <c r="T1252" s="93">
        <v>1</v>
      </c>
      <c r="U1252" s="93"/>
      <c r="V1252" s="94">
        <v>5</v>
      </c>
      <c r="W1252" s="121"/>
    </row>
    <row r="1253" spans="1:23" x14ac:dyDescent="0.2">
      <c r="A1253" s="86" t="s">
        <v>16</v>
      </c>
      <c r="B1253" s="86" t="s">
        <v>42</v>
      </c>
      <c r="C1253" s="88">
        <v>11489</v>
      </c>
      <c r="D1253" s="88" t="s">
        <v>71</v>
      </c>
      <c r="E1253" s="90" t="s">
        <v>23</v>
      </c>
      <c r="F1253" s="90">
        <v>129</v>
      </c>
      <c r="G1253" s="90">
        <v>120</v>
      </c>
      <c r="H1253" s="91">
        <v>0</v>
      </c>
      <c r="I1253" s="91"/>
      <c r="J1253" s="91">
        <v>0</v>
      </c>
      <c r="K1253" s="91"/>
      <c r="L1253" s="92">
        <v>2</v>
      </c>
      <c r="M1253" s="92"/>
      <c r="N1253" s="92">
        <v>1</v>
      </c>
      <c r="O1253" s="92"/>
      <c r="P1253" s="92">
        <v>0</v>
      </c>
      <c r="Q1253" s="92"/>
      <c r="R1253" s="92"/>
      <c r="S1253" s="92">
        <v>1</v>
      </c>
      <c r="T1253" s="93">
        <v>1</v>
      </c>
      <c r="U1253" s="93"/>
      <c r="V1253" s="94">
        <v>5</v>
      </c>
      <c r="W1253" s="121"/>
    </row>
    <row r="1254" spans="1:23" x14ac:dyDescent="0.2">
      <c r="A1254" s="86" t="s">
        <v>16</v>
      </c>
      <c r="B1254" s="86" t="s">
        <v>42</v>
      </c>
      <c r="C1254" s="88">
        <v>11489</v>
      </c>
      <c r="D1254" s="88" t="s">
        <v>71</v>
      </c>
      <c r="E1254" s="90" t="s">
        <v>23</v>
      </c>
      <c r="F1254" s="90">
        <v>129</v>
      </c>
      <c r="G1254" s="90">
        <v>120</v>
      </c>
      <c r="H1254" s="91">
        <v>2</v>
      </c>
      <c r="I1254" s="91"/>
      <c r="J1254" s="91"/>
      <c r="K1254" s="91">
        <v>1</v>
      </c>
      <c r="L1254" s="92"/>
      <c r="M1254" s="92">
        <v>1</v>
      </c>
      <c r="N1254" s="92">
        <v>1</v>
      </c>
      <c r="O1254" s="92"/>
      <c r="P1254" s="92">
        <v>2</v>
      </c>
      <c r="Q1254" s="92"/>
      <c r="R1254" s="92">
        <v>1</v>
      </c>
      <c r="S1254" s="92"/>
      <c r="T1254" s="93">
        <v>2</v>
      </c>
      <c r="U1254" s="93"/>
      <c r="V1254" s="94">
        <v>10</v>
      </c>
      <c r="W1254" s="121"/>
    </row>
    <row r="1255" spans="1:23" x14ac:dyDescent="0.2">
      <c r="A1255" s="86" t="s">
        <v>16</v>
      </c>
      <c r="B1255" s="86" t="s">
        <v>42</v>
      </c>
      <c r="C1255" s="88">
        <v>11489</v>
      </c>
      <c r="D1255" s="88" t="s">
        <v>71</v>
      </c>
      <c r="E1255" s="90" t="s">
        <v>23</v>
      </c>
      <c r="F1255" s="90">
        <v>129</v>
      </c>
      <c r="G1255" s="90">
        <v>120</v>
      </c>
      <c r="H1255" s="91"/>
      <c r="I1255" s="91">
        <v>2</v>
      </c>
      <c r="J1255" s="91"/>
      <c r="K1255" s="91">
        <v>1</v>
      </c>
      <c r="L1255" s="92"/>
      <c r="M1255" s="92">
        <v>1</v>
      </c>
      <c r="N1255" s="92">
        <v>1</v>
      </c>
      <c r="O1255" s="92"/>
      <c r="P1255" s="92">
        <v>2</v>
      </c>
      <c r="Q1255" s="92"/>
      <c r="R1255" s="92">
        <v>1</v>
      </c>
      <c r="S1255" s="92"/>
      <c r="T1255" s="93">
        <v>2</v>
      </c>
      <c r="U1255" s="93"/>
      <c r="V1255" s="94">
        <v>10</v>
      </c>
      <c r="W1255" s="121"/>
    </row>
    <row r="1256" spans="1:23" x14ac:dyDescent="0.2">
      <c r="A1256" s="86" t="s">
        <v>16</v>
      </c>
      <c r="B1256" s="86" t="s">
        <v>42</v>
      </c>
      <c r="C1256" s="88">
        <v>11489</v>
      </c>
      <c r="D1256" s="88" t="s">
        <v>71</v>
      </c>
      <c r="E1256" s="90" t="s">
        <v>23</v>
      </c>
      <c r="F1256" s="90">
        <v>129</v>
      </c>
      <c r="G1256" s="90">
        <v>120</v>
      </c>
      <c r="H1256" s="91">
        <v>2</v>
      </c>
      <c r="I1256" s="91"/>
      <c r="J1256" s="91"/>
      <c r="K1256" s="91">
        <v>1</v>
      </c>
      <c r="L1256" s="92">
        <v>0</v>
      </c>
      <c r="M1256" s="92"/>
      <c r="N1256" s="92">
        <v>1</v>
      </c>
      <c r="O1256" s="92"/>
      <c r="P1256" s="92">
        <v>2</v>
      </c>
      <c r="Q1256" s="92"/>
      <c r="R1256" s="92">
        <v>1</v>
      </c>
      <c r="S1256" s="92"/>
      <c r="T1256" s="93">
        <v>2</v>
      </c>
      <c r="U1256" s="93"/>
      <c r="V1256" s="94">
        <v>9</v>
      </c>
      <c r="W1256" s="121"/>
    </row>
    <row r="1257" spans="1:23" x14ac:dyDescent="0.2">
      <c r="A1257" s="86" t="s">
        <v>16</v>
      </c>
      <c r="B1257" s="86" t="s">
        <v>42</v>
      </c>
      <c r="C1257" s="88">
        <v>11489</v>
      </c>
      <c r="D1257" s="88" t="s">
        <v>71</v>
      </c>
      <c r="E1257" s="90" t="s">
        <v>23</v>
      </c>
      <c r="F1257" s="90">
        <v>129</v>
      </c>
      <c r="G1257" s="90">
        <v>120</v>
      </c>
      <c r="H1257" s="91">
        <v>2</v>
      </c>
      <c r="I1257" s="91"/>
      <c r="J1257" s="91">
        <v>1</v>
      </c>
      <c r="K1257" s="91"/>
      <c r="L1257" s="92"/>
      <c r="M1257" s="92">
        <v>2</v>
      </c>
      <c r="N1257" s="92">
        <v>1</v>
      </c>
      <c r="O1257" s="92"/>
      <c r="P1257" s="92">
        <v>2</v>
      </c>
      <c r="Q1257" s="92"/>
      <c r="R1257" s="92">
        <v>1</v>
      </c>
      <c r="S1257" s="92"/>
      <c r="T1257" s="93">
        <v>2</v>
      </c>
      <c r="U1257" s="93"/>
      <c r="V1257" s="94">
        <v>11</v>
      </c>
      <c r="W1257" s="121"/>
    </row>
    <row r="1258" spans="1:23" x14ac:dyDescent="0.2">
      <c r="A1258" s="86" t="s">
        <v>16</v>
      </c>
      <c r="B1258" s="86" t="s">
        <v>42</v>
      </c>
      <c r="C1258" s="88">
        <v>11489</v>
      </c>
      <c r="D1258" s="88" t="s">
        <v>71</v>
      </c>
      <c r="E1258" s="90" t="s">
        <v>23</v>
      </c>
      <c r="F1258" s="90">
        <v>129</v>
      </c>
      <c r="G1258" s="90">
        <v>120</v>
      </c>
      <c r="H1258" s="91">
        <v>2</v>
      </c>
      <c r="I1258" s="91"/>
      <c r="J1258" s="91">
        <v>1</v>
      </c>
      <c r="K1258" s="91"/>
      <c r="L1258" s="92">
        <v>0</v>
      </c>
      <c r="M1258" s="92">
        <v>1</v>
      </c>
      <c r="N1258" s="92">
        <v>1</v>
      </c>
      <c r="O1258" s="92"/>
      <c r="P1258" s="92">
        <v>2</v>
      </c>
      <c r="Q1258" s="92"/>
      <c r="R1258" s="92"/>
      <c r="S1258" s="92">
        <v>1</v>
      </c>
      <c r="T1258" s="93">
        <v>2</v>
      </c>
      <c r="U1258" s="93"/>
      <c r="V1258" s="94">
        <v>10</v>
      </c>
      <c r="W1258" s="121"/>
    </row>
    <row r="1259" spans="1:23" x14ac:dyDescent="0.2">
      <c r="A1259" s="86" t="s">
        <v>16</v>
      </c>
      <c r="B1259" s="86" t="s">
        <v>42</v>
      </c>
      <c r="C1259" s="88">
        <v>11489</v>
      </c>
      <c r="D1259" s="88" t="s">
        <v>71</v>
      </c>
      <c r="E1259" s="90" t="s">
        <v>23</v>
      </c>
      <c r="F1259" s="90">
        <v>129</v>
      </c>
      <c r="G1259" s="90">
        <v>120</v>
      </c>
      <c r="H1259" s="91"/>
      <c r="I1259" s="91">
        <v>2</v>
      </c>
      <c r="J1259" s="91">
        <v>1</v>
      </c>
      <c r="K1259" s="91"/>
      <c r="L1259" s="92">
        <v>2</v>
      </c>
      <c r="M1259" s="92"/>
      <c r="N1259" s="92">
        <v>1</v>
      </c>
      <c r="O1259" s="92"/>
      <c r="P1259" s="92">
        <v>2</v>
      </c>
      <c r="Q1259" s="92"/>
      <c r="R1259" s="92"/>
      <c r="S1259" s="92">
        <v>1</v>
      </c>
      <c r="T1259" s="93">
        <v>2</v>
      </c>
      <c r="U1259" s="93"/>
      <c r="V1259" s="94">
        <v>11</v>
      </c>
      <c r="W1259" s="121"/>
    </row>
    <row r="1260" spans="1:23" x14ac:dyDescent="0.2">
      <c r="A1260" s="86" t="s">
        <v>16</v>
      </c>
      <c r="B1260" s="86" t="s">
        <v>42</v>
      </c>
      <c r="C1260" s="88">
        <v>11489</v>
      </c>
      <c r="D1260" s="88" t="s">
        <v>71</v>
      </c>
      <c r="E1260" s="90" t="s">
        <v>23</v>
      </c>
      <c r="F1260" s="90">
        <v>129</v>
      </c>
      <c r="G1260" s="90">
        <v>120</v>
      </c>
      <c r="H1260" s="91">
        <v>2</v>
      </c>
      <c r="I1260" s="91"/>
      <c r="J1260" s="91"/>
      <c r="K1260" s="91">
        <v>1</v>
      </c>
      <c r="L1260" s="92">
        <v>2</v>
      </c>
      <c r="M1260" s="92"/>
      <c r="N1260" s="92">
        <v>1</v>
      </c>
      <c r="O1260" s="92"/>
      <c r="P1260" s="92">
        <v>2</v>
      </c>
      <c r="Q1260" s="92"/>
      <c r="R1260" s="92">
        <v>1</v>
      </c>
      <c r="S1260" s="92"/>
      <c r="T1260" s="93"/>
      <c r="U1260" s="93">
        <v>1</v>
      </c>
      <c r="V1260" s="94">
        <v>10</v>
      </c>
      <c r="W1260" s="121"/>
    </row>
    <row r="1261" spans="1:23" x14ac:dyDescent="0.2">
      <c r="A1261" s="86" t="s">
        <v>16</v>
      </c>
      <c r="B1261" s="86" t="s">
        <v>42</v>
      </c>
      <c r="C1261" s="88">
        <v>11489</v>
      </c>
      <c r="D1261" s="88" t="s">
        <v>71</v>
      </c>
      <c r="E1261" s="90" t="s">
        <v>23</v>
      </c>
      <c r="F1261" s="90">
        <v>129</v>
      </c>
      <c r="G1261" s="90">
        <v>120</v>
      </c>
      <c r="H1261" s="91">
        <v>2</v>
      </c>
      <c r="I1261" s="91"/>
      <c r="J1261" s="91"/>
      <c r="K1261" s="91">
        <v>1</v>
      </c>
      <c r="L1261" s="92"/>
      <c r="M1261" s="92">
        <v>1</v>
      </c>
      <c r="N1261" s="92">
        <v>1</v>
      </c>
      <c r="O1261" s="92"/>
      <c r="P1261" s="92">
        <v>0</v>
      </c>
      <c r="Q1261" s="92"/>
      <c r="R1261" s="92"/>
      <c r="S1261" s="92">
        <v>0</v>
      </c>
      <c r="T1261" s="93">
        <v>0</v>
      </c>
      <c r="U1261" s="93"/>
      <c r="V1261" s="94">
        <v>5</v>
      </c>
      <c r="W1261" s="121"/>
    </row>
    <row r="1262" spans="1:23" x14ac:dyDescent="0.2">
      <c r="A1262" s="86" t="s">
        <v>16</v>
      </c>
      <c r="B1262" s="86" t="s">
        <v>42</v>
      </c>
      <c r="C1262" s="88">
        <v>11489</v>
      </c>
      <c r="D1262" s="88" t="s">
        <v>71</v>
      </c>
      <c r="E1262" s="90" t="s">
        <v>23</v>
      </c>
      <c r="F1262" s="90">
        <v>129</v>
      </c>
      <c r="G1262" s="90">
        <v>120</v>
      </c>
      <c r="H1262" s="91"/>
      <c r="I1262" s="91">
        <v>2</v>
      </c>
      <c r="J1262" s="91"/>
      <c r="K1262" s="91">
        <v>1</v>
      </c>
      <c r="L1262" s="92"/>
      <c r="M1262" s="92">
        <v>2</v>
      </c>
      <c r="N1262" s="92">
        <v>1</v>
      </c>
      <c r="O1262" s="92"/>
      <c r="P1262" s="92">
        <v>2</v>
      </c>
      <c r="Q1262" s="92"/>
      <c r="R1262" s="92">
        <v>1</v>
      </c>
      <c r="S1262" s="92"/>
      <c r="T1262" s="93">
        <v>2</v>
      </c>
      <c r="U1262" s="93"/>
      <c r="V1262" s="94">
        <v>11</v>
      </c>
      <c r="W1262" s="121"/>
    </row>
    <row r="1263" spans="1:23" x14ac:dyDescent="0.2">
      <c r="A1263" s="86" t="s">
        <v>16</v>
      </c>
      <c r="B1263" s="86" t="s">
        <v>42</v>
      </c>
      <c r="C1263" s="88">
        <v>11489</v>
      </c>
      <c r="D1263" s="88" t="s">
        <v>71</v>
      </c>
      <c r="E1263" s="90" t="s">
        <v>23</v>
      </c>
      <c r="F1263" s="90">
        <v>129</v>
      </c>
      <c r="G1263" s="90">
        <v>120</v>
      </c>
      <c r="H1263" s="91">
        <v>2</v>
      </c>
      <c r="I1263" s="91"/>
      <c r="J1263" s="91">
        <v>1</v>
      </c>
      <c r="K1263" s="91"/>
      <c r="L1263" s="92">
        <v>2</v>
      </c>
      <c r="M1263" s="92"/>
      <c r="N1263" s="92">
        <v>1</v>
      </c>
      <c r="O1263" s="92"/>
      <c r="P1263" s="92">
        <v>2</v>
      </c>
      <c r="Q1263" s="92"/>
      <c r="R1263" s="92"/>
      <c r="S1263" s="92">
        <v>0</v>
      </c>
      <c r="T1263" s="93">
        <v>1</v>
      </c>
      <c r="U1263" s="93"/>
      <c r="V1263" s="94">
        <v>9</v>
      </c>
      <c r="W1263" s="121"/>
    </row>
    <row r="1264" spans="1:23" x14ac:dyDescent="0.2">
      <c r="A1264" s="86" t="s">
        <v>16</v>
      </c>
      <c r="B1264" s="86" t="s">
        <v>42</v>
      </c>
      <c r="C1264" s="88">
        <v>11489</v>
      </c>
      <c r="D1264" s="88" t="s">
        <v>71</v>
      </c>
      <c r="E1264" s="90" t="s">
        <v>23</v>
      </c>
      <c r="F1264" s="90">
        <v>129</v>
      </c>
      <c r="G1264" s="90">
        <v>120</v>
      </c>
      <c r="H1264" s="91">
        <v>0</v>
      </c>
      <c r="I1264" s="91"/>
      <c r="J1264" s="91">
        <v>1</v>
      </c>
      <c r="K1264" s="91"/>
      <c r="L1264" s="92"/>
      <c r="M1264" s="92">
        <v>1</v>
      </c>
      <c r="N1264" s="92">
        <v>0</v>
      </c>
      <c r="O1264" s="92"/>
      <c r="P1264" s="92"/>
      <c r="Q1264" s="92">
        <v>1</v>
      </c>
      <c r="R1264" s="92"/>
      <c r="S1264" s="92">
        <v>0</v>
      </c>
      <c r="T1264" s="93">
        <v>2</v>
      </c>
      <c r="U1264" s="93"/>
      <c r="V1264" s="94">
        <v>5</v>
      </c>
      <c r="W1264" s="121"/>
    </row>
    <row r="1265" spans="1:23" x14ac:dyDescent="0.2">
      <c r="A1265" s="86" t="s">
        <v>16</v>
      </c>
      <c r="B1265" s="86" t="s">
        <v>42</v>
      </c>
      <c r="C1265" s="88">
        <v>11489</v>
      </c>
      <c r="D1265" s="88" t="s">
        <v>71</v>
      </c>
      <c r="E1265" s="90" t="s">
        <v>23</v>
      </c>
      <c r="F1265" s="90">
        <v>129</v>
      </c>
      <c r="G1265" s="90">
        <v>120</v>
      </c>
      <c r="H1265" s="91">
        <v>2</v>
      </c>
      <c r="I1265" s="91"/>
      <c r="J1265" s="91"/>
      <c r="K1265" s="91">
        <v>1</v>
      </c>
      <c r="L1265" s="92"/>
      <c r="M1265" s="92">
        <v>1</v>
      </c>
      <c r="N1265" s="92">
        <v>1</v>
      </c>
      <c r="O1265" s="92"/>
      <c r="P1265" s="92"/>
      <c r="Q1265" s="92">
        <v>2</v>
      </c>
      <c r="R1265" s="92">
        <v>1</v>
      </c>
      <c r="S1265" s="92"/>
      <c r="T1265" s="93">
        <v>2</v>
      </c>
      <c r="U1265" s="93"/>
      <c r="V1265" s="94">
        <v>10</v>
      </c>
      <c r="W1265" s="121"/>
    </row>
    <row r="1266" spans="1:23" x14ac:dyDescent="0.2">
      <c r="A1266" s="86" t="s">
        <v>16</v>
      </c>
      <c r="B1266" s="86" t="s">
        <v>42</v>
      </c>
      <c r="C1266" s="88">
        <v>11489</v>
      </c>
      <c r="D1266" s="88" t="s">
        <v>71</v>
      </c>
      <c r="E1266" s="90" t="s">
        <v>23</v>
      </c>
      <c r="F1266" s="90">
        <v>129</v>
      </c>
      <c r="G1266" s="90">
        <v>120</v>
      </c>
      <c r="H1266" s="91">
        <v>2</v>
      </c>
      <c r="I1266" s="91"/>
      <c r="J1266" s="91">
        <v>1</v>
      </c>
      <c r="K1266" s="91"/>
      <c r="L1266" s="92">
        <v>2</v>
      </c>
      <c r="M1266" s="92"/>
      <c r="N1266" s="92">
        <v>1</v>
      </c>
      <c r="O1266" s="92"/>
      <c r="P1266" s="92">
        <v>2</v>
      </c>
      <c r="Q1266" s="92"/>
      <c r="R1266" s="92">
        <v>0</v>
      </c>
      <c r="S1266" s="92"/>
      <c r="T1266" s="93">
        <v>2</v>
      </c>
      <c r="U1266" s="93"/>
      <c r="V1266" s="94">
        <v>10</v>
      </c>
      <c r="W1266" s="121"/>
    </row>
    <row r="1267" spans="1:23" x14ac:dyDescent="0.2">
      <c r="A1267" s="86" t="s">
        <v>16</v>
      </c>
      <c r="B1267" s="86" t="s">
        <v>42</v>
      </c>
      <c r="C1267" s="88">
        <v>11489</v>
      </c>
      <c r="D1267" s="88" t="s">
        <v>71</v>
      </c>
      <c r="E1267" s="90" t="s">
        <v>23</v>
      </c>
      <c r="F1267" s="90">
        <v>129</v>
      </c>
      <c r="G1267" s="90">
        <v>120</v>
      </c>
      <c r="H1267" s="91">
        <v>2</v>
      </c>
      <c r="I1267" s="91"/>
      <c r="J1267" s="91"/>
      <c r="K1267" s="91">
        <v>0</v>
      </c>
      <c r="L1267" s="92"/>
      <c r="M1267" s="92">
        <v>1</v>
      </c>
      <c r="N1267" s="92">
        <v>1</v>
      </c>
      <c r="O1267" s="92"/>
      <c r="P1267" s="92"/>
      <c r="Q1267" s="92">
        <v>2</v>
      </c>
      <c r="R1267" s="92"/>
      <c r="S1267" s="92">
        <v>0</v>
      </c>
      <c r="T1267" s="93"/>
      <c r="U1267" s="93">
        <v>2</v>
      </c>
      <c r="V1267" s="94">
        <v>8</v>
      </c>
      <c r="W1267" s="121"/>
    </row>
    <row r="1268" spans="1:23" x14ac:dyDescent="0.2">
      <c r="A1268" s="86" t="s">
        <v>16</v>
      </c>
      <c r="B1268" s="86" t="s">
        <v>42</v>
      </c>
      <c r="C1268" s="88">
        <v>11489</v>
      </c>
      <c r="D1268" s="88" t="s">
        <v>71</v>
      </c>
      <c r="E1268" s="90" t="s">
        <v>23</v>
      </c>
      <c r="F1268" s="90">
        <v>129</v>
      </c>
      <c r="G1268" s="90">
        <v>120</v>
      </c>
      <c r="H1268" s="91">
        <v>0</v>
      </c>
      <c r="I1268" s="91"/>
      <c r="J1268" s="91">
        <v>0</v>
      </c>
      <c r="K1268" s="91"/>
      <c r="L1268" s="92">
        <v>2</v>
      </c>
      <c r="M1268" s="92"/>
      <c r="N1268" s="92">
        <v>1</v>
      </c>
      <c r="O1268" s="92"/>
      <c r="P1268" s="92">
        <v>2</v>
      </c>
      <c r="Q1268" s="92"/>
      <c r="R1268" s="92">
        <v>1</v>
      </c>
      <c r="S1268" s="92"/>
      <c r="T1268" s="93">
        <v>0</v>
      </c>
      <c r="U1268" s="93"/>
      <c r="V1268" s="94">
        <v>6</v>
      </c>
      <c r="W1268" s="121"/>
    </row>
    <row r="1269" spans="1:23" x14ac:dyDescent="0.2">
      <c r="A1269" s="86" t="s">
        <v>16</v>
      </c>
      <c r="B1269" s="86" t="s">
        <v>42</v>
      </c>
      <c r="C1269" s="88">
        <v>11489</v>
      </c>
      <c r="D1269" s="88" t="s">
        <v>71</v>
      </c>
      <c r="E1269" s="90" t="s">
        <v>23</v>
      </c>
      <c r="F1269" s="90">
        <v>129</v>
      </c>
      <c r="G1269" s="90">
        <v>120</v>
      </c>
      <c r="H1269" s="91">
        <v>2</v>
      </c>
      <c r="I1269" s="91"/>
      <c r="J1269" s="91"/>
      <c r="K1269" s="91">
        <v>1</v>
      </c>
      <c r="L1269" s="92"/>
      <c r="M1269" s="92">
        <v>1</v>
      </c>
      <c r="N1269" s="92">
        <v>1</v>
      </c>
      <c r="O1269" s="92"/>
      <c r="P1269" s="92">
        <v>2</v>
      </c>
      <c r="Q1269" s="92"/>
      <c r="R1269" s="92"/>
      <c r="S1269" s="92">
        <v>0</v>
      </c>
      <c r="T1269" s="93">
        <v>1</v>
      </c>
      <c r="U1269" s="93"/>
      <c r="V1269" s="94">
        <v>8</v>
      </c>
      <c r="W1269" s="121"/>
    </row>
    <row r="1270" spans="1:23" x14ac:dyDescent="0.2">
      <c r="A1270" s="86" t="s">
        <v>16</v>
      </c>
      <c r="B1270" s="86" t="s">
        <v>42</v>
      </c>
      <c r="C1270" s="88">
        <v>11489</v>
      </c>
      <c r="D1270" s="88" t="s">
        <v>71</v>
      </c>
      <c r="E1270" s="90" t="s">
        <v>23</v>
      </c>
      <c r="F1270" s="90">
        <v>129</v>
      </c>
      <c r="G1270" s="90">
        <v>120</v>
      </c>
      <c r="H1270" s="91">
        <v>0</v>
      </c>
      <c r="I1270" s="91"/>
      <c r="J1270" s="91">
        <v>1</v>
      </c>
      <c r="K1270" s="91"/>
      <c r="L1270" s="92"/>
      <c r="M1270" s="92">
        <v>1</v>
      </c>
      <c r="N1270" s="92">
        <v>1</v>
      </c>
      <c r="O1270" s="92"/>
      <c r="P1270" s="92">
        <v>1</v>
      </c>
      <c r="Q1270" s="92"/>
      <c r="R1270" s="92">
        <v>1</v>
      </c>
      <c r="S1270" s="92"/>
      <c r="T1270" s="93">
        <v>0</v>
      </c>
      <c r="U1270" s="93"/>
      <c r="V1270" s="94">
        <v>5</v>
      </c>
      <c r="W1270" s="121"/>
    </row>
    <row r="1271" spans="1:23" x14ac:dyDescent="0.2">
      <c r="A1271" s="86" t="s">
        <v>16</v>
      </c>
      <c r="B1271" s="86" t="s">
        <v>42</v>
      </c>
      <c r="C1271" s="88">
        <v>11489</v>
      </c>
      <c r="D1271" s="88" t="s">
        <v>71</v>
      </c>
      <c r="E1271" s="90" t="s">
        <v>23</v>
      </c>
      <c r="F1271" s="90">
        <v>129</v>
      </c>
      <c r="G1271" s="90">
        <v>120</v>
      </c>
      <c r="H1271" s="91"/>
      <c r="I1271" s="91">
        <v>2</v>
      </c>
      <c r="J1271" s="91">
        <v>1</v>
      </c>
      <c r="K1271" s="91"/>
      <c r="L1271" s="92">
        <v>2</v>
      </c>
      <c r="M1271" s="92"/>
      <c r="N1271" s="92">
        <v>1</v>
      </c>
      <c r="O1271" s="92"/>
      <c r="P1271" s="92">
        <v>2</v>
      </c>
      <c r="Q1271" s="92"/>
      <c r="R1271" s="92">
        <v>1</v>
      </c>
      <c r="S1271" s="92"/>
      <c r="T1271" s="93"/>
      <c r="U1271" s="93">
        <v>1</v>
      </c>
      <c r="V1271" s="94">
        <v>10</v>
      </c>
      <c r="W1271" s="121"/>
    </row>
    <row r="1272" spans="1:23" x14ac:dyDescent="0.2">
      <c r="A1272" s="86" t="s">
        <v>16</v>
      </c>
      <c r="B1272" s="86" t="s">
        <v>42</v>
      </c>
      <c r="C1272" s="88">
        <v>11489</v>
      </c>
      <c r="D1272" s="88" t="s">
        <v>71</v>
      </c>
      <c r="E1272" s="90" t="s">
        <v>23</v>
      </c>
      <c r="F1272" s="90">
        <v>129</v>
      </c>
      <c r="G1272" s="90">
        <v>120</v>
      </c>
      <c r="H1272" s="91">
        <v>2</v>
      </c>
      <c r="I1272" s="91"/>
      <c r="J1272" s="91">
        <v>1</v>
      </c>
      <c r="K1272" s="91"/>
      <c r="L1272" s="92"/>
      <c r="M1272" s="92">
        <v>1</v>
      </c>
      <c r="N1272" s="92">
        <v>1</v>
      </c>
      <c r="O1272" s="92"/>
      <c r="P1272" s="92">
        <v>0</v>
      </c>
      <c r="Q1272" s="92"/>
      <c r="R1272" s="92"/>
      <c r="S1272" s="92">
        <v>0</v>
      </c>
      <c r="T1272" s="93">
        <v>2</v>
      </c>
      <c r="U1272" s="93"/>
      <c r="V1272" s="94">
        <v>7</v>
      </c>
      <c r="W1272" s="121"/>
    </row>
    <row r="1273" spans="1:23" x14ac:dyDescent="0.2">
      <c r="A1273" s="86" t="s">
        <v>16</v>
      </c>
      <c r="B1273" s="86" t="s">
        <v>42</v>
      </c>
      <c r="C1273" s="88">
        <v>11489</v>
      </c>
      <c r="D1273" s="88" t="s">
        <v>71</v>
      </c>
      <c r="E1273" s="90" t="s">
        <v>23</v>
      </c>
      <c r="F1273" s="90">
        <v>129</v>
      </c>
      <c r="G1273" s="90">
        <v>120</v>
      </c>
      <c r="H1273" s="91">
        <v>2</v>
      </c>
      <c r="I1273" s="91"/>
      <c r="J1273" s="91"/>
      <c r="K1273" s="91">
        <v>1</v>
      </c>
      <c r="L1273" s="92"/>
      <c r="M1273" s="92">
        <v>2</v>
      </c>
      <c r="N1273" s="92">
        <v>1</v>
      </c>
      <c r="O1273" s="92"/>
      <c r="P1273" s="92">
        <v>2</v>
      </c>
      <c r="Q1273" s="92"/>
      <c r="R1273" s="92">
        <v>1</v>
      </c>
      <c r="S1273" s="92"/>
      <c r="T1273" s="93">
        <v>1</v>
      </c>
      <c r="U1273" s="93"/>
      <c r="V1273" s="94">
        <v>10</v>
      </c>
      <c r="W1273" s="121"/>
    </row>
    <row r="1274" spans="1:23" x14ac:dyDescent="0.2">
      <c r="A1274" s="86" t="s">
        <v>16</v>
      </c>
      <c r="B1274" s="86" t="s">
        <v>42</v>
      </c>
      <c r="C1274" s="88">
        <v>11489</v>
      </c>
      <c r="D1274" s="88" t="s">
        <v>71</v>
      </c>
      <c r="E1274" s="90" t="s">
        <v>23</v>
      </c>
      <c r="F1274" s="90">
        <v>129</v>
      </c>
      <c r="G1274" s="90">
        <v>120</v>
      </c>
      <c r="H1274" s="91">
        <v>1</v>
      </c>
      <c r="I1274" s="91"/>
      <c r="J1274" s="91">
        <v>1</v>
      </c>
      <c r="K1274" s="91"/>
      <c r="L1274" s="92"/>
      <c r="M1274" s="92">
        <v>1</v>
      </c>
      <c r="N1274" s="92">
        <v>1</v>
      </c>
      <c r="O1274" s="92"/>
      <c r="P1274" s="92"/>
      <c r="Q1274" s="92">
        <v>2</v>
      </c>
      <c r="R1274" s="92">
        <v>1</v>
      </c>
      <c r="S1274" s="92"/>
      <c r="T1274" s="93">
        <v>1</v>
      </c>
      <c r="U1274" s="93"/>
      <c r="V1274" s="94">
        <v>8</v>
      </c>
      <c r="W1274" s="121"/>
    </row>
    <row r="1275" spans="1:23" x14ac:dyDescent="0.2">
      <c r="A1275" s="86" t="s">
        <v>16</v>
      </c>
      <c r="B1275" s="86" t="s">
        <v>42</v>
      </c>
      <c r="C1275" s="88">
        <v>11489</v>
      </c>
      <c r="D1275" s="88" t="s">
        <v>71</v>
      </c>
      <c r="E1275" s="90" t="s">
        <v>23</v>
      </c>
      <c r="F1275" s="90">
        <v>129</v>
      </c>
      <c r="G1275" s="90">
        <v>120</v>
      </c>
      <c r="H1275" s="91">
        <v>2</v>
      </c>
      <c r="I1275" s="91"/>
      <c r="J1275" s="91"/>
      <c r="K1275" s="91">
        <v>1</v>
      </c>
      <c r="L1275" s="92">
        <v>2</v>
      </c>
      <c r="M1275" s="92"/>
      <c r="N1275" s="92">
        <v>1</v>
      </c>
      <c r="O1275" s="92"/>
      <c r="P1275" s="92">
        <v>2</v>
      </c>
      <c r="Q1275" s="92"/>
      <c r="R1275" s="92"/>
      <c r="S1275" s="92">
        <v>1</v>
      </c>
      <c r="T1275" s="93"/>
      <c r="U1275" s="93">
        <v>2</v>
      </c>
      <c r="V1275" s="94">
        <v>11</v>
      </c>
      <c r="W1275" s="121"/>
    </row>
    <row r="1276" spans="1:23" x14ac:dyDescent="0.2">
      <c r="A1276" s="86" t="s">
        <v>16</v>
      </c>
      <c r="B1276" s="86" t="s">
        <v>42</v>
      </c>
      <c r="C1276" s="88">
        <v>11489</v>
      </c>
      <c r="D1276" s="88" t="s">
        <v>71</v>
      </c>
      <c r="E1276" s="90" t="s">
        <v>23</v>
      </c>
      <c r="F1276" s="90">
        <v>129</v>
      </c>
      <c r="G1276" s="90">
        <v>120</v>
      </c>
      <c r="H1276" s="91">
        <v>1</v>
      </c>
      <c r="I1276" s="91"/>
      <c r="J1276" s="91"/>
      <c r="K1276" s="91">
        <v>1</v>
      </c>
      <c r="L1276" s="92">
        <v>2</v>
      </c>
      <c r="M1276" s="92"/>
      <c r="N1276" s="92">
        <v>1</v>
      </c>
      <c r="O1276" s="92"/>
      <c r="P1276" s="92"/>
      <c r="Q1276" s="92">
        <v>2</v>
      </c>
      <c r="R1276" s="92"/>
      <c r="S1276" s="92">
        <v>1</v>
      </c>
      <c r="T1276" s="93"/>
      <c r="U1276" s="93">
        <v>2</v>
      </c>
      <c r="V1276" s="94">
        <v>10</v>
      </c>
      <c r="W1276" s="121"/>
    </row>
    <row r="1277" spans="1:23" x14ac:dyDescent="0.2">
      <c r="A1277" s="86" t="s">
        <v>16</v>
      </c>
      <c r="B1277" s="86" t="s">
        <v>42</v>
      </c>
      <c r="C1277" s="88">
        <v>11489</v>
      </c>
      <c r="D1277" s="88" t="s">
        <v>71</v>
      </c>
      <c r="E1277" s="90" t="s">
        <v>23</v>
      </c>
      <c r="F1277" s="90">
        <v>129</v>
      </c>
      <c r="G1277" s="90">
        <v>120</v>
      </c>
      <c r="H1277" s="91">
        <v>2</v>
      </c>
      <c r="I1277" s="91"/>
      <c r="J1277" s="91">
        <v>1</v>
      </c>
      <c r="K1277" s="91"/>
      <c r="L1277" s="92">
        <v>1</v>
      </c>
      <c r="M1277" s="92"/>
      <c r="N1277" s="92">
        <v>1</v>
      </c>
      <c r="O1277" s="92"/>
      <c r="P1277" s="92">
        <v>0</v>
      </c>
      <c r="Q1277" s="92"/>
      <c r="R1277" s="92"/>
      <c r="S1277" s="92">
        <v>0</v>
      </c>
      <c r="T1277" s="93"/>
      <c r="U1277" s="93">
        <v>1</v>
      </c>
      <c r="V1277" s="94">
        <v>6</v>
      </c>
      <c r="W1277" s="121"/>
    </row>
    <row r="1278" spans="1:23" x14ac:dyDescent="0.2">
      <c r="A1278" s="86" t="s">
        <v>16</v>
      </c>
      <c r="B1278" s="86" t="s">
        <v>42</v>
      </c>
      <c r="C1278" s="88">
        <v>11489</v>
      </c>
      <c r="D1278" s="88" t="s">
        <v>71</v>
      </c>
      <c r="E1278" s="90" t="s">
        <v>23</v>
      </c>
      <c r="F1278" s="90">
        <v>129</v>
      </c>
      <c r="G1278" s="90">
        <v>120</v>
      </c>
      <c r="H1278" s="91"/>
      <c r="I1278" s="91">
        <v>2</v>
      </c>
      <c r="J1278" s="91"/>
      <c r="K1278" s="91">
        <v>1</v>
      </c>
      <c r="L1278" s="92">
        <v>1</v>
      </c>
      <c r="M1278" s="92"/>
      <c r="N1278" s="92">
        <v>1</v>
      </c>
      <c r="O1278" s="92"/>
      <c r="P1278" s="92">
        <v>2</v>
      </c>
      <c r="Q1278" s="92"/>
      <c r="R1278" s="92">
        <v>0</v>
      </c>
      <c r="S1278" s="92"/>
      <c r="T1278" s="93">
        <v>0</v>
      </c>
      <c r="U1278" s="93"/>
      <c r="V1278" s="94">
        <v>7</v>
      </c>
      <c r="W1278" s="121"/>
    </row>
    <row r="1279" spans="1:23" x14ac:dyDescent="0.2">
      <c r="A1279" s="86" t="s">
        <v>16</v>
      </c>
      <c r="B1279" s="86" t="s">
        <v>42</v>
      </c>
      <c r="C1279" s="88">
        <v>11489</v>
      </c>
      <c r="D1279" s="88" t="s">
        <v>71</v>
      </c>
      <c r="E1279" s="90" t="s">
        <v>23</v>
      </c>
      <c r="F1279" s="90">
        <v>129</v>
      </c>
      <c r="G1279" s="90">
        <v>120</v>
      </c>
      <c r="H1279" s="91">
        <v>2</v>
      </c>
      <c r="I1279" s="91"/>
      <c r="J1279" s="91"/>
      <c r="K1279" s="91">
        <v>1</v>
      </c>
      <c r="L1279" s="92">
        <v>2</v>
      </c>
      <c r="M1279" s="92"/>
      <c r="N1279" s="92">
        <v>1</v>
      </c>
      <c r="O1279" s="92"/>
      <c r="P1279" s="92">
        <v>2</v>
      </c>
      <c r="Q1279" s="92"/>
      <c r="R1279" s="92">
        <v>1</v>
      </c>
      <c r="S1279" s="92"/>
      <c r="T1279" s="93">
        <v>1</v>
      </c>
      <c r="U1279" s="93"/>
      <c r="V1279" s="94">
        <v>10</v>
      </c>
      <c r="W1279" s="121"/>
    </row>
    <row r="1280" spans="1:23" x14ac:dyDescent="0.2">
      <c r="A1280" s="86" t="s">
        <v>16</v>
      </c>
      <c r="B1280" s="86" t="s">
        <v>42</v>
      </c>
      <c r="C1280" s="88">
        <v>11489</v>
      </c>
      <c r="D1280" s="88" t="s">
        <v>71</v>
      </c>
      <c r="E1280" s="90" t="s">
        <v>23</v>
      </c>
      <c r="F1280" s="90">
        <v>129</v>
      </c>
      <c r="G1280" s="90">
        <v>120</v>
      </c>
      <c r="H1280" s="91">
        <v>2</v>
      </c>
      <c r="I1280" s="91"/>
      <c r="J1280" s="91">
        <v>1</v>
      </c>
      <c r="K1280" s="91"/>
      <c r="L1280" s="92"/>
      <c r="M1280" s="92">
        <v>2</v>
      </c>
      <c r="N1280" s="92">
        <v>1</v>
      </c>
      <c r="O1280" s="92"/>
      <c r="P1280" s="92">
        <v>2</v>
      </c>
      <c r="Q1280" s="92"/>
      <c r="R1280" s="92">
        <v>1</v>
      </c>
      <c r="S1280" s="92"/>
      <c r="T1280" s="93">
        <v>2</v>
      </c>
      <c r="U1280" s="93"/>
      <c r="V1280" s="94">
        <v>11</v>
      </c>
      <c r="W1280" s="121"/>
    </row>
    <row r="1281" spans="1:23" x14ac:dyDescent="0.2">
      <c r="A1281" s="86" t="s">
        <v>16</v>
      </c>
      <c r="B1281" s="86" t="s">
        <v>42</v>
      </c>
      <c r="C1281" s="88">
        <v>11489</v>
      </c>
      <c r="D1281" s="88" t="s">
        <v>71</v>
      </c>
      <c r="E1281" s="90" t="s">
        <v>23</v>
      </c>
      <c r="F1281" s="90">
        <v>129</v>
      </c>
      <c r="G1281" s="90">
        <v>120</v>
      </c>
      <c r="H1281" s="91">
        <v>1</v>
      </c>
      <c r="I1281" s="91"/>
      <c r="J1281" s="91"/>
      <c r="K1281" s="91">
        <v>1</v>
      </c>
      <c r="L1281" s="92">
        <v>1</v>
      </c>
      <c r="M1281" s="92"/>
      <c r="N1281" s="92">
        <v>1</v>
      </c>
      <c r="O1281" s="92"/>
      <c r="P1281" s="92">
        <v>2</v>
      </c>
      <c r="Q1281" s="92"/>
      <c r="R1281" s="92"/>
      <c r="S1281" s="92">
        <v>1</v>
      </c>
      <c r="T1281" s="93">
        <v>1</v>
      </c>
      <c r="U1281" s="93"/>
      <c r="V1281" s="94">
        <v>8</v>
      </c>
      <c r="W1281" s="121"/>
    </row>
    <row r="1282" spans="1:23" x14ac:dyDescent="0.2">
      <c r="A1282" s="86" t="s">
        <v>16</v>
      </c>
      <c r="B1282" s="86" t="s">
        <v>42</v>
      </c>
      <c r="C1282" s="88">
        <v>11489</v>
      </c>
      <c r="D1282" s="88" t="s">
        <v>71</v>
      </c>
      <c r="E1282" s="90" t="s">
        <v>23</v>
      </c>
      <c r="F1282" s="90">
        <v>129</v>
      </c>
      <c r="G1282" s="90">
        <v>120</v>
      </c>
      <c r="H1282" s="91"/>
      <c r="I1282" s="91">
        <v>2</v>
      </c>
      <c r="J1282" s="91"/>
      <c r="K1282" s="91">
        <v>1</v>
      </c>
      <c r="L1282" s="92"/>
      <c r="M1282" s="92">
        <v>1</v>
      </c>
      <c r="N1282" s="92">
        <v>1</v>
      </c>
      <c r="O1282" s="92"/>
      <c r="P1282" s="92"/>
      <c r="Q1282" s="92">
        <v>2</v>
      </c>
      <c r="R1282" s="92"/>
      <c r="S1282" s="92">
        <v>1</v>
      </c>
      <c r="T1282" s="93">
        <v>1</v>
      </c>
      <c r="U1282" s="93"/>
      <c r="V1282" s="94">
        <v>9</v>
      </c>
      <c r="W1282" s="121"/>
    </row>
    <row r="1283" spans="1:23" x14ac:dyDescent="0.2">
      <c r="A1283" s="86" t="s">
        <v>16</v>
      </c>
      <c r="B1283" s="86" t="s">
        <v>42</v>
      </c>
      <c r="C1283" s="88">
        <v>11489</v>
      </c>
      <c r="D1283" s="88" t="s">
        <v>71</v>
      </c>
      <c r="E1283" s="90" t="s">
        <v>23</v>
      </c>
      <c r="F1283" s="90">
        <v>129</v>
      </c>
      <c r="G1283" s="90">
        <v>120</v>
      </c>
      <c r="H1283" s="91"/>
      <c r="I1283" s="91">
        <v>2</v>
      </c>
      <c r="J1283" s="91">
        <v>1</v>
      </c>
      <c r="K1283" s="91"/>
      <c r="L1283" s="92">
        <v>2</v>
      </c>
      <c r="M1283" s="92"/>
      <c r="N1283" s="92">
        <v>1</v>
      </c>
      <c r="O1283" s="92"/>
      <c r="P1283" s="92">
        <v>2</v>
      </c>
      <c r="Q1283" s="92"/>
      <c r="R1283" s="92">
        <v>1</v>
      </c>
      <c r="S1283" s="92"/>
      <c r="T1283" s="93"/>
      <c r="U1283" s="93">
        <v>2</v>
      </c>
      <c r="V1283" s="94">
        <v>11</v>
      </c>
      <c r="W1283" s="121"/>
    </row>
    <row r="1284" spans="1:23" x14ac:dyDescent="0.2">
      <c r="A1284" s="86" t="s">
        <v>16</v>
      </c>
      <c r="B1284" s="86" t="s">
        <v>42</v>
      </c>
      <c r="C1284" s="88">
        <v>11489</v>
      </c>
      <c r="D1284" s="88" t="s">
        <v>71</v>
      </c>
      <c r="E1284" s="90" t="s">
        <v>23</v>
      </c>
      <c r="F1284" s="90">
        <v>129</v>
      </c>
      <c r="G1284" s="90">
        <v>120</v>
      </c>
      <c r="H1284" s="91">
        <v>1</v>
      </c>
      <c r="I1284" s="91"/>
      <c r="J1284" s="91"/>
      <c r="K1284" s="91">
        <v>1</v>
      </c>
      <c r="L1284" s="92">
        <v>2</v>
      </c>
      <c r="M1284" s="92"/>
      <c r="N1284" s="92">
        <v>1</v>
      </c>
      <c r="O1284" s="92"/>
      <c r="P1284" s="92">
        <v>2</v>
      </c>
      <c r="Q1284" s="92"/>
      <c r="R1284" s="92"/>
      <c r="S1284" s="92">
        <v>0</v>
      </c>
      <c r="T1284" s="93">
        <v>0</v>
      </c>
      <c r="U1284" s="93"/>
      <c r="V1284" s="94">
        <v>7</v>
      </c>
      <c r="W1284" s="121"/>
    </row>
    <row r="1285" spans="1:23" x14ac:dyDescent="0.2">
      <c r="A1285" s="86" t="s">
        <v>16</v>
      </c>
      <c r="B1285" s="86" t="s">
        <v>42</v>
      </c>
      <c r="C1285" s="88">
        <v>11489</v>
      </c>
      <c r="D1285" s="88" t="s">
        <v>71</v>
      </c>
      <c r="E1285" s="90" t="s">
        <v>23</v>
      </c>
      <c r="F1285" s="90">
        <v>129</v>
      </c>
      <c r="G1285" s="90">
        <v>120</v>
      </c>
      <c r="H1285" s="91">
        <v>1</v>
      </c>
      <c r="I1285" s="91"/>
      <c r="J1285" s="91"/>
      <c r="K1285" s="91">
        <v>1</v>
      </c>
      <c r="L1285" s="92"/>
      <c r="M1285" s="92">
        <v>1</v>
      </c>
      <c r="N1285" s="92">
        <v>1</v>
      </c>
      <c r="O1285" s="92"/>
      <c r="P1285" s="92">
        <v>2</v>
      </c>
      <c r="Q1285" s="92"/>
      <c r="R1285" s="92">
        <v>0</v>
      </c>
      <c r="S1285" s="92"/>
      <c r="T1285" s="93">
        <v>0</v>
      </c>
      <c r="U1285" s="93"/>
      <c r="V1285" s="94">
        <v>6</v>
      </c>
      <c r="W1285" s="121"/>
    </row>
    <row r="1286" spans="1:23" x14ac:dyDescent="0.2">
      <c r="A1286" s="86" t="s">
        <v>16</v>
      </c>
      <c r="B1286" s="86" t="s">
        <v>42</v>
      </c>
      <c r="C1286" s="88">
        <v>11489</v>
      </c>
      <c r="D1286" s="88" t="s">
        <v>71</v>
      </c>
      <c r="E1286" s="90" t="s">
        <v>23</v>
      </c>
      <c r="F1286" s="90">
        <v>129</v>
      </c>
      <c r="G1286" s="90">
        <v>120</v>
      </c>
      <c r="H1286" s="91">
        <v>2</v>
      </c>
      <c r="I1286" s="91"/>
      <c r="J1286" s="91"/>
      <c r="K1286" s="91">
        <v>1</v>
      </c>
      <c r="L1286" s="92"/>
      <c r="M1286" s="92">
        <v>1</v>
      </c>
      <c r="N1286" s="92">
        <v>1</v>
      </c>
      <c r="O1286" s="92"/>
      <c r="P1286" s="92">
        <v>2</v>
      </c>
      <c r="Q1286" s="92"/>
      <c r="R1286" s="92">
        <v>1</v>
      </c>
      <c r="S1286" s="92"/>
      <c r="T1286" s="93">
        <v>1</v>
      </c>
      <c r="U1286" s="93"/>
      <c r="V1286" s="94">
        <v>9</v>
      </c>
      <c r="W1286" s="121"/>
    </row>
    <row r="1287" spans="1:23" x14ac:dyDescent="0.2">
      <c r="A1287" s="86" t="s">
        <v>16</v>
      </c>
      <c r="B1287" s="86" t="s">
        <v>42</v>
      </c>
      <c r="C1287" s="88">
        <v>11489</v>
      </c>
      <c r="D1287" s="88" t="s">
        <v>71</v>
      </c>
      <c r="E1287" s="90" t="s">
        <v>23</v>
      </c>
      <c r="F1287" s="90">
        <v>129</v>
      </c>
      <c r="G1287" s="90">
        <v>120</v>
      </c>
      <c r="H1287" s="91"/>
      <c r="I1287" s="91">
        <v>2</v>
      </c>
      <c r="J1287" s="91"/>
      <c r="K1287" s="91">
        <v>0</v>
      </c>
      <c r="L1287" s="92"/>
      <c r="M1287" s="92">
        <v>2</v>
      </c>
      <c r="N1287" s="92">
        <v>1</v>
      </c>
      <c r="O1287" s="92"/>
      <c r="P1287" s="92">
        <v>2</v>
      </c>
      <c r="Q1287" s="92"/>
      <c r="R1287" s="92"/>
      <c r="S1287" s="92">
        <v>0</v>
      </c>
      <c r="T1287" s="93">
        <v>2</v>
      </c>
      <c r="U1287" s="93"/>
      <c r="V1287" s="94">
        <v>9</v>
      </c>
      <c r="W1287" s="121"/>
    </row>
    <row r="1288" spans="1:23" x14ac:dyDescent="0.2">
      <c r="A1288" s="86" t="s">
        <v>16</v>
      </c>
      <c r="B1288" s="86" t="s">
        <v>42</v>
      </c>
      <c r="C1288" s="88">
        <v>11489</v>
      </c>
      <c r="D1288" s="88" t="s">
        <v>71</v>
      </c>
      <c r="E1288" s="90" t="s">
        <v>23</v>
      </c>
      <c r="F1288" s="90">
        <v>129</v>
      </c>
      <c r="G1288" s="90">
        <v>120</v>
      </c>
      <c r="H1288" s="91">
        <v>0</v>
      </c>
      <c r="I1288" s="91"/>
      <c r="J1288" s="91">
        <v>1</v>
      </c>
      <c r="K1288" s="91"/>
      <c r="L1288" s="92"/>
      <c r="M1288" s="92">
        <v>2</v>
      </c>
      <c r="N1288" s="92">
        <v>1</v>
      </c>
      <c r="O1288" s="92"/>
      <c r="P1288" s="92">
        <v>2</v>
      </c>
      <c r="Q1288" s="92"/>
      <c r="R1288" s="92">
        <v>1</v>
      </c>
      <c r="S1288" s="92"/>
      <c r="T1288" s="93">
        <v>1</v>
      </c>
      <c r="U1288" s="93"/>
      <c r="V1288" s="94">
        <v>8</v>
      </c>
      <c r="W1288" s="121"/>
    </row>
    <row r="1289" spans="1:23" x14ac:dyDescent="0.2">
      <c r="A1289" s="86" t="s">
        <v>16</v>
      </c>
      <c r="B1289" s="86" t="s">
        <v>42</v>
      </c>
      <c r="C1289" s="88">
        <v>11489</v>
      </c>
      <c r="D1289" s="88" t="s">
        <v>71</v>
      </c>
      <c r="E1289" s="90" t="s">
        <v>23</v>
      </c>
      <c r="F1289" s="90">
        <v>129</v>
      </c>
      <c r="G1289" s="90">
        <v>120</v>
      </c>
      <c r="H1289" s="91"/>
      <c r="I1289" s="91">
        <v>0</v>
      </c>
      <c r="J1289" s="91">
        <v>0</v>
      </c>
      <c r="K1289" s="91"/>
      <c r="L1289" s="92"/>
      <c r="M1289" s="92">
        <v>1</v>
      </c>
      <c r="N1289" s="92">
        <v>1</v>
      </c>
      <c r="O1289" s="92"/>
      <c r="P1289" s="92">
        <v>2</v>
      </c>
      <c r="Q1289" s="92"/>
      <c r="R1289" s="92">
        <v>1</v>
      </c>
      <c r="S1289" s="92"/>
      <c r="T1289" s="93">
        <v>1</v>
      </c>
      <c r="U1289" s="93"/>
      <c r="V1289" s="94">
        <v>6</v>
      </c>
      <c r="W1289" s="121"/>
    </row>
    <row r="1290" spans="1:23" x14ac:dyDescent="0.2">
      <c r="A1290" s="86" t="s">
        <v>16</v>
      </c>
      <c r="B1290" s="86" t="s">
        <v>42</v>
      </c>
      <c r="C1290" s="88">
        <v>11489</v>
      </c>
      <c r="D1290" s="88" t="s">
        <v>71</v>
      </c>
      <c r="E1290" s="90" t="s">
        <v>23</v>
      </c>
      <c r="F1290" s="90">
        <v>129</v>
      </c>
      <c r="G1290" s="90">
        <v>120</v>
      </c>
      <c r="H1290" s="91"/>
      <c r="I1290" s="91">
        <v>1</v>
      </c>
      <c r="J1290" s="91">
        <v>1</v>
      </c>
      <c r="K1290" s="91"/>
      <c r="L1290" s="92"/>
      <c r="M1290" s="92">
        <v>2</v>
      </c>
      <c r="N1290" s="92">
        <v>0</v>
      </c>
      <c r="O1290" s="92"/>
      <c r="P1290" s="92">
        <v>2</v>
      </c>
      <c r="Q1290" s="92"/>
      <c r="R1290" s="92"/>
      <c r="S1290" s="92">
        <v>1</v>
      </c>
      <c r="T1290" s="93">
        <v>0</v>
      </c>
      <c r="U1290" s="93"/>
      <c r="V1290" s="94">
        <v>7</v>
      </c>
      <c r="W1290" s="121"/>
    </row>
    <row r="1291" spans="1:23" x14ac:dyDescent="0.2">
      <c r="A1291" s="86" t="s">
        <v>16</v>
      </c>
      <c r="B1291" s="86" t="s">
        <v>42</v>
      </c>
      <c r="C1291" s="88">
        <v>11489</v>
      </c>
      <c r="D1291" s="88" t="s">
        <v>71</v>
      </c>
      <c r="E1291" s="90" t="s">
        <v>23</v>
      </c>
      <c r="F1291" s="90">
        <v>129</v>
      </c>
      <c r="G1291" s="90">
        <v>120</v>
      </c>
      <c r="H1291" s="91">
        <v>2</v>
      </c>
      <c r="I1291" s="91"/>
      <c r="J1291" s="91">
        <v>1</v>
      </c>
      <c r="K1291" s="91"/>
      <c r="L1291" s="92">
        <v>1</v>
      </c>
      <c r="M1291" s="92"/>
      <c r="N1291" s="92">
        <v>1</v>
      </c>
      <c r="O1291" s="92"/>
      <c r="P1291" s="92">
        <v>2</v>
      </c>
      <c r="Q1291" s="92"/>
      <c r="R1291" s="92">
        <v>1</v>
      </c>
      <c r="S1291" s="92"/>
      <c r="T1291" s="93">
        <v>1</v>
      </c>
      <c r="U1291" s="93"/>
      <c r="V1291" s="94">
        <v>9</v>
      </c>
      <c r="W1291" s="121"/>
    </row>
    <row r="1292" spans="1:23" x14ac:dyDescent="0.2">
      <c r="A1292" s="86" t="s">
        <v>16</v>
      </c>
      <c r="B1292" s="86" t="s">
        <v>42</v>
      </c>
      <c r="C1292" s="88">
        <v>11489</v>
      </c>
      <c r="D1292" s="88" t="s">
        <v>71</v>
      </c>
      <c r="E1292" s="90" t="s">
        <v>23</v>
      </c>
      <c r="F1292" s="90">
        <v>129</v>
      </c>
      <c r="G1292" s="90">
        <v>120</v>
      </c>
      <c r="H1292" s="91">
        <v>0</v>
      </c>
      <c r="I1292" s="91"/>
      <c r="J1292" s="91"/>
      <c r="K1292" s="91">
        <v>1</v>
      </c>
      <c r="L1292" s="92">
        <v>2</v>
      </c>
      <c r="M1292" s="92"/>
      <c r="N1292" s="92">
        <v>1</v>
      </c>
      <c r="O1292" s="92"/>
      <c r="P1292" s="92"/>
      <c r="Q1292" s="92">
        <v>1</v>
      </c>
      <c r="R1292" s="92"/>
      <c r="S1292" s="92">
        <v>1</v>
      </c>
      <c r="T1292" s="93">
        <v>2</v>
      </c>
      <c r="U1292" s="93"/>
      <c r="V1292" s="94">
        <v>8</v>
      </c>
      <c r="W1292" s="121"/>
    </row>
    <row r="1293" spans="1:23" x14ac:dyDescent="0.2">
      <c r="A1293" s="86" t="s">
        <v>16</v>
      </c>
      <c r="B1293" s="86" t="s">
        <v>42</v>
      </c>
      <c r="C1293" s="88">
        <v>11489</v>
      </c>
      <c r="D1293" s="88" t="s">
        <v>71</v>
      </c>
      <c r="E1293" s="90" t="s">
        <v>23</v>
      </c>
      <c r="F1293" s="90">
        <v>129</v>
      </c>
      <c r="G1293" s="90">
        <v>120</v>
      </c>
      <c r="H1293" s="91">
        <v>0</v>
      </c>
      <c r="I1293" s="91"/>
      <c r="J1293" s="91">
        <v>0</v>
      </c>
      <c r="K1293" s="91"/>
      <c r="L1293" s="92"/>
      <c r="M1293" s="92">
        <v>1</v>
      </c>
      <c r="N1293" s="92">
        <v>1</v>
      </c>
      <c r="O1293" s="92"/>
      <c r="P1293" s="92">
        <v>2</v>
      </c>
      <c r="Q1293" s="92"/>
      <c r="R1293" s="92">
        <v>1</v>
      </c>
      <c r="S1293" s="92"/>
      <c r="T1293" s="93">
        <v>1</v>
      </c>
      <c r="U1293" s="93"/>
      <c r="V1293" s="94">
        <v>6</v>
      </c>
      <c r="W1293" s="121"/>
    </row>
    <row r="1294" spans="1:23" x14ac:dyDescent="0.2">
      <c r="A1294" s="86" t="s">
        <v>16</v>
      </c>
      <c r="B1294" s="86" t="s">
        <v>42</v>
      </c>
      <c r="C1294" s="88">
        <v>11489</v>
      </c>
      <c r="D1294" s="88" t="s">
        <v>71</v>
      </c>
      <c r="E1294" s="90" t="s">
        <v>23</v>
      </c>
      <c r="F1294" s="90">
        <v>129</v>
      </c>
      <c r="G1294" s="90">
        <v>120</v>
      </c>
      <c r="H1294" s="91">
        <v>1</v>
      </c>
      <c r="I1294" s="91"/>
      <c r="J1294" s="91">
        <v>1</v>
      </c>
      <c r="K1294" s="91"/>
      <c r="L1294" s="92"/>
      <c r="M1294" s="92">
        <v>2</v>
      </c>
      <c r="N1294" s="92">
        <v>1</v>
      </c>
      <c r="O1294" s="92"/>
      <c r="P1294" s="92">
        <v>2</v>
      </c>
      <c r="Q1294" s="92"/>
      <c r="R1294" s="92"/>
      <c r="S1294" s="92">
        <v>1</v>
      </c>
      <c r="T1294" s="93">
        <v>1</v>
      </c>
      <c r="U1294" s="93"/>
      <c r="V1294" s="94">
        <v>9</v>
      </c>
      <c r="W1294" s="121"/>
    </row>
    <row r="1295" spans="1:23" x14ac:dyDescent="0.2">
      <c r="A1295" s="86" t="s">
        <v>16</v>
      </c>
      <c r="B1295" s="86" t="s">
        <v>42</v>
      </c>
      <c r="C1295" s="88">
        <v>11489</v>
      </c>
      <c r="D1295" s="88" t="s">
        <v>71</v>
      </c>
      <c r="E1295" s="90" t="s">
        <v>23</v>
      </c>
      <c r="F1295" s="90">
        <v>129</v>
      </c>
      <c r="G1295" s="90">
        <v>120</v>
      </c>
      <c r="H1295" s="91">
        <v>0</v>
      </c>
      <c r="I1295" s="91"/>
      <c r="J1295" s="91"/>
      <c r="K1295" s="91">
        <v>1</v>
      </c>
      <c r="L1295" s="92"/>
      <c r="M1295" s="92">
        <v>1</v>
      </c>
      <c r="N1295" s="92"/>
      <c r="O1295" s="92">
        <v>1</v>
      </c>
      <c r="P1295" s="92">
        <v>2</v>
      </c>
      <c r="Q1295" s="92"/>
      <c r="R1295" s="92">
        <v>1</v>
      </c>
      <c r="S1295" s="92"/>
      <c r="T1295" s="93">
        <v>1</v>
      </c>
      <c r="U1295" s="93"/>
      <c r="V1295" s="94">
        <v>7</v>
      </c>
      <c r="W1295" s="121"/>
    </row>
    <row r="1296" spans="1:23" x14ac:dyDescent="0.2">
      <c r="A1296" s="86" t="s">
        <v>16</v>
      </c>
      <c r="B1296" s="86" t="s">
        <v>42</v>
      </c>
      <c r="C1296" s="88">
        <v>11489</v>
      </c>
      <c r="D1296" s="88" t="s">
        <v>71</v>
      </c>
      <c r="E1296" s="90" t="s">
        <v>23</v>
      </c>
      <c r="F1296" s="90">
        <v>129</v>
      </c>
      <c r="G1296" s="90">
        <v>120</v>
      </c>
      <c r="H1296" s="91">
        <v>2</v>
      </c>
      <c r="I1296" s="91"/>
      <c r="J1296" s="91">
        <v>1</v>
      </c>
      <c r="K1296" s="91"/>
      <c r="L1296" s="92">
        <v>2</v>
      </c>
      <c r="M1296" s="92"/>
      <c r="N1296" s="92">
        <v>1</v>
      </c>
      <c r="O1296" s="92"/>
      <c r="P1296" s="92"/>
      <c r="Q1296" s="92">
        <v>2</v>
      </c>
      <c r="R1296" s="92"/>
      <c r="S1296" s="92">
        <v>1</v>
      </c>
      <c r="T1296" s="93">
        <v>0</v>
      </c>
      <c r="U1296" s="93"/>
      <c r="V1296" s="94">
        <v>9</v>
      </c>
      <c r="W1296" s="121"/>
    </row>
    <row r="1297" spans="1:23" x14ac:dyDescent="0.2">
      <c r="A1297" s="86" t="s">
        <v>16</v>
      </c>
      <c r="B1297" s="86" t="s">
        <v>42</v>
      </c>
      <c r="C1297" s="88">
        <v>11489</v>
      </c>
      <c r="D1297" s="88" t="s">
        <v>71</v>
      </c>
      <c r="E1297" s="90" t="s">
        <v>23</v>
      </c>
      <c r="F1297" s="90">
        <v>129</v>
      </c>
      <c r="G1297" s="90">
        <v>120</v>
      </c>
      <c r="H1297" s="91">
        <v>1</v>
      </c>
      <c r="I1297" s="91"/>
      <c r="J1297" s="91">
        <v>0</v>
      </c>
      <c r="K1297" s="91"/>
      <c r="L1297" s="92">
        <v>2</v>
      </c>
      <c r="M1297" s="92"/>
      <c r="N1297" s="92">
        <v>0</v>
      </c>
      <c r="O1297" s="92"/>
      <c r="P1297" s="92">
        <v>2</v>
      </c>
      <c r="Q1297" s="92"/>
      <c r="R1297" s="92">
        <v>0</v>
      </c>
      <c r="S1297" s="92"/>
      <c r="T1297" s="93">
        <v>1</v>
      </c>
      <c r="U1297" s="93"/>
      <c r="V1297" s="94">
        <v>6</v>
      </c>
      <c r="W1297" s="121"/>
    </row>
    <row r="1298" spans="1:23" x14ac:dyDescent="0.2">
      <c r="A1298" s="86" t="s">
        <v>16</v>
      </c>
      <c r="B1298" s="86" t="s">
        <v>42</v>
      </c>
      <c r="C1298" s="88">
        <v>11489</v>
      </c>
      <c r="D1298" s="88" t="s">
        <v>71</v>
      </c>
      <c r="E1298" s="90" t="s">
        <v>23</v>
      </c>
      <c r="F1298" s="90">
        <v>129</v>
      </c>
      <c r="G1298" s="90">
        <v>120</v>
      </c>
      <c r="H1298" s="91">
        <v>0</v>
      </c>
      <c r="I1298" s="91"/>
      <c r="J1298" s="91"/>
      <c r="K1298" s="91">
        <v>0</v>
      </c>
      <c r="L1298" s="92"/>
      <c r="M1298" s="92">
        <v>1</v>
      </c>
      <c r="N1298" s="92"/>
      <c r="O1298" s="92">
        <v>0</v>
      </c>
      <c r="P1298" s="92">
        <v>2</v>
      </c>
      <c r="Q1298" s="92"/>
      <c r="R1298" s="92"/>
      <c r="S1298" s="92">
        <v>0</v>
      </c>
      <c r="T1298" s="93">
        <v>0</v>
      </c>
      <c r="U1298" s="93"/>
      <c r="V1298" s="94">
        <v>3</v>
      </c>
      <c r="W1298" s="121"/>
    </row>
    <row r="1299" spans="1:23" x14ac:dyDescent="0.2">
      <c r="A1299" s="86" t="s">
        <v>16</v>
      </c>
      <c r="B1299" s="86" t="s">
        <v>42</v>
      </c>
      <c r="C1299" s="88">
        <v>11489</v>
      </c>
      <c r="D1299" s="88" t="s">
        <v>71</v>
      </c>
      <c r="E1299" s="90" t="s">
        <v>23</v>
      </c>
      <c r="F1299" s="90">
        <v>129</v>
      </c>
      <c r="G1299" s="90">
        <v>120</v>
      </c>
      <c r="H1299" s="91"/>
      <c r="I1299" s="91">
        <v>2</v>
      </c>
      <c r="J1299" s="91"/>
      <c r="K1299" s="91">
        <v>1</v>
      </c>
      <c r="L1299" s="92"/>
      <c r="M1299" s="92">
        <v>2</v>
      </c>
      <c r="N1299" s="92">
        <v>1</v>
      </c>
      <c r="O1299" s="92"/>
      <c r="P1299" s="92"/>
      <c r="Q1299" s="92">
        <v>1</v>
      </c>
      <c r="R1299" s="92"/>
      <c r="S1299" s="92">
        <v>1</v>
      </c>
      <c r="T1299" s="93">
        <v>0</v>
      </c>
      <c r="U1299" s="93"/>
      <c r="V1299" s="94">
        <v>8</v>
      </c>
      <c r="W1299" s="121"/>
    </row>
    <row r="1300" spans="1:23" x14ac:dyDescent="0.2">
      <c r="A1300" s="86" t="s">
        <v>16</v>
      </c>
      <c r="B1300" s="86" t="s">
        <v>42</v>
      </c>
      <c r="C1300" s="88">
        <v>11489</v>
      </c>
      <c r="D1300" s="88" t="s">
        <v>71</v>
      </c>
      <c r="E1300" s="90" t="s">
        <v>23</v>
      </c>
      <c r="F1300" s="90">
        <v>129</v>
      </c>
      <c r="G1300" s="90">
        <v>120</v>
      </c>
      <c r="H1300" s="91"/>
      <c r="I1300" s="91">
        <v>0</v>
      </c>
      <c r="J1300" s="91">
        <v>1</v>
      </c>
      <c r="K1300" s="91"/>
      <c r="L1300" s="92">
        <v>2</v>
      </c>
      <c r="M1300" s="92"/>
      <c r="N1300" s="92">
        <v>1</v>
      </c>
      <c r="O1300" s="92"/>
      <c r="P1300" s="92">
        <v>2</v>
      </c>
      <c r="Q1300" s="92"/>
      <c r="R1300" s="92"/>
      <c r="S1300" s="92">
        <v>1</v>
      </c>
      <c r="T1300" s="93"/>
      <c r="U1300" s="93">
        <v>2</v>
      </c>
      <c r="V1300" s="94">
        <v>9</v>
      </c>
      <c r="W1300" s="121"/>
    </row>
    <row r="1301" spans="1:23" x14ac:dyDescent="0.2">
      <c r="A1301" s="86" t="s">
        <v>16</v>
      </c>
      <c r="B1301" s="86" t="s">
        <v>42</v>
      </c>
      <c r="C1301" s="88">
        <v>11489</v>
      </c>
      <c r="D1301" s="88" t="s">
        <v>71</v>
      </c>
      <c r="E1301" s="90" t="s">
        <v>23</v>
      </c>
      <c r="F1301" s="90">
        <v>129</v>
      </c>
      <c r="G1301" s="90">
        <v>120</v>
      </c>
      <c r="H1301" s="91"/>
      <c r="I1301" s="91">
        <v>0</v>
      </c>
      <c r="J1301" s="91"/>
      <c r="K1301" s="91">
        <v>1</v>
      </c>
      <c r="L1301" s="92">
        <v>0</v>
      </c>
      <c r="M1301" s="92"/>
      <c r="N1301" s="92">
        <v>0</v>
      </c>
      <c r="O1301" s="92"/>
      <c r="P1301" s="92"/>
      <c r="Q1301" s="92">
        <v>1</v>
      </c>
      <c r="R1301" s="92"/>
      <c r="S1301" s="92">
        <v>0</v>
      </c>
      <c r="T1301" s="93">
        <v>0</v>
      </c>
      <c r="U1301" s="93"/>
      <c r="V1301" s="94">
        <v>2</v>
      </c>
      <c r="W1301" s="121"/>
    </row>
    <row r="1302" spans="1:23" x14ac:dyDescent="0.2">
      <c r="A1302" s="86" t="s">
        <v>16</v>
      </c>
      <c r="B1302" s="86" t="s">
        <v>42</v>
      </c>
      <c r="C1302" s="88">
        <v>11489</v>
      </c>
      <c r="D1302" s="88" t="s">
        <v>71</v>
      </c>
      <c r="E1302" s="90" t="s">
        <v>23</v>
      </c>
      <c r="F1302" s="90">
        <v>129</v>
      </c>
      <c r="G1302" s="90">
        <v>120</v>
      </c>
      <c r="H1302" s="91">
        <v>0</v>
      </c>
      <c r="I1302" s="91"/>
      <c r="J1302" s="91"/>
      <c r="K1302" s="91">
        <v>1</v>
      </c>
      <c r="L1302" s="92">
        <v>2</v>
      </c>
      <c r="M1302" s="92"/>
      <c r="N1302" s="92">
        <v>1</v>
      </c>
      <c r="O1302" s="92"/>
      <c r="P1302" s="92">
        <v>0</v>
      </c>
      <c r="Q1302" s="92"/>
      <c r="R1302" s="92"/>
      <c r="S1302" s="92">
        <v>0</v>
      </c>
      <c r="T1302" s="93">
        <v>0</v>
      </c>
      <c r="U1302" s="93"/>
      <c r="V1302" s="94">
        <v>4</v>
      </c>
      <c r="W1302" s="121"/>
    </row>
    <row r="1303" spans="1:23" x14ac:dyDescent="0.2">
      <c r="A1303" s="86" t="s">
        <v>16</v>
      </c>
      <c r="B1303" s="86" t="s">
        <v>42</v>
      </c>
      <c r="C1303" s="88">
        <v>11489</v>
      </c>
      <c r="D1303" s="88" t="s">
        <v>71</v>
      </c>
      <c r="E1303" s="90" t="s">
        <v>23</v>
      </c>
      <c r="F1303" s="90">
        <v>129</v>
      </c>
      <c r="G1303" s="90">
        <v>120</v>
      </c>
      <c r="H1303" s="91">
        <v>2</v>
      </c>
      <c r="I1303" s="91"/>
      <c r="J1303" s="91">
        <v>1</v>
      </c>
      <c r="K1303" s="91"/>
      <c r="L1303" s="92">
        <v>0</v>
      </c>
      <c r="M1303" s="92"/>
      <c r="N1303" s="92">
        <v>1</v>
      </c>
      <c r="O1303" s="92"/>
      <c r="P1303" s="92">
        <v>0</v>
      </c>
      <c r="Q1303" s="92"/>
      <c r="R1303" s="92">
        <v>1</v>
      </c>
      <c r="S1303" s="92"/>
      <c r="T1303" s="93">
        <v>1</v>
      </c>
      <c r="U1303" s="93"/>
      <c r="V1303" s="94">
        <v>6</v>
      </c>
      <c r="W1303" s="121"/>
    </row>
    <row r="1304" spans="1:23" x14ac:dyDescent="0.2">
      <c r="A1304" s="86" t="s">
        <v>16</v>
      </c>
      <c r="B1304" s="86" t="s">
        <v>42</v>
      </c>
      <c r="C1304" s="88">
        <v>11489</v>
      </c>
      <c r="D1304" s="88" t="s">
        <v>71</v>
      </c>
      <c r="E1304" s="90" t="s">
        <v>23</v>
      </c>
      <c r="F1304" s="90">
        <v>129</v>
      </c>
      <c r="G1304" s="90">
        <v>120</v>
      </c>
      <c r="H1304" s="91">
        <v>1</v>
      </c>
      <c r="I1304" s="91"/>
      <c r="J1304" s="91"/>
      <c r="K1304" s="91">
        <v>0</v>
      </c>
      <c r="L1304" s="92"/>
      <c r="M1304" s="92">
        <v>2</v>
      </c>
      <c r="N1304" s="92">
        <v>1</v>
      </c>
      <c r="O1304" s="92"/>
      <c r="P1304" s="92">
        <v>1</v>
      </c>
      <c r="Q1304" s="92"/>
      <c r="R1304" s="92"/>
      <c r="S1304" s="92">
        <v>1</v>
      </c>
      <c r="T1304" s="93">
        <v>1</v>
      </c>
      <c r="U1304" s="93"/>
      <c r="V1304" s="94">
        <v>7</v>
      </c>
      <c r="W1304" s="121"/>
    </row>
    <row r="1305" spans="1:23" x14ac:dyDescent="0.2">
      <c r="A1305" s="86" t="s">
        <v>16</v>
      </c>
      <c r="B1305" s="86" t="s">
        <v>42</v>
      </c>
      <c r="C1305" s="88">
        <v>11489</v>
      </c>
      <c r="D1305" s="88" t="s">
        <v>71</v>
      </c>
      <c r="E1305" s="90" t="s">
        <v>23</v>
      </c>
      <c r="F1305" s="90">
        <v>129</v>
      </c>
      <c r="G1305" s="90">
        <v>120</v>
      </c>
      <c r="H1305" s="91">
        <v>2</v>
      </c>
      <c r="I1305" s="91"/>
      <c r="J1305" s="91">
        <v>0</v>
      </c>
      <c r="K1305" s="91"/>
      <c r="L1305" s="92"/>
      <c r="M1305" s="92">
        <v>0</v>
      </c>
      <c r="N1305" s="92">
        <v>0</v>
      </c>
      <c r="O1305" s="92"/>
      <c r="P1305" s="92"/>
      <c r="Q1305" s="92">
        <v>0</v>
      </c>
      <c r="R1305" s="92">
        <v>0</v>
      </c>
      <c r="S1305" s="92"/>
      <c r="T1305" s="93">
        <v>1</v>
      </c>
      <c r="U1305" s="93"/>
      <c r="V1305" s="94">
        <v>3</v>
      </c>
      <c r="W1305" s="121"/>
    </row>
    <row r="1306" spans="1:23" x14ac:dyDescent="0.2">
      <c r="A1306" s="86" t="s">
        <v>16</v>
      </c>
      <c r="B1306" s="86" t="s">
        <v>42</v>
      </c>
      <c r="C1306" s="88">
        <v>11489</v>
      </c>
      <c r="D1306" s="88" t="s">
        <v>71</v>
      </c>
      <c r="E1306" s="90" t="s">
        <v>23</v>
      </c>
      <c r="F1306" s="90">
        <v>129</v>
      </c>
      <c r="G1306" s="90">
        <v>120</v>
      </c>
      <c r="H1306" s="91">
        <v>2</v>
      </c>
      <c r="I1306" s="91"/>
      <c r="J1306" s="91">
        <v>1</v>
      </c>
      <c r="K1306" s="91"/>
      <c r="L1306" s="92">
        <v>2</v>
      </c>
      <c r="M1306" s="92"/>
      <c r="N1306" s="92">
        <v>1</v>
      </c>
      <c r="O1306" s="92"/>
      <c r="P1306" s="92"/>
      <c r="Q1306" s="92">
        <v>2</v>
      </c>
      <c r="R1306" s="92"/>
      <c r="S1306" s="92">
        <v>1</v>
      </c>
      <c r="T1306" s="93"/>
      <c r="U1306" s="93">
        <v>1</v>
      </c>
      <c r="V1306" s="94">
        <v>10</v>
      </c>
      <c r="W1306" s="121"/>
    </row>
    <row r="1307" spans="1:23" x14ac:dyDescent="0.2">
      <c r="A1307" s="86" t="s">
        <v>16</v>
      </c>
      <c r="B1307" s="86" t="s">
        <v>42</v>
      </c>
      <c r="C1307" s="88">
        <v>11489</v>
      </c>
      <c r="D1307" s="88" t="s">
        <v>71</v>
      </c>
      <c r="E1307" s="90" t="s">
        <v>23</v>
      </c>
      <c r="F1307" s="90">
        <v>129</v>
      </c>
      <c r="G1307" s="90">
        <v>120</v>
      </c>
      <c r="H1307" s="91">
        <v>2</v>
      </c>
      <c r="I1307" s="91"/>
      <c r="J1307" s="91">
        <v>1</v>
      </c>
      <c r="K1307" s="91"/>
      <c r="L1307" s="92"/>
      <c r="M1307" s="92">
        <v>1</v>
      </c>
      <c r="N1307" s="92">
        <v>1</v>
      </c>
      <c r="O1307" s="92"/>
      <c r="P1307" s="92">
        <v>0</v>
      </c>
      <c r="Q1307" s="92"/>
      <c r="R1307" s="92">
        <v>1</v>
      </c>
      <c r="S1307" s="92"/>
      <c r="T1307" s="93">
        <v>2</v>
      </c>
      <c r="U1307" s="93"/>
      <c r="V1307" s="94">
        <v>8</v>
      </c>
      <c r="W1307" s="121"/>
    </row>
    <row r="1308" spans="1:23" x14ac:dyDescent="0.2">
      <c r="A1308" s="86" t="s">
        <v>16</v>
      </c>
      <c r="B1308" s="86" t="s">
        <v>42</v>
      </c>
      <c r="C1308" s="88">
        <v>11489</v>
      </c>
      <c r="D1308" s="88" t="s">
        <v>71</v>
      </c>
      <c r="E1308" s="90" t="s">
        <v>23</v>
      </c>
      <c r="F1308" s="90">
        <v>129</v>
      </c>
      <c r="G1308" s="90">
        <v>120</v>
      </c>
      <c r="H1308" s="91">
        <v>2</v>
      </c>
      <c r="I1308" s="91"/>
      <c r="J1308" s="91">
        <v>1</v>
      </c>
      <c r="K1308" s="91"/>
      <c r="L1308" s="92">
        <v>2</v>
      </c>
      <c r="M1308" s="92"/>
      <c r="N1308" s="92">
        <v>1</v>
      </c>
      <c r="O1308" s="92"/>
      <c r="P1308" s="92"/>
      <c r="Q1308" s="92">
        <v>2</v>
      </c>
      <c r="R1308" s="92"/>
      <c r="S1308" s="92">
        <v>1</v>
      </c>
      <c r="T1308" s="93"/>
      <c r="U1308" s="93">
        <v>2</v>
      </c>
      <c r="V1308" s="94">
        <v>11</v>
      </c>
      <c r="W1308" s="121"/>
    </row>
    <row r="1309" spans="1:23" x14ac:dyDescent="0.2">
      <c r="A1309" s="86" t="s">
        <v>16</v>
      </c>
      <c r="B1309" s="86" t="s">
        <v>42</v>
      </c>
      <c r="C1309" s="88">
        <v>11489</v>
      </c>
      <c r="D1309" s="88" t="s">
        <v>71</v>
      </c>
      <c r="E1309" s="90" t="s">
        <v>23</v>
      </c>
      <c r="F1309" s="90">
        <v>129</v>
      </c>
      <c r="G1309" s="90">
        <v>120</v>
      </c>
      <c r="H1309" s="91">
        <v>1</v>
      </c>
      <c r="I1309" s="91"/>
      <c r="J1309" s="91"/>
      <c r="K1309" s="91">
        <v>1</v>
      </c>
      <c r="L1309" s="92"/>
      <c r="M1309" s="92">
        <v>2</v>
      </c>
      <c r="N1309" s="92">
        <v>0</v>
      </c>
      <c r="O1309" s="92"/>
      <c r="P1309" s="92">
        <v>2</v>
      </c>
      <c r="Q1309" s="92"/>
      <c r="R1309" s="92"/>
      <c r="S1309" s="92">
        <v>0</v>
      </c>
      <c r="T1309" s="93">
        <v>2</v>
      </c>
      <c r="U1309" s="93"/>
      <c r="V1309" s="94">
        <v>8</v>
      </c>
      <c r="W1309" s="121"/>
    </row>
    <row r="1310" spans="1:23" x14ac:dyDescent="0.2">
      <c r="A1310" s="86" t="s">
        <v>16</v>
      </c>
      <c r="B1310" s="86" t="s">
        <v>42</v>
      </c>
      <c r="C1310" s="88">
        <v>11489</v>
      </c>
      <c r="D1310" s="88" t="s">
        <v>71</v>
      </c>
      <c r="E1310" s="90" t="s">
        <v>23</v>
      </c>
      <c r="F1310" s="90">
        <v>129</v>
      </c>
      <c r="G1310" s="90">
        <v>120</v>
      </c>
      <c r="H1310" s="91">
        <v>0</v>
      </c>
      <c r="I1310" s="91"/>
      <c r="J1310" s="91"/>
      <c r="K1310" s="91">
        <v>1</v>
      </c>
      <c r="L1310" s="92"/>
      <c r="M1310" s="92">
        <v>1</v>
      </c>
      <c r="N1310" s="92">
        <v>0</v>
      </c>
      <c r="O1310" s="92"/>
      <c r="P1310" s="92">
        <v>0</v>
      </c>
      <c r="Q1310" s="92"/>
      <c r="R1310" s="92">
        <v>0</v>
      </c>
      <c r="S1310" s="92"/>
      <c r="T1310" s="93">
        <v>0</v>
      </c>
      <c r="U1310" s="93"/>
      <c r="V1310" s="94">
        <v>2</v>
      </c>
      <c r="W1310" s="121"/>
    </row>
    <row r="1311" spans="1:23" x14ac:dyDescent="0.2">
      <c r="A1311" s="86" t="s">
        <v>16</v>
      </c>
      <c r="B1311" s="86" t="s">
        <v>42</v>
      </c>
      <c r="C1311" s="88">
        <v>11489</v>
      </c>
      <c r="D1311" s="88" t="s">
        <v>71</v>
      </c>
      <c r="E1311" s="90" t="s">
        <v>23</v>
      </c>
      <c r="F1311" s="90">
        <v>129</v>
      </c>
      <c r="G1311" s="90">
        <v>120</v>
      </c>
      <c r="H1311" s="91"/>
      <c r="I1311" s="91">
        <v>0</v>
      </c>
      <c r="J1311" s="91">
        <v>1</v>
      </c>
      <c r="K1311" s="91"/>
      <c r="L1311" s="92"/>
      <c r="M1311" s="92">
        <v>1</v>
      </c>
      <c r="N1311" s="92"/>
      <c r="O1311" s="92">
        <v>1</v>
      </c>
      <c r="P1311" s="92"/>
      <c r="Q1311" s="92">
        <v>2</v>
      </c>
      <c r="R1311" s="92"/>
      <c r="S1311" s="92">
        <v>0</v>
      </c>
      <c r="T1311" s="93">
        <v>1</v>
      </c>
      <c r="U1311" s="93"/>
      <c r="V1311" s="94">
        <v>6</v>
      </c>
      <c r="W1311" s="121"/>
    </row>
    <row r="1312" spans="1:23" x14ac:dyDescent="0.2">
      <c r="A1312" s="86" t="s">
        <v>16</v>
      </c>
      <c r="B1312" s="86" t="s">
        <v>42</v>
      </c>
      <c r="C1312" s="88">
        <v>11489</v>
      </c>
      <c r="D1312" s="88" t="s">
        <v>71</v>
      </c>
      <c r="E1312" s="90" t="s">
        <v>23</v>
      </c>
      <c r="F1312" s="90">
        <v>129</v>
      </c>
      <c r="G1312" s="90">
        <v>120</v>
      </c>
      <c r="H1312" s="91">
        <v>1</v>
      </c>
      <c r="I1312" s="91"/>
      <c r="J1312" s="91">
        <v>1</v>
      </c>
      <c r="K1312" s="91"/>
      <c r="L1312" s="92">
        <v>2</v>
      </c>
      <c r="M1312" s="92"/>
      <c r="N1312" s="92">
        <v>1</v>
      </c>
      <c r="O1312" s="92"/>
      <c r="P1312" s="92"/>
      <c r="Q1312" s="92">
        <v>2</v>
      </c>
      <c r="R1312" s="92">
        <v>1</v>
      </c>
      <c r="S1312" s="92"/>
      <c r="T1312" s="93">
        <v>1</v>
      </c>
      <c r="U1312" s="93"/>
      <c r="V1312" s="94">
        <v>9</v>
      </c>
      <c r="W1312" s="121"/>
    </row>
    <row r="1313" spans="1:23" x14ac:dyDescent="0.2">
      <c r="A1313" s="86" t="s">
        <v>16</v>
      </c>
      <c r="B1313" s="86" t="s">
        <v>42</v>
      </c>
      <c r="C1313" s="88">
        <v>11489</v>
      </c>
      <c r="D1313" s="88" t="s">
        <v>71</v>
      </c>
      <c r="E1313" s="90" t="s">
        <v>23</v>
      </c>
      <c r="F1313" s="90">
        <v>129</v>
      </c>
      <c r="G1313" s="90">
        <v>120</v>
      </c>
      <c r="H1313" s="91">
        <v>1</v>
      </c>
      <c r="I1313" s="91"/>
      <c r="J1313" s="91">
        <v>1</v>
      </c>
      <c r="K1313" s="91"/>
      <c r="L1313" s="92"/>
      <c r="M1313" s="92">
        <v>1</v>
      </c>
      <c r="N1313" s="92">
        <v>1</v>
      </c>
      <c r="O1313" s="92"/>
      <c r="P1313" s="92">
        <v>2</v>
      </c>
      <c r="Q1313" s="92"/>
      <c r="R1313" s="92">
        <v>1</v>
      </c>
      <c r="S1313" s="92"/>
      <c r="T1313" s="93"/>
      <c r="U1313" s="93">
        <v>0</v>
      </c>
      <c r="V1313" s="94">
        <v>7</v>
      </c>
      <c r="W1313" s="121"/>
    </row>
    <row r="1314" spans="1:23" x14ac:dyDescent="0.2">
      <c r="A1314" s="86" t="s">
        <v>16</v>
      </c>
      <c r="B1314" s="86" t="s">
        <v>42</v>
      </c>
      <c r="C1314" s="88">
        <v>11489</v>
      </c>
      <c r="D1314" s="88" t="s">
        <v>71</v>
      </c>
      <c r="E1314" s="90" t="s">
        <v>23</v>
      </c>
      <c r="F1314" s="90">
        <v>129</v>
      </c>
      <c r="G1314" s="90">
        <v>120</v>
      </c>
      <c r="H1314" s="91">
        <v>2</v>
      </c>
      <c r="I1314" s="91"/>
      <c r="J1314" s="91">
        <v>1</v>
      </c>
      <c r="K1314" s="91"/>
      <c r="L1314" s="92"/>
      <c r="M1314" s="92">
        <v>1</v>
      </c>
      <c r="N1314" s="92">
        <v>1</v>
      </c>
      <c r="O1314" s="92"/>
      <c r="P1314" s="92"/>
      <c r="Q1314" s="92">
        <v>2</v>
      </c>
      <c r="R1314" s="92"/>
      <c r="S1314" s="92">
        <v>1</v>
      </c>
      <c r="T1314" s="93"/>
      <c r="U1314" s="93">
        <v>1</v>
      </c>
      <c r="V1314" s="94">
        <v>9</v>
      </c>
      <c r="W1314" s="121"/>
    </row>
    <row r="1315" spans="1:23" x14ac:dyDescent="0.2">
      <c r="A1315" s="86" t="s">
        <v>16</v>
      </c>
      <c r="B1315" s="86" t="s">
        <v>42</v>
      </c>
      <c r="C1315" s="88">
        <v>11489</v>
      </c>
      <c r="D1315" s="88" t="s">
        <v>71</v>
      </c>
      <c r="E1315" s="90" t="s">
        <v>23</v>
      </c>
      <c r="F1315" s="90">
        <v>129</v>
      </c>
      <c r="G1315" s="90">
        <v>120</v>
      </c>
      <c r="H1315" s="91"/>
      <c r="I1315" s="91">
        <v>2</v>
      </c>
      <c r="J1315" s="91">
        <v>1</v>
      </c>
      <c r="K1315" s="91"/>
      <c r="L1315" s="92">
        <v>2</v>
      </c>
      <c r="M1315" s="92"/>
      <c r="N1315" s="92">
        <v>1</v>
      </c>
      <c r="O1315" s="92"/>
      <c r="P1315" s="92">
        <v>2</v>
      </c>
      <c r="Q1315" s="92"/>
      <c r="R1315" s="92"/>
      <c r="S1315" s="92">
        <v>1</v>
      </c>
      <c r="T1315" s="93">
        <v>1</v>
      </c>
      <c r="U1315" s="93"/>
      <c r="V1315" s="94">
        <v>10</v>
      </c>
      <c r="W1315" s="121"/>
    </row>
    <row r="1316" spans="1:23" x14ac:dyDescent="0.2">
      <c r="A1316" s="86" t="s">
        <v>16</v>
      </c>
      <c r="B1316" s="86" t="s">
        <v>42</v>
      </c>
      <c r="C1316" s="88">
        <v>11489</v>
      </c>
      <c r="D1316" s="88" t="s">
        <v>71</v>
      </c>
      <c r="E1316" s="90" t="s">
        <v>23</v>
      </c>
      <c r="F1316" s="90">
        <v>129</v>
      </c>
      <c r="G1316" s="90">
        <v>120</v>
      </c>
      <c r="H1316" s="91">
        <v>2</v>
      </c>
      <c r="I1316" s="91"/>
      <c r="J1316" s="91">
        <v>1</v>
      </c>
      <c r="K1316" s="91"/>
      <c r="L1316" s="92"/>
      <c r="M1316" s="92">
        <v>1</v>
      </c>
      <c r="N1316" s="92">
        <v>1</v>
      </c>
      <c r="O1316" s="92"/>
      <c r="P1316" s="92">
        <v>2</v>
      </c>
      <c r="Q1316" s="92"/>
      <c r="R1316" s="92"/>
      <c r="S1316" s="92">
        <v>0</v>
      </c>
      <c r="T1316" s="93">
        <v>1</v>
      </c>
      <c r="U1316" s="93"/>
      <c r="V1316" s="94">
        <v>8</v>
      </c>
      <c r="W1316" s="121"/>
    </row>
    <row r="1317" spans="1:23" x14ac:dyDescent="0.2">
      <c r="A1317" s="86" t="s">
        <v>16</v>
      </c>
      <c r="B1317" s="86" t="s">
        <v>42</v>
      </c>
      <c r="C1317" s="88">
        <v>11489</v>
      </c>
      <c r="D1317" s="88" t="s">
        <v>71</v>
      </c>
      <c r="E1317" s="90" t="s">
        <v>23</v>
      </c>
      <c r="F1317" s="90">
        <v>129</v>
      </c>
      <c r="G1317" s="90">
        <v>120</v>
      </c>
      <c r="H1317" s="91"/>
      <c r="I1317" s="91">
        <v>2</v>
      </c>
      <c r="J1317" s="91">
        <v>1</v>
      </c>
      <c r="K1317" s="91"/>
      <c r="L1317" s="92">
        <v>2</v>
      </c>
      <c r="M1317" s="92"/>
      <c r="N1317" s="92"/>
      <c r="O1317" s="92">
        <v>1</v>
      </c>
      <c r="P1317" s="92">
        <v>0</v>
      </c>
      <c r="Q1317" s="92"/>
      <c r="R1317" s="92"/>
      <c r="S1317" s="92">
        <v>1</v>
      </c>
      <c r="T1317" s="93">
        <v>1</v>
      </c>
      <c r="U1317" s="93"/>
      <c r="V1317" s="94">
        <v>8</v>
      </c>
      <c r="W1317" s="121"/>
    </row>
    <row r="1318" spans="1:23" x14ac:dyDescent="0.2">
      <c r="A1318" s="86" t="s">
        <v>16</v>
      </c>
      <c r="B1318" s="86" t="s">
        <v>42</v>
      </c>
      <c r="C1318" s="88">
        <v>11489</v>
      </c>
      <c r="D1318" s="88" t="s">
        <v>71</v>
      </c>
      <c r="E1318" s="90" t="s">
        <v>23</v>
      </c>
      <c r="F1318" s="90">
        <v>129</v>
      </c>
      <c r="G1318" s="90">
        <v>120</v>
      </c>
      <c r="H1318" s="91">
        <v>2</v>
      </c>
      <c r="I1318" s="91"/>
      <c r="J1318" s="91">
        <v>1</v>
      </c>
      <c r="K1318" s="91"/>
      <c r="L1318" s="92">
        <v>1</v>
      </c>
      <c r="M1318" s="92"/>
      <c r="N1318" s="92">
        <v>1</v>
      </c>
      <c r="O1318" s="92"/>
      <c r="P1318" s="92">
        <v>0</v>
      </c>
      <c r="Q1318" s="92"/>
      <c r="R1318" s="92">
        <v>0</v>
      </c>
      <c r="S1318" s="92"/>
      <c r="T1318" s="93">
        <v>2</v>
      </c>
      <c r="U1318" s="93"/>
      <c r="V1318" s="94">
        <v>7</v>
      </c>
      <c r="W1318" s="121"/>
    </row>
    <row r="1319" spans="1:23" x14ac:dyDescent="0.2">
      <c r="A1319" s="86" t="s">
        <v>16</v>
      </c>
      <c r="B1319" s="86" t="s">
        <v>42</v>
      </c>
      <c r="C1319" s="88">
        <v>11489</v>
      </c>
      <c r="D1319" s="88" t="s">
        <v>71</v>
      </c>
      <c r="E1319" s="90" t="s">
        <v>23</v>
      </c>
      <c r="F1319" s="90">
        <v>129</v>
      </c>
      <c r="G1319" s="90">
        <v>120</v>
      </c>
      <c r="H1319" s="91">
        <v>2</v>
      </c>
      <c r="I1319" s="91"/>
      <c r="J1319" s="91"/>
      <c r="K1319" s="91">
        <v>0</v>
      </c>
      <c r="L1319" s="92"/>
      <c r="M1319" s="92">
        <v>2</v>
      </c>
      <c r="N1319" s="92">
        <v>1</v>
      </c>
      <c r="O1319" s="92"/>
      <c r="P1319" s="92">
        <v>2</v>
      </c>
      <c r="Q1319" s="92"/>
      <c r="R1319" s="92">
        <v>1</v>
      </c>
      <c r="S1319" s="92"/>
      <c r="T1319" s="93">
        <v>0</v>
      </c>
      <c r="U1319" s="93"/>
      <c r="V1319" s="94">
        <v>8</v>
      </c>
      <c r="W1319" s="121"/>
    </row>
    <row r="1320" spans="1:23" x14ac:dyDescent="0.2">
      <c r="A1320" s="86" t="s">
        <v>16</v>
      </c>
      <c r="B1320" s="86" t="s">
        <v>42</v>
      </c>
      <c r="C1320" s="88">
        <v>11489</v>
      </c>
      <c r="D1320" s="88" t="s">
        <v>71</v>
      </c>
      <c r="E1320" s="90" t="s">
        <v>23</v>
      </c>
      <c r="F1320" s="90">
        <v>129</v>
      </c>
      <c r="G1320" s="90">
        <v>120</v>
      </c>
      <c r="H1320" s="91"/>
      <c r="I1320" s="91">
        <v>2</v>
      </c>
      <c r="J1320" s="91">
        <v>1</v>
      </c>
      <c r="K1320" s="91"/>
      <c r="L1320" s="92">
        <v>2</v>
      </c>
      <c r="M1320" s="92"/>
      <c r="N1320" s="92"/>
      <c r="O1320" s="92">
        <v>1</v>
      </c>
      <c r="P1320" s="92">
        <v>2</v>
      </c>
      <c r="Q1320" s="92"/>
      <c r="R1320" s="92"/>
      <c r="S1320" s="92">
        <v>1</v>
      </c>
      <c r="T1320" s="93">
        <v>2</v>
      </c>
      <c r="U1320" s="93"/>
      <c r="V1320" s="94">
        <v>11</v>
      </c>
      <c r="W1320" s="121"/>
    </row>
    <row r="1321" spans="1:23" x14ac:dyDescent="0.2">
      <c r="A1321" s="86" t="s">
        <v>16</v>
      </c>
      <c r="B1321" s="86" t="s">
        <v>42</v>
      </c>
      <c r="C1321" s="88">
        <v>11489</v>
      </c>
      <c r="D1321" s="88" t="s">
        <v>71</v>
      </c>
      <c r="E1321" s="90" t="s">
        <v>23</v>
      </c>
      <c r="F1321" s="90">
        <v>129</v>
      </c>
      <c r="G1321" s="90">
        <v>120</v>
      </c>
      <c r="H1321" s="91">
        <v>2</v>
      </c>
      <c r="I1321" s="91"/>
      <c r="J1321" s="91">
        <v>1</v>
      </c>
      <c r="K1321" s="91"/>
      <c r="L1321" s="92">
        <v>1</v>
      </c>
      <c r="M1321" s="92"/>
      <c r="N1321" s="92">
        <v>1</v>
      </c>
      <c r="O1321" s="92"/>
      <c r="P1321" s="92">
        <v>2</v>
      </c>
      <c r="Q1321" s="92"/>
      <c r="R1321" s="92">
        <v>1</v>
      </c>
      <c r="S1321" s="92"/>
      <c r="T1321" s="93"/>
      <c r="U1321" s="93">
        <v>2</v>
      </c>
      <c r="V1321" s="94">
        <v>10</v>
      </c>
      <c r="W1321" s="121"/>
    </row>
    <row r="1322" spans="1:23" x14ac:dyDescent="0.2">
      <c r="A1322" s="86" t="s">
        <v>16</v>
      </c>
      <c r="B1322" s="86" t="s">
        <v>42</v>
      </c>
      <c r="C1322" s="88">
        <v>11489</v>
      </c>
      <c r="D1322" s="88" t="s">
        <v>71</v>
      </c>
      <c r="E1322" s="90" t="s">
        <v>23</v>
      </c>
      <c r="F1322" s="90">
        <v>129</v>
      </c>
      <c r="G1322" s="90">
        <v>120</v>
      </c>
      <c r="H1322" s="91">
        <v>1</v>
      </c>
      <c r="I1322" s="91"/>
      <c r="J1322" s="91">
        <v>1</v>
      </c>
      <c r="K1322" s="91"/>
      <c r="L1322" s="92">
        <v>0</v>
      </c>
      <c r="M1322" s="92"/>
      <c r="N1322" s="92">
        <v>0</v>
      </c>
      <c r="O1322" s="92"/>
      <c r="P1322" s="92">
        <v>2</v>
      </c>
      <c r="Q1322" s="92"/>
      <c r="R1322" s="92">
        <v>0</v>
      </c>
      <c r="S1322" s="92"/>
      <c r="T1322" s="93">
        <v>0</v>
      </c>
      <c r="U1322" s="93"/>
      <c r="V1322" s="94">
        <v>4</v>
      </c>
      <c r="W1322" s="121"/>
    </row>
    <row r="1323" spans="1:23" x14ac:dyDescent="0.2">
      <c r="A1323" s="86" t="s">
        <v>16</v>
      </c>
      <c r="B1323" s="86" t="s">
        <v>42</v>
      </c>
      <c r="C1323" s="88">
        <v>11489</v>
      </c>
      <c r="D1323" s="88" t="s">
        <v>71</v>
      </c>
      <c r="E1323" s="90" t="s">
        <v>23</v>
      </c>
      <c r="F1323" s="90">
        <v>129</v>
      </c>
      <c r="G1323" s="90">
        <v>120</v>
      </c>
      <c r="H1323" s="91">
        <v>2</v>
      </c>
      <c r="I1323" s="91"/>
      <c r="J1323" s="91">
        <v>1</v>
      </c>
      <c r="K1323" s="91"/>
      <c r="L1323" s="92">
        <v>2</v>
      </c>
      <c r="M1323" s="92"/>
      <c r="N1323" s="92"/>
      <c r="O1323" s="92">
        <v>1</v>
      </c>
      <c r="P1323" s="92"/>
      <c r="Q1323" s="92">
        <v>2</v>
      </c>
      <c r="R1323" s="92">
        <v>1</v>
      </c>
      <c r="S1323" s="92"/>
      <c r="T1323" s="93">
        <v>2</v>
      </c>
      <c r="U1323" s="93"/>
      <c r="V1323" s="94">
        <v>11</v>
      </c>
      <c r="W1323" s="121"/>
    </row>
    <row r="1324" spans="1:23" x14ac:dyDescent="0.2">
      <c r="A1324" s="86" t="s">
        <v>16</v>
      </c>
      <c r="B1324" s="86" t="s">
        <v>42</v>
      </c>
      <c r="C1324" s="88">
        <v>11489</v>
      </c>
      <c r="D1324" s="88" t="s">
        <v>71</v>
      </c>
      <c r="E1324" s="90" t="s">
        <v>23</v>
      </c>
      <c r="F1324" s="90">
        <v>129</v>
      </c>
      <c r="G1324" s="90">
        <v>120</v>
      </c>
      <c r="H1324" s="91"/>
      <c r="I1324" s="91">
        <v>2</v>
      </c>
      <c r="J1324" s="91">
        <v>1</v>
      </c>
      <c r="K1324" s="91"/>
      <c r="L1324" s="92"/>
      <c r="M1324" s="92">
        <v>1</v>
      </c>
      <c r="N1324" s="92">
        <v>1</v>
      </c>
      <c r="O1324" s="92"/>
      <c r="P1324" s="92"/>
      <c r="Q1324" s="92">
        <v>2</v>
      </c>
      <c r="R1324" s="92">
        <v>1</v>
      </c>
      <c r="S1324" s="92"/>
      <c r="T1324" s="93">
        <v>1</v>
      </c>
      <c r="U1324" s="93"/>
      <c r="V1324" s="94">
        <v>9</v>
      </c>
      <c r="W1324" s="121"/>
    </row>
    <row r="1325" spans="1:23" x14ac:dyDescent="0.2">
      <c r="A1325" s="86" t="s">
        <v>16</v>
      </c>
      <c r="B1325" s="86" t="s">
        <v>42</v>
      </c>
      <c r="C1325" s="88">
        <v>11489</v>
      </c>
      <c r="D1325" s="88" t="s">
        <v>71</v>
      </c>
      <c r="E1325" s="90" t="s">
        <v>23</v>
      </c>
      <c r="F1325" s="90">
        <v>129</v>
      </c>
      <c r="G1325" s="90">
        <v>120</v>
      </c>
      <c r="H1325" s="91">
        <v>2</v>
      </c>
      <c r="I1325" s="91"/>
      <c r="J1325" s="91">
        <v>1</v>
      </c>
      <c r="K1325" s="91"/>
      <c r="L1325" s="92">
        <v>2</v>
      </c>
      <c r="M1325" s="92"/>
      <c r="N1325" s="92"/>
      <c r="O1325" s="92">
        <v>1</v>
      </c>
      <c r="P1325" s="92">
        <v>2</v>
      </c>
      <c r="Q1325" s="92"/>
      <c r="R1325" s="92">
        <v>1</v>
      </c>
      <c r="S1325" s="92"/>
      <c r="T1325" s="93"/>
      <c r="U1325" s="93">
        <v>1</v>
      </c>
      <c r="V1325" s="94">
        <v>10</v>
      </c>
      <c r="W1325" s="121"/>
    </row>
    <row r="1326" spans="1:23" x14ac:dyDescent="0.2">
      <c r="A1326" s="86" t="s">
        <v>16</v>
      </c>
      <c r="B1326" s="86" t="s">
        <v>42</v>
      </c>
      <c r="C1326" s="88">
        <v>11489</v>
      </c>
      <c r="D1326" s="88" t="s">
        <v>71</v>
      </c>
      <c r="E1326" s="90" t="s">
        <v>23</v>
      </c>
      <c r="F1326" s="90">
        <v>129</v>
      </c>
      <c r="G1326" s="90">
        <v>120</v>
      </c>
      <c r="H1326" s="91">
        <v>0</v>
      </c>
      <c r="I1326" s="91"/>
      <c r="J1326" s="91">
        <v>0</v>
      </c>
      <c r="K1326" s="91"/>
      <c r="L1326" s="92"/>
      <c r="M1326" s="92">
        <v>0</v>
      </c>
      <c r="N1326" s="92"/>
      <c r="O1326" s="92">
        <v>0</v>
      </c>
      <c r="P1326" s="92"/>
      <c r="Q1326" s="92">
        <v>0</v>
      </c>
      <c r="R1326" s="92">
        <v>0</v>
      </c>
      <c r="S1326" s="92"/>
      <c r="T1326" s="93">
        <v>0</v>
      </c>
      <c r="U1326" s="93"/>
      <c r="V1326" s="94">
        <v>0</v>
      </c>
      <c r="W1326" s="121"/>
    </row>
    <row r="1327" spans="1:23" x14ac:dyDescent="0.2">
      <c r="A1327" s="86" t="s">
        <v>16</v>
      </c>
      <c r="B1327" s="86" t="s">
        <v>42</v>
      </c>
      <c r="C1327" s="88">
        <v>11489</v>
      </c>
      <c r="D1327" s="88" t="s">
        <v>71</v>
      </c>
      <c r="E1327" s="90" t="s">
        <v>23</v>
      </c>
      <c r="F1327" s="90">
        <v>129</v>
      </c>
      <c r="G1327" s="90">
        <v>120</v>
      </c>
      <c r="H1327" s="91">
        <v>2</v>
      </c>
      <c r="I1327" s="91"/>
      <c r="J1327" s="91"/>
      <c r="K1327" s="91">
        <v>1</v>
      </c>
      <c r="L1327" s="92">
        <v>2</v>
      </c>
      <c r="M1327" s="92"/>
      <c r="N1327" s="92">
        <v>1</v>
      </c>
      <c r="O1327" s="92"/>
      <c r="P1327" s="92">
        <v>2</v>
      </c>
      <c r="Q1327" s="92"/>
      <c r="R1327" s="92">
        <v>1</v>
      </c>
      <c r="S1327" s="92"/>
      <c r="T1327" s="93">
        <v>1</v>
      </c>
      <c r="U1327" s="93"/>
      <c r="V1327" s="94">
        <v>10</v>
      </c>
      <c r="W1327" s="121"/>
    </row>
    <row r="1328" spans="1:23" x14ac:dyDescent="0.2">
      <c r="A1328" s="86" t="s">
        <v>16</v>
      </c>
      <c r="B1328" s="86" t="s">
        <v>42</v>
      </c>
      <c r="C1328" s="88">
        <v>11489</v>
      </c>
      <c r="D1328" s="88" t="s">
        <v>71</v>
      </c>
      <c r="E1328" s="90" t="s">
        <v>23</v>
      </c>
      <c r="F1328" s="90">
        <v>129</v>
      </c>
      <c r="G1328" s="90">
        <v>120</v>
      </c>
      <c r="H1328" s="91"/>
      <c r="I1328" s="91">
        <v>2</v>
      </c>
      <c r="J1328" s="91">
        <v>1</v>
      </c>
      <c r="K1328" s="91"/>
      <c r="L1328" s="92">
        <v>2</v>
      </c>
      <c r="M1328" s="92"/>
      <c r="N1328" s="92">
        <v>1</v>
      </c>
      <c r="O1328" s="92"/>
      <c r="P1328" s="92"/>
      <c r="Q1328" s="92">
        <v>2</v>
      </c>
      <c r="R1328" s="92">
        <v>1</v>
      </c>
      <c r="S1328" s="92"/>
      <c r="T1328" s="93"/>
      <c r="U1328" s="93">
        <v>1</v>
      </c>
      <c r="V1328" s="94">
        <v>10</v>
      </c>
      <c r="W1328" s="121"/>
    </row>
    <row r="1329" spans="1:23" x14ac:dyDescent="0.2">
      <c r="A1329" s="86" t="s">
        <v>16</v>
      </c>
      <c r="B1329" s="86" t="s">
        <v>42</v>
      </c>
      <c r="C1329" s="88">
        <v>11489</v>
      </c>
      <c r="D1329" s="88" t="s">
        <v>71</v>
      </c>
      <c r="E1329" s="90" t="s">
        <v>23</v>
      </c>
      <c r="F1329" s="90">
        <v>129</v>
      </c>
      <c r="G1329" s="90">
        <v>120</v>
      </c>
      <c r="H1329" s="91">
        <v>2</v>
      </c>
      <c r="I1329" s="91"/>
      <c r="J1329" s="91">
        <v>1</v>
      </c>
      <c r="K1329" s="91"/>
      <c r="L1329" s="92">
        <v>2</v>
      </c>
      <c r="M1329" s="92"/>
      <c r="N1329" s="92"/>
      <c r="O1329" s="92">
        <v>1</v>
      </c>
      <c r="P1329" s="92">
        <v>2</v>
      </c>
      <c r="Q1329" s="92"/>
      <c r="R1329" s="92">
        <v>1</v>
      </c>
      <c r="S1329" s="92"/>
      <c r="T1329" s="93"/>
      <c r="U1329" s="93">
        <v>1</v>
      </c>
      <c r="V1329" s="94">
        <v>10</v>
      </c>
      <c r="W1329" s="121"/>
    </row>
    <row r="1330" spans="1:23" x14ac:dyDescent="0.2">
      <c r="A1330" s="86" t="s">
        <v>16</v>
      </c>
      <c r="B1330" s="86" t="s">
        <v>42</v>
      </c>
      <c r="C1330" s="88">
        <v>11489</v>
      </c>
      <c r="D1330" s="88" t="s">
        <v>71</v>
      </c>
      <c r="E1330" s="90" t="s">
        <v>23</v>
      </c>
      <c r="F1330" s="90">
        <v>129</v>
      </c>
      <c r="G1330" s="90">
        <v>120</v>
      </c>
      <c r="H1330" s="91">
        <v>2</v>
      </c>
      <c r="I1330" s="91"/>
      <c r="J1330" s="91">
        <v>1</v>
      </c>
      <c r="K1330" s="91"/>
      <c r="L1330" s="92"/>
      <c r="M1330" s="92">
        <v>2</v>
      </c>
      <c r="N1330" s="92"/>
      <c r="O1330" s="92">
        <v>1</v>
      </c>
      <c r="P1330" s="92"/>
      <c r="Q1330" s="92">
        <v>2</v>
      </c>
      <c r="R1330" s="92"/>
      <c r="S1330" s="92">
        <v>1</v>
      </c>
      <c r="T1330" s="93"/>
      <c r="U1330" s="93">
        <v>1</v>
      </c>
      <c r="V1330" s="94">
        <v>10</v>
      </c>
      <c r="W1330" s="121"/>
    </row>
    <row r="1331" spans="1:23" x14ac:dyDescent="0.2">
      <c r="A1331" s="86" t="s">
        <v>16</v>
      </c>
      <c r="B1331" s="86" t="s">
        <v>42</v>
      </c>
      <c r="C1331" s="88">
        <v>11489</v>
      </c>
      <c r="D1331" s="88" t="s">
        <v>71</v>
      </c>
      <c r="E1331" s="90" t="s">
        <v>23</v>
      </c>
      <c r="F1331" s="90">
        <v>129</v>
      </c>
      <c r="G1331" s="90">
        <v>120</v>
      </c>
      <c r="H1331" s="91">
        <v>2</v>
      </c>
      <c r="I1331" s="91"/>
      <c r="J1331" s="91">
        <v>1</v>
      </c>
      <c r="K1331" s="91"/>
      <c r="L1331" s="92"/>
      <c r="M1331" s="92">
        <v>1</v>
      </c>
      <c r="N1331" s="92">
        <v>1</v>
      </c>
      <c r="O1331" s="92"/>
      <c r="P1331" s="92">
        <v>0</v>
      </c>
      <c r="Q1331" s="92"/>
      <c r="R1331" s="92">
        <v>1</v>
      </c>
      <c r="S1331" s="92"/>
      <c r="T1331" s="93"/>
      <c r="U1331" s="93">
        <v>1</v>
      </c>
      <c r="V1331" s="94">
        <v>7</v>
      </c>
      <c r="W1331" s="121"/>
    </row>
    <row r="1332" spans="1:23" x14ac:dyDescent="0.2">
      <c r="A1332" s="86" t="s">
        <v>16</v>
      </c>
      <c r="B1332" s="86" t="s">
        <v>42</v>
      </c>
      <c r="C1332" s="88">
        <v>11489</v>
      </c>
      <c r="D1332" s="88" t="s">
        <v>71</v>
      </c>
      <c r="E1332" s="90" t="s">
        <v>23</v>
      </c>
      <c r="F1332" s="90">
        <v>129</v>
      </c>
      <c r="G1332" s="90">
        <v>120</v>
      </c>
      <c r="H1332" s="91">
        <v>2</v>
      </c>
      <c r="I1332" s="91"/>
      <c r="J1332" s="91">
        <v>1</v>
      </c>
      <c r="K1332" s="91"/>
      <c r="L1332" s="92"/>
      <c r="M1332" s="92">
        <v>1</v>
      </c>
      <c r="N1332" s="92">
        <v>1</v>
      </c>
      <c r="O1332" s="92"/>
      <c r="P1332" s="92">
        <v>0</v>
      </c>
      <c r="Q1332" s="92"/>
      <c r="R1332" s="92"/>
      <c r="S1332" s="92">
        <v>1</v>
      </c>
      <c r="T1332" s="93">
        <v>1</v>
      </c>
      <c r="U1332" s="93"/>
      <c r="V1332" s="94">
        <v>7</v>
      </c>
      <c r="W1332" s="121"/>
    </row>
    <row r="1333" spans="1:23" x14ac:dyDescent="0.2">
      <c r="A1333" s="86" t="s">
        <v>16</v>
      </c>
      <c r="B1333" s="86" t="s">
        <v>42</v>
      </c>
      <c r="C1333" s="88">
        <v>11489</v>
      </c>
      <c r="D1333" s="88" t="s">
        <v>71</v>
      </c>
      <c r="E1333" s="90" t="s">
        <v>23</v>
      </c>
      <c r="F1333" s="90">
        <v>129</v>
      </c>
      <c r="G1333" s="90">
        <v>120</v>
      </c>
      <c r="H1333" s="91">
        <v>2</v>
      </c>
      <c r="I1333" s="91"/>
      <c r="J1333" s="91">
        <v>1</v>
      </c>
      <c r="K1333" s="91"/>
      <c r="L1333" s="92">
        <v>2</v>
      </c>
      <c r="M1333" s="92"/>
      <c r="N1333" s="92"/>
      <c r="O1333" s="92">
        <v>1</v>
      </c>
      <c r="P1333" s="92">
        <v>2</v>
      </c>
      <c r="Q1333" s="92"/>
      <c r="R1333" s="92">
        <v>1</v>
      </c>
      <c r="S1333" s="92"/>
      <c r="T1333" s="93"/>
      <c r="U1333" s="93">
        <v>1</v>
      </c>
      <c r="V1333" s="94">
        <v>10</v>
      </c>
      <c r="W1333" s="121"/>
    </row>
    <row r="1334" spans="1:23" x14ac:dyDescent="0.2">
      <c r="A1334" s="86" t="s">
        <v>16</v>
      </c>
      <c r="B1334" s="86" t="s">
        <v>42</v>
      </c>
      <c r="C1334" s="88">
        <v>11489</v>
      </c>
      <c r="D1334" s="88" t="s">
        <v>71</v>
      </c>
      <c r="E1334" s="90" t="s">
        <v>23</v>
      </c>
      <c r="F1334" s="90">
        <v>129</v>
      </c>
      <c r="G1334" s="90">
        <v>120</v>
      </c>
      <c r="H1334" s="91">
        <v>2</v>
      </c>
      <c r="I1334" s="91"/>
      <c r="J1334" s="91">
        <v>1</v>
      </c>
      <c r="K1334" s="91"/>
      <c r="L1334" s="92">
        <v>2</v>
      </c>
      <c r="M1334" s="92"/>
      <c r="N1334" s="92"/>
      <c r="O1334" s="92">
        <v>1</v>
      </c>
      <c r="P1334" s="92">
        <v>0</v>
      </c>
      <c r="Q1334" s="92"/>
      <c r="R1334" s="92">
        <v>1</v>
      </c>
      <c r="S1334" s="92"/>
      <c r="T1334" s="93">
        <v>1</v>
      </c>
      <c r="U1334" s="93"/>
      <c r="V1334" s="94">
        <v>8</v>
      </c>
      <c r="W1334" s="121"/>
    </row>
    <row r="1335" spans="1:23" x14ac:dyDescent="0.2">
      <c r="A1335" s="86" t="s">
        <v>16</v>
      </c>
      <c r="B1335" s="86" t="s">
        <v>42</v>
      </c>
      <c r="C1335" s="88">
        <v>11489</v>
      </c>
      <c r="D1335" s="88" t="s">
        <v>71</v>
      </c>
      <c r="E1335" s="90" t="s">
        <v>23</v>
      </c>
      <c r="F1335" s="90">
        <v>129</v>
      </c>
      <c r="G1335" s="90">
        <v>120</v>
      </c>
      <c r="H1335" s="91"/>
      <c r="I1335" s="91">
        <v>2</v>
      </c>
      <c r="J1335" s="91"/>
      <c r="K1335" s="91">
        <v>0</v>
      </c>
      <c r="L1335" s="92"/>
      <c r="M1335" s="92">
        <v>2</v>
      </c>
      <c r="N1335" s="92">
        <v>1</v>
      </c>
      <c r="O1335" s="92"/>
      <c r="P1335" s="92">
        <v>2</v>
      </c>
      <c r="Q1335" s="92"/>
      <c r="R1335" s="92">
        <v>1</v>
      </c>
      <c r="S1335" s="92"/>
      <c r="T1335" s="93"/>
      <c r="U1335" s="93">
        <v>2</v>
      </c>
      <c r="V1335" s="94">
        <v>10</v>
      </c>
      <c r="W1335" s="121"/>
    </row>
    <row r="1336" spans="1:23" x14ac:dyDescent="0.2">
      <c r="A1336" s="86" t="s">
        <v>16</v>
      </c>
      <c r="B1336" s="86" t="s">
        <v>42</v>
      </c>
      <c r="C1336" s="88">
        <v>11489</v>
      </c>
      <c r="D1336" s="88" t="s">
        <v>71</v>
      </c>
      <c r="E1336" s="90" t="s">
        <v>23</v>
      </c>
      <c r="F1336" s="90">
        <v>129</v>
      </c>
      <c r="G1336" s="90">
        <v>120</v>
      </c>
      <c r="H1336" s="91">
        <v>2</v>
      </c>
      <c r="I1336" s="91"/>
      <c r="J1336" s="91"/>
      <c r="K1336" s="91">
        <v>1</v>
      </c>
      <c r="L1336" s="92">
        <v>1</v>
      </c>
      <c r="M1336" s="92"/>
      <c r="N1336" s="92">
        <v>1</v>
      </c>
      <c r="O1336" s="92"/>
      <c r="P1336" s="92"/>
      <c r="Q1336" s="92">
        <v>2</v>
      </c>
      <c r="R1336" s="92"/>
      <c r="S1336" s="92">
        <v>1</v>
      </c>
      <c r="T1336" s="93"/>
      <c r="U1336" s="93">
        <v>2</v>
      </c>
      <c r="V1336" s="94">
        <v>10</v>
      </c>
      <c r="W1336" s="121"/>
    </row>
    <row r="1337" spans="1:23" x14ac:dyDescent="0.2">
      <c r="A1337" s="86" t="s">
        <v>16</v>
      </c>
      <c r="B1337" s="86" t="s">
        <v>42</v>
      </c>
      <c r="C1337" s="88">
        <v>11489</v>
      </c>
      <c r="D1337" s="88" t="s">
        <v>71</v>
      </c>
      <c r="E1337" s="90" t="s">
        <v>23</v>
      </c>
      <c r="F1337" s="90">
        <v>129</v>
      </c>
      <c r="G1337" s="90">
        <v>120</v>
      </c>
      <c r="H1337" s="91"/>
      <c r="I1337" s="91">
        <v>2</v>
      </c>
      <c r="J1337" s="91">
        <v>0</v>
      </c>
      <c r="K1337" s="91"/>
      <c r="L1337" s="92">
        <v>2</v>
      </c>
      <c r="M1337" s="92"/>
      <c r="N1337" s="92"/>
      <c r="O1337" s="92">
        <v>1</v>
      </c>
      <c r="P1337" s="92"/>
      <c r="Q1337" s="92">
        <v>2</v>
      </c>
      <c r="R1337" s="92">
        <v>1</v>
      </c>
      <c r="S1337" s="92"/>
      <c r="T1337" s="93">
        <v>2</v>
      </c>
      <c r="U1337" s="93"/>
      <c r="V1337" s="94">
        <v>10</v>
      </c>
      <c r="W1337" s="121"/>
    </row>
    <row r="1338" spans="1:23" x14ac:dyDescent="0.2">
      <c r="A1338" s="86" t="s">
        <v>16</v>
      </c>
      <c r="B1338" s="86" t="s">
        <v>43</v>
      </c>
      <c r="C1338" s="88">
        <v>11495</v>
      </c>
      <c r="D1338" s="88" t="s">
        <v>71</v>
      </c>
      <c r="E1338" s="89" t="s">
        <v>44</v>
      </c>
      <c r="F1338" s="90">
        <v>76</v>
      </c>
      <c r="G1338" s="90">
        <v>71</v>
      </c>
      <c r="H1338" s="91"/>
      <c r="I1338" s="91">
        <v>2</v>
      </c>
      <c r="J1338" s="91"/>
      <c r="K1338" s="91">
        <v>1</v>
      </c>
      <c r="L1338" s="92"/>
      <c r="M1338" s="92">
        <v>2</v>
      </c>
      <c r="N1338" s="92">
        <v>1</v>
      </c>
      <c r="O1338" s="92"/>
      <c r="P1338" s="92"/>
      <c r="Q1338" s="92">
        <v>2</v>
      </c>
      <c r="R1338" s="92"/>
      <c r="S1338" s="92">
        <v>1</v>
      </c>
      <c r="T1338" s="93">
        <v>1</v>
      </c>
      <c r="U1338" s="93"/>
      <c r="V1338" s="94">
        <v>10</v>
      </c>
      <c r="W1338" s="121"/>
    </row>
    <row r="1339" spans="1:23" x14ac:dyDescent="0.2">
      <c r="A1339" s="86" t="s">
        <v>16</v>
      </c>
      <c r="B1339" s="86" t="s">
        <v>43</v>
      </c>
      <c r="C1339" s="88">
        <v>11495</v>
      </c>
      <c r="D1339" s="88" t="s">
        <v>71</v>
      </c>
      <c r="E1339" s="90" t="s">
        <v>44</v>
      </c>
      <c r="F1339" s="90">
        <v>76</v>
      </c>
      <c r="G1339" s="90">
        <v>71</v>
      </c>
      <c r="H1339" s="91">
        <v>2</v>
      </c>
      <c r="I1339" s="91"/>
      <c r="J1339" s="91">
        <v>1</v>
      </c>
      <c r="K1339" s="91"/>
      <c r="L1339" s="92"/>
      <c r="M1339" s="92">
        <v>2</v>
      </c>
      <c r="N1339" s="92">
        <v>1</v>
      </c>
      <c r="O1339" s="92"/>
      <c r="P1339" s="92"/>
      <c r="Q1339" s="92">
        <v>2</v>
      </c>
      <c r="R1339" s="92">
        <v>1</v>
      </c>
      <c r="S1339" s="92"/>
      <c r="T1339" s="93">
        <v>2</v>
      </c>
      <c r="U1339" s="93"/>
      <c r="V1339" s="94">
        <v>11</v>
      </c>
      <c r="W1339" s="121"/>
    </row>
    <row r="1340" spans="1:23" x14ac:dyDescent="0.2">
      <c r="A1340" s="86" t="s">
        <v>16</v>
      </c>
      <c r="B1340" s="86" t="s">
        <v>43</v>
      </c>
      <c r="C1340" s="88">
        <v>11495</v>
      </c>
      <c r="D1340" s="88" t="s">
        <v>71</v>
      </c>
      <c r="E1340" s="90" t="s">
        <v>44</v>
      </c>
      <c r="F1340" s="90">
        <v>76</v>
      </c>
      <c r="G1340" s="90">
        <v>71</v>
      </c>
      <c r="H1340" s="91"/>
      <c r="I1340" s="91">
        <v>2</v>
      </c>
      <c r="J1340" s="91">
        <v>1</v>
      </c>
      <c r="K1340" s="91"/>
      <c r="L1340" s="92"/>
      <c r="M1340" s="92">
        <v>2</v>
      </c>
      <c r="N1340" s="92">
        <v>1</v>
      </c>
      <c r="O1340" s="92"/>
      <c r="P1340" s="92"/>
      <c r="Q1340" s="92">
        <v>2</v>
      </c>
      <c r="R1340" s="92">
        <v>1</v>
      </c>
      <c r="S1340" s="92"/>
      <c r="T1340" s="93">
        <v>2</v>
      </c>
      <c r="U1340" s="93"/>
      <c r="V1340" s="94">
        <v>11</v>
      </c>
      <c r="W1340" s="121"/>
    </row>
    <row r="1341" spans="1:23" x14ac:dyDescent="0.2">
      <c r="A1341" s="86" t="s">
        <v>16</v>
      </c>
      <c r="B1341" s="86" t="s">
        <v>43</v>
      </c>
      <c r="C1341" s="88">
        <v>11495</v>
      </c>
      <c r="D1341" s="88" t="s">
        <v>71</v>
      </c>
      <c r="E1341" s="90" t="s">
        <v>44</v>
      </c>
      <c r="F1341" s="90">
        <v>76</v>
      </c>
      <c r="G1341" s="90">
        <v>71</v>
      </c>
      <c r="H1341" s="91">
        <v>2</v>
      </c>
      <c r="I1341" s="91"/>
      <c r="J1341" s="91">
        <v>1</v>
      </c>
      <c r="K1341" s="91"/>
      <c r="L1341" s="92">
        <v>2</v>
      </c>
      <c r="M1341" s="92"/>
      <c r="N1341" s="92">
        <v>1</v>
      </c>
      <c r="O1341" s="92"/>
      <c r="P1341" s="92">
        <v>2</v>
      </c>
      <c r="Q1341" s="92"/>
      <c r="R1341" s="92">
        <v>1</v>
      </c>
      <c r="S1341" s="92"/>
      <c r="T1341" s="93">
        <v>2</v>
      </c>
      <c r="U1341" s="93"/>
      <c r="V1341" s="94">
        <v>11</v>
      </c>
      <c r="W1341" s="121"/>
    </row>
    <row r="1342" spans="1:23" x14ac:dyDescent="0.2">
      <c r="A1342" s="86" t="s">
        <v>16</v>
      </c>
      <c r="B1342" s="86" t="s">
        <v>43</v>
      </c>
      <c r="C1342" s="88">
        <v>11495</v>
      </c>
      <c r="D1342" s="88" t="s">
        <v>71</v>
      </c>
      <c r="E1342" s="90" t="s">
        <v>44</v>
      </c>
      <c r="F1342" s="90">
        <v>76</v>
      </c>
      <c r="G1342" s="90">
        <v>71</v>
      </c>
      <c r="H1342" s="91"/>
      <c r="I1342" s="91">
        <v>2</v>
      </c>
      <c r="J1342" s="91"/>
      <c r="K1342" s="91">
        <v>1</v>
      </c>
      <c r="L1342" s="92">
        <v>2</v>
      </c>
      <c r="M1342" s="92"/>
      <c r="N1342" s="92"/>
      <c r="O1342" s="92">
        <v>1</v>
      </c>
      <c r="P1342" s="92"/>
      <c r="Q1342" s="92">
        <v>2</v>
      </c>
      <c r="R1342" s="92">
        <v>1</v>
      </c>
      <c r="S1342" s="92"/>
      <c r="T1342" s="93">
        <v>2</v>
      </c>
      <c r="U1342" s="93"/>
      <c r="V1342" s="94">
        <v>11</v>
      </c>
      <c r="W1342" s="121"/>
    </row>
    <row r="1343" spans="1:23" x14ac:dyDescent="0.2">
      <c r="A1343" s="86" t="s">
        <v>16</v>
      </c>
      <c r="B1343" s="86" t="s">
        <v>43</v>
      </c>
      <c r="C1343" s="88">
        <v>11495</v>
      </c>
      <c r="D1343" s="88" t="s">
        <v>71</v>
      </c>
      <c r="E1343" s="90" t="s">
        <v>44</v>
      </c>
      <c r="F1343" s="90">
        <v>76</v>
      </c>
      <c r="G1343" s="90">
        <v>71</v>
      </c>
      <c r="H1343" s="91">
        <v>2</v>
      </c>
      <c r="I1343" s="91"/>
      <c r="J1343" s="91">
        <v>1</v>
      </c>
      <c r="K1343" s="91"/>
      <c r="L1343" s="92">
        <v>2</v>
      </c>
      <c r="M1343" s="92"/>
      <c r="N1343" s="92">
        <v>1</v>
      </c>
      <c r="O1343" s="92"/>
      <c r="P1343" s="92">
        <v>2</v>
      </c>
      <c r="Q1343" s="92"/>
      <c r="R1343" s="92"/>
      <c r="S1343" s="92">
        <v>1</v>
      </c>
      <c r="T1343" s="93"/>
      <c r="U1343" s="93">
        <v>2</v>
      </c>
      <c r="V1343" s="94">
        <v>11</v>
      </c>
      <c r="W1343" s="121"/>
    </row>
    <row r="1344" spans="1:23" x14ac:dyDescent="0.2">
      <c r="A1344" s="86" t="s">
        <v>16</v>
      </c>
      <c r="B1344" s="86" t="s">
        <v>43</v>
      </c>
      <c r="C1344" s="88">
        <v>11495</v>
      </c>
      <c r="D1344" s="88" t="s">
        <v>71</v>
      </c>
      <c r="E1344" s="90" t="s">
        <v>44</v>
      </c>
      <c r="F1344" s="90">
        <v>76</v>
      </c>
      <c r="G1344" s="90">
        <v>71</v>
      </c>
      <c r="H1344" s="91"/>
      <c r="I1344" s="91">
        <v>2</v>
      </c>
      <c r="J1344" s="91">
        <v>1</v>
      </c>
      <c r="K1344" s="91"/>
      <c r="L1344" s="92"/>
      <c r="M1344" s="92">
        <v>2</v>
      </c>
      <c r="N1344" s="92">
        <v>1</v>
      </c>
      <c r="O1344" s="92"/>
      <c r="P1344" s="92">
        <v>2</v>
      </c>
      <c r="Q1344" s="92"/>
      <c r="R1344" s="92">
        <v>1</v>
      </c>
      <c r="S1344" s="92"/>
      <c r="T1344" s="93">
        <v>2</v>
      </c>
      <c r="U1344" s="93"/>
      <c r="V1344" s="94">
        <v>11</v>
      </c>
      <c r="W1344" s="121"/>
    </row>
    <row r="1345" spans="1:23" x14ac:dyDescent="0.2">
      <c r="A1345" s="86" t="s">
        <v>16</v>
      </c>
      <c r="B1345" s="86" t="s">
        <v>43</v>
      </c>
      <c r="C1345" s="88">
        <v>11495</v>
      </c>
      <c r="D1345" s="88" t="s">
        <v>71</v>
      </c>
      <c r="E1345" s="90" t="s">
        <v>44</v>
      </c>
      <c r="F1345" s="90">
        <v>76</v>
      </c>
      <c r="G1345" s="90">
        <v>71</v>
      </c>
      <c r="H1345" s="91">
        <v>0</v>
      </c>
      <c r="I1345" s="91"/>
      <c r="J1345" s="91"/>
      <c r="K1345" s="91">
        <v>1</v>
      </c>
      <c r="L1345" s="92">
        <v>2</v>
      </c>
      <c r="M1345" s="92"/>
      <c r="N1345" s="92">
        <v>1</v>
      </c>
      <c r="O1345" s="92"/>
      <c r="P1345" s="92">
        <v>1</v>
      </c>
      <c r="Q1345" s="92"/>
      <c r="R1345" s="92"/>
      <c r="S1345" s="92">
        <v>0</v>
      </c>
      <c r="T1345" s="93"/>
      <c r="U1345" s="93">
        <v>1</v>
      </c>
      <c r="V1345" s="94">
        <v>6</v>
      </c>
      <c r="W1345" s="121"/>
    </row>
    <row r="1346" spans="1:23" x14ac:dyDescent="0.2">
      <c r="A1346" s="86" t="s">
        <v>16</v>
      </c>
      <c r="B1346" s="86" t="s">
        <v>43</v>
      </c>
      <c r="C1346" s="88">
        <v>11495</v>
      </c>
      <c r="D1346" s="88" t="s">
        <v>71</v>
      </c>
      <c r="E1346" s="90" t="s">
        <v>44</v>
      </c>
      <c r="F1346" s="90">
        <v>76</v>
      </c>
      <c r="G1346" s="90">
        <v>71</v>
      </c>
      <c r="H1346" s="91">
        <v>0</v>
      </c>
      <c r="I1346" s="91"/>
      <c r="J1346" s="91">
        <v>1</v>
      </c>
      <c r="K1346" s="91"/>
      <c r="L1346" s="92">
        <v>2</v>
      </c>
      <c r="M1346" s="92"/>
      <c r="N1346" s="92">
        <v>1</v>
      </c>
      <c r="O1346" s="92"/>
      <c r="P1346" s="92">
        <v>0</v>
      </c>
      <c r="Q1346" s="92"/>
      <c r="R1346" s="92"/>
      <c r="S1346" s="92">
        <v>1</v>
      </c>
      <c r="T1346" s="93">
        <v>2</v>
      </c>
      <c r="U1346" s="93"/>
      <c r="V1346" s="94">
        <v>7</v>
      </c>
      <c r="W1346" s="121"/>
    </row>
    <row r="1347" spans="1:23" x14ac:dyDescent="0.2">
      <c r="A1347" s="86" t="s">
        <v>16</v>
      </c>
      <c r="B1347" s="86" t="s">
        <v>43</v>
      </c>
      <c r="C1347" s="88">
        <v>11495</v>
      </c>
      <c r="D1347" s="88" t="s">
        <v>71</v>
      </c>
      <c r="E1347" s="90" t="s">
        <v>44</v>
      </c>
      <c r="F1347" s="90">
        <v>76</v>
      </c>
      <c r="G1347" s="90">
        <v>71</v>
      </c>
      <c r="H1347" s="91">
        <v>2</v>
      </c>
      <c r="I1347" s="91"/>
      <c r="J1347" s="91"/>
      <c r="K1347" s="91">
        <v>1</v>
      </c>
      <c r="L1347" s="92"/>
      <c r="M1347" s="92">
        <v>2</v>
      </c>
      <c r="N1347" s="92">
        <v>1</v>
      </c>
      <c r="O1347" s="92"/>
      <c r="P1347" s="92"/>
      <c r="Q1347" s="92">
        <v>2</v>
      </c>
      <c r="R1347" s="92"/>
      <c r="S1347" s="92">
        <v>1</v>
      </c>
      <c r="T1347" s="93">
        <v>2</v>
      </c>
      <c r="U1347" s="93"/>
      <c r="V1347" s="94">
        <v>11</v>
      </c>
      <c r="W1347" s="121"/>
    </row>
    <row r="1348" spans="1:23" x14ac:dyDescent="0.2">
      <c r="A1348" s="86" t="s">
        <v>16</v>
      </c>
      <c r="B1348" s="86" t="s">
        <v>43</v>
      </c>
      <c r="C1348" s="88">
        <v>11495</v>
      </c>
      <c r="D1348" s="88" t="s">
        <v>71</v>
      </c>
      <c r="E1348" s="90" t="s">
        <v>44</v>
      </c>
      <c r="F1348" s="90">
        <v>76</v>
      </c>
      <c r="G1348" s="90">
        <v>71</v>
      </c>
      <c r="H1348" s="91">
        <v>1</v>
      </c>
      <c r="I1348" s="91"/>
      <c r="J1348" s="91"/>
      <c r="K1348" s="91">
        <v>1</v>
      </c>
      <c r="L1348" s="92">
        <v>1</v>
      </c>
      <c r="M1348" s="92"/>
      <c r="N1348" s="92">
        <v>1</v>
      </c>
      <c r="O1348" s="92"/>
      <c r="P1348" s="92">
        <v>2</v>
      </c>
      <c r="Q1348" s="92"/>
      <c r="R1348" s="92">
        <v>1</v>
      </c>
      <c r="S1348" s="92"/>
      <c r="T1348" s="93"/>
      <c r="U1348" s="93">
        <v>2</v>
      </c>
      <c r="V1348" s="94">
        <v>9</v>
      </c>
      <c r="W1348" s="121"/>
    </row>
    <row r="1349" spans="1:23" x14ac:dyDescent="0.2">
      <c r="A1349" s="86" t="s">
        <v>16</v>
      </c>
      <c r="B1349" s="86" t="s">
        <v>43</v>
      </c>
      <c r="C1349" s="88">
        <v>11495</v>
      </c>
      <c r="D1349" s="88" t="s">
        <v>71</v>
      </c>
      <c r="E1349" s="90" t="s">
        <v>44</v>
      </c>
      <c r="F1349" s="90">
        <v>76</v>
      </c>
      <c r="G1349" s="90">
        <v>71</v>
      </c>
      <c r="H1349" s="91">
        <v>2</v>
      </c>
      <c r="I1349" s="91"/>
      <c r="J1349" s="91">
        <v>0</v>
      </c>
      <c r="K1349" s="91"/>
      <c r="L1349" s="92"/>
      <c r="M1349" s="92">
        <v>2</v>
      </c>
      <c r="N1349" s="92">
        <v>1</v>
      </c>
      <c r="O1349" s="92"/>
      <c r="P1349" s="92">
        <v>2</v>
      </c>
      <c r="Q1349" s="92"/>
      <c r="R1349" s="92">
        <v>1</v>
      </c>
      <c r="S1349" s="92"/>
      <c r="T1349" s="93">
        <v>2</v>
      </c>
      <c r="U1349" s="93"/>
      <c r="V1349" s="94">
        <v>10</v>
      </c>
      <c r="W1349" s="121"/>
    </row>
    <row r="1350" spans="1:23" x14ac:dyDescent="0.2">
      <c r="A1350" s="86" t="s">
        <v>16</v>
      </c>
      <c r="B1350" s="86" t="s">
        <v>43</v>
      </c>
      <c r="C1350" s="88">
        <v>11495</v>
      </c>
      <c r="D1350" s="88" t="s">
        <v>71</v>
      </c>
      <c r="E1350" s="90" t="s">
        <v>44</v>
      </c>
      <c r="F1350" s="90">
        <v>76</v>
      </c>
      <c r="G1350" s="90">
        <v>71</v>
      </c>
      <c r="H1350" s="91"/>
      <c r="I1350" s="91">
        <v>1</v>
      </c>
      <c r="J1350" s="91">
        <v>1</v>
      </c>
      <c r="K1350" s="91"/>
      <c r="L1350" s="92"/>
      <c r="M1350" s="92">
        <v>1</v>
      </c>
      <c r="N1350" s="92"/>
      <c r="O1350" s="92">
        <v>1</v>
      </c>
      <c r="P1350" s="92">
        <v>1</v>
      </c>
      <c r="Q1350" s="92"/>
      <c r="R1350" s="92">
        <v>1</v>
      </c>
      <c r="S1350" s="92"/>
      <c r="T1350" s="93">
        <v>0</v>
      </c>
      <c r="U1350" s="93"/>
      <c r="V1350" s="94">
        <v>6</v>
      </c>
      <c r="W1350" s="121"/>
    </row>
    <row r="1351" spans="1:23" x14ac:dyDescent="0.2">
      <c r="A1351" s="86" t="s">
        <v>16</v>
      </c>
      <c r="B1351" s="86" t="s">
        <v>43</v>
      </c>
      <c r="C1351" s="88">
        <v>11495</v>
      </c>
      <c r="D1351" s="88" t="s">
        <v>71</v>
      </c>
      <c r="E1351" s="90" t="s">
        <v>44</v>
      </c>
      <c r="F1351" s="90">
        <v>76</v>
      </c>
      <c r="G1351" s="90">
        <v>71</v>
      </c>
      <c r="H1351" s="91"/>
      <c r="I1351" s="91">
        <v>2</v>
      </c>
      <c r="J1351" s="91">
        <v>1</v>
      </c>
      <c r="K1351" s="91"/>
      <c r="L1351" s="92"/>
      <c r="M1351" s="92">
        <v>2</v>
      </c>
      <c r="N1351" s="92">
        <v>1</v>
      </c>
      <c r="O1351" s="92"/>
      <c r="P1351" s="92">
        <v>2</v>
      </c>
      <c r="Q1351" s="92"/>
      <c r="R1351" s="92">
        <v>1</v>
      </c>
      <c r="S1351" s="92"/>
      <c r="T1351" s="93">
        <v>2</v>
      </c>
      <c r="U1351" s="93"/>
      <c r="V1351" s="94">
        <v>11</v>
      </c>
      <c r="W1351" s="121"/>
    </row>
    <row r="1352" spans="1:23" x14ac:dyDescent="0.2">
      <c r="A1352" s="86" t="s">
        <v>16</v>
      </c>
      <c r="B1352" s="86" t="s">
        <v>43</v>
      </c>
      <c r="C1352" s="88">
        <v>11495</v>
      </c>
      <c r="D1352" s="88" t="s">
        <v>71</v>
      </c>
      <c r="E1352" s="90" t="s">
        <v>44</v>
      </c>
      <c r="F1352" s="90">
        <v>76</v>
      </c>
      <c r="G1352" s="90">
        <v>71</v>
      </c>
      <c r="H1352" s="91">
        <v>2</v>
      </c>
      <c r="I1352" s="91"/>
      <c r="J1352" s="91">
        <v>1</v>
      </c>
      <c r="K1352" s="91"/>
      <c r="L1352" s="92">
        <v>2</v>
      </c>
      <c r="M1352" s="92"/>
      <c r="N1352" s="92">
        <v>1</v>
      </c>
      <c r="O1352" s="92"/>
      <c r="P1352" s="92">
        <v>2</v>
      </c>
      <c r="Q1352" s="92"/>
      <c r="R1352" s="92"/>
      <c r="S1352" s="92">
        <v>1</v>
      </c>
      <c r="T1352" s="93">
        <v>1</v>
      </c>
      <c r="U1352" s="93"/>
      <c r="V1352" s="94">
        <v>10</v>
      </c>
      <c r="W1352" s="121"/>
    </row>
    <row r="1353" spans="1:23" x14ac:dyDescent="0.2">
      <c r="A1353" s="86" t="s">
        <v>16</v>
      </c>
      <c r="B1353" s="86" t="s">
        <v>43</v>
      </c>
      <c r="C1353" s="88">
        <v>11495</v>
      </c>
      <c r="D1353" s="88" t="s">
        <v>71</v>
      </c>
      <c r="E1353" s="90" t="s">
        <v>44</v>
      </c>
      <c r="F1353" s="90">
        <v>76</v>
      </c>
      <c r="G1353" s="90">
        <v>71</v>
      </c>
      <c r="H1353" s="91">
        <v>1</v>
      </c>
      <c r="I1353" s="91"/>
      <c r="J1353" s="91"/>
      <c r="K1353" s="91">
        <v>1</v>
      </c>
      <c r="L1353" s="92"/>
      <c r="M1353" s="92">
        <v>2</v>
      </c>
      <c r="N1353" s="92">
        <v>1</v>
      </c>
      <c r="O1353" s="92"/>
      <c r="P1353" s="92">
        <v>2</v>
      </c>
      <c r="Q1353" s="92"/>
      <c r="R1353" s="92">
        <v>1</v>
      </c>
      <c r="S1353" s="92"/>
      <c r="T1353" s="93">
        <v>2</v>
      </c>
      <c r="U1353" s="93"/>
      <c r="V1353" s="94">
        <v>10</v>
      </c>
      <c r="W1353" s="121"/>
    </row>
    <row r="1354" spans="1:23" x14ac:dyDescent="0.2">
      <c r="A1354" s="86" t="s">
        <v>16</v>
      </c>
      <c r="B1354" s="86" t="s">
        <v>43</v>
      </c>
      <c r="C1354" s="88">
        <v>11495</v>
      </c>
      <c r="D1354" s="88" t="s">
        <v>71</v>
      </c>
      <c r="E1354" s="90" t="s">
        <v>44</v>
      </c>
      <c r="F1354" s="90">
        <v>76</v>
      </c>
      <c r="G1354" s="90">
        <v>71</v>
      </c>
      <c r="H1354" s="91">
        <v>2</v>
      </c>
      <c r="I1354" s="91"/>
      <c r="J1354" s="91">
        <v>1</v>
      </c>
      <c r="K1354" s="91"/>
      <c r="L1354" s="92">
        <v>2</v>
      </c>
      <c r="M1354" s="92"/>
      <c r="N1354" s="92">
        <v>1</v>
      </c>
      <c r="O1354" s="92"/>
      <c r="P1354" s="92">
        <v>2</v>
      </c>
      <c r="Q1354" s="92"/>
      <c r="R1354" s="92"/>
      <c r="S1354" s="92">
        <v>1</v>
      </c>
      <c r="T1354" s="93"/>
      <c r="U1354" s="93">
        <v>2</v>
      </c>
      <c r="V1354" s="94">
        <v>11</v>
      </c>
      <c r="W1354" s="121"/>
    </row>
    <row r="1355" spans="1:23" x14ac:dyDescent="0.2">
      <c r="A1355" s="86" t="s">
        <v>16</v>
      </c>
      <c r="B1355" s="86" t="s">
        <v>43</v>
      </c>
      <c r="C1355" s="88">
        <v>11495</v>
      </c>
      <c r="D1355" s="88" t="s">
        <v>71</v>
      </c>
      <c r="E1355" s="90" t="s">
        <v>44</v>
      </c>
      <c r="F1355" s="90">
        <v>76</v>
      </c>
      <c r="G1355" s="90">
        <v>71</v>
      </c>
      <c r="H1355" s="91">
        <v>2</v>
      </c>
      <c r="I1355" s="91"/>
      <c r="J1355" s="91">
        <v>1</v>
      </c>
      <c r="K1355" s="91"/>
      <c r="L1355" s="92">
        <v>2</v>
      </c>
      <c r="M1355" s="92"/>
      <c r="N1355" s="92">
        <v>1</v>
      </c>
      <c r="O1355" s="92"/>
      <c r="P1355" s="92">
        <v>2</v>
      </c>
      <c r="Q1355" s="92"/>
      <c r="R1355" s="92"/>
      <c r="S1355" s="92">
        <v>1</v>
      </c>
      <c r="T1355" s="93"/>
      <c r="U1355" s="93">
        <v>1</v>
      </c>
      <c r="V1355" s="94">
        <v>10</v>
      </c>
      <c r="W1355" s="121"/>
    </row>
    <row r="1356" spans="1:23" x14ac:dyDescent="0.2">
      <c r="A1356" s="86" t="s">
        <v>16</v>
      </c>
      <c r="B1356" s="86" t="s">
        <v>43</v>
      </c>
      <c r="C1356" s="88">
        <v>11495</v>
      </c>
      <c r="D1356" s="88" t="s">
        <v>71</v>
      </c>
      <c r="E1356" s="90" t="s">
        <v>44</v>
      </c>
      <c r="F1356" s="90">
        <v>76</v>
      </c>
      <c r="G1356" s="90">
        <v>71</v>
      </c>
      <c r="H1356" s="91"/>
      <c r="I1356" s="91">
        <v>2</v>
      </c>
      <c r="J1356" s="91"/>
      <c r="K1356" s="91">
        <v>1</v>
      </c>
      <c r="L1356" s="92"/>
      <c r="M1356" s="92">
        <v>2</v>
      </c>
      <c r="N1356" s="92">
        <v>1</v>
      </c>
      <c r="O1356" s="92"/>
      <c r="P1356" s="92"/>
      <c r="Q1356" s="92">
        <v>2</v>
      </c>
      <c r="R1356" s="92">
        <v>1</v>
      </c>
      <c r="S1356" s="92"/>
      <c r="T1356" s="93">
        <v>2</v>
      </c>
      <c r="U1356" s="93"/>
      <c r="V1356" s="94">
        <v>11</v>
      </c>
      <c r="W1356" s="121"/>
    </row>
    <row r="1357" spans="1:23" x14ac:dyDescent="0.2">
      <c r="A1357" s="86" t="s">
        <v>16</v>
      </c>
      <c r="B1357" s="86" t="s">
        <v>43</v>
      </c>
      <c r="C1357" s="88">
        <v>11495</v>
      </c>
      <c r="D1357" s="88" t="s">
        <v>71</v>
      </c>
      <c r="E1357" s="90" t="s">
        <v>44</v>
      </c>
      <c r="F1357" s="90">
        <v>76</v>
      </c>
      <c r="G1357" s="90">
        <v>71</v>
      </c>
      <c r="H1357" s="91">
        <v>1</v>
      </c>
      <c r="I1357" s="91"/>
      <c r="J1357" s="91">
        <v>1</v>
      </c>
      <c r="K1357" s="91"/>
      <c r="L1357" s="92"/>
      <c r="M1357" s="92">
        <v>2</v>
      </c>
      <c r="N1357" s="92">
        <v>1</v>
      </c>
      <c r="O1357" s="92"/>
      <c r="P1357" s="92">
        <v>2</v>
      </c>
      <c r="Q1357" s="92"/>
      <c r="R1357" s="92"/>
      <c r="S1357" s="92">
        <v>0</v>
      </c>
      <c r="T1357" s="93">
        <v>2</v>
      </c>
      <c r="U1357" s="93"/>
      <c r="V1357" s="94">
        <v>9</v>
      </c>
      <c r="W1357" s="121"/>
    </row>
    <row r="1358" spans="1:23" x14ac:dyDescent="0.2">
      <c r="A1358" s="86" t="s">
        <v>16</v>
      </c>
      <c r="B1358" s="86" t="s">
        <v>43</v>
      </c>
      <c r="C1358" s="88">
        <v>11495</v>
      </c>
      <c r="D1358" s="88" t="s">
        <v>71</v>
      </c>
      <c r="E1358" s="90" t="s">
        <v>44</v>
      </c>
      <c r="F1358" s="90">
        <v>76</v>
      </c>
      <c r="G1358" s="90">
        <v>71</v>
      </c>
      <c r="H1358" s="91">
        <v>2</v>
      </c>
      <c r="I1358" s="91"/>
      <c r="J1358" s="91">
        <v>1</v>
      </c>
      <c r="K1358" s="91"/>
      <c r="L1358" s="92">
        <v>2</v>
      </c>
      <c r="M1358" s="92"/>
      <c r="N1358" s="92"/>
      <c r="O1358" s="92">
        <v>1</v>
      </c>
      <c r="P1358" s="92"/>
      <c r="Q1358" s="92">
        <v>1</v>
      </c>
      <c r="R1358" s="92">
        <v>1</v>
      </c>
      <c r="S1358" s="92"/>
      <c r="T1358" s="93">
        <v>2</v>
      </c>
      <c r="U1358" s="93"/>
      <c r="V1358" s="94">
        <v>10</v>
      </c>
      <c r="W1358" s="121"/>
    </row>
    <row r="1359" spans="1:23" x14ac:dyDescent="0.2">
      <c r="A1359" s="86" t="s">
        <v>16</v>
      </c>
      <c r="B1359" s="86" t="s">
        <v>43</v>
      </c>
      <c r="C1359" s="88">
        <v>11495</v>
      </c>
      <c r="D1359" s="88" t="s">
        <v>71</v>
      </c>
      <c r="E1359" s="90" t="s">
        <v>44</v>
      </c>
      <c r="F1359" s="90">
        <v>76</v>
      </c>
      <c r="G1359" s="90">
        <v>71</v>
      </c>
      <c r="H1359" s="91">
        <v>1</v>
      </c>
      <c r="I1359" s="91"/>
      <c r="J1359" s="91">
        <v>1</v>
      </c>
      <c r="K1359" s="91"/>
      <c r="L1359" s="92"/>
      <c r="M1359" s="92">
        <v>2</v>
      </c>
      <c r="N1359" s="92">
        <v>1</v>
      </c>
      <c r="O1359" s="92"/>
      <c r="P1359" s="92">
        <v>2</v>
      </c>
      <c r="Q1359" s="92"/>
      <c r="R1359" s="92"/>
      <c r="S1359" s="92">
        <v>1</v>
      </c>
      <c r="T1359" s="93">
        <v>2</v>
      </c>
      <c r="U1359" s="93"/>
      <c r="V1359" s="94">
        <v>10</v>
      </c>
      <c r="W1359" s="121"/>
    </row>
    <row r="1360" spans="1:23" x14ac:dyDescent="0.2">
      <c r="A1360" s="86" t="s">
        <v>16</v>
      </c>
      <c r="B1360" s="86" t="s">
        <v>43</v>
      </c>
      <c r="C1360" s="88">
        <v>11495</v>
      </c>
      <c r="D1360" s="88" t="s">
        <v>71</v>
      </c>
      <c r="E1360" s="90" t="s">
        <v>44</v>
      </c>
      <c r="F1360" s="90">
        <v>76</v>
      </c>
      <c r="G1360" s="90">
        <v>71</v>
      </c>
      <c r="H1360" s="91"/>
      <c r="I1360" s="91">
        <v>1</v>
      </c>
      <c r="J1360" s="91">
        <v>1</v>
      </c>
      <c r="K1360" s="91"/>
      <c r="L1360" s="92"/>
      <c r="M1360" s="92">
        <v>2</v>
      </c>
      <c r="N1360" s="92">
        <v>1</v>
      </c>
      <c r="O1360" s="92"/>
      <c r="P1360" s="92">
        <v>2</v>
      </c>
      <c r="Q1360" s="92"/>
      <c r="R1360" s="92"/>
      <c r="S1360" s="92">
        <v>0</v>
      </c>
      <c r="T1360" s="93">
        <v>1</v>
      </c>
      <c r="U1360" s="93"/>
      <c r="V1360" s="94">
        <v>8</v>
      </c>
      <c r="W1360" s="121"/>
    </row>
    <row r="1361" spans="1:23" x14ac:dyDescent="0.2">
      <c r="A1361" s="86" t="s">
        <v>16</v>
      </c>
      <c r="B1361" s="86" t="s">
        <v>43</v>
      </c>
      <c r="C1361" s="88">
        <v>11495</v>
      </c>
      <c r="D1361" s="88" t="s">
        <v>71</v>
      </c>
      <c r="E1361" s="90" t="s">
        <v>44</v>
      </c>
      <c r="F1361" s="90">
        <v>76</v>
      </c>
      <c r="G1361" s="90">
        <v>71</v>
      </c>
      <c r="H1361" s="91">
        <v>2</v>
      </c>
      <c r="I1361" s="91"/>
      <c r="J1361" s="91"/>
      <c r="K1361" s="91">
        <v>1</v>
      </c>
      <c r="L1361" s="92">
        <v>2</v>
      </c>
      <c r="M1361" s="92"/>
      <c r="N1361" s="92"/>
      <c r="O1361" s="92">
        <v>1</v>
      </c>
      <c r="P1361" s="92"/>
      <c r="Q1361" s="92">
        <v>2</v>
      </c>
      <c r="R1361" s="92">
        <v>1</v>
      </c>
      <c r="S1361" s="92"/>
      <c r="T1361" s="93">
        <v>2</v>
      </c>
      <c r="U1361" s="93"/>
      <c r="V1361" s="94">
        <v>11</v>
      </c>
      <c r="W1361" s="121"/>
    </row>
    <row r="1362" spans="1:23" x14ac:dyDescent="0.2">
      <c r="A1362" s="86" t="s">
        <v>16</v>
      </c>
      <c r="B1362" s="86" t="s">
        <v>43</v>
      </c>
      <c r="C1362" s="88">
        <v>11495</v>
      </c>
      <c r="D1362" s="88" t="s">
        <v>71</v>
      </c>
      <c r="E1362" s="90" t="s">
        <v>44</v>
      </c>
      <c r="F1362" s="90">
        <v>76</v>
      </c>
      <c r="G1362" s="90">
        <v>71</v>
      </c>
      <c r="H1362" s="91">
        <v>0</v>
      </c>
      <c r="I1362" s="91"/>
      <c r="J1362" s="91"/>
      <c r="K1362" s="91">
        <v>1</v>
      </c>
      <c r="L1362" s="92"/>
      <c r="M1362" s="92">
        <v>1</v>
      </c>
      <c r="N1362" s="92">
        <v>1</v>
      </c>
      <c r="O1362" s="92"/>
      <c r="P1362" s="92">
        <v>2</v>
      </c>
      <c r="Q1362" s="92"/>
      <c r="R1362" s="92">
        <v>1</v>
      </c>
      <c r="S1362" s="92"/>
      <c r="T1362" s="93">
        <v>1</v>
      </c>
      <c r="U1362" s="93"/>
      <c r="V1362" s="94">
        <v>7</v>
      </c>
      <c r="W1362" s="121"/>
    </row>
    <row r="1363" spans="1:23" x14ac:dyDescent="0.2">
      <c r="A1363" s="86" t="s">
        <v>16</v>
      </c>
      <c r="B1363" s="86" t="s">
        <v>43</v>
      </c>
      <c r="C1363" s="88">
        <v>11495</v>
      </c>
      <c r="D1363" s="88" t="s">
        <v>71</v>
      </c>
      <c r="E1363" s="90" t="s">
        <v>44</v>
      </c>
      <c r="F1363" s="90">
        <v>76</v>
      </c>
      <c r="G1363" s="90">
        <v>71</v>
      </c>
      <c r="H1363" s="91">
        <v>2</v>
      </c>
      <c r="I1363" s="91"/>
      <c r="J1363" s="91">
        <v>1</v>
      </c>
      <c r="K1363" s="91"/>
      <c r="L1363" s="92"/>
      <c r="M1363" s="92">
        <v>1</v>
      </c>
      <c r="N1363" s="92">
        <v>1</v>
      </c>
      <c r="O1363" s="92"/>
      <c r="P1363" s="92">
        <v>2</v>
      </c>
      <c r="Q1363" s="92"/>
      <c r="R1363" s="92">
        <v>1</v>
      </c>
      <c r="S1363" s="92"/>
      <c r="T1363" s="93">
        <v>2</v>
      </c>
      <c r="U1363" s="93"/>
      <c r="V1363" s="94">
        <v>10</v>
      </c>
      <c r="W1363" s="121"/>
    </row>
    <row r="1364" spans="1:23" x14ac:dyDescent="0.2">
      <c r="A1364" s="86" t="s">
        <v>16</v>
      </c>
      <c r="B1364" s="86" t="s">
        <v>43</v>
      </c>
      <c r="C1364" s="88">
        <v>11495</v>
      </c>
      <c r="D1364" s="88" t="s">
        <v>71</v>
      </c>
      <c r="E1364" s="90" t="s">
        <v>44</v>
      </c>
      <c r="F1364" s="90">
        <v>76</v>
      </c>
      <c r="G1364" s="90">
        <v>71</v>
      </c>
      <c r="H1364" s="91">
        <v>1</v>
      </c>
      <c r="I1364" s="91"/>
      <c r="J1364" s="91"/>
      <c r="K1364" s="91">
        <v>1</v>
      </c>
      <c r="L1364" s="92"/>
      <c r="M1364" s="92">
        <v>2</v>
      </c>
      <c r="N1364" s="92"/>
      <c r="O1364" s="92">
        <v>0</v>
      </c>
      <c r="P1364" s="92">
        <v>0</v>
      </c>
      <c r="Q1364" s="92"/>
      <c r="R1364" s="92">
        <v>1</v>
      </c>
      <c r="S1364" s="92"/>
      <c r="T1364" s="93"/>
      <c r="U1364" s="93">
        <v>1</v>
      </c>
      <c r="V1364" s="94">
        <v>6</v>
      </c>
      <c r="W1364" s="121"/>
    </row>
    <row r="1365" spans="1:23" x14ac:dyDescent="0.2">
      <c r="A1365" s="86" t="s">
        <v>16</v>
      </c>
      <c r="B1365" s="86" t="s">
        <v>43</v>
      </c>
      <c r="C1365" s="88">
        <v>11495</v>
      </c>
      <c r="D1365" s="88" t="s">
        <v>71</v>
      </c>
      <c r="E1365" s="90" t="s">
        <v>44</v>
      </c>
      <c r="F1365" s="90">
        <v>76</v>
      </c>
      <c r="G1365" s="90">
        <v>71</v>
      </c>
      <c r="H1365" s="91">
        <v>1</v>
      </c>
      <c r="I1365" s="91"/>
      <c r="J1365" s="91"/>
      <c r="K1365" s="91">
        <v>1</v>
      </c>
      <c r="L1365" s="92">
        <v>2</v>
      </c>
      <c r="M1365" s="92"/>
      <c r="N1365" s="92"/>
      <c r="O1365" s="92">
        <v>1</v>
      </c>
      <c r="P1365" s="92">
        <v>0</v>
      </c>
      <c r="Q1365" s="92"/>
      <c r="R1365" s="92">
        <v>1</v>
      </c>
      <c r="S1365" s="92"/>
      <c r="T1365" s="93"/>
      <c r="U1365" s="93">
        <v>1</v>
      </c>
      <c r="V1365" s="94">
        <v>7</v>
      </c>
      <c r="W1365" s="121"/>
    </row>
    <row r="1366" spans="1:23" x14ac:dyDescent="0.2">
      <c r="A1366" s="86" t="s">
        <v>16</v>
      </c>
      <c r="B1366" s="86" t="s">
        <v>43</v>
      </c>
      <c r="C1366" s="88">
        <v>11495</v>
      </c>
      <c r="D1366" s="88" t="s">
        <v>71</v>
      </c>
      <c r="E1366" s="90" t="s">
        <v>44</v>
      </c>
      <c r="F1366" s="90">
        <v>76</v>
      </c>
      <c r="G1366" s="90">
        <v>71</v>
      </c>
      <c r="H1366" s="91">
        <v>2</v>
      </c>
      <c r="I1366" s="91"/>
      <c r="J1366" s="91"/>
      <c r="K1366" s="91">
        <v>1</v>
      </c>
      <c r="L1366" s="92"/>
      <c r="M1366" s="92">
        <v>1</v>
      </c>
      <c r="N1366" s="92">
        <v>1</v>
      </c>
      <c r="O1366" s="92"/>
      <c r="P1366" s="92">
        <v>0</v>
      </c>
      <c r="Q1366" s="92"/>
      <c r="R1366" s="92">
        <v>1</v>
      </c>
      <c r="S1366" s="92"/>
      <c r="T1366" s="93">
        <v>2</v>
      </c>
      <c r="U1366" s="93"/>
      <c r="V1366" s="94">
        <v>8</v>
      </c>
      <c r="W1366" s="121"/>
    </row>
    <row r="1367" spans="1:23" x14ac:dyDescent="0.2">
      <c r="A1367" s="86" t="s">
        <v>16</v>
      </c>
      <c r="B1367" s="86" t="s">
        <v>43</v>
      </c>
      <c r="C1367" s="88">
        <v>11495</v>
      </c>
      <c r="D1367" s="88" t="s">
        <v>71</v>
      </c>
      <c r="E1367" s="90" t="s">
        <v>44</v>
      </c>
      <c r="F1367" s="90">
        <v>76</v>
      </c>
      <c r="G1367" s="90">
        <v>71</v>
      </c>
      <c r="H1367" s="91">
        <v>2</v>
      </c>
      <c r="I1367" s="91"/>
      <c r="J1367" s="91"/>
      <c r="K1367" s="91">
        <v>1</v>
      </c>
      <c r="L1367" s="92">
        <v>2</v>
      </c>
      <c r="M1367" s="92"/>
      <c r="N1367" s="92">
        <v>1</v>
      </c>
      <c r="O1367" s="92"/>
      <c r="P1367" s="92"/>
      <c r="Q1367" s="92">
        <v>1</v>
      </c>
      <c r="R1367" s="92"/>
      <c r="S1367" s="92">
        <v>1</v>
      </c>
      <c r="T1367" s="93">
        <v>1</v>
      </c>
      <c r="U1367" s="93"/>
      <c r="V1367" s="94">
        <v>9</v>
      </c>
      <c r="W1367" s="121"/>
    </row>
    <row r="1368" spans="1:23" x14ac:dyDescent="0.2">
      <c r="A1368" s="86" t="s">
        <v>16</v>
      </c>
      <c r="B1368" s="86" t="s">
        <v>43</v>
      </c>
      <c r="C1368" s="88">
        <v>11495</v>
      </c>
      <c r="D1368" s="88" t="s">
        <v>71</v>
      </c>
      <c r="E1368" s="90" t="s">
        <v>44</v>
      </c>
      <c r="F1368" s="90">
        <v>76</v>
      </c>
      <c r="G1368" s="90">
        <v>71</v>
      </c>
      <c r="H1368" s="91">
        <v>2</v>
      </c>
      <c r="I1368" s="91"/>
      <c r="J1368" s="91">
        <v>1</v>
      </c>
      <c r="K1368" s="91"/>
      <c r="L1368" s="92"/>
      <c r="M1368" s="92">
        <v>2</v>
      </c>
      <c r="N1368" s="92"/>
      <c r="O1368" s="92">
        <v>0</v>
      </c>
      <c r="P1368" s="92">
        <v>2</v>
      </c>
      <c r="Q1368" s="92"/>
      <c r="R1368" s="92">
        <v>1</v>
      </c>
      <c r="S1368" s="92"/>
      <c r="T1368" s="93">
        <v>1</v>
      </c>
      <c r="U1368" s="93"/>
      <c r="V1368" s="94">
        <v>9</v>
      </c>
      <c r="W1368" s="121"/>
    </row>
    <row r="1369" spans="1:23" x14ac:dyDescent="0.2">
      <c r="A1369" s="86" t="s">
        <v>16</v>
      </c>
      <c r="B1369" s="86" t="s">
        <v>43</v>
      </c>
      <c r="C1369" s="88">
        <v>11495</v>
      </c>
      <c r="D1369" s="88" t="s">
        <v>71</v>
      </c>
      <c r="E1369" s="90" t="s">
        <v>44</v>
      </c>
      <c r="F1369" s="90">
        <v>76</v>
      </c>
      <c r="G1369" s="90">
        <v>71</v>
      </c>
      <c r="H1369" s="91">
        <v>2</v>
      </c>
      <c r="I1369" s="91"/>
      <c r="J1369" s="91"/>
      <c r="K1369" s="91">
        <v>1</v>
      </c>
      <c r="L1369" s="92"/>
      <c r="M1369" s="92">
        <v>2</v>
      </c>
      <c r="N1369" s="92">
        <v>1</v>
      </c>
      <c r="O1369" s="92"/>
      <c r="P1369" s="92"/>
      <c r="Q1369" s="92">
        <v>2</v>
      </c>
      <c r="R1369" s="92"/>
      <c r="S1369" s="92">
        <v>1</v>
      </c>
      <c r="T1369" s="93"/>
      <c r="U1369" s="93">
        <v>2</v>
      </c>
      <c r="V1369" s="94">
        <v>11</v>
      </c>
      <c r="W1369" s="121"/>
    </row>
    <row r="1370" spans="1:23" x14ac:dyDescent="0.2">
      <c r="A1370" s="86" t="s">
        <v>16</v>
      </c>
      <c r="B1370" s="86" t="s">
        <v>43</v>
      </c>
      <c r="C1370" s="88">
        <v>11495</v>
      </c>
      <c r="D1370" s="88" t="s">
        <v>71</v>
      </c>
      <c r="E1370" s="90" t="s">
        <v>44</v>
      </c>
      <c r="F1370" s="90">
        <v>76</v>
      </c>
      <c r="G1370" s="90">
        <v>71</v>
      </c>
      <c r="H1370" s="91"/>
      <c r="I1370" s="91">
        <v>2</v>
      </c>
      <c r="J1370" s="91">
        <v>1</v>
      </c>
      <c r="K1370" s="91"/>
      <c r="L1370" s="92"/>
      <c r="M1370" s="92">
        <v>1</v>
      </c>
      <c r="N1370" s="92">
        <v>1</v>
      </c>
      <c r="O1370" s="92"/>
      <c r="P1370" s="92"/>
      <c r="Q1370" s="92">
        <v>2</v>
      </c>
      <c r="R1370" s="92">
        <v>1</v>
      </c>
      <c r="S1370" s="92"/>
      <c r="T1370" s="93">
        <v>2</v>
      </c>
      <c r="U1370" s="93"/>
      <c r="V1370" s="94">
        <v>10</v>
      </c>
      <c r="W1370" s="121"/>
    </row>
    <row r="1371" spans="1:23" x14ac:dyDescent="0.2">
      <c r="A1371" s="86" t="s">
        <v>16</v>
      </c>
      <c r="B1371" s="86" t="s">
        <v>43</v>
      </c>
      <c r="C1371" s="88">
        <v>11495</v>
      </c>
      <c r="D1371" s="88" t="s">
        <v>71</v>
      </c>
      <c r="E1371" s="90" t="s">
        <v>44</v>
      </c>
      <c r="F1371" s="90">
        <v>76</v>
      </c>
      <c r="G1371" s="90">
        <v>71</v>
      </c>
      <c r="H1371" s="91"/>
      <c r="I1371" s="91">
        <v>1</v>
      </c>
      <c r="J1371" s="91"/>
      <c r="K1371" s="91">
        <v>1</v>
      </c>
      <c r="L1371" s="92"/>
      <c r="M1371" s="92">
        <v>1</v>
      </c>
      <c r="N1371" s="92">
        <v>1</v>
      </c>
      <c r="O1371" s="92"/>
      <c r="P1371" s="92"/>
      <c r="Q1371" s="92">
        <v>1</v>
      </c>
      <c r="R1371" s="92"/>
      <c r="S1371" s="92">
        <v>1</v>
      </c>
      <c r="T1371" s="93"/>
      <c r="U1371" s="93">
        <v>2</v>
      </c>
      <c r="V1371" s="94">
        <v>8</v>
      </c>
      <c r="W1371" s="121"/>
    </row>
    <row r="1372" spans="1:23" x14ac:dyDescent="0.2">
      <c r="A1372" s="86" t="s">
        <v>16</v>
      </c>
      <c r="B1372" s="86" t="s">
        <v>43</v>
      </c>
      <c r="C1372" s="88">
        <v>11495</v>
      </c>
      <c r="D1372" s="88" t="s">
        <v>71</v>
      </c>
      <c r="E1372" s="90" t="s">
        <v>44</v>
      </c>
      <c r="F1372" s="90">
        <v>76</v>
      </c>
      <c r="G1372" s="90">
        <v>71</v>
      </c>
      <c r="H1372" s="91">
        <v>2</v>
      </c>
      <c r="I1372" s="91"/>
      <c r="J1372" s="91"/>
      <c r="K1372" s="91">
        <v>1</v>
      </c>
      <c r="L1372" s="92">
        <v>2</v>
      </c>
      <c r="M1372" s="92"/>
      <c r="N1372" s="92">
        <v>1</v>
      </c>
      <c r="O1372" s="92"/>
      <c r="P1372" s="92">
        <v>2</v>
      </c>
      <c r="Q1372" s="92"/>
      <c r="R1372" s="92">
        <v>1</v>
      </c>
      <c r="S1372" s="92"/>
      <c r="T1372" s="93"/>
      <c r="U1372" s="93">
        <v>2</v>
      </c>
      <c r="V1372" s="94">
        <v>11</v>
      </c>
      <c r="W1372" s="121"/>
    </row>
    <row r="1373" spans="1:23" x14ac:dyDescent="0.2">
      <c r="A1373" s="86" t="s">
        <v>16</v>
      </c>
      <c r="B1373" s="86" t="s">
        <v>43</v>
      </c>
      <c r="C1373" s="88">
        <v>11495</v>
      </c>
      <c r="D1373" s="88" t="s">
        <v>71</v>
      </c>
      <c r="E1373" s="90" t="s">
        <v>44</v>
      </c>
      <c r="F1373" s="90">
        <v>76</v>
      </c>
      <c r="G1373" s="90">
        <v>71</v>
      </c>
      <c r="H1373" s="91">
        <v>0</v>
      </c>
      <c r="I1373" s="91"/>
      <c r="J1373" s="91"/>
      <c r="K1373" s="91">
        <v>1</v>
      </c>
      <c r="L1373" s="92"/>
      <c r="M1373" s="92">
        <v>2</v>
      </c>
      <c r="N1373" s="92">
        <v>1</v>
      </c>
      <c r="O1373" s="92"/>
      <c r="P1373" s="92">
        <v>2</v>
      </c>
      <c r="Q1373" s="92"/>
      <c r="R1373" s="92">
        <v>1</v>
      </c>
      <c r="S1373" s="92"/>
      <c r="T1373" s="93">
        <v>2</v>
      </c>
      <c r="U1373" s="93"/>
      <c r="V1373" s="94">
        <v>9</v>
      </c>
      <c r="W1373" s="121"/>
    </row>
    <row r="1374" spans="1:23" x14ac:dyDescent="0.2">
      <c r="A1374" s="86" t="s">
        <v>16</v>
      </c>
      <c r="B1374" s="86" t="s">
        <v>43</v>
      </c>
      <c r="C1374" s="88">
        <v>11495</v>
      </c>
      <c r="D1374" s="88" t="s">
        <v>71</v>
      </c>
      <c r="E1374" s="90" t="s">
        <v>44</v>
      </c>
      <c r="F1374" s="90">
        <v>76</v>
      </c>
      <c r="G1374" s="90">
        <v>71</v>
      </c>
      <c r="H1374" s="91">
        <v>2</v>
      </c>
      <c r="I1374" s="91"/>
      <c r="J1374" s="91"/>
      <c r="K1374" s="91">
        <v>1</v>
      </c>
      <c r="L1374" s="92">
        <v>2</v>
      </c>
      <c r="M1374" s="92"/>
      <c r="N1374" s="92">
        <v>1</v>
      </c>
      <c r="O1374" s="92"/>
      <c r="P1374" s="92">
        <v>2</v>
      </c>
      <c r="Q1374" s="92"/>
      <c r="R1374" s="92">
        <v>1</v>
      </c>
      <c r="S1374" s="92"/>
      <c r="T1374" s="93">
        <v>2</v>
      </c>
      <c r="U1374" s="93"/>
      <c r="V1374" s="94">
        <v>11</v>
      </c>
      <c r="W1374" s="121"/>
    </row>
    <row r="1375" spans="1:23" x14ac:dyDescent="0.2">
      <c r="A1375" s="86" t="s">
        <v>16</v>
      </c>
      <c r="B1375" s="86" t="s">
        <v>43</v>
      </c>
      <c r="C1375" s="88">
        <v>11495</v>
      </c>
      <c r="D1375" s="88" t="s">
        <v>71</v>
      </c>
      <c r="E1375" s="90" t="s">
        <v>44</v>
      </c>
      <c r="F1375" s="90">
        <v>76</v>
      </c>
      <c r="G1375" s="90">
        <v>71</v>
      </c>
      <c r="H1375" s="91">
        <v>0</v>
      </c>
      <c r="I1375" s="91"/>
      <c r="J1375" s="91"/>
      <c r="K1375" s="91">
        <v>1</v>
      </c>
      <c r="L1375" s="92">
        <v>1</v>
      </c>
      <c r="M1375" s="92"/>
      <c r="N1375" s="92">
        <v>1</v>
      </c>
      <c r="O1375" s="92"/>
      <c r="P1375" s="92">
        <v>2</v>
      </c>
      <c r="Q1375" s="92"/>
      <c r="R1375" s="92">
        <v>1</v>
      </c>
      <c r="S1375" s="92"/>
      <c r="T1375" s="93"/>
      <c r="U1375" s="93">
        <v>2</v>
      </c>
      <c r="V1375" s="94">
        <v>8</v>
      </c>
      <c r="W1375" s="121"/>
    </row>
    <row r="1376" spans="1:23" x14ac:dyDescent="0.2">
      <c r="A1376" s="86" t="s">
        <v>16</v>
      </c>
      <c r="B1376" s="86" t="s">
        <v>43</v>
      </c>
      <c r="C1376" s="88">
        <v>11495</v>
      </c>
      <c r="D1376" s="88" t="s">
        <v>71</v>
      </c>
      <c r="E1376" s="90" t="s">
        <v>44</v>
      </c>
      <c r="F1376" s="90">
        <v>76</v>
      </c>
      <c r="G1376" s="90">
        <v>71</v>
      </c>
      <c r="H1376" s="91">
        <v>2</v>
      </c>
      <c r="I1376" s="91"/>
      <c r="J1376" s="91"/>
      <c r="K1376" s="91">
        <v>1</v>
      </c>
      <c r="L1376" s="92"/>
      <c r="M1376" s="92">
        <v>1</v>
      </c>
      <c r="N1376" s="92">
        <v>1</v>
      </c>
      <c r="O1376" s="92"/>
      <c r="P1376" s="92"/>
      <c r="Q1376" s="92">
        <v>2</v>
      </c>
      <c r="R1376" s="92">
        <v>1</v>
      </c>
      <c r="S1376" s="92"/>
      <c r="T1376" s="93">
        <v>2</v>
      </c>
      <c r="U1376" s="93"/>
      <c r="V1376" s="94">
        <v>10</v>
      </c>
      <c r="W1376" s="121"/>
    </row>
    <row r="1377" spans="1:23" x14ac:dyDescent="0.2">
      <c r="A1377" s="86" t="s">
        <v>16</v>
      </c>
      <c r="B1377" s="86" t="s">
        <v>43</v>
      </c>
      <c r="C1377" s="88">
        <v>11495</v>
      </c>
      <c r="D1377" s="88" t="s">
        <v>71</v>
      </c>
      <c r="E1377" s="90" t="s">
        <v>44</v>
      </c>
      <c r="F1377" s="90">
        <v>76</v>
      </c>
      <c r="G1377" s="90">
        <v>71</v>
      </c>
      <c r="H1377" s="91"/>
      <c r="I1377" s="91">
        <v>2</v>
      </c>
      <c r="J1377" s="91"/>
      <c r="K1377" s="91">
        <v>1</v>
      </c>
      <c r="L1377" s="92"/>
      <c r="M1377" s="92">
        <v>1</v>
      </c>
      <c r="N1377" s="92">
        <v>1</v>
      </c>
      <c r="O1377" s="92"/>
      <c r="P1377" s="92">
        <v>1</v>
      </c>
      <c r="Q1377" s="92"/>
      <c r="R1377" s="92">
        <v>1</v>
      </c>
      <c r="S1377" s="92"/>
      <c r="T1377" s="93">
        <v>2</v>
      </c>
      <c r="U1377" s="93"/>
      <c r="V1377" s="94">
        <v>9</v>
      </c>
      <c r="W1377" s="121"/>
    </row>
    <row r="1378" spans="1:23" x14ac:dyDescent="0.2">
      <c r="A1378" s="86" t="s">
        <v>16</v>
      </c>
      <c r="B1378" s="86" t="s">
        <v>43</v>
      </c>
      <c r="C1378" s="88">
        <v>11495</v>
      </c>
      <c r="D1378" s="88" t="s">
        <v>71</v>
      </c>
      <c r="E1378" s="90" t="s">
        <v>44</v>
      </c>
      <c r="F1378" s="90">
        <v>76</v>
      </c>
      <c r="G1378" s="90">
        <v>71</v>
      </c>
      <c r="H1378" s="91">
        <v>2</v>
      </c>
      <c r="I1378" s="91"/>
      <c r="J1378" s="91">
        <v>1</v>
      </c>
      <c r="K1378" s="91"/>
      <c r="L1378" s="92"/>
      <c r="M1378" s="92">
        <v>1</v>
      </c>
      <c r="N1378" s="92">
        <v>1</v>
      </c>
      <c r="O1378" s="92"/>
      <c r="P1378" s="92"/>
      <c r="Q1378" s="92">
        <v>2</v>
      </c>
      <c r="R1378" s="92"/>
      <c r="S1378" s="92">
        <v>1</v>
      </c>
      <c r="T1378" s="93">
        <v>2</v>
      </c>
      <c r="U1378" s="93"/>
      <c r="V1378" s="94">
        <v>10</v>
      </c>
      <c r="W1378" s="121"/>
    </row>
    <row r="1379" spans="1:23" x14ac:dyDescent="0.2">
      <c r="A1379" s="86" t="s">
        <v>16</v>
      </c>
      <c r="B1379" s="86" t="s">
        <v>43</v>
      </c>
      <c r="C1379" s="88">
        <v>11495</v>
      </c>
      <c r="D1379" s="88" t="s">
        <v>71</v>
      </c>
      <c r="E1379" s="90" t="s">
        <v>44</v>
      </c>
      <c r="F1379" s="90">
        <v>76</v>
      </c>
      <c r="G1379" s="90">
        <v>71</v>
      </c>
      <c r="H1379" s="91">
        <v>2</v>
      </c>
      <c r="I1379" s="91"/>
      <c r="J1379" s="91"/>
      <c r="K1379" s="91">
        <v>1</v>
      </c>
      <c r="L1379" s="92">
        <v>2</v>
      </c>
      <c r="M1379" s="92"/>
      <c r="N1379" s="92">
        <v>1</v>
      </c>
      <c r="O1379" s="92"/>
      <c r="P1379" s="92"/>
      <c r="Q1379" s="92">
        <v>2</v>
      </c>
      <c r="R1379" s="92"/>
      <c r="S1379" s="92">
        <v>1</v>
      </c>
      <c r="T1379" s="93"/>
      <c r="U1379" s="93">
        <v>2</v>
      </c>
      <c r="V1379" s="94">
        <v>11</v>
      </c>
      <c r="W1379" s="121"/>
    </row>
    <row r="1380" spans="1:23" x14ac:dyDescent="0.2">
      <c r="A1380" s="86" t="s">
        <v>16</v>
      </c>
      <c r="B1380" s="86" t="s">
        <v>43</v>
      </c>
      <c r="C1380" s="88">
        <v>11495</v>
      </c>
      <c r="D1380" s="88" t="s">
        <v>71</v>
      </c>
      <c r="E1380" s="90" t="s">
        <v>44</v>
      </c>
      <c r="F1380" s="90">
        <v>76</v>
      </c>
      <c r="G1380" s="90">
        <v>71</v>
      </c>
      <c r="H1380" s="91">
        <v>2</v>
      </c>
      <c r="I1380" s="91"/>
      <c r="J1380" s="91"/>
      <c r="K1380" s="91">
        <v>1</v>
      </c>
      <c r="L1380" s="92"/>
      <c r="M1380" s="92">
        <v>2</v>
      </c>
      <c r="N1380" s="92">
        <v>1</v>
      </c>
      <c r="O1380" s="92"/>
      <c r="P1380" s="92">
        <v>0</v>
      </c>
      <c r="Q1380" s="92"/>
      <c r="R1380" s="92">
        <v>1</v>
      </c>
      <c r="S1380" s="92"/>
      <c r="T1380" s="93"/>
      <c r="U1380" s="93">
        <v>2</v>
      </c>
      <c r="V1380" s="94">
        <v>9</v>
      </c>
      <c r="W1380" s="121"/>
    </row>
    <row r="1381" spans="1:23" x14ac:dyDescent="0.2">
      <c r="A1381" s="86" t="s">
        <v>16</v>
      </c>
      <c r="B1381" s="86" t="s">
        <v>43</v>
      </c>
      <c r="C1381" s="88">
        <v>11495</v>
      </c>
      <c r="D1381" s="88" t="s">
        <v>71</v>
      </c>
      <c r="E1381" s="90" t="s">
        <v>44</v>
      </c>
      <c r="F1381" s="90">
        <v>76</v>
      </c>
      <c r="G1381" s="90">
        <v>71</v>
      </c>
      <c r="H1381" s="91">
        <v>2</v>
      </c>
      <c r="I1381" s="91"/>
      <c r="J1381" s="91"/>
      <c r="K1381" s="91">
        <v>1</v>
      </c>
      <c r="L1381" s="92"/>
      <c r="M1381" s="92">
        <v>1</v>
      </c>
      <c r="N1381" s="92">
        <v>1</v>
      </c>
      <c r="O1381" s="92"/>
      <c r="P1381" s="92">
        <v>0</v>
      </c>
      <c r="Q1381" s="92"/>
      <c r="R1381" s="92">
        <v>1</v>
      </c>
      <c r="S1381" s="92"/>
      <c r="T1381" s="93">
        <v>2</v>
      </c>
      <c r="U1381" s="93"/>
      <c r="V1381" s="94">
        <v>8</v>
      </c>
      <c r="W1381" s="121"/>
    </row>
    <row r="1382" spans="1:23" x14ac:dyDescent="0.2">
      <c r="A1382" s="86" t="s">
        <v>16</v>
      </c>
      <c r="B1382" s="86" t="s">
        <v>43</v>
      </c>
      <c r="C1382" s="88">
        <v>11495</v>
      </c>
      <c r="D1382" s="88" t="s">
        <v>71</v>
      </c>
      <c r="E1382" s="90" t="s">
        <v>44</v>
      </c>
      <c r="F1382" s="90">
        <v>76</v>
      </c>
      <c r="G1382" s="90">
        <v>71</v>
      </c>
      <c r="H1382" s="91">
        <v>0</v>
      </c>
      <c r="I1382" s="91"/>
      <c r="J1382" s="91"/>
      <c r="K1382" s="91">
        <v>1</v>
      </c>
      <c r="L1382" s="92">
        <v>2</v>
      </c>
      <c r="M1382" s="92"/>
      <c r="N1382" s="92">
        <v>1</v>
      </c>
      <c r="O1382" s="92"/>
      <c r="P1382" s="92"/>
      <c r="Q1382" s="92">
        <v>1</v>
      </c>
      <c r="R1382" s="92"/>
      <c r="S1382" s="92">
        <v>1</v>
      </c>
      <c r="T1382" s="93">
        <v>2</v>
      </c>
      <c r="U1382" s="93"/>
      <c r="V1382" s="94">
        <v>8</v>
      </c>
      <c r="W1382" s="121"/>
    </row>
    <row r="1383" spans="1:23" x14ac:dyDescent="0.2">
      <c r="A1383" s="86" t="s">
        <v>16</v>
      </c>
      <c r="B1383" s="86" t="s">
        <v>43</v>
      </c>
      <c r="C1383" s="88">
        <v>11495</v>
      </c>
      <c r="D1383" s="88" t="s">
        <v>71</v>
      </c>
      <c r="E1383" s="90" t="s">
        <v>44</v>
      </c>
      <c r="F1383" s="90">
        <v>76</v>
      </c>
      <c r="G1383" s="90">
        <v>71</v>
      </c>
      <c r="H1383" s="91"/>
      <c r="I1383" s="91">
        <v>2</v>
      </c>
      <c r="J1383" s="91">
        <v>1</v>
      </c>
      <c r="K1383" s="91"/>
      <c r="L1383" s="92"/>
      <c r="M1383" s="92">
        <v>1</v>
      </c>
      <c r="N1383" s="92"/>
      <c r="O1383" s="92">
        <v>1</v>
      </c>
      <c r="P1383" s="92">
        <v>2</v>
      </c>
      <c r="Q1383" s="92"/>
      <c r="R1383" s="92">
        <v>1</v>
      </c>
      <c r="S1383" s="92"/>
      <c r="T1383" s="93">
        <v>2</v>
      </c>
      <c r="U1383" s="93"/>
      <c r="V1383" s="94">
        <v>10</v>
      </c>
      <c r="W1383" s="121"/>
    </row>
    <row r="1384" spans="1:23" x14ac:dyDescent="0.2">
      <c r="A1384" s="86" t="s">
        <v>16</v>
      </c>
      <c r="B1384" s="86" t="s">
        <v>43</v>
      </c>
      <c r="C1384" s="88">
        <v>11495</v>
      </c>
      <c r="D1384" s="88" t="s">
        <v>71</v>
      </c>
      <c r="E1384" s="90" t="s">
        <v>44</v>
      </c>
      <c r="F1384" s="90">
        <v>76</v>
      </c>
      <c r="G1384" s="90">
        <v>71</v>
      </c>
      <c r="H1384" s="91">
        <v>2</v>
      </c>
      <c r="I1384" s="91"/>
      <c r="J1384" s="91"/>
      <c r="K1384" s="91">
        <v>1</v>
      </c>
      <c r="L1384" s="92"/>
      <c r="M1384" s="92">
        <v>2</v>
      </c>
      <c r="N1384" s="92">
        <v>1</v>
      </c>
      <c r="O1384" s="92"/>
      <c r="P1384" s="92">
        <v>0</v>
      </c>
      <c r="Q1384" s="92"/>
      <c r="R1384" s="92">
        <v>1</v>
      </c>
      <c r="S1384" s="92"/>
      <c r="T1384" s="93">
        <v>1</v>
      </c>
      <c r="U1384" s="93"/>
      <c r="V1384" s="94">
        <v>8</v>
      </c>
      <c r="W1384" s="121"/>
    </row>
    <row r="1385" spans="1:23" x14ac:dyDescent="0.2">
      <c r="A1385" s="86" t="s">
        <v>16</v>
      </c>
      <c r="B1385" s="86" t="s">
        <v>43</v>
      </c>
      <c r="C1385" s="88">
        <v>11495</v>
      </c>
      <c r="D1385" s="88" t="s">
        <v>71</v>
      </c>
      <c r="E1385" s="90" t="s">
        <v>44</v>
      </c>
      <c r="F1385" s="90">
        <v>76</v>
      </c>
      <c r="G1385" s="90">
        <v>71</v>
      </c>
      <c r="H1385" s="91"/>
      <c r="I1385" s="91">
        <v>2</v>
      </c>
      <c r="J1385" s="91">
        <v>1</v>
      </c>
      <c r="K1385" s="91"/>
      <c r="L1385" s="92"/>
      <c r="M1385" s="92">
        <v>2</v>
      </c>
      <c r="N1385" s="92"/>
      <c r="O1385" s="92">
        <v>1</v>
      </c>
      <c r="P1385" s="92"/>
      <c r="Q1385" s="92">
        <v>2</v>
      </c>
      <c r="R1385" s="92"/>
      <c r="S1385" s="92">
        <v>0</v>
      </c>
      <c r="T1385" s="93">
        <v>1</v>
      </c>
      <c r="U1385" s="93"/>
      <c r="V1385" s="94">
        <v>9</v>
      </c>
      <c r="W1385" s="121"/>
    </row>
    <row r="1386" spans="1:23" x14ac:dyDescent="0.2">
      <c r="A1386" s="86" t="s">
        <v>16</v>
      </c>
      <c r="B1386" s="86" t="s">
        <v>43</v>
      </c>
      <c r="C1386" s="88">
        <v>11495</v>
      </c>
      <c r="D1386" s="88" t="s">
        <v>71</v>
      </c>
      <c r="E1386" s="90" t="s">
        <v>44</v>
      </c>
      <c r="F1386" s="90">
        <v>76</v>
      </c>
      <c r="G1386" s="90">
        <v>71</v>
      </c>
      <c r="H1386" s="91">
        <v>2</v>
      </c>
      <c r="I1386" s="91"/>
      <c r="J1386" s="91">
        <v>1</v>
      </c>
      <c r="K1386" s="91"/>
      <c r="L1386" s="92"/>
      <c r="M1386" s="92">
        <v>2</v>
      </c>
      <c r="N1386" s="92">
        <v>1</v>
      </c>
      <c r="O1386" s="92"/>
      <c r="P1386" s="92">
        <v>1</v>
      </c>
      <c r="Q1386" s="92"/>
      <c r="R1386" s="92"/>
      <c r="S1386" s="92">
        <v>1</v>
      </c>
      <c r="T1386" s="93">
        <v>1</v>
      </c>
      <c r="U1386" s="93"/>
      <c r="V1386" s="94">
        <v>9</v>
      </c>
      <c r="W1386" s="121"/>
    </row>
    <row r="1387" spans="1:23" x14ac:dyDescent="0.2">
      <c r="A1387" s="86" t="s">
        <v>16</v>
      </c>
      <c r="B1387" s="86" t="s">
        <v>43</v>
      </c>
      <c r="C1387" s="88">
        <v>11495</v>
      </c>
      <c r="D1387" s="88" t="s">
        <v>71</v>
      </c>
      <c r="E1387" s="90" t="s">
        <v>44</v>
      </c>
      <c r="F1387" s="90">
        <v>76</v>
      </c>
      <c r="G1387" s="90">
        <v>71</v>
      </c>
      <c r="H1387" s="91">
        <v>2</v>
      </c>
      <c r="I1387" s="91"/>
      <c r="J1387" s="91"/>
      <c r="K1387" s="91">
        <v>1</v>
      </c>
      <c r="L1387" s="92"/>
      <c r="M1387" s="92">
        <v>2</v>
      </c>
      <c r="N1387" s="92">
        <v>1</v>
      </c>
      <c r="O1387" s="92"/>
      <c r="P1387" s="92">
        <v>0</v>
      </c>
      <c r="Q1387" s="92"/>
      <c r="R1387" s="92">
        <v>1</v>
      </c>
      <c r="S1387" s="92"/>
      <c r="T1387" s="93">
        <v>2</v>
      </c>
      <c r="U1387" s="93"/>
      <c r="V1387" s="94">
        <v>9</v>
      </c>
      <c r="W1387" s="121"/>
    </row>
    <row r="1388" spans="1:23" x14ac:dyDescent="0.2">
      <c r="A1388" s="86" t="s">
        <v>16</v>
      </c>
      <c r="B1388" s="86" t="s">
        <v>43</v>
      </c>
      <c r="C1388" s="88">
        <v>11495</v>
      </c>
      <c r="D1388" s="88" t="s">
        <v>71</v>
      </c>
      <c r="E1388" s="90" t="s">
        <v>44</v>
      </c>
      <c r="F1388" s="90">
        <v>76</v>
      </c>
      <c r="G1388" s="90">
        <v>71</v>
      </c>
      <c r="H1388" s="91">
        <v>2</v>
      </c>
      <c r="I1388" s="91"/>
      <c r="J1388" s="91"/>
      <c r="K1388" s="91">
        <v>1</v>
      </c>
      <c r="L1388" s="92"/>
      <c r="M1388" s="92">
        <v>2</v>
      </c>
      <c r="N1388" s="92">
        <v>1</v>
      </c>
      <c r="O1388" s="92"/>
      <c r="P1388" s="92">
        <v>0</v>
      </c>
      <c r="Q1388" s="92"/>
      <c r="R1388" s="92">
        <v>1</v>
      </c>
      <c r="S1388" s="92"/>
      <c r="T1388" s="93">
        <v>2</v>
      </c>
      <c r="U1388" s="93"/>
      <c r="V1388" s="94">
        <v>9</v>
      </c>
      <c r="W1388" s="121"/>
    </row>
    <row r="1389" spans="1:23" x14ac:dyDescent="0.2">
      <c r="A1389" s="86" t="s">
        <v>16</v>
      </c>
      <c r="B1389" s="86" t="s">
        <v>43</v>
      </c>
      <c r="C1389" s="88">
        <v>11495</v>
      </c>
      <c r="D1389" s="88" t="s">
        <v>71</v>
      </c>
      <c r="E1389" s="90" t="s">
        <v>44</v>
      </c>
      <c r="F1389" s="90">
        <v>76</v>
      </c>
      <c r="G1389" s="90">
        <v>71</v>
      </c>
      <c r="H1389" s="91"/>
      <c r="I1389" s="91">
        <v>2</v>
      </c>
      <c r="J1389" s="91">
        <v>1</v>
      </c>
      <c r="K1389" s="91"/>
      <c r="L1389" s="92"/>
      <c r="M1389" s="92">
        <v>1</v>
      </c>
      <c r="N1389" s="92">
        <v>1</v>
      </c>
      <c r="O1389" s="92"/>
      <c r="P1389" s="92"/>
      <c r="Q1389" s="92">
        <v>2</v>
      </c>
      <c r="R1389" s="92">
        <v>1</v>
      </c>
      <c r="S1389" s="92"/>
      <c r="T1389" s="93">
        <v>2</v>
      </c>
      <c r="U1389" s="93"/>
      <c r="V1389" s="94">
        <v>10</v>
      </c>
      <c r="W1389" s="121"/>
    </row>
    <row r="1390" spans="1:23" x14ac:dyDescent="0.2">
      <c r="A1390" s="86" t="s">
        <v>16</v>
      </c>
      <c r="B1390" s="86" t="s">
        <v>43</v>
      </c>
      <c r="C1390" s="88">
        <v>11495</v>
      </c>
      <c r="D1390" s="88" t="s">
        <v>71</v>
      </c>
      <c r="E1390" s="90" t="s">
        <v>44</v>
      </c>
      <c r="F1390" s="90">
        <v>76</v>
      </c>
      <c r="G1390" s="90">
        <v>71</v>
      </c>
      <c r="H1390" s="91"/>
      <c r="I1390" s="91">
        <v>2</v>
      </c>
      <c r="J1390" s="91"/>
      <c r="K1390" s="91">
        <v>1</v>
      </c>
      <c r="L1390" s="92">
        <v>2</v>
      </c>
      <c r="M1390" s="92"/>
      <c r="N1390" s="92"/>
      <c r="O1390" s="92">
        <v>1</v>
      </c>
      <c r="P1390" s="92"/>
      <c r="Q1390" s="92">
        <v>2</v>
      </c>
      <c r="R1390" s="92">
        <v>1</v>
      </c>
      <c r="S1390" s="92"/>
      <c r="T1390" s="93">
        <v>2</v>
      </c>
      <c r="U1390" s="93"/>
      <c r="V1390" s="94">
        <v>11</v>
      </c>
      <c r="W1390" s="121"/>
    </row>
    <row r="1391" spans="1:23" x14ac:dyDescent="0.2">
      <c r="A1391" s="86" t="s">
        <v>16</v>
      </c>
      <c r="B1391" s="86" t="s">
        <v>43</v>
      </c>
      <c r="C1391" s="88">
        <v>11495</v>
      </c>
      <c r="D1391" s="88" t="s">
        <v>71</v>
      </c>
      <c r="E1391" s="90" t="s">
        <v>44</v>
      </c>
      <c r="F1391" s="90">
        <v>76</v>
      </c>
      <c r="G1391" s="90">
        <v>71</v>
      </c>
      <c r="H1391" s="91">
        <v>2</v>
      </c>
      <c r="I1391" s="91"/>
      <c r="J1391" s="91"/>
      <c r="K1391" s="91">
        <v>1</v>
      </c>
      <c r="L1391" s="92">
        <v>2</v>
      </c>
      <c r="M1391" s="92"/>
      <c r="N1391" s="92">
        <v>1</v>
      </c>
      <c r="O1391" s="92"/>
      <c r="P1391" s="92">
        <v>2</v>
      </c>
      <c r="Q1391" s="92"/>
      <c r="R1391" s="92">
        <v>1</v>
      </c>
      <c r="S1391" s="92"/>
      <c r="T1391" s="93">
        <v>2</v>
      </c>
      <c r="U1391" s="93"/>
      <c r="V1391" s="94">
        <v>11</v>
      </c>
      <c r="W1391" s="121"/>
    </row>
    <row r="1392" spans="1:23" x14ac:dyDescent="0.2">
      <c r="A1392" s="86" t="s">
        <v>16</v>
      </c>
      <c r="B1392" s="86" t="s">
        <v>43</v>
      </c>
      <c r="C1392" s="88">
        <v>11495</v>
      </c>
      <c r="D1392" s="88" t="s">
        <v>71</v>
      </c>
      <c r="E1392" s="90" t="s">
        <v>44</v>
      </c>
      <c r="F1392" s="90">
        <v>76</v>
      </c>
      <c r="G1392" s="90">
        <v>71</v>
      </c>
      <c r="H1392" s="91">
        <v>1</v>
      </c>
      <c r="I1392" s="91"/>
      <c r="J1392" s="91"/>
      <c r="K1392" s="91">
        <v>1</v>
      </c>
      <c r="L1392" s="92"/>
      <c r="M1392" s="92">
        <v>2</v>
      </c>
      <c r="N1392" s="92">
        <v>1</v>
      </c>
      <c r="O1392" s="92"/>
      <c r="P1392" s="92">
        <v>2</v>
      </c>
      <c r="Q1392" s="92"/>
      <c r="R1392" s="92">
        <v>1</v>
      </c>
      <c r="S1392" s="92"/>
      <c r="T1392" s="93">
        <v>1</v>
      </c>
      <c r="U1392" s="93"/>
      <c r="V1392" s="94">
        <v>9</v>
      </c>
      <c r="W1392" s="121"/>
    </row>
    <row r="1393" spans="1:23" x14ac:dyDescent="0.2">
      <c r="A1393" s="86" t="s">
        <v>16</v>
      </c>
      <c r="B1393" s="86" t="s">
        <v>43</v>
      </c>
      <c r="C1393" s="88">
        <v>11495</v>
      </c>
      <c r="D1393" s="88" t="s">
        <v>71</v>
      </c>
      <c r="E1393" s="90" t="s">
        <v>44</v>
      </c>
      <c r="F1393" s="90">
        <v>76</v>
      </c>
      <c r="G1393" s="90">
        <v>71</v>
      </c>
      <c r="H1393" s="91">
        <v>2</v>
      </c>
      <c r="I1393" s="91"/>
      <c r="J1393" s="91"/>
      <c r="K1393" s="91">
        <v>1</v>
      </c>
      <c r="L1393" s="92"/>
      <c r="M1393" s="92">
        <v>2</v>
      </c>
      <c r="N1393" s="92"/>
      <c r="O1393" s="92">
        <v>1</v>
      </c>
      <c r="P1393" s="92">
        <v>0</v>
      </c>
      <c r="Q1393" s="92"/>
      <c r="R1393" s="92">
        <v>0</v>
      </c>
      <c r="S1393" s="92"/>
      <c r="T1393" s="93">
        <v>1</v>
      </c>
      <c r="U1393" s="93"/>
      <c r="V1393" s="94">
        <v>7</v>
      </c>
      <c r="W1393" s="121"/>
    </row>
    <row r="1394" spans="1:23" x14ac:dyDescent="0.2">
      <c r="A1394" s="86" t="s">
        <v>16</v>
      </c>
      <c r="B1394" s="86" t="s">
        <v>43</v>
      </c>
      <c r="C1394" s="88">
        <v>11495</v>
      </c>
      <c r="D1394" s="88" t="s">
        <v>71</v>
      </c>
      <c r="E1394" s="90" t="s">
        <v>44</v>
      </c>
      <c r="F1394" s="90">
        <v>76</v>
      </c>
      <c r="G1394" s="90">
        <v>71</v>
      </c>
      <c r="H1394" s="91">
        <v>2</v>
      </c>
      <c r="I1394" s="91"/>
      <c r="J1394" s="91">
        <v>1</v>
      </c>
      <c r="K1394" s="91"/>
      <c r="L1394" s="92">
        <v>2</v>
      </c>
      <c r="M1394" s="92"/>
      <c r="N1394" s="92">
        <v>1</v>
      </c>
      <c r="O1394" s="92"/>
      <c r="P1394" s="92">
        <v>2</v>
      </c>
      <c r="Q1394" s="92"/>
      <c r="R1394" s="92">
        <v>1</v>
      </c>
      <c r="S1394" s="92"/>
      <c r="T1394" s="93">
        <v>2</v>
      </c>
      <c r="U1394" s="93"/>
      <c r="V1394" s="94">
        <v>11</v>
      </c>
      <c r="W1394" s="121"/>
    </row>
    <row r="1395" spans="1:23" x14ac:dyDescent="0.2">
      <c r="A1395" s="86" t="s">
        <v>16</v>
      </c>
      <c r="B1395" s="86" t="s">
        <v>43</v>
      </c>
      <c r="C1395" s="88">
        <v>11495</v>
      </c>
      <c r="D1395" s="88" t="s">
        <v>71</v>
      </c>
      <c r="E1395" s="90" t="s">
        <v>44</v>
      </c>
      <c r="F1395" s="90">
        <v>76</v>
      </c>
      <c r="G1395" s="90">
        <v>71</v>
      </c>
      <c r="H1395" s="91">
        <v>2</v>
      </c>
      <c r="I1395" s="91"/>
      <c r="J1395" s="91"/>
      <c r="K1395" s="91">
        <v>1</v>
      </c>
      <c r="L1395" s="92"/>
      <c r="M1395" s="92">
        <v>2</v>
      </c>
      <c r="N1395" s="92">
        <v>1</v>
      </c>
      <c r="O1395" s="92"/>
      <c r="P1395" s="92">
        <v>0</v>
      </c>
      <c r="Q1395" s="92"/>
      <c r="R1395" s="92">
        <v>1</v>
      </c>
      <c r="S1395" s="92"/>
      <c r="T1395" s="93">
        <v>2</v>
      </c>
      <c r="U1395" s="93"/>
      <c r="V1395" s="94">
        <v>9</v>
      </c>
      <c r="W1395" s="121"/>
    </row>
    <row r="1396" spans="1:23" x14ac:dyDescent="0.2">
      <c r="A1396" s="86" t="s">
        <v>16</v>
      </c>
      <c r="B1396" s="86" t="s">
        <v>43</v>
      </c>
      <c r="C1396" s="88">
        <v>11495</v>
      </c>
      <c r="D1396" s="88" t="s">
        <v>71</v>
      </c>
      <c r="E1396" s="90" t="s">
        <v>44</v>
      </c>
      <c r="F1396" s="90">
        <v>76</v>
      </c>
      <c r="G1396" s="90">
        <v>71</v>
      </c>
      <c r="H1396" s="91">
        <v>2</v>
      </c>
      <c r="I1396" s="91"/>
      <c r="J1396" s="91">
        <v>1</v>
      </c>
      <c r="K1396" s="91"/>
      <c r="L1396" s="92"/>
      <c r="M1396" s="92">
        <v>2</v>
      </c>
      <c r="N1396" s="92">
        <v>1</v>
      </c>
      <c r="O1396" s="92"/>
      <c r="P1396" s="92">
        <v>0</v>
      </c>
      <c r="Q1396" s="92"/>
      <c r="R1396" s="92">
        <v>1</v>
      </c>
      <c r="S1396" s="92"/>
      <c r="T1396" s="93">
        <v>2</v>
      </c>
      <c r="U1396" s="93"/>
      <c r="V1396" s="94">
        <v>9</v>
      </c>
      <c r="W1396" s="121"/>
    </row>
    <row r="1397" spans="1:23" x14ac:dyDescent="0.2">
      <c r="A1397" s="86" t="s">
        <v>16</v>
      </c>
      <c r="B1397" s="86" t="s">
        <v>43</v>
      </c>
      <c r="C1397" s="88">
        <v>11495</v>
      </c>
      <c r="D1397" s="88" t="s">
        <v>71</v>
      </c>
      <c r="E1397" s="90" t="s">
        <v>44</v>
      </c>
      <c r="F1397" s="90">
        <v>76</v>
      </c>
      <c r="G1397" s="90">
        <v>71</v>
      </c>
      <c r="H1397" s="91">
        <v>2</v>
      </c>
      <c r="I1397" s="91"/>
      <c r="J1397" s="91">
        <v>1</v>
      </c>
      <c r="K1397" s="91"/>
      <c r="L1397" s="92">
        <v>2</v>
      </c>
      <c r="M1397" s="92"/>
      <c r="N1397" s="92">
        <v>1</v>
      </c>
      <c r="O1397" s="92"/>
      <c r="P1397" s="92">
        <v>2</v>
      </c>
      <c r="Q1397" s="92"/>
      <c r="R1397" s="92">
        <v>1</v>
      </c>
      <c r="S1397" s="92"/>
      <c r="T1397" s="93">
        <v>1</v>
      </c>
      <c r="U1397" s="93"/>
      <c r="V1397" s="94">
        <v>10</v>
      </c>
      <c r="W1397" s="121"/>
    </row>
    <row r="1398" spans="1:23" x14ac:dyDescent="0.2">
      <c r="A1398" s="86" t="s">
        <v>16</v>
      </c>
      <c r="B1398" s="86" t="s">
        <v>43</v>
      </c>
      <c r="C1398" s="88">
        <v>11495</v>
      </c>
      <c r="D1398" s="88" t="s">
        <v>71</v>
      </c>
      <c r="E1398" s="90" t="s">
        <v>44</v>
      </c>
      <c r="F1398" s="90">
        <v>76</v>
      </c>
      <c r="G1398" s="90">
        <v>71</v>
      </c>
      <c r="H1398" s="91">
        <v>2</v>
      </c>
      <c r="I1398" s="91"/>
      <c r="J1398" s="91">
        <v>1</v>
      </c>
      <c r="K1398" s="91"/>
      <c r="L1398" s="92">
        <v>2</v>
      </c>
      <c r="M1398" s="92"/>
      <c r="N1398" s="92">
        <v>1</v>
      </c>
      <c r="O1398" s="92"/>
      <c r="P1398" s="92"/>
      <c r="Q1398" s="92">
        <v>2</v>
      </c>
      <c r="R1398" s="92">
        <v>1</v>
      </c>
      <c r="S1398" s="92"/>
      <c r="T1398" s="93">
        <v>2</v>
      </c>
      <c r="U1398" s="93"/>
      <c r="V1398" s="94">
        <v>11</v>
      </c>
      <c r="W1398" s="121"/>
    </row>
    <row r="1399" spans="1:23" x14ac:dyDescent="0.2">
      <c r="A1399" s="86" t="s">
        <v>16</v>
      </c>
      <c r="B1399" s="86" t="s">
        <v>43</v>
      </c>
      <c r="C1399" s="88">
        <v>11495</v>
      </c>
      <c r="D1399" s="88" t="s">
        <v>71</v>
      </c>
      <c r="E1399" s="90" t="s">
        <v>44</v>
      </c>
      <c r="F1399" s="90">
        <v>76</v>
      </c>
      <c r="G1399" s="90">
        <v>71</v>
      </c>
      <c r="H1399" s="91"/>
      <c r="I1399" s="91">
        <v>1</v>
      </c>
      <c r="J1399" s="91">
        <v>1</v>
      </c>
      <c r="K1399" s="91"/>
      <c r="L1399" s="92"/>
      <c r="M1399" s="92">
        <v>2</v>
      </c>
      <c r="N1399" s="92">
        <v>1</v>
      </c>
      <c r="O1399" s="92"/>
      <c r="P1399" s="92">
        <v>1</v>
      </c>
      <c r="Q1399" s="92"/>
      <c r="R1399" s="92">
        <v>1</v>
      </c>
      <c r="S1399" s="92"/>
      <c r="T1399" s="93">
        <v>1</v>
      </c>
      <c r="U1399" s="93"/>
      <c r="V1399" s="94">
        <v>8</v>
      </c>
      <c r="W1399" s="121"/>
    </row>
    <row r="1400" spans="1:23" x14ac:dyDescent="0.2">
      <c r="A1400" s="86" t="s">
        <v>16</v>
      </c>
      <c r="B1400" s="86" t="s">
        <v>43</v>
      </c>
      <c r="C1400" s="88">
        <v>11495</v>
      </c>
      <c r="D1400" s="88" t="s">
        <v>71</v>
      </c>
      <c r="E1400" s="90" t="s">
        <v>44</v>
      </c>
      <c r="F1400" s="90">
        <v>76</v>
      </c>
      <c r="G1400" s="90">
        <v>71</v>
      </c>
      <c r="H1400" s="91"/>
      <c r="I1400" s="91">
        <v>2</v>
      </c>
      <c r="J1400" s="91"/>
      <c r="K1400" s="91">
        <v>1</v>
      </c>
      <c r="L1400" s="92"/>
      <c r="M1400" s="92">
        <v>1</v>
      </c>
      <c r="N1400" s="92">
        <v>0</v>
      </c>
      <c r="O1400" s="92"/>
      <c r="P1400" s="92">
        <v>2</v>
      </c>
      <c r="Q1400" s="92"/>
      <c r="R1400" s="92">
        <v>1</v>
      </c>
      <c r="S1400" s="92"/>
      <c r="T1400" s="93">
        <v>1</v>
      </c>
      <c r="U1400" s="93"/>
      <c r="V1400" s="94">
        <v>8</v>
      </c>
      <c r="W1400" s="121"/>
    </row>
    <row r="1401" spans="1:23" x14ac:dyDescent="0.2">
      <c r="A1401" s="86" t="s">
        <v>16</v>
      </c>
      <c r="B1401" s="86" t="s">
        <v>43</v>
      </c>
      <c r="C1401" s="88">
        <v>11495</v>
      </c>
      <c r="D1401" s="88" t="s">
        <v>71</v>
      </c>
      <c r="E1401" s="90" t="s">
        <v>44</v>
      </c>
      <c r="F1401" s="90">
        <v>76</v>
      </c>
      <c r="G1401" s="90">
        <v>71</v>
      </c>
      <c r="H1401" s="91">
        <v>2</v>
      </c>
      <c r="I1401" s="91"/>
      <c r="J1401" s="91">
        <v>1</v>
      </c>
      <c r="K1401" s="91"/>
      <c r="L1401" s="92">
        <v>2</v>
      </c>
      <c r="M1401" s="92"/>
      <c r="N1401" s="92">
        <v>1</v>
      </c>
      <c r="O1401" s="92"/>
      <c r="P1401" s="92">
        <v>2</v>
      </c>
      <c r="Q1401" s="92"/>
      <c r="R1401" s="92">
        <v>1</v>
      </c>
      <c r="S1401" s="92"/>
      <c r="T1401" s="93"/>
      <c r="U1401" s="93">
        <v>2</v>
      </c>
      <c r="V1401" s="94">
        <v>11</v>
      </c>
      <c r="W1401" s="121"/>
    </row>
    <row r="1402" spans="1:23" x14ac:dyDescent="0.2">
      <c r="A1402" s="86" t="s">
        <v>16</v>
      </c>
      <c r="B1402" s="86" t="s">
        <v>43</v>
      </c>
      <c r="C1402" s="88">
        <v>11495</v>
      </c>
      <c r="D1402" s="88" t="s">
        <v>71</v>
      </c>
      <c r="E1402" s="90" t="s">
        <v>44</v>
      </c>
      <c r="F1402" s="90">
        <v>76</v>
      </c>
      <c r="G1402" s="90">
        <v>71</v>
      </c>
      <c r="H1402" s="91"/>
      <c r="I1402" s="91">
        <v>2</v>
      </c>
      <c r="J1402" s="91"/>
      <c r="K1402" s="91">
        <v>1</v>
      </c>
      <c r="L1402" s="92"/>
      <c r="M1402" s="92">
        <v>2</v>
      </c>
      <c r="N1402" s="92">
        <v>1</v>
      </c>
      <c r="O1402" s="92"/>
      <c r="P1402" s="92">
        <v>2</v>
      </c>
      <c r="Q1402" s="92"/>
      <c r="R1402" s="92">
        <v>1</v>
      </c>
      <c r="S1402" s="92"/>
      <c r="T1402" s="93">
        <v>2</v>
      </c>
      <c r="U1402" s="93"/>
      <c r="V1402" s="94">
        <v>11</v>
      </c>
      <c r="W1402" s="121"/>
    </row>
    <row r="1403" spans="1:23" x14ac:dyDescent="0.2">
      <c r="A1403" s="86" t="s">
        <v>16</v>
      </c>
      <c r="B1403" s="86" t="s">
        <v>43</v>
      </c>
      <c r="C1403" s="88">
        <v>11495</v>
      </c>
      <c r="D1403" s="88" t="s">
        <v>71</v>
      </c>
      <c r="E1403" s="90" t="s">
        <v>44</v>
      </c>
      <c r="F1403" s="90">
        <v>76</v>
      </c>
      <c r="G1403" s="90">
        <v>71</v>
      </c>
      <c r="H1403" s="91"/>
      <c r="I1403" s="91">
        <v>1</v>
      </c>
      <c r="J1403" s="91"/>
      <c r="K1403" s="91">
        <v>1</v>
      </c>
      <c r="L1403" s="92"/>
      <c r="M1403" s="92">
        <v>2</v>
      </c>
      <c r="N1403" s="92">
        <v>1</v>
      </c>
      <c r="O1403" s="92"/>
      <c r="P1403" s="92">
        <v>2</v>
      </c>
      <c r="Q1403" s="92"/>
      <c r="R1403" s="92">
        <v>1</v>
      </c>
      <c r="S1403" s="92"/>
      <c r="T1403" s="93">
        <v>2</v>
      </c>
      <c r="U1403" s="93"/>
      <c r="V1403" s="94">
        <v>10</v>
      </c>
      <c r="W1403" s="121"/>
    </row>
    <row r="1404" spans="1:23" x14ac:dyDescent="0.2">
      <c r="A1404" s="86" t="s">
        <v>16</v>
      </c>
      <c r="B1404" s="86" t="s">
        <v>43</v>
      </c>
      <c r="C1404" s="88">
        <v>11495</v>
      </c>
      <c r="D1404" s="88" t="s">
        <v>71</v>
      </c>
      <c r="E1404" s="90" t="s">
        <v>44</v>
      </c>
      <c r="F1404" s="90">
        <v>76</v>
      </c>
      <c r="G1404" s="90">
        <v>71</v>
      </c>
      <c r="H1404" s="91">
        <v>2</v>
      </c>
      <c r="I1404" s="91"/>
      <c r="J1404" s="91">
        <v>1</v>
      </c>
      <c r="K1404" s="91"/>
      <c r="L1404" s="92">
        <v>2</v>
      </c>
      <c r="M1404" s="92"/>
      <c r="N1404" s="92">
        <v>1</v>
      </c>
      <c r="O1404" s="92"/>
      <c r="P1404" s="92">
        <v>2</v>
      </c>
      <c r="Q1404" s="92"/>
      <c r="R1404" s="92">
        <v>1</v>
      </c>
      <c r="S1404" s="92"/>
      <c r="T1404" s="93">
        <v>2</v>
      </c>
      <c r="U1404" s="93"/>
      <c r="V1404" s="94">
        <v>11</v>
      </c>
      <c r="W1404" s="121"/>
    </row>
    <row r="1405" spans="1:23" x14ac:dyDescent="0.2">
      <c r="A1405" s="86" t="s">
        <v>16</v>
      </c>
      <c r="B1405" s="86" t="s">
        <v>43</v>
      </c>
      <c r="C1405" s="88">
        <v>11495</v>
      </c>
      <c r="D1405" s="88" t="s">
        <v>71</v>
      </c>
      <c r="E1405" s="90" t="s">
        <v>44</v>
      </c>
      <c r="F1405" s="90">
        <v>76</v>
      </c>
      <c r="G1405" s="90">
        <v>71</v>
      </c>
      <c r="H1405" s="91">
        <v>2</v>
      </c>
      <c r="I1405" s="91"/>
      <c r="J1405" s="91">
        <v>1</v>
      </c>
      <c r="K1405" s="91"/>
      <c r="L1405" s="92">
        <v>2</v>
      </c>
      <c r="M1405" s="92"/>
      <c r="N1405" s="92">
        <v>1</v>
      </c>
      <c r="O1405" s="92"/>
      <c r="P1405" s="92">
        <v>1</v>
      </c>
      <c r="Q1405" s="92"/>
      <c r="R1405" s="92">
        <v>1</v>
      </c>
      <c r="S1405" s="92"/>
      <c r="T1405" s="93">
        <v>1</v>
      </c>
      <c r="U1405" s="93"/>
      <c r="V1405" s="94">
        <v>9</v>
      </c>
      <c r="W1405" s="121"/>
    </row>
    <row r="1406" spans="1:23" x14ac:dyDescent="0.2">
      <c r="A1406" s="86" t="s">
        <v>16</v>
      </c>
      <c r="B1406" s="86" t="s">
        <v>43</v>
      </c>
      <c r="C1406" s="88">
        <v>11495</v>
      </c>
      <c r="D1406" s="88" t="s">
        <v>71</v>
      </c>
      <c r="E1406" s="90" t="s">
        <v>44</v>
      </c>
      <c r="F1406" s="90">
        <v>76</v>
      </c>
      <c r="G1406" s="90">
        <v>71</v>
      </c>
      <c r="H1406" s="91">
        <v>2</v>
      </c>
      <c r="I1406" s="91"/>
      <c r="J1406" s="91">
        <v>1</v>
      </c>
      <c r="K1406" s="91"/>
      <c r="L1406" s="92"/>
      <c r="M1406" s="92">
        <v>2</v>
      </c>
      <c r="N1406" s="92">
        <v>1</v>
      </c>
      <c r="O1406" s="92"/>
      <c r="P1406" s="92">
        <v>1</v>
      </c>
      <c r="Q1406" s="92"/>
      <c r="R1406" s="92">
        <v>1</v>
      </c>
      <c r="S1406" s="92"/>
      <c r="T1406" s="93">
        <v>2</v>
      </c>
      <c r="U1406" s="93"/>
      <c r="V1406" s="94">
        <v>10</v>
      </c>
      <c r="W1406" s="121"/>
    </row>
    <row r="1407" spans="1:23" x14ac:dyDescent="0.2">
      <c r="A1407" s="86" t="s">
        <v>16</v>
      </c>
      <c r="B1407" s="86" t="s">
        <v>43</v>
      </c>
      <c r="C1407" s="88">
        <v>11495</v>
      </c>
      <c r="D1407" s="88" t="s">
        <v>71</v>
      </c>
      <c r="E1407" s="90" t="s">
        <v>44</v>
      </c>
      <c r="F1407" s="90">
        <v>76</v>
      </c>
      <c r="G1407" s="90">
        <v>71</v>
      </c>
      <c r="H1407" s="91">
        <v>2</v>
      </c>
      <c r="I1407" s="91"/>
      <c r="J1407" s="91">
        <v>1</v>
      </c>
      <c r="K1407" s="91"/>
      <c r="L1407" s="92">
        <v>2</v>
      </c>
      <c r="M1407" s="92"/>
      <c r="N1407" s="92">
        <v>1</v>
      </c>
      <c r="O1407" s="92"/>
      <c r="P1407" s="92">
        <v>2</v>
      </c>
      <c r="Q1407" s="92"/>
      <c r="R1407" s="92">
        <v>1</v>
      </c>
      <c r="S1407" s="92"/>
      <c r="T1407" s="93">
        <v>2</v>
      </c>
      <c r="U1407" s="93"/>
      <c r="V1407" s="94">
        <v>11</v>
      </c>
      <c r="W1407" s="121"/>
    </row>
    <row r="1408" spans="1:23" x14ac:dyDescent="0.2">
      <c r="A1408" s="86" t="s">
        <v>16</v>
      </c>
      <c r="B1408" s="86" t="s">
        <v>43</v>
      </c>
      <c r="C1408" s="88">
        <v>11495</v>
      </c>
      <c r="D1408" s="88" t="s">
        <v>71</v>
      </c>
      <c r="E1408" s="90" t="s">
        <v>44</v>
      </c>
      <c r="F1408" s="90">
        <v>76</v>
      </c>
      <c r="G1408" s="90">
        <v>71</v>
      </c>
      <c r="H1408" s="91">
        <v>2</v>
      </c>
      <c r="I1408" s="91"/>
      <c r="J1408" s="91"/>
      <c r="K1408" s="91">
        <v>1</v>
      </c>
      <c r="L1408" s="92"/>
      <c r="M1408" s="92">
        <v>2</v>
      </c>
      <c r="N1408" s="92"/>
      <c r="O1408" s="92">
        <v>1</v>
      </c>
      <c r="P1408" s="92">
        <v>2</v>
      </c>
      <c r="Q1408" s="92"/>
      <c r="R1408" s="92">
        <v>1</v>
      </c>
      <c r="S1408" s="92"/>
      <c r="T1408" s="93">
        <v>1</v>
      </c>
      <c r="U1408" s="93"/>
      <c r="V1408" s="94">
        <v>10</v>
      </c>
      <c r="W1408" s="121"/>
    </row>
    <row r="1409" spans="1:23" x14ac:dyDescent="0.2">
      <c r="A1409" s="86" t="s">
        <v>16</v>
      </c>
      <c r="B1409" s="86" t="s">
        <v>47</v>
      </c>
      <c r="C1409" s="88">
        <v>11496</v>
      </c>
      <c r="D1409" s="88" t="s">
        <v>71</v>
      </c>
      <c r="E1409" s="89" t="s">
        <v>22</v>
      </c>
      <c r="F1409" s="90">
        <v>57</v>
      </c>
      <c r="G1409" s="90">
        <v>48</v>
      </c>
      <c r="H1409" s="91"/>
      <c r="I1409" s="91">
        <v>2</v>
      </c>
      <c r="J1409" s="91">
        <v>1</v>
      </c>
      <c r="K1409" s="91"/>
      <c r="L1409" s="92">
        <v>2</v>
      </c>
      <c r="M1409" s="92"/>
      <c r="N1409" s="92">
        <v>1</v>
      </c>
      <c r="O1409" s="92"/>
      <c r="P1409" s="92">
        <v>0</v>
      </c>
      <c r="Q1409" s="92"/>
      <c r="R1409" s="92">
        <v>1</v>
      </c>
      <c r="S1409" s="92"/>
      <c r="T1409" s="93">
        <v>1</v>
      </c>
      <c r="U1409" s="93"/>
      <c r="V1409" s="94">
        <v>8</v>
      </c>
      <c r="W1409" s="121"/>
    </row>
    <row r="1410" spans="1:23" x14ac:dyDescent="0.2">
      <c r="A1410" s="86" t="s">
        <v>16</v>
      </c>
      <c r="B1410" s="86" t="s">
        <v>47</v>
      </c>
      <c r="C1410" s="88">
        <v>11496</v>
      </c>
      <c r="D1410" s="88" t="s">
        <v>71</v>
      </c>
      <c r="E1410" s="90" t="s">
        <v>22</v>
      </c>
      <c r="F1410" s="90">
        <v>57</v>
      </c>
      <c r="G1410" s="90">
        <v>48</v>
      </c>
      <c r="H1410" s="91"/>
      <c r="I1410" s="91">
        <v>0</v>
      </c>
      <c r="J1410" s="91">
        <v>1</v>
      </c>
      <c r="K1410" s="91"/>
      <c r="L1410" s="92">
        <v>2</v>
      </c>
      <c r="M1410" s="92"/>
      <c r="N1410" s="92">
        <v>0</v>
      </c>
      <c r="O1410" s="92"/>
      <c r="P1410" s="92">
        <v>0</v>
      </c>
      <c r="Q1410" s="92"/>
      <c r="R1410" s="92">
        <v>0</v>
      </c>
      <c r="S1410" s="92"/>
      <c r="T1410" s="93">
        <v>1</v>
      </c>
      <c r="U1410" s="93"/>
      <c r="V1410" s="94">
        <v>4</v>
      </c>
      <c r="W1410" s="121"/>
    </row>
    <row r="1411" spans="1:23" x14ac:dyDescent="0.2">
      <c r="A1411" s="86" t="s">
        <v>16</v>
      </c>
      <c r="B1411" s="86" t="s">
        <v>47</v>
      </c>
      <c r="C1411" s="88">
        <v>11496</v>
      </c>
      <c r="D1411" s="88" t="s">
        <v>71</v>
      </c>
      <c r="E1411" s="90" t="s">
        <v>22</v>
      </c>
      <c r="F1411" s="90">
        <v>57</v>
      </c>
      <c r="G1411" s="90">
        <v>48</v>
      </c>
      <c r="H1411" s="91">
        <v>0</v>
      </c>
      <c r="I1411" s="91"/>
      <c r="J1411" s="91">
        <v>0</v>
      </c>
      <c r="K1411" s="91"/>
      <c r="L1411" s="92">
        <v>2</v>
      </c>
      <c r="M1411" s="92"/>
      <c r="N1411" s="92">
        <v>1</v>
      </c>
      <c r="O1411" s="92"/>
      <c r="P1411" s="92">
        <v>2</v>
      </c>
      <c r="Q1411" s="92"/>
      <c r="R1411" s="92">
        <v>0</v>
      </c>
      <c r="S1411" s="92"/>
      <c r="T1411" s="93">
        <v>1</v>
      </c>
      <c r="U1411" s="93"/>
      <c r="V1411" s="94">
        <v>6</v>
      </c>
      <c r="W1411" s="121"/>
    </row>
    <row r="1412" spans="1:23" x14ac:dyDescent="0.2">
      <c r="A1412" s="86" t="s">
        <v>16</v>
      </c>
      <c r="B1412" s="86" t="s">
        <v>47</v>
      </c>
      <c r="C1412" s="88">
        <v>11496</v>
      </c>
      <c r="D1412" s="88" t="s">
        <v>71</v>
      </c>
      <c r="E1412" s="90" t="s">
        <v>22</v>
      </c>
      <c r="F1412" s="90">
        <v>57</v>
      </c>
      <c r="G1412" s="90">
        <v>48</v>
      </c>
      <c r="H1412" s="91"/>
      <c r="I1412" s="91">
        <v>2</v>
      </c>
      <c r="J1412" s="91">
        <v>1</v>
      </c>
      <c r="K1412" s="91"/>
      <c r="L1412" s="92"/>
      <c r="M1412" s="92">
        <v>2</v>
      </c>
      <c r="N1412" s="92">
        <v>1</v>
      </c>
      <c r="O1412" s="92"/>
      <c r="P1412" s="92"/>
      <c r="Q1412" s="92">
        <v>2</v>
      </c>
      <c r="R1412" s="92"/>
      <c r="S1412" s="92">
        <v>1</v>
      </c>
      <c r="T1412" s="93"/>
      <c r="U1412" s="93">
        <v>1</v>
      </c>
      <c r="V1412" s="94">
        <v>10</v>
      </c>
      <c r="W1412" s="121"/>
    </row>
    <row r="1413" spans="1:23" x14ac:dyDescent="0.2">
      <c r="A1413" s="86" t="s">
        <v>16</v>
      </c>
      <c r="B1413" s="86" t="s">
        <v>47</v>
      </c>
      <c r="C1413" s="88">
        <v>11496</v>
      </c>
      <c r="D1413" s="88" t="s">
        <v>71</v>
      </c>
      <c r="E1413" s="90" t="s">
        <v>22</v>
      </c>
      <c r="F1413" s="90">
        <v>57</v>
      </c>
      <c r="G1413" s="90">
        <v>48</v>
      </c>
      <c r="H1413" s="91"/>
      <c r="I1413" s="91">
        <v>2</v>
      </c>
      <c r="J1413" s="91">
        <v>1</v>
      </c>
      <c r="K1413" s="91"/>
      <c r="L1413" s="92">
        <v>2</v>
      </c>
      <c r="M1413" s="92"/>
      <c r="N1413" s="92">
        <v>0</v>
      </c>
      <c r="O1413" s="92"/>
      <c r="P1413" s="92">
        <v>2</v>
      </c>
      <c r="Q1413" s="92"/>
      <c r="R1413" s="92">
        <v>0</v>
      </c>
      <c r="S1413" s="92"/>
      <c r="T1413" s="93"/>
      <c r="U1413" s="93">
        <v>2</v>
      </c>
      <c r="V1413" s="94">
        <v>9</v>
      </c>
      <c r="W1413" s="121"/>
    </row>
    <row r="1414" spans="1:23" x14ac:dyDescent="0.2">
      <c r="A1414" s="86" t="s">
        <v>16</v>
      </c>
      <c r="B1414" s="86" t="s">
        <v>47</v>
      </c>
      <c r="C1414" s="88">
        <v>11496</v>
      </c>
      <c r="D1414" s="88" t="s">
        <v>71</v>
      </c>
      <c r="E1414" s="90" t="s">
        <v>22</v>
      </c>
      <c r="F1414" s="90">
        <v>57</v>
      </c>
      <c r="G1414" s="90">
        <v>48</v>
      </c>
      <c r="H1414" s="91"/>
      <c r="I1414" s="91">
        <v>0</v>
      </c>
      <c r="J1414" s="91">
        <v>1</v>
      </c>
      <c r="K1414" s="91"/>
      <c r="L1414" s="92">
        <v>2</v>
      </c>
      <c r="M1414" s="92"/>
      <c r="N1414" s="92">
        <v>1</v>
      </c>
      <c r="O1414" s="92"/>
      <c r="P1414" s="92">
        <v>0</v>
      </c>
      <c r="Q1414" s="92"/>
      <c r="R1414" s="92">
        <v>1</v>
      </c>
      <c r="S1414" s="92"/>
      <c r="T1414" s="93">
        <v>2</v>
      </c>
      <c r="U1414" s="93"/>
      <c r="V1414" s="94">
        <v>7</v>
      </c>
      <c r="W1414" s="121"/>
    </row>
    <row r="1415" spans="1:23" x14ac:dyDescent="0.2">
      <c r="A1415" s="86" t="s">
        <v>16</v>
      </c>
      <c r="B1415" s="86" t="s">
        <v>47</v>
      </c>
      <c r="C1415" s="88">
        <v>11496</v>
      </c>
      <c r="D1415" s="88" t="s">
        <v>71</v>
      </c>
      <c r="E1415" s="90" t="s">
        <v>22</v>
      </c>
      <c r="F1415" s="90">
        <v>57</v>
      </c>
      <c r="G1415" s="90">
        <v>48</v>
      </c>
      <c r="H1415" s="91">
        <v>0</v>
      </c>
      <c r="I1415" s="91"/>
      <c r="J1415" s="91">
        <v>1</v>
      </c>
      <c r="K1415" s="91"/>
      <c r="L1415" s="92"/>
      <c r="M1415" s="92">
        <v>2</v>
      </c>
      <c r="N1415" s="92"/>
      <c r="O1415" s="92">
        <v>0</v>
      </c>
      <c r="P1415" s="92">
        <v>1</v>
      </c>
      <c r="Q1415" s="92"/>
      <c r="R1415" s="92">
        <v>1</v>
      </c>
      <c r="S1415" s="92"/>
      <c r="T1415" s="93">
        <v>1</v>
      </c>
      <c r="U1415" s="93"/>
      <c r="V1415" s="94">
        <v>6</v>
      </c>
      <c r="W1415" s="121"/>
    </row>
    <row r="1416" spans="1:23" x14ac:dyDescent="0.2">
      <c r="A1416" s="86" t="s">
        <v>16</v>
      </c>
      <c r="B1416" s="86" t="s">
        <v>47</v>
      </c>
      <c r="C1416" s="88">
        <v>11496</v>
      </c>
      <c r="D1416" s="88" t="s">
        <v>71</v>
      </c>
      <c r="E1416" s="90" t="s">
        <v>22</v>
      </c>
      <c r="F1416" s="90">
        <v>57</v>
      </c>
      <c r="G1416" s="90">
        <v>48</v>
      </c>
      <c r="H1416" s="91">
        <v>2</v>
      </c>
      <c r="I1416" s="91"/>
      <c r="J1416" s="91">
        <v>1</v>
      </c>
      <c r="K1416" s="91"/>
      <c r="L1416" s="92">
        <v>2</v>
      </c>
      <c r="M1416" s="92"/>
      <c r="N1416" s="92">
        <v>1</v>
      </c>
      <c r="O1416" s="92"/>
      <c r="P1416" s="92">
        <v>2</v>
      </c>
      <c r="Q1416" s="92"/>
      <c r="R1416" s="92">
        <v>1</v>
      </c>
      <c r="S1416" s="92"/>
      <c r="T1416" s="93">
        <v>2</v>
      </c>
      <c r="U1416" s="93"/>
      <c r="V1416" s="94">
        <v>11</v>
      </c>
      <c r="W1416" s="121"/>
    </row>
    <row r="1417" spans="1:23" x14ac:dyDescent="0.2">
      <c r="A1417" s="86" t="s">
        <v>16</v>
      </c>
      <c r="B1417" s="86" t="s">
        <v>47</v>
      </c>
      <c r="C1417" s="88">
        <v>11496</v>
      </c>
      <c r="D1417" s="88" t="s">
        <v>71</v>
      </c>
      <c r="E1417" s="90" t="s">
        <v>22</v>
      </c>
      <c r="F1417" s="90">
        <v>57</v>
      </c>
      <c r="G1417" s="90">
        <v>48</v>
      </c>
      <c r="H1417" s="91">
        <v>2</v>
      </c>
      <c r="I1417" s="91"/>
      <c r="J1417" s="91"/>
      <c r="K1417" s="91">
        <v>1</v>
      </c>
      <c r="L1417" s="92">
        <v>2</v>
      </c>
      <c r="M1417" s="92"/>
      <c r="N1417" s="92">
        <v>1</v>
      </c>
      <c r="O1417" s="92"/>
      <c r="P1417" s="92">
        <v>2</v>
      </c>
      <c r="Q1417" s="92"/>
      <c r="R1417" s="92">
        <v>1</v>
      </c>
      <c r="S1417" s="92"/>
      <c r="T1417" s="93"/>
      <c r="U1417" s="93">
        <v>1</v>
      </c>
      <c r="V1417" s="94">
        <v>10</v>
      </c>
      <c r="W1417" s="121"/>
    </row>
    <row r="1418" spans="1:23" x14ac:dyDescent="0.2">
      <c r="A1418" s="86" t="s">
        <v>16</v>
      </c>
      <c r="B1418" s="86" t="s">
        <v>47</v>
      </c>
      <c r="C1418" s="88">
        <v>11496</v>
      </c>
      <c r="D1418" s="88" t="s">
        <v>71</v>
      </c>
      <c r="E1418" s="90" t="s">
        <v>22</v>
      </c>
      <c r="F1418" s="90">
        <v>57</v>
      </c>
      <c r="G1418" s="90">
        <v>48</v>
      </c>
      <c r="H1418" s="91">
        <v>2</v>
      </c>
      <c r="I1418" s="91"/>
      <c r="J1418" s="91"/>
      <c r="K1418" s="91">
        <v>1</v>
      </c>
      <c r="L1418" s="92"/>
      <c r="M1418" s="92">
        <v>2</v>
      </c>
      <c r="N1418" s="92">
        <v>1</v>
      </c>
      <c r="O1418" s="92"/>
      <c r="P1418" s="92">
        <v>0</v>
      </c>
      <c r="Q1418" s="92"/>
      <c r="R1418" s="92">
        <v>1</v>
      </c>
      <c r="S1418" s="92"/>
      <c r="T1418" s="93">
        <v>0</v>
      </c>
      <c r="U1418" s="93"/>
      <c r="V1418" s="94">
        <v>7</v>
      </c>
      <c r="W1418" s="121"/>
    </row>
    <row r="1419" spans="1:23" x14ac:dyDescent="0.2">
      <c r="A1419" s="86" t="s">
        <v>16</v>
      </c>
      <c r="B1419" s="86" t="s">
        <v>47</v>
      </c>
      <c r="C1419" s="88">
        <v>11496</v>
      </c>
      <c r="D1419" s="88" t="s">
        <v>71</v>
      </c>
      <c r="E1419" s="90" t="s">
        <v>22</v>
      </c>
      <c r="F1419" s="90">
        <v>57</v>
      </c>
      <c r="G1419" s="90">
        <v>48</v>
      </c>
      <c r="H1419" s="91">
        <v>2</v>
      </c>
      <c r="I1419" s="91"/>
      <c r="J1419" s="91">
        <v>0</v>
      </c>
      <c r="K1419" s="91"/>
      <c r="L1419" s="92">
        <v>2</v>
      </c>
      <c r="M1419" s="92"/>
      <c r="N1419" s="92"/>
      <c r="O1419" s="92">
        <v>1</v>
      </c>
      <c r="P1419" s="92">
        <v>1</v>
      </c>
      <c r="Q1419" s="92"/>
      <c r="R1419" s="92">
        <v>1</v>
      </c>
      <c r="S1419" s="92"/>
      <c r="T1419" s="93"/>
      <c r="U1419" s="93">
        <v>2</v>
      </c>
      <c r="V1419" s="94">
        <v>9</v>
      </c>
      <c r="W1419" s="121"/>
    </row>
    <row r="1420" spans="1:23" x14ac:dyDescent="0.2">
      <c r="A1420" s="86" t="s">
        <v>16</v>
      </c>
      <c r="B1420" s="86" t="s">
        <v>47</v>
      </c>
      <c r="C1420" s="88">
        <v>11496</v>
      </c>
      <c r="D1420" s="88" t="s">
        <v>71</v>
      </c>
      <c r="E1420" s="90" t="s">
        <v>22</v>
      </c>
      <c r="F1420" s="90">
        <v>57</v>
      </c>
      <c r="G1420" s="90">
        <v>48</v>
      </c>
      <c r="H1420" s="91">
        <v>0</v>
      </c>
      <c r="I1420" s="91"/>
      <c r="J1420" s="91">
        <v>1</v>
      </c>
      <c r="K1420" s="91"/>
      <c r="L1420" s="92">
        <v>1</v>
      </c>
      <c r="M1420" s="92"/>
      <c r="N1420" s="92">
        <v>1</v>
      </c>
      <c r="O1420" s="92"/>
      <c r="P1420" s="92">
        <v>2</v>
      </c>
      <c r="Q1420" s="92"/>
      <c r="R1420" s="92">
        <v>0</v>
      </c>
      <c r="S1420" s="92"/>
      <c r="T1420" s="93"/>
      <c r="U1420" s="93">
        <v>1</v>
      </c>
      <c r="V1420" s="94">
        <v>6</v>
      </c>
      <c r="W1420" s="121"/>
    </row>
    <row r="1421" spans="1:23" x14ac:dyDescent="0.2">
      <c r="A1421" s="86" t="s">
        <v>16</v>
      </c>
      <c r="B1421" s="86" t="s">
        <v>47</v>
      </c>
      <c r="C1421" s="88">
        <v>11496</v>
      </c>
      <c r="D1421" s="88" t="s">
        <v>71</v>
      </c>
      <c r="E1421" s="90" t="s">
        <v>22</v>
      </c>
      <c r="F1421" s="90">
        <v>57</v>
      </c>
      <c r="G1421" s="90">
        <v>48</v>
      </c>
      <c r="H1421" s="91">
        <v>2</v>
      </c>
      <c r="I1421" s="91"/>
      <c r="J1421" s="91">
        <v>1</v>
      </c>
      <c r="K1421" s="91"/>
      <c r="L1421" s="92"/>
      <c r="M1421" s="92">
        <v>2</v>
      </c>
      <c r="N1421" s="92">
        <v>1</v>
      </c>
      <c r="O1421" s="92"/>
      <c r="P1421" s="92">
        <v>2</v>
      </c>
      <c r="Q1421" s="92"/>
      <c r="R1421" s="92">
        <v>1</v>
      </c>
      <c r="S1421" s="92"/>
      <c r="T1421" s="93">
        <v>1</v>
      </c>
      <c r="U1421" s="93"/>
      <c r="V1421" s="94">
        <v>10</v>
      </c>
      <c r="W1421" s="121"/>
    </row>
    <row r="1422" spans="1:23" x14ac:dyDescent="0.2">
      <c r="A1422" s="86" t="s">
        <v>16</v>
      </c>
      <c r="B1422" s="86" t="s">
        <v>47</v>
      </c>
      <c r="C1422" s="88">
        <v>11496</v>
      </c>
      <c r="D1422" s="88" t="s">
        <v>71</v>
      </c>
      <c r="E1422" s="90" t="s">
        <v>22</v>
      </c>
      <c r="F1422" s="90">
        <v>57</v>
      </c>
      <c r="G1422" s="90">
        <v>48</v>
      </c>
      <c r="H1422" s="91"/>
      <c r="I1422" s="91">
        <v>2</v>
      </c>
      <c r="J1422" s="91">
        <v>1</v>
      </c>
      <c r="K1422" s="91"/>
      <c r="L1422" s="92"/>
      <c r="M1422" s="92">
        <v>2</v>
      </c>
      <c r="N1422" s="92">
        <v>1</v>
      </c>
      <c r="O1422" s="92"/>
      <c r="P1422" s="92">
        <v>2</v>
      </c>
      <c r="Q1422" s="92"/>
      <c r="R1422" s="92">
        <v>1</v>
      </c>
      <c r="S1422" s="92"/>
      <c r="T1422" s="93"/>
      <c r="U1422" s="93">
        <v>1</v>
      </c>
      <c r="V1422" s="94">
        <v>10</v>
      </c>
      <c r="W1422" s="121"/>
    </row>
    <row r="1423" spans="1:23" x14ac:dyDescent="0.2">
      <c r="A1423" s="86" t="s">
        <v>16</v>
      </c>
      <c r="B1423" s="86" t="s">
        <v>47</v>
      </c>
      <c r="C1423" s="88">
        <v>11496</v>
      </c>
      <c r="D1423" s="88" t="s">
        <v>71</v>
      </c>
      <c r="E1423" s="90" t="s">
        <v>22</v>
      </c>
      <c r="F1423" s="90">
        <v>57</v>
      </c>
      <c r="G1423" s="90">
        <v>48</v>
      </c>
      <c r="H1423" s="91"/>
      <c r="I1423" s="91">
        <v>2</v>
      </c>
      <c r="J1423" s="91">
        <v>1</v>
      </c>
      <c r="K1423" s="91"/>
      <c r="L1423" s="92">
        <v>2</v>
      </c>
      <c r="M1423" s="92"/>
      <c r="N1423" s="92"/>
      <c r="O1423" s="92">
        <v>0</v>
      </c>
      <c r="P1423" s="92">
        <v>2</v>
      </c>
      <c r="Q1423" s="92"/>
      <c r="R1423" s="92">
        <v>1</v>
      </c>
      <c r="S1423" s="92"/>
      <c r="T1423" s="93"/>
      <c r="U1423" s="93">
        <v>0</v>
      </c>
      <c r="V1423" s="94">
        <v>8</v>
      </c>
      <c r="W1423" s="121"/>
    </row>
    <row r="1424" spans="1:23" x14ac:dyDescent="0.2">
      <c r="A1424" s="86" t="s">
        <v>16</v>
      </c>
      <c r="B1424" s="86" t="s">
        <v>47</v>
      </c>
      <c r="C1424" s="88">
        <v>11496</v>
      </c>
      <c r="D1424" s="88" t="s">
        <v>71</v>
      </c>
      <c r="E1424" s="90" t="s">
        <v>22</v>
      </c>
      <c r="F1424" s="90">
        <v>57</v>
      </c>
      <c r="G1424" s="90">
        <v>48</v>
      </c>
      <c r="H1424" s="91"/>
      <c r="I1424" s="91">
        <v>0</v>
      </c>
      <c r="J1424" s="91">
        <v>1</v>
      </c>
      <c r="K1424" s="91"/>
      <c r="L1424" s="92"/>
      <c r="M1424" s="92">
        <v>0</v>
      </c>
      <c r="N1424" s="92"/>
      <c r="O1424" s="92">
        <v>0</v>
      </c>
      <c r="P1424" s="92">
        <v>1</v>
      </c>
      <c r="Q1424" s="92"/>
      <c r="R1424" s="92">
        <v>1</v>
      </c>
      <c r="S1424" s="92"/>
      <c r="T1424" s="93">
        <v>0</v>
      </c>
      <c r="U1424" s="93"/>
      <c r="V1424" s="94">
        <v>3</v>
      </c>
      <c r="W1424" s="121"/>
    </row>
    <row r="1425" spans="1:23" x14ac:dyDescent="0.2">
      <c r="A1425" s="86" t="s">
        <v>16</v>
      </c>
      <c r="B1425" s="86" t="s">
        <v>47</v>
      </c>
      <c r="C1425" s="88">
        <v>11496</v>
      </c>
      <c r="D1425" s="88" t="s">
        <v>71</v>
      </c>
      <c r="E1425" s="90" t="s">
        <v>22</v>
      </c>
      <c r="F1425" s="90">
        <v>57</v>
      </c>
      <c r="G1425" s="90">
        <v>48</v>
      </c>
      <c r="H1425" s="91"/>
      <c r="I1425" s="91">
        <v>2</v>
      </c>
      <c r="J1425" s="91"/>
      <c r="K1425" s="91">
        <v>1</v>
      </c>
      <c r="L1425" s="92"/>
      <c r="M1425" s="92">
        <v>2</v>
      </c>
      <c r="N1425" s="92">
        <v>1</v>
      </c>
      <c r="O1425" s="92"/>
      <c r="P1425" s="92"/>
      <c r="Q1425" s="92">
        <v>2</v>
      </c>
      <c r="R1425" s="92"/>
      <c r="S1425" s="92">
        <v>1</v>
      </c>
      <c r="T1425" s="93">
        <v>1</v>
      </c>
      <c r="U1425" s="93"/>
      <c r="V1425" s="94">
        <v>10</v>
      </c>
      <c r="W1425" s="121"/>
    </row>
    <row r="1426" spans="1:23" x14ac:dyDescent="0.2">
      <c r="A1426" s="86" t="s">
        <v>16</v>
      </c>
      <c r="B1426" s="86" t="s">
        <v>47</v>
      </c>
      <c r="C1426" s="88">
        <v>11496</v>
      </c>
      <c r="D1426" s="88" t="s">
        <v>71</v>
      </c>
      <c r="E1426" s="90" t="s">
        <v>22</v>
      </c>
      <c r="F1426" s="90">
        <v>57</v>
      </c>
      <c r="G1426" s="90">
        <v>48</v>
      </c>
      <c r="H1426" s="91"/>
      <c r="I1426" s="91">
        <v>2</v>
      </c>
      <c r="J1426" s="91">
        <v>1</v>
      </c>
      <c r="K1426" s="91"/>
      <c r="L1426" s="92">
        <v>1</v>
      </c>
      <c r="M1426" s="92"/>
      <c r="N1426" s="92">
        <v>1</v>
      </c>
      <c r="O1426" s="92"/>
      <c r="P1426" s="92"/>
      <c r="Q1426" s="92">
        <v>2</v>
      </c>
      <c r="R1426" s="92">
        <v>1</v>
      </c>
      <c r="S1426" s="92"/>
      <c r="T1426" s="93"/>
      <c r="U1426" s="93">
        <v>2</v>
      </c>
      <c r="V1426" s="94">
        <v>10</v>
      </c>
      <c r="W1426" s="121"/>
    </row>
    <row r="1427" spans="1:23" x14ac:dyDescent="0.2">
      <c r="A1427" s="86" t="s">
        <v>16</v>
      </c>
      <c r="B1427" s="86" t="s">
        <v>47</v>
      </c>
      <c r="C1427" s="88">
        <v>11496</v>
      </c>
      <c r="D1427" s="88" t="s">
        <v>71</v>
      </c>
      <c r="E1427" s="90" t="s">
        <v>22</v>
      </c>
      <c r="F1427" s="90">
        <v>57</v>
      </c>
      <c r="G1427" s="90">
        <v>48</v>
      </c>
      <c r="H1427" s="91">
        <v>0</v>
      </c>
      <c r="I1427" s="91"/>
      <c r="J1427" s="91"/>
      <c r="K1427" s="91">
        <v>1</v>
      </c>
      <c r="L1427" s="92"/>
      <c r="M1427" s="92">
        <v>1</v>
      </c>
      <c r="N1427" s="92"/>
      <c r="O1427" s="92">
        <v>0</v>
      </c>
      <c r="P1427" s="92"/>
      <c r="Q1427" s="92">
        <v>0</v>
      </c>
      <c r="R1427" s="92">
        <v>0</v>
      </c>
      <c r="S1427" s="92"/>
      <c r="T1427" s="93">
        <v>1</v>
      </c>
      <c r="U1427" s="93"/>
      <c r="V1427" s="94">
        <v>3</v>
      </c>
      <c r="W1427" s="121"/>
    </row>
    <row r="1428" spans="1:23" x14ac:dyDescent="0.2">
      <c r="A1428" s="86" t="s">
        <v>16</v>
      </c>
      <c r="B1428" s="86" t="s">
        <v>47</v>
      </c>
      <c r="C1428" s="88">
        <v>11496</v>
      </c>
      <c r="D1428" s="88" t="s">
        <v>71</v>
      </c>
      <c r="E1428" s="90" t="s">
        <v>22</v>
      </c>
      <c r="F1428" s="90">
        <v>57</v>
      </c>
      <c r="G1428" s="90">
        <v>48</v>
      </c>
      <c r="H1428" s="91">
        <v>0</v>
      </c>
      <c r="I1428" s="91"/>
      <c r="J1428" s="91"/>
      <c r="K1428" s="91">
        <v>0</v>
      </c>
      <c r="L1428" s="92">
        <v>1</v>
      </c>
      <c r="M1428" s="92"/>
      <c r="N1428" s="92"/>
      <c r="O1428" s="92">
        <v>1</v>
      </c>
      <c r="P1428" s="92">
        <v>2</v>
      </c>
      <c r="Q1428" s="92"/>
      <c r="R1428" s="92">
        <v>1</v>
      </c>
      <c r="S1428" s="92"/>
      <c r="T1428" s="93">
        <v>0</v>
      </c>
      <c r="U1428" s="93"/>
      <c r="V1428" s="94">
        <v>5</v>
      </c>
      <c r="W1428" s="121"/>
    </row>
    <row r="1429" spans="1:23" x14ac:dyDescent="0.2">
      <c r="A1429" s="86" t="s">
        <v>16</v>
      </c>
      <c r="B1429" s="86" t="s">
        <v>47</v>
      </c>
      <c r="C1429" s="88">
        <v>11496</v>
      </c>
      <c r="D1429" s="88" t="s">
        <v>71</v>
      </c>
      <c r="E1429" s="90" t="s">
        <v>22</v>
      </c>
      <c r="F1429" s="90">
        <v>57</v>
      </c>
      <c r="G1429" s="90">
        <v>48</v>
      </c>
      <c r="H1429" s="91">
        <v>0</v>
      </c>
      <c r="I1429" s="91"/>
      <c r="J1429" s="91">
        <v>0</v>
      </c>
      <c r="K1429" s="91"/>
      <c r="L1429" s="92">
        <v>2</v>
      </c>
      <c r="M1429" s="92"/>
      <c r="N1429" s="92">
        <v>1</v>
      </c>
      <c r="O1429" s="92"/>
      <c r="P1429" s="92">
        <v>2</v>
      </c>
      <c r="Q1429" s="92"/>
      <c r="R1429" s="92">
        <v>1</v>
      </c>
      <c r="S1429" s="92"/>
      <c r="T1429" s="93">
        <v>1</v>
      </c>
      <c r="U1429" s="93"/>
      <c r="V1429" s="94">
        <v>7</v>
      </c>
      <c r="W1429" s="121"/>
    </row>
    <row r="1430" spans="1:23" x14ac:dyDescent="0.2">
      <c r="A1430" s="86" t="s">
        <v>16</v>
      </c>
      <c r="B1430" s="86" t="s">
        <v>47</v>
      </c>
      <c r="C1430" s="88">
        <v>11496</v>
      </c>
      <c r="D1430" s="88" t="s">
        <v>71</v>
      </c>
      <c r="E1430" s="90" t="s">
        <v>22</v>
      </c>
      <c r="F1430" s="90">
        <v>57</v>
      </c>
      <c r="G1430" s="90">
        <v>48</v>
      </c>
      <c r="H1430" s="91">
        <v>0</v>
      </c>
      <c r="I1430" s="91"/>
      <c r="J1430" s="91"/>
      <c r="K1430" s="91">
        <v>0</v>
      </c>
      <c r="L1430" s="92">
        <v>2</v>
      </c>
      <c r="M1430" s="92"/>
      <c r="N1430" s="92">
        <v>1</v>
      </c>
      <c r="O1430" s="92"/>
      <c r="P1430" s="92">
        <v>2</v>
      </c>
      <c r="Q1430" s="92"/>
      <c r="R1430" s="92">
        <v>0</v>
      </c>
      <c r="S1430" s="92"/>
      <c r="T1430" s="93">
        <v>1</v>
      </c>
      <c r="U1430" s="93"/>
      <c r="V1430" s="94">
        <v>6</v>
      </c>
      <c r="W1430" s="121"/>
    </row>
    <row r="1431" spans="1:23" x14ac:dyDescent="0.2">
      <c r="A1431" s="86" t="s">
        <v>16</v>
      </c>
      <c r="B1431" s="86" t="s">
        <v>47</v>
      </c>
      <c r="C1431" s="88">
        <v>11496</v>
      </c>
      <c r="D1431" s="88" t="s">
        <v>71</v>
      </c>
      <c r="E1431" s="90" t="s">
        <v>22</v>
      </c>
      <c r="F1431" s="90">
        <v>57</v>
      </c>
      <c r="G1431" s="90">
        <v>48</v>
      </c>
      <c r="H1431" s="91">
        <v>0</v>
      </c>
      <c r="I1431" s="91"/>
      <c r="J1431" s="91">
        <v>0</v>
      </c>
      <c r="K1431" s="91"/>
      <c r="L1431" s="92">
        <v>1</v>
      </c>
      <c r="M1431" s="92"/>
      <c r="N1431" s="92">
        <v>0</v>
      </c>
      <c r="O1431" s="92"/>
      <c r="P1431" s="92">
        <v>0</v>
      </c>
      <c r="Q1431" s="92"/>
      <c r="R1431" s="92">
        <v>1</v>
      </c>
      <c r="S1431" s="92"/>
      <c r="T1431" s="93">
        <v>1</v>
      </c>
      <c r="U1431" s="93"/>
      <c r="V1431" s="94">
        <v>3</v>
      </c>
      <c r="W1431" s="121"/>
    </row>
    <row r="1432" spans="1:23" x14ac:dyDescent="0.2">
      <c r="A1432" s="86" t="s">
        <v>16</v>
      </c>
      <c r="B1432" s="86" t="s">
        <v>47</v>
      </c>
      <c r="C1432" s="88">
        <v>11496</v>
      </c>
      <c r="D1432" s="88" t="s">
        <v>71</v>
      </c>
      <c r="E1432" s="90" t="s">
        <v>23</v>
      </c>
      <c r="F1432" s="90">
        <v>57</v>
      </c>
      <c r="G1432" s="90">
        <v>48</v>
      </c>
      <c r="H1432" s="91">
        <v>0</v>
      </c>
      <c r="I1432" s="91"/>
      <c r="J1432" s="91">
        <v>1</v>
      </c>
      <c r="K1432" s="91"/>
      <c r="L1432" s="92">
        <v>2</v>
      </c>
      <c r="M1432" s="92"/>
      <c r="N1432" s="92">
        <v>1</v>
      </c>
      <c r="O1432" s="92"/>
      <c r="P1432" s="92">
        <v>2</v>
      </c>
      <c r="Q1432" s="92"/>
      <c r="R1432" s="92"/>
      <c r="S1432" s="92">
        <v>1</v>
      </c>
      <c r="T1432" s="93">
        <v>1</v>
      </c>
      <c r="U1432" s="93"/>
      <c r="V1432" s="94">
        <v>8</v>
      </c>
      <c r="W1432" s="121"/>
    </row>
    <row r="1433" spans="1:23" x14ac:dyDescent="0.2">
      <c r="A1433" s="86" t="s">
        <v>16</v>
      </c>
      <c r="B1433" s="86" t="s">
        <v>47</v>
      </c>
      <c r="C1433" s="88">
        <v>11496</v>
      </c>
      <c r="D1433" s="88" t="s">
        <v>71</v>
      </c>
      <c r="E1433" s="90" t="s">
        <v>23</v>
      </c>
      <c r="F1433" s="90">
        <v>57</v>
      </c>
      <c r="G1433" s="90">
        <v>48</v>
      </c>
      <c r="H1433" s="91">
        <v>1</v>
      </c>
      <c r="I1433" s="91"/>
      <c r="J1433" s="91">
        <v>0</v>
      </c>
      <c r="K1433" s="91"/>
      <c r="L1433" s="92"/>
      <c r="M1433" s="92">
        <v>2</v>
      </c>
      <c r="N1433" s="92">
        <v>1</v>
      </c>
      <c r="O1433" s="92"/>
      <c r="P1433" s="92"/>
      <c r="Q1433" s="92">
        <v>2</v>
      </c>
      <c r="R1433" s="92"/>
      <c r="S1433" s="92">
        <v>0</v>
      </c>
      <c r="T1433" s="93">
        <v>0</v>
      </c>
      <c r="U1433" s="93"/>
      <c r="V1433" s="94">
        <v>6</v>
      </c>
      <c r="W1433" s="121"/>
    </row>
    <row r="1434" spans="1:23" x14ac:dyDescent="0.2">
      <c r="A1434" s="86" t="s">
        <v>16</v>
      </c>
      <c r="B1434" s="86" t="s">
        <v>47</v>
      </c>
      <c r="C1434" s="88">
        <v>11496</v>
      </c>
      <c r="D1434" s="88" t="s">
        <v>71</v>
      </c>
      <c r="E1434" s="90" t="s">
        <v>23</v>
      </c>
      <c r="F1434" s="90">
        <v>57</v>
      </c>
      <c r="G1434" s="90">
        <v>48</v>
      </c>
      <c r="H1434" s="91"/>
      <c r="I1434" s="91">
        <v>2</v>
      </c>
      <c r="J1434" s="91">
        <v>0</v>
      </c>
      <c r="K1434" s="91"/>
      <c r="L1434" s="92">
        <v>2</v>
      </c>
      <c r="M1434" s="92"/>
      <c r="N1434" s="92">
        <v>1</v>
      </c>
      <c r="O1434" s="92"/>
      <c r="P1434" s="92">
        <v>2</v>
      </c>
      <c r="Q1434" s="92"/>
      <c r="R1434" s="92"/>
      <c r="S1434" s="92">
        <v>1</v>
      </c>
      <c r="T1434" s="93">
        <v>0</v>
      </c>
      <c r="U1434" s="93"/>
      <c r="V1434" s="94">
        <v>8</v>
      </c>
      <c r="W1434" s="121"/>
    </row>
    <row r="1435" spans="1:23" x14ac:dyDescent="0.2">
      <c r="A1435" s="86" t="s">
        <v>16</v>
      </c>
      <c r="B1435" s="86" t="s">
        <v>47</v>
      </c>
      <c r="C1435" s="88">
        <v>11496</v>
      </c>
      <c r="D1435" s="88" t="s">
        <v>71</v>
      </c>
      <c r="E1435" s="90" t="s">
        <v>23</v>
      </c>
      <c r="F1435" s="90">
        <v>57</v>
      </c>
      <c r="G1435" s="90">
        <v>48</v>
      </c>
      <c r="H1435" s="91"/>
      <c r="I1435" s="91">
        <v>2</v>
      </c>
      <c r="J1435" s="91">
        <v>1</v>
      </c>
      <c r="K1435" s="91"/>
      <c r="L1435" s="92"/>
      <c r="M1435" s="92">
        <v>2</v>
      </c>
      <c r="N1435" s="92">
        <v>1</v>
      </c>
      <c r="O1435" s="92"/>
      <c r="P1435" s="92">
        <v>2</v>
      </c>
      <c r="Q1435" s="92"/>
      <c r="R1435" s="92">
        <v>1</v>
      </c>
      <c r="S1435" s="92"/>
      <c r="T1435" s="93">
        <v>2</v>
      </c>
      <c r="U1435" s="93"/>
      <c r="V1435" s="94">
        <v>11</v>
      </c>
      <c r="W1435" s="121"/>
    </row>
    <row r="1436" spans="1:23" x14ac:dyDescent="0.2">
      <c r="A1436" s="86" t="s">
        <v>16</v>
      </c>
      <c r="B1436" s="86" t="s">
        <v>47</v>
      </c>
      <c r="C1436" s="88">
        <v>11496</v>
      </c>
      <c r="D1436" s="88" t="s">
        <v>71</v>
      </c>
      <c r="E1436" s="90" t="s">
        <v>23</v>
      </c>
      <c r="F1436" s="90">
        <v>57</v>
      </c>
      <c r="G1436" s="90">
        <v>48</v>
      </c>
      <c r="H1436" s="91"/>
      <c r="I1436" s="91">
        <v>1</v>
      </c>
      <c r="J1436" s="91">
        <v>0</v>
      </c>
      <c r="K1436" s="91"/>
      <c r="L1436" s="92">
        <v>2</v>
      </c>
      <c r="M1436" s="92"/>
      <c r="N1436" s="92">
        <v>1</v>
      </c>
      <c r="O1436" s="92"/>
      <c r="P1436" s="92">
        <v>2</v>
      </c>
      <c r="Q1436" s="92"/>
      <c r="R1436" s="92"/>
      <c r="S1436" s="92">
        <v>1</v>
      </c>
      <c r="T1436" s="93"/>
      <c r="U1436" s="93">
        <v>2</v>
      </c>
      <c r="V1436" s="94">
        <v>9</v>
      </c>
      <c r="W1436" s="121"/>
    </row>
    <row r="1437" spans="1:23" x14ac:dyDescent="0.2">
      <c r="A1437" s="86" t="s">
        <v>16</v>
      </c>
      <c r="B1437" s="86" t="s">
        <v>47</v>
      </c>
      <c r="C1437" s="88">
        <v>11496</v>
      </c>
      <c r="D1437" s="88" t="s">
        <v>71</v>
      </c>
      <c r="E1437" s="90" t="s">
        <v>23</v>
      </c>
      <c r="F1437" s="90">
        <v>57</v>
      </c>
      <c r="G1437" s="90">
        <v>48</v>
      </c>
      <c r="H1437" s="91"/>
      <c r="I1437" s="91">
        <v>0</v>
      </c>
      <c r="J1437" s="91">
        <v>1</v>
      </c>
      <c r="K1437" s="91"/>
      <c r="L1437" s="92">
        <v>2</v>
      </c>
      <c r="M1437" s="92"/>
      <c r="N1437" s="92">
        <v>0</v>
      </c>
      <c r="O1437" s="92"/>
      <c r="P1437" s="92">
        <v>0</v>
      </c>
      <c r="Q1437" s="92"/>
      <c r="R1437" s="92"/>
      <c r="S1437" s="92">
        <v>0</v>
      </c>
      <c r="T1437" s="93">
        <v>0</v>
      </c>
      <c r="U1437" s="93"/>
      <c r="V1437" s="94">
        <v>3</v>
      </c>
      <c r="W1437" s="121"/>
    </row>
    <row r="1438" spans="1:23" x14ac:dyDescent="0.2">
      <c r="A1438" s="86" t="s">
        <v>16</v>
      </c>
      <c r="B1438" s="86" t="s">
        <v>47</v>
      </c>
      <c r="C1438" s="88">
        <v>11496</v>
      </c>
      <c r="D1438" s="88" t="s">
        <v>71</v>
      </c>
      <c r="E1438" s="90" t="s">
        <v>23</v>
      </c>
      <c r="F1438" s="90">
        <v>57</v>
      </c>
      <c r="G1438" s="90">
        <v>48</v>
      </c>
      <c r="H1438" s="91">
        <v>2</v>
      </c>
      <c r="I1438" s="91"/>
      <c r="J1438" s="91">
        <v>1</v>
      </c>
      <c r="K1438" s="91"/>
      <c r="L1438" s="92"/>
      <c r="M1438" s="92">
        <v>2</v>
      </c>
      <c r="N1438" s="92">
        <v>1</v>
      </c>
      <c r="O1438" s="92"/>
      <c r="P1438" s="92">
        <v>2</v>
      </c>
      <c r="Q1438" s="92"/>
      <c r="R1438" s="92">
        <v>1</v>
      </c>
      <c r="S1438" s="92"/>
      <c r="T1438" s="93">
        <v>2</v>
      </c>
      <c r="U1438" s="93"/>
      <c r="V1438" s="94">
        <v>11</v>
      </c>
      <c r="W1438" s="121"/>
    </row>
    <row r="1439" spans="1:23" x14ac:dyDescent="0.2">
      <c r="A1439" s="86" t="s">
        <v>16</v>
      </c>
      <c r="B1439" s="86" t="s">
        <v>47</v>
      </c>
      <c r="C1439" s="88">
        <v>11496</v>
      </c>
      <c r="D1439" s="88" t="s">
        <v>71</v>
      </c>
      <c r="E1439" s="90" t="s">
        <v>23</v>
      </c>
      <c r="F1439" s="90">
        <v>57</v>
      </c>
      <c r="G1439" s="90">
        <v>48</v>
      </c>
      <c r="H1439" s="91"/>
      <c r="I1439" s="91">
        <v>2</v>
      </c>
      <c r="J1439" s="91">
        <v>1</v>
      </c>
      <c r="K1439" s="91"/>
      <c r="L1439" s="92">
        <v>2</v>
      </c>
      <c r="M1439" s="92"/>
      <c r="N1439" s="92">
        <v>1</v>
      </c>
      <c r="O1439" s="92"/>
      <c r="P1439" s="92">
        <v>2</v>
      </c>
      <c r="Q1439" s="92"/>
      <c r="R1439" s="92">
        <v>1</v>
      </c>
      <c r="S1439" s="92"/>
      <c r="T1439" s="93"/>
      <c r="U1439" s="93">
        <v>2</v>
      </c>
      <c r="V1439" s="94">
        <v>11</v>
      </c>
      <c r="W1439" s="121"/>
    </row>
    <row r="1440" spans="1:23" x14ac:dyDescent="0.2">
      <c r="A1440" s="86" t="s">
        <v>16</v>
      </c>
      <c r="B1440" s="86" t="s">
        <v>47</v>
      </c>
      <c r="C1440" s="88">
        <v>11496</v>
      </c>
      <c r="D1440" s="88" t="s">
        <v>71</v>
      </c>
      <c r="E1440" s="90" t="s">
        <v>23</v>
      </c>
      <c r="F1440" s="90">
        <v>57</v>
      </c>
      <c r="G1440" s="90">
        <v>48</v>
      </c>
      <c r="H1440" s="91"/>
      <c r="I1440" s="91">
        <v>2</v>
      </c>
      <c r="J1440" s="91">
        <v>1</v>
      </c>
      <c r="K1440" s="91"/>
      <c r="L1440" s="92">
        <v>2</v>
      </c>
      <c r="M1440" s="92"/>
      <c r="N1440" s="92">
        <v>1</v>
      </c>
      <c r="O1440" s="92"/>
      <c r="P1440" s="92">
        <v>2</v>
      </c>
      <c r="Q1440" s="92"/>
      <c r="R1440" s="92"/>
      <c r="S1440" s="92">
        <v>1</v>
      </c>
      <c r="T1440" s="93"/>
      <c r="U1440" s="93">
        <v>2</v>
      </c>
      <c r="V1440" s="94">
        <v>11</v>
      </c>
      <c r="W1440" s="121"/>
    </row>
    <row r="1441" spans="1:23" x14ac:dyDescent="0.2">
      <c r="A1441" s="86" t="s">
        <v>16</v>
      </c>
      <c r="B1441" s="86" t="s">
        <v>47</v>
      </c>
      <c r="C1441" s="88">
        <v>11496</v>
      </c>
      <c r="D1441" s="88" t="s">
        <v>71</v>
      </c>
      <c r="E1441" s="90" t="s">
        <v>23</v>
      </c>
      <c r="F1441" s="90">
        <v>57</v>
      </c>
      <c r="G1441" s="90">
        <v>48</v>
      </c>
      <c r="H1441" s="91">
        <v>2</v>
      </c>
      <c r="I1441" s="91"/>
      <c r="J1441" s="91">
        <v>1</v>
      </c>
      <c r="K1441" s="91"/>
      <c r="L1441" s="92">
        <v>2</v>
      </c>
      <c r="M1441" s="92"/>
      <c r="N1441" s="92">
        <v>1</v>
      </c>
      <c r="O1441" s="92"/>
      <c r="P1441" s="92">
        <v>2</v>
      </c>
      <c r="Q1441" s="92"/>
      <c r="R1441" s="92">
        <v>1</v>
      </c>
      <c r="S1441" s="92"/>
      <c r="T1441" s="93">
        <v>0</v>
      </c>
      <c r="U1441" s="93"/>
      <c r="V1441" s="94">
        <v>9</v>
      </c>
      <c r="W1441" s="121"/>
    </row>
    <row r="1442" spans="1:23" x14ac:dyDescent="0.2">
      <c r="A1442" s="86" t="s">
        <v>16</v>
      </c>
      <c r="B1442" s="86" t="s">
        <v>47</v>
      </c>
      <c r="C1442" s="88">
        <v>11496</v>
      </c>
      <c r="D1442" s="88" t="s">
        <v>71</v>
      </c>
      <c r="E1442" s="90" t="s">
        <v>23</v>
      </c>
      <c r="F1442" s="90">
        <v>57</v>
      </c>
      <c r="G1442" s="90">
        <v>48</v>
      </c>
      <c r="H1442" s="91">
        <v>2</v>
      </c>
      <c r="I1442" s="91"/>
      <c r="J1442" s="91">
        <v>1</v>
      </c>
      <c r="K1442" s="91"/>
      <c r="L1442" s="92"/>
      <c r="M1442" s="92">
        <v>1</v>
      </c>
      <c r="N1442" s="92">
        <v>1</v>
      </c>
      <c r="O1442" s="92"/>
      <c r="P1442" s="92">
        <v>1</v>
      </c>
      <c r="Q1442" s="92"/>
      <c r="R1442" s="92"/>
      <c r="S1442" s="92">
        <v>0</v>
      </c>
      <c r="T1442" s="93">
        <v>0</v>
      </c>
      <c r="U1442" s="93"/>
      <c r="V1442" s="94">
        <v>6</v>
      </c>
      <c r="W1442" s="121"/>
    </row>
    <row r="1443" spans="1:23" x14ac:dyDescent="0.2">
      <c r="A1443" s="86" t="s">
        <v>16</v>
      </c>
      <c r="B1443" s="86" t="s">
        <v>47</v>
      </c>
      <c r="C1443" s="88">
        <v>11496</v>
      </c>
      <c r="D1443" s="88" t="s">
        <v>71</v>
      </c>
      <c r="E1443" s="90" t="s">
        <v>23</v>
      </c>
      <c r="F1443" s="90">
        <v>57</v>
      </c>
      <c r="G1443" s="90">
        <v>48</v>
      </c>
      <c r="H1443" s="91">
        <v>1</v>
      </c>
      <c r="I1443" s="91"/>
      <c r="J1443" s="91">
        <v>1</v>
      </c>
      <c r="K1443" s="91"/>
      <c r="L1443" s="92">
        <v>2</v>
      </c>
      <c r="M1443" s="92"/>
      <c r="N1443" s="92"/>
      <c r="O1443" s="92">
        <v>1</v>
      </c>
      <c r="P1443" s="92">
        <v>2</v>
      </c>
      <c r="Q1443" s="92"/>
      <c r="R1443" s="92"/>
      <c r="S1443" s="92">
        <v>1</v>
      </c>
      <c r="T1443" s="93">
        <v>2</v>
      </c>
      <c r="U1443" s="93"/>
      <c r="V1443" s="94">
        <v>10</v>
      </c>
      <c r="W1443" s="121"/>
    </row>
    <row r="1444" spans="1:23" x14ac:dyDescent="0.2">
      <c r="A1444" s="86" t="s">
        <v>16</v>
      </c>
      <c r="B1444" s="86" t="s">
        <v>47</v>
      </c>
      <c r="C1444" s="88">
        <v>11496</v>
      </c>
      <c r="D1444" s="88" t="s">
        <v>71</v>
      </c>
      <c r="E1444" s="90" t="s">
        <v>23</v>
      </c>
      <c r="F1444" s="90">
        <v>57</v>
      </c>
      <c r="G1444" s="90">
        <v>48</v>
      </c>
      <c r="H1444" s="91">
        <v>0</v>
      </c>
      <c r="I1444" s="91"/>
      <c r="J1444" s="91"/>
      <c r="K1444" s="91">
        <v>1</v>
      </c>
      <c r="L1444" s="92">
        <v>2</v>
      </c>
      <c r="M1444" s="92"/>
      <c r="N1444" s="92">
        <v>1</v>
      </c>
      <c r="O1444" s="92"/>
      <c r="P1444" s="92"/>
      <c r="Q1444" s="92">
        <v>0</v>
      </c>
      <c r="R1444" s="92"/>
      <c r="S1444" s="92">
        <v>0</v>
      </c>
      <c r="T1444" s="93">
        <v>0</v>
      </c>
      <c r="U1444" s="93"/>
      <c r="V1444" s="94">
        <v>4</v>
      </c>
      <c r="W1444" s="121"/>
    </row>
    <row r="1445" spans="1:23" x14ac:dyDescent="0.2">
      <c r="A1445" s="86" t="s">
        <v>16</v>
      </c>
      <c r="B1445" s="86" t="s">
        <v>47</v>
      </c>
      <c r="C1445" s="88">
        <v>11496</v>
      </c>
      <c r="D1445" s="88" t="s">
        <v>71</v>
      </c>
      <c r="E1445" s="90" t="s">
        <v>23</v>
      </c>
      <c r="F1445" s="90">
        <v>57</v>
      </c>
      <c r="G1445" s="90">
        <v>48</v>
      </c>
      <c r="H1445" s="91"/>
      <c r="I1445" s="91">
        <v>1</v>
      </c>
      <c r="J1445" s="91">
        <v>1</v>
      </c>
      <c r="K1445" s="91"/>
      <c r="L1445" s="92">
        <v>2</v>
      </c>
      <c r="M1445" s="92"/>
      <c r="N1445" s="92">
        <v>1</v>
      </c>
      <c r="O1445" s="92"/>
      <c r="P1445" s="92"/>
      <c r="Q1445" s="92">
        <v>2</v>
      </c>
      <c r="R1445" s="92"/>
      <c r="S1445" s="92">
        <v>0</v>
      </c>
      <c r="T1445" s="93">
        <v>1</v>
      </c>
      <c r="U1445" s="93"/>
      <c r="V1445" s="94">
        <v>8</v>
      </c>
      <c r="W1445" s="121"/>
    </row>
    <row r="1446" spans="1:23" x14ac:dyDescent="0.2">
      <c r="A1446" s="86" t="s">
        <v>16</v>
      </c>
      <c r="B1446" s="86" t="s">
        <v>47</v>
      </c>
      <c r="C1446" s="88">
        <v>11496</v>
      </c>
      <c r="D1446" s="88" t="s">
        <v>71</v>
      </c>
      <c r="E1446" s="90" t="s">
        <v>23</v>
      </c>
      <c r="F1446" s="90">
        <v>57</v>
      </c>
      <c r="G1446" s="90">
        <v>48</v>
      </c>
      <c r="H1446" s="91">
        <v>1</v>
      </c>
      <c r="I1446" s="91"/>
      <c r="J1446" s="91">
        <v>0</v>
      </c>
      <c r="K1446" s="91"/>
      <c r="L1446" s="92"/>
      <c r="M1446" s="92">
        <v>1</v>
      </c>
      <c r="N1446" s="92">
        <v>1</v>
      </c>
      <c r="O1446" s="92"/>
      <c r="P1446" s="92">
        <v>1</v>
      </c>
      <c r="Q1446" s="92"/>
      <c r="R1446" s="92"/>
      <c r="S1446" s="92">
        <v>0</v>
      </c>
      <c r="T1446" s="93"/>
      <c r="U1446" s="93">
        <v>2</v>
      </c>
      <c r="V1446" s="94">
        <v>6</v>
      </c>
      <c r="W1446" s="121"/>
    </row>
    <row r="1447" spans="1:23" x14ac:dyDescent="0.2">
      <c r="A1447" s="86" t="s">
        <v>16</v>
      </c>
      <c r="B1447" s="86" t="s">
        <v>47</v>
      </c>
      <c r="C1447" s="88">
        <v>11496</v>
      </c>
      <c r="D1447" s="88" t="s">
        <v>71</v>
      </c>
      <c r="E1447" s="90" t="s">
        <v>23</v>
      </c>
      <c r="F1447" s="90">
        <v>57</v>
      </c>
      <c r="G1447" s="90">
        <v>48</v>
      </c>
      <c r="H1447" s="91"/>
      <c r="I1447" s="91">
        <v>2</v>
      </c>
      <c r="J1447" s="91">
        <v>1</v>
      </c>
      <c r="K1447" s="91"/>
      <c r="L1447" s="92">
        <v>2</v>
      </c>
      <c r="M1447" s="92"/>
      <c r="N1447" s="92">
        <v>1</v>
      </c>
      <c r="O1447" s="92"/>
      <c r="P1447" s="92">
        <v>2</v>
      </c>
      <c r="Q1447" s="92"/>
      <c r="R1447" s="92">
        <v>1</v>
      </c>
      <c r="S1447" s="92"/>
      <c r="T1447" s="93">
        <v>2</v>
      </c>
      <c r="U1447" s="93"/>
      <c r="V1447" s="94">
        <v>11</v>
      </c>
      <c r="W1447" s="121"/>
    </row>
    <row r="1448" spans="1:23" x14ac:dyDescent="0.2">
      <c r="A1448" s="86" t="s">
        <v>16</v>
      </c>
      <c r="B1448" s="86" t="s">
        <v>47</v>
      </c>
      <c r="C1448" s="88">
        <v>11496</v>
      </c>
      <c r="D1448" s="88" t="s">
        <v>71</v>
      </c>
      <c r="E1448" s="90" t="s">
        <v>23</v>
      </c>
      <c r="F1448" s="90">
        <v>57</v>
      </c>
      <c r="G1448" s="90">
        <v>48</v>
      </c>
      <c r="H1448" s="91"/>
      <c r="I1448" s="91">
        <v>2</v>
      </c>
      <c r="J1448" s="91"/>
      <c r="K1448" s="91">
        <v>1</v>
      </c>
      <c r="L1448" s="92">
        <v>2</v>
      </c>
      <c r="M1448" s="92"/>
      <c r="N1448" s="92">
        <v>1</v>
      </c>
      <c r="O1448" s="92"/>
      <c r="P1448" s="92"/>
      <c r="Q1448" s="92">
        <v>2</v>
      </c>
      <c r="R1448" s="92"/>
      <c r="S1448" s="92">
        <v>1</v>
      </c>
      <c r="T1448" s="93">
        <v>1</v>
      </c>
      <c r="U1448" s="93"/>
      <c r="V1448" s="94">
        <v>10</v>
      </c>
      <c r="W1448" s="121"/>
    </row>
    <row r="1449" spans="1:23" x14ac:dyDescent="0.2">
      <c r="A1449" s="86" t="s">
        <v>16</v>
      </c>
      <c r="B1449" s="86" t="s">
        <v>47</v>
      </c>
      <c r="C1449" s="88">
        <v>11496</v>
      </c>
      <c r="D1449" s="88" t="s">
        <v>71</v>
      </c>
      <c r="E1449" s="90" t="s">
        <v>23</v>
      </c>
      <c r="F1449" s="90">
        <v>57</v>
      </c>
      <c r="G1449" s="90">
        <v>48</v>
      </c>
      <c r="H1449" s="91">
        <v>1</v>
      </c>
      <c r="I1449" s="91"/>
      <c r="J1449" s="91"/>
      <c r="K1449" s="91">
        <v>1</v>
      </c>
      <c r="L1449" s="92"/>
      <c r="M1449" s="92">
        <v>2</v>
      </c>
      <c r="N1449" s="92"/>
      <c r="O1449" s="92">
        <v>0</v>
      </c>
      <c r="P1449" s="92">
        <v>0</v>
      </c>
      <c r="Q1449" s="92"/>
      <c r="R1449" s="92">
        <v>0</v>
      </c>
      <c r="S1449" s="92"/>
      <c r="T1449" s="93"/>
      <c r="U1449" s="93">
        <v>2</v>
      </c>
      <c r="V1449" s="94">
        <v>6</v>
      </c>
      <c r="W1449" s="121"/>
    </row>
    <row r="1450" spans="1:23" x14ac:dyDescent="0.2">
      <c r="A1450" s="86" t="s">
        <v>16</v>
      </c>
      <c r="B1450" s="86" t="s">
        <v>47</v>
      </c>
      <c r="C1450" s="88">
        <v>11496</v>
      </c>
      <c r="D1450" s="88" t="s">
        <v>71</v>
      </c>
      <c r="E1450" s="90" t="s">
        <v>23</v>
      </c>
      <c r="F1450" s="90">
        <v>57</v>
      </c>
      <c r="G1450" s="90">
        <v>48</v>
      </c>
      <c r="H1450" s="91">
        <v>2</v>
      </c>
      <c r="I1450" s="91"/>
      <c r="J1450" s="91"/>
      <c r="K1450" s="91">
        <v>0</v>
      </c>
      <c r="L1450" s="92"/>
      <c r="M1450" s="92">
        <v>1</v>
      </c>
      <c r="N1450" s="92">
        <v>1</v>
      </c>
      <c r="O1450" s="92"/>
      <c r="P1450" s="92">
        <v>0</v>
      </c>
      <c r="Q1450" s="92"/>
      <c r="R1450" s="92"/>
      <c r="S1450" s="92">
        <v>1</v>
      </c>
      <c r="T1450" s="93">
        <v>1</v>
      </c>
      <c r="U1450" s="93"/>
      <c r="V1450" s="94">
        <v>6</v>
      </c>
      <c r="W1450" s="121"/>
    </row>
    <row r="1451" spans="1:23" x14ac:dyDescent="0.2">
      <c r="A1451" s="86" t="s">
        <v>16</v>
      </c>
      <c r="B1451" s="86" t="s">
        <v>47</v>
      </c>
      <c r="C1451" s="88">
        <v>11496</v>
      </c>
      <c r="D1451" s="88" t="s">
        <v>71</v>
      </c>
      <c r="E1451" s="90" t="s">
        <v>23</v>
      </c>
      <c r="F1451" s="90">
        <v>57</v>
      </c>
      <c r="G1451" s="90">
        <v>48</v>
      </c>
      <c r="H1451" s="91"/>
      <c r="I1451" s="91">
        <v>0</v>
      </c>
      <c r="J1451" s="91"/>
      <c r="K1451" s="91">
        <v>0</v>
      </c>
      <c r="L1451" s="92"/>
      <c r="M1451" s="92">
        <v>2</v>
      </c>
      <c r="N1451" s="92">
        <v>1</v>
      </c>
      <c r="O1451" s="92"/>
      <c r="P1451" s="92"/>
      <c r="Q1451" s="92">
        <v>1</v>
      </c>
      <c r="R1451" s="92"/>
      <c r="S1451" s="92">
        <v>0</v>
      </c>
      <c r="T1451" s="93">
        <v>0</v>
      </c>
      <c r="U1451" s="93"/>
      <c r="V1451" s="94">
        <v>4</v>
      </c>
      <c r="W1451" s="121"/>
    </row>
    <row r="1452" spans="1:23" x14ac:dyDescent="0.2">
      <c r="A1452" s="86" t="s">
        <v>16</v>
      </c>
      <c r="B1452" s="86" t="s">
        <v>47</v>
      </c>
      <c r="C1452" s="88">
        <v>11496</v>
      </c>
      <c r="D1452" s="88" t="s">
        <v>71</v>
      </c>
      <c r="E1452" s="90" t="s">
        <v>23</v>
      </c>
      <c r="F1452" s="90">
        <v>57</v>
      </c>
      <c r="G1452" s="90">
        <v>48</v>
      </c>
      <c r="H1452" s="91">
        <v>2</v>
      </c>
      <c r="I1452" s="91"/>
      <c r="J1452" s="91">
        <v>1</v>
      </c>
      <c r="K1452" s="91"/>
      <c r="L1452" s="92">
        <v>2</v>
      </c>
      <c r="M1452" s="92"/>
      <c r="N1452" s="92"/>
      <c r="O1452" s="92">
        <v>0</v>
      </c>
      <c r="P1452" s="92"/>
      <c r="Q1452" s="92">
        <v>0</v>
      </c>
      <c r="R1452" s="92"/>
      <c r="S1452" s="92">
        <v>0</v>
      </c>
      <c r="T1452" s="93"/>
      <c r="U1452" s="93">
        <v>2</v>
      </c>
      <c r="V1452" s="94">
        <v>7</v>
      </c>
      <c r="W1452" s="121"/>
    </row>
    <row r="1453" spans="1:23" x14ac:dyDescent="0.2">
      <c r="A1453" s="86" t="s">
        <v>16</v>
      </c>
      <c r="B1453" s="86" t="s">
        <v>47</v>
      </c>
      <c r="C1453" s="88">
        <v>11496</v>
      </c>
      <c r="D1453" s="88" t="s">
        <v>71</v>
      </c>
      <c r="E1453" s="90" t="s">
        <v>23</v>
      </c>
      <c r="F1453" s="90">
        <v>57</v>
      </c>
      <c r="G1453" s="90">
        <v>48</v>
      </c>
      <c r="H1453" s="91"/>
      <c r="I1453" s="91">
        <v>2</v>
      </c>
      <c r="J1453" s="91"/>
      <c r="K1453" s="91">
        <v>1</v>
      </c>
      <c r="L1453" s="92"/>
      <c r="M1453" s="92">
        <v>2</v>
      </c>
      <c r="N1453" s="92">
        <v>1</v>
      </c>
      <c r="O1453" s="92"/>
      <c r="P1453" s="92">
        <v>2</v>
      </c>
      <c r="Q1453" s="92"/>
      <c r="R1453" s="92"/>
      <c r="S1453" s="92">
        <v>1</v>
      </c>
      <c r="T1453" s="93">
        <v>2</v>
      </c>
      <c r="U1453" s="93"/>
      <c r="V1453" s="94">
        <v>11</v>
      </c>
      <c r="W1453" s="121"/>
    </row>
    <row r="1454" spans="1:23" x14ac:dyDescent="0.2">
      <c r="A1454" s="86" t="s">
        <v>16</v>
      </c>
      <c r="B1454" s="86" t="s">
        <v>47</v>
      </c>
      <c r="C1454" s="88">
        <v>11496</v>
      </c>
      <c r="D1454" s="88" t="s">
        <v>71</v>
      </c>
      <c r="E1454" s="90" t="s">
        <v>23</v>
      </c>
      <c r="F1454" s="90">
        <v>57</v>
      </c>
      <c r="G1454" s="90">
        <v>48</v>
      </c>
      <c r="H1454" s="91"/>
      <c r="I1454" s="91">
        <v>2</v>
      </c>
      <c r="J1454" s="91"/>
      <c r="K1454" s="91">
        <v>1</v>
      </c>
      <c r="L1454" s="92">
        <v>2</v>
      </c>
      <c r="M1454" s="92"/>
      <c r="N1454" s="92">
        <v>1</v>
      </c>
      <c r="O1454" s="92"/>
      <c r="P1454" s="92">
        <v>2</v>
      </c>
      <c r="Q1454" s="92"/>
      <c r="R1454" s="92">
        <v>1</v>
      </c>
      <c r="S1454" s="92"/>
      <c r="T1454" s="93"/>
      <c r="U1454" s="93">
        <v>2</v>
      </c>
      <c r="V1454" s="94">
        <v>11</v>
      </c>
      <c r="W1454" s="121"/>
    </row>
    <row r="1455" spans="1:23" x14ac:dyDescent="0.2">
      <c r="A1455" s="86" t="s">
        <v>16</v>
      </c>
      <c r="B1455" s="86" t="s">
        <v>47</v>
      </c>
      <c r="C1455" s="88">
        <v>11496</v>
      </c>
      <c r="D1455" s="88" t="s">
        <v>71</v>
      </c>
      <c r="E1455" s="90" t="s">
        <v>23</v>
      </c>
      <c r="F1455" s="90">
        <v>57</v>
      </c>
      <c r="G1455" s="90">
        <v>48</v>
      </c>
      <c r="H1455" s="91">
        <v>0</v>
      </c>
      <c r="I1455" s="91"/>
      <c r="J1455" s="91">
        <v>1</v>
      </c>
      <c r="K1455" s="91"/>
      <c r="L1455" s="92">
        <v>2</v>
      </c>
      <c r="M1455" s="92"/>
      <c r="N1455" s="92">
        <v>1</v>
      </c>
      <c r="O1455" s="92"/>
      <c r="P1455" s="92">
        <v>2</v>
      </c>
      <c r="Q1455" s="92"/>
      <c r="R1455" s="92"/>
      <c r="S1455" s="92">
        <v>0</v>
      </c>
      <c r="T1455" s="93"/>
      <c r="U1455" s="93">
        <v>1</v>
      </c>
      <c r="V1455" s="94">
        <v>7</v>
      </c>
      <c r="W1455" s="121"/>
    </row>
    <row r="1456" spans="1:23" x14ac:dyDescent="0.2">
      <c r="A1456" s="86" t="s">
        <v>16</v>
      </c>
      <c r="B1456" s="86" t="s">
        <v>47</v>
      </c>
      <c r="C1456" s="88">
        <v>11496</v>
      </c>
      <c r="D1456" s="88" t="s">
        <v>71</v>
      </c>
      <c r="E1456" s="90" t="s">
        <v>23</v>
      </c>
      <c r="F1456" s="90">
        <v>57</v>
      </c>
      <c r="G1456" s="90">
        <v>48</v>
      </c>
      <c r="H1456" s="91">
        <v>2</v>
      </c>
      <c r="I1456" s="91"/>
      <c r="J1456" s="91">
        <v>1</v>
      </c>
      <c r="K1456" s="91"/>
      <c r="L1456" s="92"/>
      <c r="M1456" s="92">
        <v>2</v>
      </c>
      <c r="N1456" s="92">
        <v>1</v>
      </c>
      <c r="O1456" s="92"/>
      <c r="P1456" s="92">
        <v>2</v>
      </c>
      <c r="Q1456" s="92"/>
      <c r="R1456" s="92"/>
      <c r="S1456" s="92">
        <v>1</v>
      </c>
      <c r="T1456" s="93"/>
      <c r="U1456" s="93">
        <v>2</v>
      </c>
      <c r="V1456" s="94">
        <v>11</v>
      </c>
      <c r="W1456" s="121"/>
    </row>
    <row r="1457" spans="1:23" x14ac:dyDescent="0.2">
      <c r="A1457" s="86" t="s">
        <v>16</v>
      </c>
      <c r="B1457" s="86" t="s">
        <v>48</v>
      </c>
      <c r="C1457" s="88">
        <v>11507</v>
      </c>
      <c r="D1457" s="88" t="s">
        <v>71</v>
      </c>
      <c r="E1457" s="89" t="s">
        <v>22</v>
      </c>
      <c r="F1457" s="90">
        <v>145</v>
      </c>
      <c r="G1457" s="90">
        <v>132</v>
      </c>
      <c r="H1457" s="91"/>
      <c r="I1457" s="91">
        <v>2</v>
      </c>
      <c r="J1457" s="91">
        <v>1</v>
      </c>
      <c r="K1457" s="91"/>
      <c r="L1457" s="92"/>
      <c r="M1457" s="92">
        <v>1</v>
      </c>
      <c r="N1457" s="92">
        <v>1</v>
      </c>
      <c r="O1457" s="92"/>
      <c r="P1457" s="92"/>
      <c r="Q1457" s="92">
        <v>2</v>
      </c>
      <c r="R1457" s="92"/>
      <c r="S1457" s="92">
        <v>1</v>
      </c>
      <c r="T1457" s="93">
        <v>2</v>
      </c>
      <c r="U1457" s="93"/>
      <c r="V1457" s="94">
        <v>10</v>
      </c>
      <c r="W1457" s="121"/>
    </row>
    <row r="1458" spans="1:23" x14ac:dyDescent="0.2">
      <c r="A1458" s="86" t="s">
        <v>16</v>
      </c>
      <c r="B1458" s="86" t="s">
        <v>48</v>
      </c>
      <c r="C1458" s="88">
        <v>11507</v>
      </c>
      <c r="D1458" s="88" t="s">
        <v>71</v>
      </c>
      <c r="E1458" s="90" t="s">
        <v>22</v>
      </c>
      <c r="F1458" s="90">
        <v>145</v>
      </c>
      <c r="G1458" s="90">
        <v>132</v>
      </c>
      <c r="H1458" s="91">
        <v>1</v>
      </c>
      <c r="I1458" s="91"/>
      <c r="J1458" s="91"/>
      <c r="K1458" s="91">
        <v>1</v>
      </c>
      <c r="L1458" s="92">
        <v>2</v>
      </c>
      <c r="M1458" s="92"/>
      <c r="N1458" s="92">
        <v>1</v>
      </c>
      <c r="O1458" s="92"/>
      <c r="P1458" s="92"/>
      <c r="Q1458" s="92">
        <v>2</v>
      </c>
      <c r="R1458" s="92">
        <v>0</v>
      </c>
      <c r="S1458" s="92"/>
      <c r="T1458" s="93">
        <v>2</v>
      </c>
      <c r="U1458" s="93"/>
      <c r="V1458" s="94">
        <v>9</v>
      </c>
      <c r="W1458" s="121"/>
    </row>
    <row r="1459" spans="1:23" x14ac:dyDescent="0.2">
      <c r="A1459" s="86" t="s">
        <v>16</v>
      </c>
      <c r="B1459" s="86" t="s">
        <v>48</v>
      </c>
      <c r="C1459" s="88">
        <v>11507</v>
      </c>
      <c r="D1459" s="88" t="s">
        <v>71</v>
      </c>
      <c r="E1459" s="90" t="s">
        <v>22</v>
      </c>
      <c r="F1459" s="90">
        <v>145</v>
      </c>
      <c r="G1459" s="90">
        <v>132</v>
      </c>
      <c r="H1459" s="91">
        <v>1</v>
      </c>
      <c r="I1459" s="91"/>
      <c r="J1459" s="91"/>
      <c r="K1459" s="91">
        <v>1</v>
      </c>
      <c r="L1459" s="92">
        <v>2</v>
      </c>
      <c r="M1459" s="92"/>
      <c r="N1459" s="92">
        <v>1</v>
      </c>
      <c r="O1459" s="92"/>
      <c r="P1459" s="92"/>
      <c r="Q1459" s="92">
        <v>2</v>
      </c>
      <c r="R1459" s="92">
        <v>1</v>
      </c>
      <c r="S1459" s="92"/>
      <c r="T1459" s="93">
        <v>1</v>
      </c>
      <c r="U1459" s="93"/>
      <c r="V1459" s="94">
        <v>9</v>
      </c>
      <c r="W1459" s="121"/>
    </row>
    <row r="1460" spans="1:23" x14ac:dyDescent="0.2">
      <c r="A1460" s="86" t="s">
        <v>16</v>
      </c>
      <c r="B1460" s="86" t="s">
        <v>48</v>
      </c>
      <c r="C1460" s="88">
        <v>11507</v>
      </c>
      <c r="D1460" s="88" t="s">
        <v>71</v>
      </c>
      <c r="E1460" s="90" t="s">
        <v>22</v>
      </c>
      <c r="F1460" s="90">
        <v>145</v>
      </c>
      <c r="G1460" s="90">
        <v>132</v>
      </c>
      <c r="H1460" s="91"/>
      <c r="I1460" s="91">
        <v>2</v>
      </c>
      <c r="J1460" s="91">
        <v>1</v>
      </c>
      <c r="K1460" s="91"/>
      <c r="L1460" s="92">
        <v>2</v>
      </c>
      <c r="M1460" s="92"/>
      <c r="N1460" s="92"/>
      <c r="O1460" s="92">
        <v>1</v>
      </c>
      <c r="P1460" s="92">
        <v>2</v>
      </c>
      <c r="Q1460" s="92"/>
      <c r="R1460" s="92"/>
      <c r="S1460" s="92">
        <v>1</v>
      </c>
      <c r="T1460" s="93"/>
      <c r="U1460" s="93">
        <v>1</v>
      </c>
      <c r="V1460" s="94">
        <v>10</v>
      </c>
      <c r="W1460" s="121"/>
    </row>
    <row r="1461" spans="1:23" x14ac:dyDescent="0.2">
      <c r="A1461" s="86" t="s">
        <v>16</v>
      </c>
      <c r="B1461" s="86" t="s">
        <v>48</v>
      </c>
      <c r="C1461" s="88">
        <v>11507</v>
      </c>
      <c r="D1461" s="88" t="s">
        <v>71</v>
      </c>
      <c r="E1461" s="90" t="s">
        <v>22</v>
      </c>
      <c r="F1461" s="90">
        <v>145</v>
      </c>
      <c r="G1461" s="90">
        <v>132</v>
      </c>
      <c r="H1461" s="91">
        <v>2</v>
      </c>
      <c r="I1461" s="91"/>
      <c r="J1461" s="91"/>
      <c r="K1461" s="91">
        <v>1</v>
      </c>
      <c r="L1461" s="92"/>
      <c r="M1461" s="92">
        <v>2</v>
      </c>
      <c r="N1461" s="92">
        <v>1</v>
      </c>
      <c r="O1461" s="92"/>
      <c r="P1461" s="92">
        <v>2</v>
      </c>
      <c r="Q1461" s="92"/>
      <c r="R1461" s="92">
        <v>1</v>
      </c>
      <c r="S1461" s="92"/>
      <c r="T1461" s="93"/>
      <c r="U1461" s="93">
        <v>1</v>
      </c>
      <c r="V1461" s="94">
        <v>10</v>
      </c>
      <c r="W1461" s="121"/>
    </row>
    <row r="1462" spans="1:23" x14ac:dyDescent="0.2">
      <c r="A1462" s="86" t="s">
        <v>16</v>
      </c>
      <c r="B1462" s="86" t="s">
        <v>48</v>
      </c>
      <c r="C1462" s="88">
        <v>11507</v>
      </c>
      <c r="D1462" s="88" t="s">
        <v>71</v>
      </c>
      <c r="E1462" s="90" t="s">
        <v>22</v>
      </c>
      <c r="F1462" s="90">
        <v>145</v>
      </c>
      <c r="G1462" s="90">
        <v>132</v>
      </c>
      <c r="H1462" s="91"/>
      <c r="I1462" s="91">
        <v>2</v>
      </c>
      <c r="J1462" s="91">
        <v>1</v>
      </c>
      <c r="K1462" s="91"/>
      <c r="L1462" s="92"/>
      <c r="M1462" s="92">
        <v>2</v>
      </c>
      <c r="N1462" s="92">
        <v>1</v>
      </c>
      <c r="O1462" s="92"/>
      <c r="P1462" s="92"/>
      <c r="Q1462" s="92">
        <v>2</v>
      </c>
      <c r="R1462" s="92">
        <v>1</v>
      </c>
      <c r="S1462" s="92"/>
      <c r="T1462" s="93">
        <v>1</v>
      </c>
      <c r="U1462" s="93"/>
      <c r="V1462" s="94">
        <v>10</v>
      </c>
      <c r="W1462" s="121"/>
    </row>
    <row r="1463" spans="1:23" x14ac:dyDescent="0.2">
      <c r="A1463" s="86" t="s">
        <v>16</v>
      </c>
      <c r="B1463" s="86" t="s">
        <v>48</v>
      </c>
      <c r="C1463" s="88">
        <v>11507</v>
      </c>
      <c r="D1463" s="88" t="s">
        <v>71</v>
      </c>
      <c r="E1463" s="90" t="s">
        <v>22</v>
      </c>
      <c r="F1463" s="90">
        <v>145</v>
      </c>
      <c r="G1463" s="90">
        <v>132</v>
      </c>
      <c r="H1463" s="91"/>
      <c r="I1463" s="91">
        <v>2</v>
      </c>
      <c r="J1463" s="91"/>
      <c r="K1463" s="91">
        <v>1</v>
      </c>
      <c r="L1463" s="92"/>
      <c r="M1463" s="92">
        <v>2</v>
      </c>
      <c r="N1463" s="92">
        <v>1</v>
      </c>
      <c r="O1463" s="92"/>
      <c r="P1463" s="92"/>
      <c r="Q1463" s="92">
        <v>2</v>
      </c>
      <c r="R1463" s="92"/>
      <c r="S1463" s="92">
        <v>1</v>
      </c>
      <c r="T1463" s="93">
        <v>1</v>
      </c>
      <c r="U1463" s="93"/>
      <c r="V1463" s="94">
        <v>10</v>
      </c>
      <c r="W1463" s="121"/>
    </row>
    <row r="1464" spans="1:23" x14ac:dyDescent="0.2">
      <c r="A1464" s="86" t="s">
        <v>16</v>
      </c>
      <c r="B1464" s="86" t="s">
        <v>48</v>
      </c>
      <c r="C1464" s="88">
        <v>11507</v>
      </c>
      <c r="D1464" s="88" t="s">
        <v>71</v>
      </c>
      <c r="E1464" s="90" t="s">
        <v>22</v>
      </c>
      <c r="F1464" s="90">
        <v>145</v>
      </c>
      <c r="G1464" s="90">
        <v>132</v>
      </c>
      <c r="H1464" s="91"/>
      <c r="I1464" s="91">
        <v>2</v>
      </c>
      <c r="J1464" s="91">
        <v>1</v>
      </c>
      <c r="K1464" s="91"/>
      <c r="L1464" s="92"/>
      <c r="M1464" s="92">
        <v>2</v>
      </c>
      <c r="N1464" s="92">
        <v>1</v>
      </c>
      <c r="O1464" s="92"/>
      <c r="P1464" s="92"/>
      <c r="Q1464" s="92">
        <v>2</v>
      </c>
      <c r="R1464" s="92">
        <v>1</v>
      </c>
      <c r="S1464" s="92"/>
      <c r="T1464" s="93"/>
      <c r="U1464" s="93">
        <v>1</v>
      </c>
      <c r="V1464" s="94">
        <v>10</v>
      </c>
      <c r="W1464" s="121"/>
    </row>
    <row r="1465" spans="1:23" x14ac:dyDescent="0.2">
      <c r="A1465" s="86" t="s">
        <v>16</v>
      </c>
      <c r="B1465" s="86" t="s">
        <v>48</v>
      </c>
      <c r="C1465" s="88">
        <v>11507</v>
      </c>
      <c r="D1465" s="88" t="s">
        <v>71</v>
      </c>
      <c r="E1465" s="90" t="s">
        <v>22</v>
      </c>
      <c r="F1465" s="90">
        <v>145</v>
      </c>
      <c r="G1465" s="90">
        <v>132</v>
      </c>
      <c r="H1465" s="91"/>
      <c r="I1465" s="91">
        <v>2</v>
      </c>
      <c r="J1465" s="91">
        <v>1</v>
      </c>
      <c r="K1465" s="91"/>
      <c r="L1465" s="92"/>
      <c r="M1465" s="92">
        <v>1</v>
      </c>
      <c r="N1465" s="92">
        <v>1</v>
      </c>
      <c r="O1465" s="92"/>
      <c r="P1465" s="92"/>
      <c r="Q1465" s="92">
        <v>2</v>
      </c>
      <c r="R1465" s="92">
        <v>1</v>
      </c>
      <c r="S1465" s="92"/>
      <c r="T1465" s="93">
        <v>1</v>
      </c>
      <c r="U1465" s="93"/>
      <c r="V1465" s="94">
        <v>9</v>
      </c>
      <c r="W1465" s="121"/>
    </row>
    <row r="1466" spans="1:23" x14ac:dyDescent="0.2">
      <c r="A1466" s="86" t="s">
        <v>16</v>
      </c>
      <c r="B1466" s="86" t="s">
        <v>48</v>
      </c>
      <c r="C1466" s="88">
        <v>11507</v>
      </c>
      <c r="D1466" s="88" t="s">
        <v>71</v>
      </c>
      <c r="E1466" s="90" t="s">
        <v>22</v>
      </c>
      <c r="F1466" s="90">
        <v>145</v>
      </c>
      <c r="G1466" s="90">
        <v>132</v>
      </c>
      <c r="H1466" s="91">
        <v>2</v>
      </c>
      <c r="I1466" s="91"/>
      <c r="J1466" s="91">
        <v>1</v>
      </c>
      <c r="K1466" s="91"/>
      <c r="L1466" s="92">
        <v>2</v>
      </c>
      <c r="M1466" s="92"/>
      <c r="N1466" s="92">
        <v>1</v>
      </c>
      <c r="O1466" s="92"/>
      <c r="P1466" s="92"/>
      <c r="Q1466" s="92">
        <v>2</v>
      </c>
      <c r="R1466" s="92">
        <v>1</v>
      </c>
      <c r="S1466" s="92"/>
      <c r="T1466" s="93">
        <v>1</v>
      </c>
      <c r="U1466" s="93"/>
      <c r="V1466" s="94">
        <v>10</v>
      </c>
      <c r="W1466" s="121"/>
    </row>
    <row r="1467" spans="1:23" x14ac:dyDescent="0.2">
      <c r="A1467" s="86" t="s">
        <v>16</v>
      </c>
      <c r="B1467" s="86" t="s">
        <v>48</v>
      </c>
      <c r="C1467" s="88">
        <v>11507</v>
      </c>
      <c r="D1467" s="88" t="s">
        <v>71</v>
      </c>
      <c r="E1467" s="90" t="s">
        <v>22</v>
      </c>
      <c r="F1467" s="90">
        <v>145</v>
      </c>
      <c r="G1467" s="90">
        <v>132</v>
      </c>
      <c r="H1467" s="91"/>
      <c r="I1467" s="91">
        <v>2</v>
      </c>
      <c r="J1467" s="91">
        <v>1</v>
      </c>
      <c r="K1467" s="91"/>
      <c r="L1467" s="92"/>
      <c r="M1467" s="92">
        <v>2</v>
      </c>
      <c r="N1467" s="92">
        <v>1</v>
      </c>
      <c r="O1467" s="92"/>
      <c r="P1467" s="92">
        <v>2</v>
      </c>
      <c r="Q1467" s="92"/>
      <c r="R1467" s="92">
        <v>1</v>
      </c>
      <c r="S1467" s="92"/>
      <c r="T1467" s="93">
        <v>1</v>
      </c>
      <c r="U1467" s="93"/>
      <c r="V1467" s="94">
        <v>10</v>
      </c>
      <c r="W1467" s="121"/>
    </row>
    <row r="1468" spans="1:23" x14ac:dyDescent="0.2">
      <c r="A1468" s="86" t="s">
        <v>16</v>
      </c>
      <c r="B1468" s="86" t="s">
        <v>48</v>
      </c>
      <c r="C1468" s="88">
        <v>11507</v>
      </c>
      <c r="D1468" s="88" t="s">
        <v>71</v>
      </c>
      <c r="E1468" s="90" t="s">
        <v>22</v>
      </c>
      <c r="F1468" s="90">
        <v>145</v>
      </c>
      <c r="G1468" s="90">
        <v>132</v>
      </c>
      <c r="H1468" s="91">
        <v>2</v>
      </c>
      <c r="I1468" s="91"/>
      <c r="J1468" s="91">
        <v>1</v>
      </c>
      <c r="K1468" s="91"/>
      <c r="L1468" s="92"/>
      <c r="M1468" s="92">
        <v>2</v>
      </c>
      <c r="N1468" s="92"/>
      <c r="O1468" s="92">
        <v>1</v>
      </c>
      <c r="P1468" s="92">
        <v>2</v>
      </c>
      <c r="Q1468" s="92"/>
      <c r="R1468" s="92">
        <v>1</v>
      </c>
      <c r="S1468" s="92"/>
      <c r="T1468" s="93">
        <v>1</v>
      </c>
      <c r="U1468" s="93"/>
      <c r="V1468" s="94">
        <v>10</v>
      </c>
      <c r="W1468" s="121"/>
    </row>
    <row r="1469" spans="1:23" x14ac:dyDescent="0.2">
      <c r="A1469" s="86" t="s">
        <v>16</v>
      </c>
      <c r="B1469" s="86" t="s">
        <v>48</v>
      </c>
      <c r="C1469" s="88">
        <v>11507</v>
      </c>
      <c r="D1469" s="88" t="s">
        <v>71</v>
      </c>
      <c r="E1469" s="90" t="s">
        <v>22</v>
      </c>
      <c r="F1469" s="90">
        <v>145</v>
      </c>
      <c r="G1469" s="90">
        <v>132</v>
      </c>
      <c r="H1469" s="91">
        <v>2</v>
      </c>
      <c r="I1469" s="91"/>
      <c r="J1469" s="91"/>
      <c r="K1469" s="91">
        <v>1</v>
      </c>
      <c r="L1469" s="92"/>
      <c r="M1469" s="92">
        <v>2</v>
      </c>
      <c r="N1469" s="92">
        <v>1</v>
      </c>
      <c r="O1469" s="92"/>
      <c r="P1469" s="92"/>
      <c r="Q1469" s="92">
        <v>2</v>
      </c>
      <c r="R1469" s="92"/>
      <c r="S1469" s="92">
        <v>1</v>
      </c>
      <c r="T1469" s="93">
        <v>2</v>
      </c>
      <c r="U1469" s="93"/>
      <c r="V1469" s="94">
        <v>11</v>
      </c>
      <c r="W1469" s="121"/>
    </row>
    <row r="1470" spans="1:23" x14ac:dyDescent="0.2">
      <c r="A1470" s="86" t="s">
        <v>16</v>
      </c>
      <c r="B1470" s="86" t="s">
        <v>48</v>
      </c>
      <c r="C1470" s="88">
        <v>11507</v>
      </c>
      <c r="D1470" s="88" t="s">
        <v>71</v>
      </c>
      <c r="E1470" s="90" t="s">
        <v>22</v>
      </c>
      <c r="F1470" s="90">
        <v>145</v>
      </c>
      <c r="G1470" s="90">
        <v>132</v>
      </c>
      <c r="H1470" s="91"/>
      <c r="I1470" s="91">
        <v>2</v>
      </c>
      <c r="J1470" s="91">
        <v>1</v>
      </c>
      <c r="K1470" s="91"/>
      <c r="L1470" s="92">
        <v>2</v>
      </c>
      <c r="M1470" s="92"/>
      <c r="N1470" s="92">
        <v>1</v>
      </c>
      <c r="O1470" s="92"/>
      <c r="P1470" s="92">
        <v>2</v>
      </c>
      <c r="Q1470" s="92"/>
      <c r="R1470" s="92">
        <v>1</v>
      </c>
      <c r="S1470" s="92"/>
      <c r="T1470" s="93">
        <v>0</v>
      </c>
      <c r="U1470" s="93"/>
      <c r="V1470" s="94">
        <v>9</v>
      </c>
      <c r="W1470" s="121"/>
    </row>
    <row r="1471" spans="1:23" x14ac:dyDescent="0.2">
      <c r="A1471" s="86" t="s">
        <v>16</v>
      </c>
      <c r="B1471" s="86" t="s">
        <v>48</v>
      </c>
      <c r="C1471" s="88">
        <v>11507</v>
      </c>
      <c r="D1471" s="88" t="s">
        <v>71</v>
      </c>
      <c r="E1471" s="90" t="s">
        <v>22</v>
      </c>
      <c r="F1471" s="90">
        <v>145</v>
      </c>
      <c r="G1471" s="90">
        <v>132</v>
      </c>
      <c r="H1471" s="91"/>
      <c r="I1471" s="91">
        <v>2</v>
      </c>
      <c r="J1471" s="91"/>
      <c r="K1471" s="91">
        <v>1</v>
      </c>
      <c r="L1471" s="92"/>
      <c r="M1471" s="92">
        <v>2</v>
      </c>
      <c r="N1471" s="92">
        <v>1</v>
      </c>
      <c r="O1471" s="92"/>
      <c r="P1471" s="92">
        <v>2</v>
      </c>
      <c r="Q1471" s="92"/>
      <c r="R1471" s="92">
        <v>1</v>
      </c>
      <c r="S1471" s="92"/>
      <c r="T1471" s="93">
        <v>2</v>
      </c>
      <c r="U1471" s="93"/>
      <c r="V1471" s="94">
        <v>11</v>
      </c>
      <c r="W1471" s="121"/>
    </row>
    <row r="1472" spans="1:23" x14ac:dyDescent="0.2">
      <c r="A1472" s="86" t="s">
        <v>16</v>
      </c>
      <c r="B1472" s="86" t="s">
        <v>48</v>
      </c>
      <c r="C1472" s="88">
        <v>11507</v>
      </c>
      <c r="D1472" s="88" t="s">
        <v>71</v>
      </c>
      <c r="E1472" s="90" t="s">
        <v>22</v>
      </c>
      <c r="F1472" s="90">
        <v>145</v>
      </c>
      <c r="G1472" s="90">
        <v>132</v>
      </c>
      <c r="H1472" s="91">
        <v>2</v>
      </c>
      <c r="I1472" s="91"/>
      <c r="J1472" s="91"/>
      <c r="K1472" s="91">
        <v>1</v>
      </c>
      <c r="L1472" s="92">
        <v>2</v>
      </c>
      <c r="M1472" s="92"/>
      <c r="N1472" s="92">
        <v>1</v>
      </c>
      <c r="O1472" s="92"/>
      <c r="P1472" s="92"/>
      <c r="Q1472" s="92">
        <v>2</v>
      </c>
      <c r="R1472" s="92">
        <v>1</v>
      </c>
      <c r="S1472" s="92"/>
      <c r="T1472" s="93">
        <v>1</v>
      </c>
      <c r="U1472" s="93"/>
      <c r="V1472" s="94">
        <v>10</v>
      </c>
      <c r="W1472" s="121"/>
    </row>
    <row r="1473" spans="1:23" x14ac:dyDescent="0.2">
      <c r="A1473" s="86" t="s">
        <v>16</v>
      </c>
      <c r="B1473" s="86" t="s">
        <v>48</v>
      </c>
      <c r="C1473" s="88">
        <v>11507</v>
      </c>
      <c r="D1473" s="88" t="s">
        <v>71</v>
      </c>
      <c r="E1473" s="90" t="s">
        <v>22</v>
      </c>
      <c r="F1473" s="90">
        <v>145</v>
      </c>
      <c r="G1473" s="90">
        <v>132</v>
      </c>
      <c r="H1473" s="91"/>
      <c r="I1473" s="91">
        <v>2</v>
      </c>
      <c r="J1473" s="91">
        <v>1</v>
      </c>
      <c r="K1473" s="91"/>
      <c r="L1473" s="92">
        <v>2</v>
      </c>
      <c r="M1473" s="92"/>
      <c r="N1473" s="92"/>
      <c r="O1473" s="92">
        <v>1</v>
      </c>
      <c r="P1473" s="92"/>
      <c r="Q1473" s="92">
        <v>2</v>
      </c>
      <c r="R1473" s="92"/>
      <c r="S1473" s="92">
        <v>0</v>
      </c>
      <c r="T1473" s="93"/>
      <c r="U1473" s="93">
        <v>1</v>
      </c>
      <c r="V1473" s="94">
        <v>9</v>
      </c>
      <c r="W1473" s="121"/>
    </row>
    <row r="1474" spans="1:23" x14ac:dyDescent="0.2">
      <c r="A1474" s="86" t="s">
        <v>16</v>
      </c>
      <c r="B1474" s="86" t="s">
        <v>48</v>
      </c>
      <c r="C1474" s="88">
        <v>11507</v>
      </c>
      <c r="D1474" s="88" t="s">
        <v>71</v>
      </c>
      <c r="E1474" s="90" t="s">
        <v>22</v>
      </c>
      <c r="F1474" s="90">
        <v>145</v>
      </c>
      <c r="G1474" s="90">
        <v>132</v>
      </c>
      <c r="H1474" s="91"/>
      <c r="I1474" s="91">
        <v>2</v>
      </c>
      <c r="J1474" s="91">
        <v>1</v>
      </c>
      <c r="K1474" s="91"/>
      <c r="L1474" s="92">
        <v>2</v>
      </c>
      <c r="M1474" s="92"/>
      <c r="N1474" s="92">
        <v>1</v>
      </c>
      <c r="O1474" s="92"/>
      <c r="P1474" s="92"/>
      <c r="Q1474" s="92">
        <v>2</v>
      </c>
      <c r="R1474" s="92">
        <v>1</v>
      </c>
      <c r="S1474" s="92"/>
      <c r="T1474" s="93">
        <v>2</v>
      </c>
      <c r="U1474" s="93"/>
      <c r="V1474" s="94">
        <v>11</v>
      </c>
      <c r="W1474" s="121"/>
    </row>
    <row r="1475" spans="1:23" x14ac:dyDescent="0.2">
      <c r="A1475" s="86" t="s">
        <v>16</v>
      </c>
      <c r="B1475" s="86" t="s">
        <v>48</v>
      </c>
      <c r="C1475" s="88">
        <v>11507</v>
      </c>
      <c r="D1475" s="88" t="s">
        <v>71</v>
      </c>
      <c r="E1475" s="90" t="s">
        <v>22</v>
      </c>
      <c r="F1475" s="90">
        <v>145</v>
      </c>
      <c r="G1475" s="90">
        <v>132</v>
      </c>
      <c r="H1475" s="91">
        <v>2</v>
      </c>
      <c r="I1475" s="91"/>
      <c r="J1475" s="91">
        <v>1</v>
      </c>
      <c r="K1475" s="91"/>
      <c r="L1475" s="92">
        <v>2</v>
      </c>
      <c r="M1475" s="92"/>
      <c r="N1475" s="92">
        <v>1</v>
      </c>
      <c r="O1475" s="92"/>
      <c r="P1475" s="92">
        <v>2</v>
      </c>
      <c r="Q1475" s="92"/>
      <c r="R1475" s="92">
        <v>1</v>
      </c>
      <c r="S1475" s="92"/>
      <c r="T1475" s="93">
        <v>2</v>
      </c>
      <c r="U1475" s="93"/>
      <c r="V1475" s="94">
        <v>11</v>
      </c>
      <c r="W1475" s="121"/>
    </row>
    <row r="1476" spans="1:23" x14ac:dyDescent="0.2">
      <c r="A1476" s="86" t="s">
        <v>16</v>
      </c>
      <c r="B1476" s="86" t="s">
        <v>48</v>
      </c>
      <c r="C1476" s="88">
        <v>11507</v>
      </c>
      <c r="D1476" s="88" t="s">
        <v>71</v>
      </c>
      <c r="E1476" s="90" t="s">
        <v>22</v>
      </c>
      <c r="F1476" s="90">
        <v>145</v>
      </c>
      <c r="G1476" s="90">
        <v>132</v>
      </c>
      <c r="H1476" s="91"/>
      <c r="I1476" s="91">
        <v>2</v>
      </c>
      <c r="J1476" s="91">
        <v>1</v>
      </c>
      <c r="K1476" s="91"/>
      <c r="L1476" s="92"/>
      <c r="M1476" s="92">
        <v>2</v>
      </c>
      <c r="N1476" s="92">
        <v>1</v>
      </c>
      <c r="O1476" s="92"/>
      <c r="P1476" s="92">
        <v>1</v>
      </c>
      <c r="Q1476" s="92"/>
      <c r="R1476" s="92">
        <v>1</v>
      </c>
      <c r="S1476" s="92"/>
      <c r="T1476" s="93">
        <v>2</v>
      </c>
      <c r="U1476" s="93"/>
      <c r="V1476" s="94">
        <v>10</v>
      </c>
      <c r="W1476" s="121"/>
    </row>
    <row r="1477" spans="1:23" x14ac:dyDescent="0.2">
      <c r="A1477" s="86" t="s">
        <v>16</v>
      </c>
      <c r="B1477" s="86" t="s">
        <v>48</v>
      </c>
      <c r="C1477" s="88">
        <v>11507</v>
      </c>
      <c r="D1477" s="88" t="s">
        <v>71</v>
      </c>
      <c r="E1477" s="90" t="s">
        <v>22</v>
      </c>
      <c r="F1477" s="90">
        <v>145</v>
      </c>
      <c r="G1477" s="90">
        <v>132</v>
      </c>
      <c r="H1477" s="91">
        <v>1</v>
      </c>
      <c r="I1477" s="91"/>
      <c r="J1477" s="91"/>
      <c r="K1477" s="91">
        <v>1</v>
      </c>
      <c r="L1477" s="92"/>
      <c r="M1477" s="92">
        <v>2</v>
      </c>
      <c r="N1477" s="92"/>
      <c r="O1477" s="92">
        <v>0</v>
      </c>
      <c r="P1477" s="92"/>
      <c r="Q1477" s="92">
        <v>2</v>
      </c>
      <c r="R1477" s="92">
        <v>0</v>
      </c>
      <c r="S1477" s="92"/>
      <c r="T1477" s="93">
        <v>2</v>
      </c>
      <c r="U1477" s="93"/>
      <c r="V1477" s="94">
        <v>8</v>
      </c>
      <c r="W1477" s="121"/>
    </row>
    <row r="1478" spans="1:23" x14ac:dyDescent="0.2">
      <c r="A1478" s="86" t="s">
        <v>16</v>
      </c>
      <c r="B1478" s="86" t="s">
        <v>48</v>
      </c>
      <c r="C1478" s="88">
        <v>11507</v>
      </c>
      <c r="D1478" s="88" t="s">
        <v>71</v>
      </c>
      <c r="E1478" s="90" t="s">
        <v>22</v>
      </c>
      <c r="F1478" s="90">
        <v>145</v>
      </c>
      <c r="G1478" s="90">
        <v>132</v>
      </c>
      <c r="H1478" s="91">
        <v>2</v>
      </c>
      <c r="I1478" s="91"/>
      <c r="J1478" s="91"/>
      <c r="K1478" s="91">
        <v>1</v>
      </c>
      <c r="L1478" s="92"/>
      <c r="M1478" s="92">
        <v>2</v>
      </c>
      <c r="N1478" s="92">
        <v>1</v>
      </c>
      <c r="O1478" s="92"/>
      <c r="P1478" s="92">
        <v>2</v>
      </c>
      <c r="Q1478" s="92"/>
      <c r="R1478" s="92">
        <v>1</v>
      </c>
      <c r="S1478" s="92"/>
      <c r="T1478" s="93">
        <v>1</v>
      </c>
      <c r="U1478" s="93"/>
      <c r="V1478" s="94">
        <v>10</v>
      </c>
      <c r="W1478" s="121"/>
    </row>
    <row r="1479" spans="1:23" x14ac:dyDescent="0.2">
      <c r="A1479" s="86" t="s">
        <v>16</v>
      </c>
      <c r="B1479" s="86" t="s">
        <v>48</v>
      </c>
      <c r="C1479" s="88">
        <v>11507</v>
      </c>
      <c r="D1479" s="88" t="s">
        <v>71</v>
      </c>
      <c r="E1479" s="90" t="s">
        <v>22</v>
      </c>
      <c r="F1479" s="90">
        <v>145</v>
      </c>
      <c r="G1479" s="90">
        <v>132</v>
      </c>
      <c r="H1479" s="91"/>
      <c r="I1479" s="91">
        <v>2</v>
      </c>
      <c r="J1479" s="91"/>
      <c r="K1479" s="91">
        <v>1</v>
      </c>
      <c r="L1479" s="92">
        <v>2</v>
      </c>
      <c r="M1479" s="92"/>
      <c r="N1479" s="92">
        <v>0</v>
      </c>
      <c r="O1479" s="92"/>
      <c r="P1479" s="92">
        <v>1</v>
      </c>
      <c r="Q1479" s="92"/>
      <c r="R1479" s="92">
        <v>1</v>
      </c>
      <c r="S1479" s="92"/>
      <c r="T1479" s="93">
        <v>2</v>
      </c>
      <c r="U1479" s="93"/>
      <c r="V1479" s="94">
        <v>9</v>
      </c>
      <c r="W1479" s="121"/>
    </row>
    <row r="1480" spans="1:23" x14ac:dyDescent="0.2">
      <c r="A1480" s="86" t="s">
        <v>16</v>
      </c>
      <c r="B1480" s="86" t="s">
        <v>48</v>
      </c>
      <c r="C1480" s="88">
        <v>11507</v>
      </c>
      <c r="D1480" s="88" t="s">
        <v>71</v>
      </c>
      <c r="E1480" s="90" t="s">
        <v>22</v>
      </c>
      <c r="F1480" s="90">
        <v>145</v>
      </c>
      <c r="G1480" s="90">
        <v>132</v>
      </c>
      <c r="H1480" s="91"/>
      <c r="I1480" s="91">
        <v>2</v>
      </c>
      <c r="J1480" s="91"/>
      <c r="K1480" s="91">
        <v>1</v>
      </c>
      <c r="L1480" s="92">
        <v>1</v>
      </c>
      <c r="M1480" s="92"/>
      <c r="N1480" s="92"/>
      <c r="O1480" s="92">
        <v>1</v>
      </c>
      <c r="P1480" s="92"/>
      <c r="Q1480" s="92">
        <v>1</v>
      </c>
      <c r="R1480" s="92"/>
      <c r="S1480" s="92">
        <v>0</v>
      </c>
      <c r="T1480" s="93">
        <v>2</v>
      </c>
      <c r="U1480" s="93"/>
      <c r="V1480" s="94">
        <v>8</v>
      </c>
      <c r="W1480" s="121"/>
    </row>
    <row r="1481" spans="1:23" x14ac:dyDescent="0.2">
      <c r="A1481" s="86" t="s">
        <v>16</v>
      </c>
      <c r="B1481" s="86" t="s">
        <v>48</v>
      </c>
      <c r="C1481" s="88">
        <v>11507</v>
      </c>
      <c r="D1481" s="88" t="s">
        <v>71</v>
      </c>
      <c r="E1481" s="90" t="s">
        <v>22</v>
      </c>
      <c r="F1481" s="90">
        <v>145</v>
      </c>
      <c r="G1481" s="90">
        <v>132</v>
      </c>
      <c r="H1481" s="91">
        <v>1</v>
      </c>
      <c r="I1481" s="91"/>
      <c r="J1481" s="91"/>
      <c r="K1481" s="91">
        <v>1</v>
      </c>
      <c r="L1481" s="92">
        <v>2</v>
      </c>
      <c r="M1481" s="92"/>
      <c r="N1481" s="92">
        <v>1</v>
      </c>
      <c r="O1481" s="92"/>
      <c r="P1481" s="92">
        <v>2</v>
      </c>
      <c r="Q1481" s="92"/>
      <c r="R1481" s="92">
        <v>1</v>
      </c>
      <c r="S1481" s="92"/>
      <c r="T1481" s="93">
        <v>2</v>
      </c>
      <c r="U1481" s="93"/>
      <c r="V1481" s="94">
        <v>10</v>
      </c>
      <c r="W1481" s="121"/>
    </row>
    <row r="1482" spans="1:23" x14ac:dyDescent="0.2">
      <c r="A1482" s="86" t="s">
        <v>16</v>
      </c>
      <c r="B1482" s="86" t="s">
        <v>48</v>
      </c>
      <c r="C1482" s="88">
        <v>11507</v>
      </c>
      <c r="D1482" s="88" t="s">
        <v>71</v>
      </c>
      <c r="E1482" s="90" t="s">
        <v>22</v>
      </c>
      <c r="F1482" s="90">
        <v>145</v>
      </c>
      <c r="G1482" s="90">
        <v>132</v>
      </c>
      <c r="H1482" s="91">
        <v>2</v>
      </c>
      <c r="I1482" s="91"/>
      <c r="J1482" s="91">
        <v>1</v>
      </c>
      <c r="K1482" s="91"/>
      <c r="L1482" s="92"/>
      <c r="M1482" s="92">
        <v>1</v>
      </c>
      <c r="N1482" s="92">
        <v>1</v>
      </c>
      <c r="O1482" s="92"/>
      <c r="P1482" s="92"/>
      <c r="Q1482" s="92">
        <v>1</v>
      </c>
      <c r="R1482" s="92">
        <v>1</v>
      </c>
      <c r="S1482" s="92"/>
      <c r="T1482" s="93">
        <v>2</v>
      </c>
      <c r="U1482" s="93"/>
      <c r="V1482" s="94">
        <v>9</v>
      </c>
      <c r="W1482" s="121"/>
    </row>
    <row r="1483" spans="1:23" x14ac:dyDescent="0.2">
      <c r="A1483" s="86" t="s">
        <v>16</v>
      </c>
      <c r="B1483" s="86" t="s">
        <v>48</v>
      </c>
      <c r="C1483" s="88">
        <v>11507</v>
      </c>
      <c r="D1483" s="88" t="s">
        <v>71</v>
      </c>
      <c r="E1483" s="90" t="s">
        <v>22</v>
      </c>
      <c r="F1483" s="90">
        <v>145</v>
      </c>
      <c r="G1483" s="90">
        <v>132</v>
      </c>
      <c r="H1483" s="91">
        <v>0</v>
      </c>
      <c r="I1483" s="91"/>
      <c r="J1483" s="91">
        <v>1</v>
      </c>
      <c r="K1483" s="91"/>
      <c r="L1483" s="92">
        <v>2</v>
      </c>
      <c r="M1483" s="92"/>
      <c r="N1483" s="92">
        <v>1</v>
      </c>
      <c r="O1483" s="92"/>
      <c r="P1483" s="92">
        <v>0</v>
      </c>
      <c r="Q1483" s="92"/>
      <c r="R1483" s="92">
        <v>1</v>
      </c>
      <c r="S1483" s="92"/>
      <c r="T1483" s="93">
        <v>1</v>
      </c>
      <c r="U1483" s="93"/>
      <c r="V1483" s="94">
        <v>6</v>
      </c>
      <c r="W1483" s="121"/>
    </row>
    <row r="1484" spans="1:23" x14ac:dyDescent="0.2">
      <c r="A1484" s="86" t="s">
        <v>16</v>
      </c>
      <c r="B1484" s="86" t="s">
        <v>48</v>
      </c>
      <c r="C1484" s="88">
        <v>11507</v>
      </c>
      <c r="D1484" s="88" t="s">
        <v>71</v>
      </c>
      <c r="E1484" s="90" t="s">
        <v>22</v>
      </c>
      <c r="F1484" s="90">
        <v>145</v>
      </c>
      <c r="G1484" s="90">
        <v>132</v>
      </c>
      <c r="H1484" s="91">
        <v>2</v>
      </c>
      <c r="I1484" s="91"/>
      <c r="J1484" s="91">
        <v>1</v>
      </c>
      <c r="K1484" s="91"/>
      <c r="L1484" s="92">
        <v>2</v>
      </c>
      <c r="M1484" s="92"/>
      <c r="N1484" s="92">
        <v>1</v>
      </c>
      <c r="O1484" s="92"/>
      <c r="P1484" s="92">
        <v>2</v>
      </c>
      <c r="Q1484" s="92"/>
      <c r="R1484" s="92"/>
      <c r="S1484" s="92">
        <v>1</v>
      </c>
      <c r="T1484" s="93">
        <v>2</v>
      </c>
      <c r="U1484" s="93"/>
      <c r="V1484" s="94">
        <v>11</v>
      </c>
      <c r="W1484" s="121"/>
    </row>
    <row r="1485" spans="1:23" x14ac:dyDescent="0.2">
      <c r="A1485" s="86" t="s">
        <v>16</v>
      </c>
      <c r="B1485" s="86" t="s">
        <v>48</v>
      </c>
      <c r="C1485" s="88">
        <v>11507</v>
      </c>
      <c r="D1485" s="88" t="s">
        <v>71</v>
      </c>
      <c r="E1485" s="90" t="s">
        <v>22</v>
      </c>
      <c r="F1485" s="90">
        <v>145</v>
      </c>
      <c r="G1485" s="90">
        <v>132</v>
      </c>
      <c r="H1485" s="91">
        <v>0</v>
      </c>
      <c r="I1485" s="91"/>
      <c r="J1485" s="91">
        <v>1</v>
      </c>
      <c r="K1485" s="91"/>
      <c r="L1485" s="92">
        <v>2</v>
      </c>
      <c r="M1485" s="92"/>
      <c r="N1485" s="92">
        <v>1</v>
      </c>
      <c r="O1485" s="92"/>
      <c r="P1485" s="92">
        <v>2</v>
      </c>
      <c r="Q1485" s="92"/>
      <c r="R1485" s="92"/>
      <c r="S1485" s="92">
        <v>1</v>
      </c>
      <c r="T1485" s="93">
        <v>1</v>
      </c>
      <c r="U1485" s="93"/>
      <c r="V1485" s="94">
        <v>8</v>
      </c>
      <c r="W1485" s="121"/>
    </row>
    <row r="1486" spans="1:23" x14ac:dyDescent="0.2">
      <c r="A1486" s="86" t="s">
        <v>16</v>
      </c>
      <c r="B1486" s="86" t="s">
        <v>48</v>
      </c>
      <c r="C1486" s="88">
        <v>11507</v>
      </c>
      <c r="D1486" s="88" t="s">
        <v>71</v>
      </c>
      <c r="E1486" s="90" t="s">
        <v>22</v>
      </c>
      <c r="F1486" s="90">
        <v>145</v>
      </c>
      <c r="G1486" s="90">
        <v>132</v>
      </c>
      <c r="H1486" s="91">
        <v>2</v>
      </c>
      <c r="I1486" s="91"/>
      <c r="J1486" s="91">
        <v>1</v>
      </c>
      <c r="K1486" s="91"/>
      <c r="L1486" s="92"/>
      <c r="M1486" s="92">
        <v>2</v>
      </c>
      <c r="N1486" s="92">
        <v>1</v>
      </c>
      <c r="O1486" s="92"/>
      <c r="P1486" s="92"/>
      <c r="Q1486" s="92">
        <v>2</v>
      </c>
      <c r="R1486" s="92">
        <v>0</v>
      </c>
      <c r="S1486" s="92"/>
      <c r="T1486" s="93">
        <v>1</v>
      </c>
      <c r="U1486" s="93"/>
      <c r="V1486" s="94">
        <v>9</v>
      </c>
      <c r="W1486" s="121"/>
    </row>
    <row r="1487" spans="1:23" x14ac:dyDescent="0.2">
      <c r="A1487" s="86" t="s">
        <v>16</v>
      </c>
      <c r="B1487" s="86" t="s">
        <v>48</v>
      </c>
      <c r="C1487" s="88">
        <v>11507</v>
      </c>
      <c r="D1487" s="88" t="s">
        <v>71</v>
      </c>
      <c r="E1487" s="90" t="s">
        <v>23</v>
      </c>
      <c r="F1487" s="90">
        <v>145</v>
      </c>
      <c r="G1487" s="90">
        <v>132</v>
      </c>
      <c r="H1487" s="91">
        <v>2</v>
      </c>
      <c r="I1487" s="91"/>
      <c r="J1487" s="91"/>
      <c r="K1487" s="91">
        <v>1</v>
      </c>
      <c r="L1487" s="92">
        <v>2</v>
      </c>
      <c r="M1487" s="92"/>
      <c r="N1487" s="92">
        <v>1</v>
      </c>
      <c r="O1487" s="92"/>
      <c r="P1487" s="92">
        <v>1</v>
      </c>
      <c r="Q1487" s="92"/>
      <c r="R1487" s="92">
        <v>1</v>
      </c>
      <c r="S1487" s="92"/>
      <c r="T1487" s="93"/>
      <c r="U1487" s="93">
        <v>0</v>
      </c>
      <c r="V1487" s="94">
        <v>8</v>
      </c>
      <c r="W1487" s="121"/>
    </row>
    <row r="1488" spans="1:23" x14ac:dyDescent="0.2">
      <c r="A1488" s="86" t="s">
        <v>16</v>
      </c>
      <c r="B1488" s="86" t="s">
        <v>48</v>
      </c>
      <c r="C1488" s="88">
        <v>11507</v>
      </c>
      <c r="D1488" s="88" t="s">
        <v>71</v>
      </c>
      <c r="E1488" s="90" t="s">
        <v>23</v>
      </c>
      <c r="F1488" s="90">
        <v>145</v>
      </c>
      <c r="G1488" s="90">
        <v>132</v>
      </c>
      <c r="H1488" s="91">
        <v>2</v>
      </c>
      <c r="I1488" s="91"/>
      <c r="J1488" s="91"/>
      <c r="K1488" s="91">
        <v>1</v>
      </c>
      <c r="L1488" s="92">
        <v>2</v>
      </c>
      <c r="M1488" s="92"/>
      <c r="N1488" s="92">
        <v>1</v>
      </c>
      <c r="O1488" s="92"/>
      <c r="P1488" s="92"/>
      <c r="Q1488" s="92">
        <v>2</v>
      </c>
      <c r="R1488" s="92"/>
      <c r="S1488" s="92">
        <v>1</v>
      </c>
      <c r="T1488" s="93"/>
      <c r="U1488" s="93">
        <v>1</v>
      </c>
      <c r="V1488" s="94">
        <v>10</v>
      </c>
      <c r="W1488" s="121"/>
    </row>
    <row r="1489" spans="1:23" x14ac:dyDescent="0.2">
      <c r="A1489" s="86" t="s">
        <v>16</v>
      </c>
      <c r="B1489" s="86" t="s">
        <v>48</v>
      </c>
      <c r="C1489" s="88">
        <v>11507</v>
      </c>
      <c r="D1489" s="88" t="s">
        <v>71</v>
      </c>
      <c r="E1489" s="90" t="s">
        <v>23</v>
      </c>
      <c r="F1489" s="90">
        <v>145</v>
      </c>
      <c r="G1489" s="90">
        <v>132</v>
      </c>
      <c r="H1489" s="91"/>
      <c r="I1489" s="91">
        <v>2</v>
      </c>
      <c r="J1489" s="91">
        <v>1</v>
      </c>
      <c r="K1489" s="91"/>
      <c r="L1489" s="92">
        <v>2</v>
      </c>
      <c r="M1489" s="92"/>
      <c r="N1489" s="92"/>
      <c r="O1489" s="92">
        <v>1</v>
      </c>
      <c r="P1489" s="92"/>
      <c r="Q1489" s="92">
        <v>2</v>
      </c>
      <c r="R1489" s="92"/>
      <c r="S1489" s="92">
        <v>1</v>
      </c>
      <c r="T1489" s="93">
        <v>2</v>
      </c>
      <c r="U1489" s="93"/>
      <c r="V1489" s="94">
        <v>11</v>
      </c>
      <c r="W1489" s="121"/>
    </row>
    <row r="1490" spans="1:23" x14ac:dyDescent="0.2">
      <c r="A1490" s="86" t="s">
        <v>16</v>
      </c>
      <c r="B1490" s="86" t="s">
        <v>48</v>
      </c>
      <c r="C1490" s="88">
        <v>11507</v>
      </c>
      <c r="D1490" s="88" t="s">
        <v>71</v>
      </c>
      <c r="E1490" s="90" t="s">
        <v>23</v>
      </c>
      <c r="F1490" s="90">
        <v>145</v>
      </c>
      <c r="G1490" s="90">
        <v>132</v>
      </c>
      <c r="H1490" s="91">
        <v>2</v>
      </c>
      <c r="I1490" s="91"/>
      <c r="J1490" s="91">
        <v>0</v>
      </c>
      <c r="K1490" s="91"/>
      <c r="L1490" s="92"/>
      <c r="M1490" s="92">
        <v>1</v>
      </c>
      <c r="N1490" s="92">
        <v>1</v>
      </c>
      <c r="O1490" s="92"/>
      <c r="P1490" s="92"/>
      <c r="Q1490" s="92">
        <v>2</v>
      </c>
      <c r="R1490" s="92">
        <v>1</v>
      </c>
      <c r="S1490" s="92"/>
      <c r="T1490" s="93"/>
      <c r="U1490" s="93">
        <v>1</v>
      </c>
      <c r="V1490" s="94">
        <v>8</v>
      </c>
      <c r="W1490" s="121"/>
    </row>
    <row r="1491" spans="1:23" x14ac:dyDescent="0.2">
      <c r="A1491" s="86" t="s">
        <v>16</v>
      </c>
      <c r="B1491" s="86" t="s">
        <v>48</v>
      </c>
      <c r="C1491" s="88">
        <v>11507</v>
      </c>
      <c r="D1491" s="88" t="s">
        <v>71</v>
      </c>
      <c r="E1491" s="90" t="s">
        <v>23</v>
      </c>
      <c r="F1491" s="90">
        <v>145</v>
      </c>
      <c r="G1491" s="90">
        <v>132</v>
      </c>
      <c r="H1491" s="91"/>
      <c r="I1491" s="91">
        <v>2</v>
      </c>
      <c r="J1491" s="91">
        <v>1</v>
      </c>
      <c r="K1491" s="91"/>
      <c r="L1491" s="92"/>
      <c r="M1491" s="92">
        <v>2</v>
      </c>
      <c r="N1491" s="92">
        <v>1</v>
      </c>
      <c r="O1491" s="92"/>
      <c r="P1491" s="92">
        <v>2</v>
      </c>
      <c r="Q1491" s="92"/>
      <c r="R1491" s="92">
        <v>1</v>
      </c>
      <c r="S1491" s="92"/>
      <c r="T1491" s="93"/>
      <c r="U1491" s="93">
        <v>2</v>
      </c>
      <c r="V1491" s="94">
        <v>11</v>
      </c>
      <c r="W1491" s="121"/>
    </row>
    <row r="1492" spans="1:23" x14ac:dyDescent="0.2">
      <c r="A1492" s="86" t="s">
        <v>16</v>
      </c>
      <c r="B1492" s="86" t="s">
        <v>48</v>
      </c>
      <c r="C1492" s="88">
        <v>11507</v>
      </c>
      <c r="D1492" s="88" t="s">
        <v>71</v>
      </c>
      <c r="E1492" s="90" t="s">
        <v>23</v>
      </c>
      <c r="F1492" s="90">
        <v>145</v>
      </c>
      <c r="G1492" s="90">
        <v>132</v>
      </c>
      <c r="H1492" s="91">
        <v>2</v>
      </c>
      <c r="I1492" s="91"/>
      <c r="J1492" s="91">
        <v>1</v>
      </c>
      <c r="K1492" s="91"/>
      <c r="L1492" s="92"/>
      <c r="M1492" s="92">
        <v>2</v>
      </c>
      <c r="N1492" s="92">
        <v>1</v>
      </c>
      <c r="O1492" s="92"/>
      <c r="P1492" s="92">
        <v>2</v>
      </c>
      <c r="Q1492" s="92"/>
      <c r="R1492" s="92">
        <v>1</v>
      </c>
      <c r="S1492" s="92"/>
      <c r="T1492" s="93"/>
      <c r="U1492" s="93">
        <v>2</v>
      </c>
      <c r="V1492" s="94">
        <v>11</v>
      </c>
      <c r="W1492" s="121"/>
    </row>
    <row r="1493" spans="1:23" x14ac:dyDescent="0.2">
      <c r="A1493" s="86" t="s">
        <v>16</v>
      </c>
      <c r="B1493" s="86" t="s">
        <v>48</v>
      </c>
      <c r="C1493" s="88">
        <v>11507</v>
      </c>
      <c r="D1493" s="88" t="s">
        <v>71</v>
      </c>
      <c r="E1493" s="90" t="s">
        <v>23</v>
      </c>
      <c r="F1493" s="90">
        <v>145</v>
      </c>
      <c r="G1493" s="90">
        <v>132</v>
      </c>
      <c r="H1493" s="91"/>
      <c r="I1493" s="91">
        <v>2</v>
      </c>
      <c r="J1493" s="91"/>
      <c r="K1493" s="91">
        <v>1</v>
      </c>
      <c r="L1493" s="92">
        <v>0</v>
      </c>
      <c r="M1493" s="92"/>
      <c r="N1493" s="92">
        <v>1</v>
      </c>
      <c r="O1493" s="92"/>
      <c r="P1493" s="92">
        <v>2</v>
      </c>
      <c r="Q1493" s="92"/>
      <c r="R1493" s="92">
        <v>0</v>
      </c>
      <c r="S1493" s="92"/>
      <c r="T1493" s="93"/>
      <c r="U1493" s="93">
        <v>2</v>
      </c>
      <c r="V1493" s="94">
        <v>8</v>
      </c>
      <c r="W1493" s="121"/>
    </row>
    <row r="1494" spans="1:23" x14ac:dyDescent="0.2">
      <c r="A1494" s="86" t="s">
        <v>16</v>
      </c>
      <c r="B1494" s="86" t="s">
        <v>48</v>
      </c>
      <c r="C1494" s="88">
        <v>11507</v>
      </c>
      <c r="D1494" s="88" t="s">
        <v>71</v>
      </c>
      <c r="E1494" s="90" t="s">
        <v>23</v>
      </c>
      <c r="F1494" s="90">
        <v>145</v>
      </c>
      <c r="G1494" s="90">
        <v>132</v>
      </c>
      <c r="H1494" s="91">
        <v>2</v>
      </c>
      <c r="I1494" s="91"/>
      <c r="J1494" s="91">
        <v>1</v>
      </c>
      <c r="K1494" s="91"/>
      <c r="L1494" s="92">
        <v>2</v>
      </c>
      <c r="M1494" s="92"/>
      <c r="N1494" s="92">
        <v>1</v>
      </c>
      <c r="O1494" s="92"/>
      <c r="P1494" s="92">
        <v>2</v>
      </c>
      <c r="Q1494" s="92"/>
      <c r="R1494" s="92">
        <v>1</v>
      </c>
      <c r="S1494" s="92"/>
      <c r="T1494" s="93">
        <v>2</v>
      </c>
      <c r="U1494" s="93"/>
      <c r="V1494" s="94">
        <v>11</v>
      </c>
      <c r="W1494" s="121"/>
    </row>
    <row r="1495" spans="1:23" x14ac:dyDescent="0.2">
      <c r="A1495" s="86" t="s">
        <v>16</v>
      </c>
      <c r="B1495" s="86" t="s">
        <v>48</v>
      </c>
      <c r="C1495" s="88">
        <v>11507</v>
      </c>
      <c r="D1495" s="88" t="s">
        <v>71</v>
      </c>
      <c r="E1495" s="90" t="s">
        <v>23</v>
      </c>
      <c r="F1495" s="90">
        <v>145</v>
      </c>
      <c r="G1495" s="90">
        <v>132</v>
      </c>
      <c r="H1495" s="91">
        <v>2</v>
      </c>
      <c r="I1495" s="91"/>
      <c r="J1495" s="91"/>
      <c r="K1495" s="91">
        <v>1</v>
      </c>
      <c r="L1495" s="92">
        <v>2</v>
      </c>
      <c r="M1495" s="92"/>
      <c r="N1495" s="92">
        <v>1</v>
      </c>
      <c r="O1495" s="92"/>
      <c r="P1495" s="92">
        <v>2</v>
      </c>
      <c r="Q1495" s="92"/>
      <c r="R1495" s="92">
        <v>1</v>
      </c>
      <c r="S1495" s="92"/>
      <c r="T1495" s="93">
        <v>1</v>
      </c>
      <c r="U1495" s="93"/>
      <c r="V1495" s="94">
        <v>10</v>
      </c>
      <c r="W1495" s="121"/>
    </row>
    <row r="1496" spans="1:23" x14ac:dyDescent="0.2">
      <c r="A1496" s="86" t="s">
        <v>16</v>
      </c>
      <c r="B1496" s="86" t="s">
        <v>48</v>
      </c>
      <c r="C1496" s="88">
        <v>11507</v>
      </c>
      <c r="D1496" s="88" t="s">
        <v>71</v>
      </c>
      <c r="E1496" s="90" t="s">
        <v>23</v>
      </c>
      <c r="F1496" s="90">
        <v>145</v>
      </c>
      <c r="G1496" s="90">
        <v>132</v>
      </c>
      <c r="H1496" s="91"/>
      <c r="I1496" s="91">
        <v>2</v>
      </c>
      <c r="J1496" s="91"/>
      <c r="K1496" s="91">
        <v>0</v>
      </c>
      <c r="L1496" s="92"/>
      <c r="M1496" s="92">
        <v>1</v>
      </c>
      <c r="N1496" s="92">
        <v>1</v>
      </c>
      <c r="O1496" s="92"/>
      <c r="P1496" s="92">
        <v>2</v>
      </c>
      <c r="Q1496" s="92"/>
      <c r="R1496" s="92">
        <v>1</v>
      </c>
      <c r="S1496" s="92"/>
      <c r="T1496" s="93">
        <v>2</v>
      </c>
      <c r="U1496" s="93"/>
      <c r="V1496" s="94">
        <v>9</v>
      </c>
      <c r="W1496" s="121"/>
    </row>
    <row r="1497" spans="1:23" x14ac:dyDescent="0.2">
      <c r="A1497" s="86" t="s">
        <v>16</v>
      </c>
      <c r="B1497" s="86" t="s">
        <v>48</v>
      </c>
      <c r="C1497" s="88">
        <v>11507</v>
      </c>
      <c r="D1497" s="88" t="s">
        <v>71</v>
      </c>
      <c r="E1497" s="90" t="s">
        <v>23</v>
      </c>
      <c r="F1497" s="90">
        <v>145</v>
      </c>
      <c r="G1497" s="90">
        <v>132</v>
      </c>
      <c r="H1497" s="91"/>
      <c r="I1497" s="91">
        <v>2</v>
      </c>
      <c r="J1497" s="91"/>
      <c r="K1497" s="91">
        <v>1</v>
      </c>
      <c r="L1497" s="92"/>
      <c r="M1497" s="92">
        <v>2</v>
      </c>
      <c r="N1497" s="92">
        <v>1</v>
      </c>
      <c r="O1497" s="92"/>
      <c r="P1497" s="92">
        <v>2</v>
      </c>
      <c r="Q1497" s="92"/>
      <c r="R1497" s="92">
        <v>1</v>
      </c>
      <c r="S1497" s="92"/>
      <c r="T1497" s="93"/>
      <c r="U1497" s="93">
        <v>1</v>
      </c>
      <c r="V1497" s="94">
        <v>10</v>
      </c>
      <c r="W1497" s="121"/>
    </row>
    <row r="1498" spans="1:23" x14ac:dyDescent="0.2">
      <c r="A1498" s="86" t="s">
        <v>16</v>
      </c>
      <c r="B1498" s="86" t="s">
        <v>48</v>
      </c>
      <c r="C1498" s="88">
        <v>11507</v>
      </c>
      <c r="D1498" s="88" t="s">
        <v>71</v>
      </c>
      <c r="E1498" s="90" t="s">
        <v>23</v>
      </c>
      <c r="F1498" s="90">
        <v>145</v>
      </c>
      <c r="G1498" s="90">
        <v>132</v>
      </c>
      <c r="H1498" s="91"/>
      <c r="I1498" s="91">
        <v>2</v>
      </c>
      <c r="J1498" s="91">
        <v>1</v>
      </c>
      <c r="K1498" s="91"/>
      <c r="L1498" s="92"/>
      <c r="M1498" s="92">
        <v>2</v>
      </c>
      <c r="N1498" s="92">
        <v>1</v>
      </c>
      <c r="O1498" s="92"/>
      <c r="P1498" s="92"/>
      <c r="Q1498" s="92">
        <v>2</v>
      </c>
      <c r="R1498" s="92">
        <v>1</v>
      </c>
      <c r="S1498" s="92"/>
      <c r="T1498" s="93"/>
      <c r="U1498" s="93">
        <v>2</v>
      </c>
      <c r="V1498" s="94">
        <v>11</v>
      </c>
      <c r="W1498" s="121"/>
    </row>
    <row r="1499" spans="1:23" x14ac:dyDescent="0.2">
      <c r="A1499" s="86" t="s">
        <v>16</v>
      </c>
      <c r="B1499" s="86" t="s">
        <v>48</v>
      </c>
      <c r="C1499" s="88">
        <v>11507</v>
      </c>
      <c r="D1499" s="88" t="s">
        <v>71</v>
      </c>
      <c r="E1499" s="90" t="s">
        <v>23</v>
      </c>
      <c r="F1499" s="90">
        <v>145</v>
      </c>
      <c r="G1499" s="90">
        <v>132</v>
      </c>
      <c r="H1499" s="91"/>
      <c r="I1499" s="91">
        <v>2</v>
      </c>
      <c r="J1499" s="91">
        <v>1</v>
      </c>
      <c r="K1499" s="91"/>
      <c r="L1499" s="92">
        <v>2</v>
      </c>
      <c r="M1499" s="92"/>
      <c r="N1499" s="92">
        <v>1</v>
      </c>
      <c r="O1499" s="92"/>
      <c r="P1499" s="92">
        <v>2</v>
      </c>
      <c r="Q1499" s="92"/>
      <c r="R1499" s="92">
        <v>1</v>
      </c>
      <c r="S1499" s="92"/>
      <c r="T1499" s="93">
        <v>2</v>
      </c>
      <c r="U1499" s="93"/>
      <c r="V1499" s="94">
        <v>11</v>
      </c>
      <c r="W1499" s="121"/>
    </row>
    <row r="1500" spans="1:23" x14ac:dyDescent="0.2">
      <c r="A1500" s="86" t="s">
        <v>16</v>
      </c>
      <c r="B1500" s="86" t="s">
        <v>48</v>
      </c>
      <c r="C1500" s="88">
        <v>11507</v>
      </c>
      <c r="D1500" s="88" t="s">
        <v>71</v>
      </c>
      <c r="E1500" s="90" t="s">
        <v>23</v>
      </c>
      <c r="F1500" s="90">
        <v>145</v>
      </c>
      <c r="G1500" s="90">
        <v>132</v>
      </c>
      <c r="H1500" s="91">
        <v>2</v>
      </c>
      <c r="I1500" s="91"/>
      <c r="J1500" s="91">
        <v>1</v>
      </c>
      <c r="K1500" s="91"/>
      <c r="L1500" s="92"/>
      <c r="M1500" s="92">
        <v>0</v>
      </c>
      <c r="N1500" s="92">
        <v>1</v>
      </c>
      <c r="O1500" s="92"/>
      <c r="P1500" s="92"/>
      <c r="Q1500" s="92">
        <v>2</v>
      </c>
      <c r="R1500" s="92">
        <v>1</v>
      </c>
      <c r="S1500" s="92"/>
      <c r="T1500" s="93">
        <v>0</v>
      </c>
      <c r="U1500" s="93"/>
      <c r="V1500" s="94">
        <v>7</v>
      </c>
      <c r="W1500" s="121"/>
    </row>
    <row r="1501" spans="1:23" x14ac:dyDescent="0.2">
      <c r="A1501" s="86" t="s">
        <v>16</v>
      </c>
      <c r="B1501" s="86" t="s">
        <v>48</v>
      </c>
      <c r="C1501" s="88">
        <v>11507</v>
      </c>
      <c r="D1501" s="88" t="s">
        <v>71</v>
      </c>
      <c r="E1501" s="90" t="s">
        <v>23</v>
      </c>
      <c r="F1501" s="90">
        <v>145</v>
      </c>
      <c r="G1501" s="90">
        <v>132</v>
      </c>
      <c r="H1501" s="91"/>
      <c r="I1501" s="91">
        <v>2</v>
      </c>
      <c r="J1501" s="91">
        <v>1</v>
      </c>
      <c r="K1501" s="91"/>
      <c r="L1501" s="92"/>
      <c r="M1501" s="92">
        <v>1</v>
      </c>
      <c r="N1501" s="92">
        <v>0</v>
      </c>
      <c r="O1501" s="92"/>
      <c r="P1501" s="92">
        <v>2</v>
      </c>
      <c r="Q1501" s="92"/>
      <c r="R1501" s="92">
        <v>1</v>
      </c>
      <c r="S1501" s="92"/>
      <c r="T1501" s="93"/>
      <c r="U1501" s="93">
        <v>2</v>
      </c>
      <c r="V1501" s="94">
        <v>9</v>
      </c>
      <c r="W1501" s="121"/>
    </row>
    <row r="1502" spans="1:23" x14ac:dyDescent="0.2">
      <c r="A1502" s="86" t="s">
        <v>16</v>
      </c>
      <c r="B1502" s="86" t="s">
        <v>48</v>
      </c>
      <c r="C1502" s="88">
        <v>11507</v>
      </c>
      <c r="D1502" s="88" t="s">
        <v>71</v>
      </c>
      <c r="E1502" s="90" t="s">
        <v>23</v>
      </c>
      <c r="F1502" s="90">
        <v>145</v>
      </c>
      <c r="G1502" s="90">
        <v>132</v>
      </c>
      <c r="H1502" s="91"/>
      <c r="I1502" s="91">
        <v>2</v>
      </c>
      <c r="J1502" s="91">
        <v>1</v>
      </c>
      <c r="K1502" s="91"/>
      <c r="L1502" s="92"/>
      <c r="M1502" s="92">
        <v>2</v>
      </c>
      <c r="N1502" s="92">
        <v>1</v>
      </c>
      <c r="O1502" s="92"/>
      <c r="P1502" s="92">
        <v>2</v>
      </c>
      <c r="Q1502" s="92"/>
      <c r="R1502" s="92"/>
      <c r="S1502" s="92">
        <v>0</v>
      </c>
      <c r="T1502" s="93"/>
      <c r="U1502" s="93">
        <v>2</v>
      </c>
      <c r="V1502" s="94">
        <v>10</v>
      </c>
      <c r="W1502" s="121"/>
    </row>
    <row r="1503" spans="1:23" x14ac:dyDescent="0.2">
      <c r="A1503" s="86" t="s">
        <v>16</v>
      </c>
      <c r="B1503" s="86" t="s">
        <v>48</v>
      </c>
      <c r="C1503" s="88">
        <v>11507</v>
      </c>
      <c r="D1503" s="88" t="s">
        <v>71</v>
      </c>
      <c r="E1503" s="90" t="s">
        <v>23</v>
      </c>
      <c r="F1503" s="90">
        <v>145</v>
      </c>
      <c r="G1503" s="90">
        <v>132</v>
      </c>
      <c r="H1503" s="91"/>
      <c r="I1503" s="91">
        <v>2</v>
      </c>
      <c r="J1503" s="91">
        <v>1</v>
      </c>
      <c r="K1503" s="91"/>
      <c r="L1503" s="92"/>
      <c r="M1503" s="92">
        <v>1</v>
      </c>
      <c r="N1503" s="92">
        <v>1</v>
      </c>
      <c r="O1503" s="92"/>
      <c r="P1503" s="92">
        <v>1</v>
      </c>
      <c r="Q1503" s="92"/>
      <c r="R1503" s="92">
        <v>1</v>
      </c>
      <c r="S1503" s="92"/>
      <c r="T1503" s="93">
        <v>2</v>
      </c>
      <c r="U1503" s="93"/>
      <c r="V1503" s="94">
        <v>9</v>
      </c>
      <c r="W1503" s="121"/>
    </row>
    <row r="1504" spans="1:23" x14ac:dyDescent="0.2">
      <c r="A1504" s="86" t="s">
        <v>16</v>
      </c>
      <c r="B1504" s="86" t="s">
        <v>48</v>
      </c>
      <c r="C1504" s="88">
        <v>11507</v>
      </c>
      <c r="D1504" s="88" t="s">
        <v>71</v>
      </c>
      <c r="E1504" s="90" t="s">
        <v>23</v>
      </c>
      <c r="F1504" s="90">
        <v>145</v>
      </c>
      <c r="G1504" s="90">
        <v>132</v>
      </c>
      <c r="H1504" s="91">
        <v>2</v>
      </c>
      <c r="I1504" s="91"/>
      <c r="J1504" s="91">
        <v>1</v>
      </c>
      <c r="K1504" s="91"/>
      <c r="L1504" s="92">
        <v>2</v>
      </c>
      <c r="M1504" s="92"/>
      <c r="N1504" s="92">
        <v>1</v>
      </c>
      <c r="O1504" s="92"/>
      <c r="P1504" s="92">
        <v>1</v>
      </c>
      <c r="Q1504" s="92"/>
      <c r="R1504" s="92">
        <v>1</v>
      </c>
      <c r="S1504" s="92"/>
      <c r="T1504" s="93">
        <v>0</v>
      </c>
      <c r="U1504" s="93"/>
      <c r="V1504" s="94">
        <v>8</v>
      </c>
      <c r="W1504" s="121"/>
    </row>
    <row r="1505" spans="1:23" x14ac:dyDescent="0.2">
      <c r="A1505" s="86" t="s">
        <v>16</v>
      </c>
      <c r="B1505" s="86" t="s">
        <v>48</v>
      </c>
      <c r="C1505" s="88">
        <v>11507</v>
      </c>
      <c r="D1505" s="88" t="s">
        <v>71</v>
      </c>
      <c r="E1505" s="90" t="s">
        <v>23</v>
      </c>
      <c r="F1505" s="90">
        <v>145</v>
      </c>
      <c r="G1505" s="90">
        <v>132</v>
      </c>
      <c r="H1505" s="91"/>
      <c r="I1505" s="91">
        <v>2</v>
      </c>
      <c r="J1505" s="91"/>
      <c r="K1505" s="91">
        <v>1</v>
      </c>
      <c r="L1505" s="92"/>
      <c r="M1505" s="92">
        <v>2</v>
      </c>
      <c r="N1505" s="92">
        <v>1</v>
      </c>
      <c r="O1505" s="92"/>
      <c r="P1505" s="92"/>
      <c r="Q1505" s="92">
        <v>2</v>
      </c>
      <c r="R1505" s="92"/>
      <c r="S1505" s="92">
        <v>1</v>
      </c>
      <c r="T1505" s="93">
        <v>2</v>
      </c>
      <c r="U1505" s="93"/>
      <c r="V1505" s="94">
        <v>11</v>
      </c>
      <c r="W1505" s="121"/>
    </row>
    <row r="1506" spans="1:23" x14ac:dyDescent="0.2">
      <c r="A1506" s="86" t="s">
        <v>16</v>
      </c>
      <c r="B1506" s="86" t="s">
        <v>48</v>
      </c>
      <c r="C1506" s="88">
        <v>11507</v>
      </c>
      <c r="D1506" s="88" t="s">
        <v>71</v>
      </c>
      <c r="E1506" s="90" t="s">
        <v>23</v>
      </c>
      <c r="F1506" s="90">
        <v>145</v>
      </c>
      <c r="G1506" s="90">
        <v>132</v>
      </c>
      <c r="H1506" s="91"/>
      <c r="I1506" s="91">
        <v>2</v>
      </c>
      <c r="J1506" s="91"/>
      <c r="K1506" s="91">
        <v>1</v>
      </c>
      <c r="L1506" s="92">
        <v>2</v>
      </c>
      <c r="M1506" s="92"/>
      <c r="N1506" s="92">
        <v>1</v>
      </c>
      <c r="O1506" s="92"/>
      <c r="P1506" s="92">
        <v>2</v>
      </c>
      <c r="Q1506" s="92"/>
      <c r="R1506" s="92">
        <v>1</v>
      </c>
      <c r="S1506" s="92"/>
      <c r="T1506" s="93">
        <v>0</v>
      </c>
      <c r="U1506" s="93"/>
      <c r="V1506" s="94">
        <v>9</v>
      </c>
      <c r="W1506" s="121"/>
    </row>
    <row r="1507" spans="1:23" x14ac:dyDescent="0.2">
      <c r="A1507" s="86" t="s">
        <v>16</v>
      </c>
      <c r="B1507" s="86" t="s">
        <v>48</v>
      </c>
      <c r="C1507" s="88">
        <v>11507</v>
      </c>
      <c r="D1507" s="88" t="s">
        <v>71</v>
      </c>
      <c r="E1507" s="90" t="s">
        <v>23</v>
      </c>
      <c r="F1507" s="90">
        <v>145</v>
      </c>
      <c r="G1507" s="90">
        <v>132</v>
      </c>
      <c r="H1507" s="91">
        <v>1</v>
      </c>
      <c r="I1507" s="91"/>
      <c r="J1507" s="91"/>
      <c r="K1507" s="91">
        <v>1</v>
      </c>
      <c r="L1507" s="92"/>
      <c r="M1507" s="92">
        <v>1</v>
      </c>
      <c r="N1507" s="92">
        <v>1</v>
      </c>
      <c r="O1507" s="92"/>
      <c r="P1507" s="92">
        <v>2</v>
      </c>
      <c r="Q1507" s="92"/>
      <c r="R1507" s="92">
        <v>1</v>
      </c>
      <c r="S1507" s="92"/>
      <c r="T1507" s="93"/>
      <c r="U1507" s="93">
        <v>1</v>
      </c>
      <c r="V1507" s="94">
        <v>8</v>
      </c>
      <c r="W1507" s="121"/>
    </row>
    <row r="1508" spans="1:23" x14ac:dyDescent="0.2">
      <c r="A1508" s="86" t="s">
        <v>16</v>
      </c>
      <c r="B1508" s="86" t="s">
        <v>48</v>
      </c>
      <c r="C1508" s="88">
        <v>11507</v>
      </c>
      <c r="D1508" s="88" t="s">
        <v>71</v>
      </c>
      <c r="E1508" s="90" t="s">
        <v>23</v>
      </c>
      <c r="F1508" s="90">
        <v>145</v>
      </c>
      <c r="G1508" s="90">
        <v>132</v>
      </c>
      <c r="H1508" s="91">
        <v>2</v>
      </c>
      <c r="I1508" s="91"/>
      <c r="J1508" s="91">
        <v>1</v>
      </c>
      <c r="K1508" s="91"/>
      <c r="L1508" s="92">
        <v>2</v>
      </c>
      <c r="M1508" s="92"/>
      <c r="N1508" s="92">
        <v>1</v>
      </c>
      <c r="O1508" s="92"/>
      <c r="P1508" s="92"/>
      <c r="Q1508" s="92">
        <v>2</v>
      </c>
      <c r="R1508" s="92">
        <v>1</v>
      </c>
      <c r="S1508" s="92"/>
      <c r="T1508" s="93">
        <v>2</v>
      </c>
      <c r="U1508" s="93"/>
      <c r="V1508" s="94">
        <v>11</v>
      </c>
      <c r="W1508" s="121"/>
    </row>
    <row r="1509" spans="1:23" x14ac:dyDescent="0.2">
      <c r="A1509" s="86" t="s">
        <v>16</v>
      </c>
      <c r="B1509" s="86" t="s">
        <v>48</v>
      </c>
      <c r="C1509" s="88">
        <v>11507</v>
      </c>
      <c r="D1509" s="88" t="s">
        <v>71</v>
      </c>
      <c r="E1509" s="90" t="s">
        <v>23</v>
      </c>
      <c r="F1509" s="90">
        <v>145</v>
      </c>
      <c r="G1509" s="90">
        <v>132</v>
      </c>
      <c r="H1509" s="91">
        <v>1</v>
      </c>
      <c r="I1509" s="91"/>
      <c r="J1509" s="91"/>
      <c r="K1509" s="91">
        <v>1</v>
      </c>
      <c r="L1509" s="92"/>
      <c r="M1509" s="92">
        <v>2</v>
      </c>
      <c r="N1509" s="92">
        <v>1</v>
      </c>
      <c r="O1509" s="92"/>
      <c r="P1509" s="92">
        <v>2</v>
      </c>
      <c r="Q1509" s="92"/>
      <c r="R1509" s="92"/>
      <c r="S1509" s="92">
        <v>1</v>
      </c>
      <c r="T1509" s="93">
        <v>2</v>
      </c>
      <c r="U1509" s="93"/>
      <c r="V1509" s="94">
        <v>10</v>
      </c>
      <c r="W1509" s="121"/>
    </row>
    <row r="1510" spans="1:23" x14ac:dyDescent="0.2">
      <c r="A1510" s="86" t="s">
        <v>16</v>
      </c>
      <c r="B1510" s="86" t="s">
        <v>48</v>
      </c>
      <c r="C1510" s="88">
        <v>11507</v>
      </c>
      <c r="D1510" s="88" t="s">
        <v>71</v>
      </c>
      <c r="E1510" s="90" t="s">
        <v>23</v>
      </c>
      <c r="F1510" s="90">
        <v>145</v>
      </c>
      <c r="G1510" s="90">
        <v>132</v>
      </c>
      <c r="H1510" s="91">
        <v>1</v>
      </c>
      <c r="I1510" s="91"/>
      <c r="J1510" s="91"/>
      <c r="K1510" s="91">
        <v>0</v>
      </c>
      <c r="L1510" s="92"/>
      <c r="M1510" s="92">
        <v>1</v>
      </c>
      <c r="N1510" s="92"/>
      <c r="O1510" s="92">
        <v>0</v>
      </c>
      <c r="P1510" s="92"/>
      <c r="Q1510" s="92">
        <v>2</v>
      </c>
      <c r="R1510" s="92">
        <v>1</v>
      </c>
      <c r="S1510" s="92"/>
      <c r="T1510" s="93">
        <v>2</v>
      </c>
      <c r="U1510" s="93"/>
      <c r="V1510" s="94">
        <v>7</v>
      </c>
      <c r="W1510" s="121"/>
    </row>
    <row r="1511" spans="1:23" x14ac:dyDescent="0.2">
      <c r="A1511" s="86" t="s">
        <v>16</v>
      </c>
      <c r="B1511" s="86" t="s">
        <v>48</v>
      </c>
      <c r="C1511" s="88">
        <v>11507</v>
      </c>
      <c r="D1511" s="88" t="s">
        <v>71</v>
      </c>
      <c r="E1511" s="90" t="s">
        <v>23</v>
      </c>
      <c r="F1511" s="90">
        <v>145</v>
      </c>
      <c r="G1511" s="90">
        <v>132</v>
      </c>
      <c r="H1511" s="91"/>
      <c r="I1511" s="91">
        <v>2</v>
      </c>
      <c r="J1511" s="91">
        <v>1</v>
      </c>
      <c r="K1511" s="91"/>
      <c r="L1511" s="92">
        <v>1</v>
      </c>
      <c r="M1511" s="92"/>
      <c r="N1511" s="92">
        <v>1</v>
      </c>
      <c r="O1511" s="92"/>
      <c r="P1511" s="92"/>
      <c r="Q1511" s="92">
        <v>2</v>
      </c>
      <c r="R1511" s="92">
        <v>1</v>
      </c>
      <c r="S1511" s="92"/>
      <c r="T1511" s="93">
        <v>2</v>
      </c>
      <c r="U1511" s="93"/>
      <c r="V1511" s="94">
        <v>10</v>
      </c>
      <c r="W1511" s="121"/>
    </row>
    <row r="1512" spans="1:23" x14ac:dyDescent="0.2">
      <c r="A1512" s="86" t="s">
        <v>16</v>
      </c>
      <c r="B1512" s="86" t="s">
        <v>48</v>
      </c>
      <c r="C1512" s="88">
        <v>11507</v>
      </c>
      <c r="D1512" s="88" t="s">
        <v>71</v>
      </c>
      <c r="E1512" s="90" t="s">
        <v>23</v>
      </c>
      <c r="F1512" s="90">
        <v>145</v>
      </c>
      <c r="G1512" s="90">
        <v>132</v>
      </c>
      <c r="H1512" s="91">
        <v>1</v>
      </c>
      <c r="I1512" s="91"/>
      <c r="J1512" s="91">
        <v>1</v>
      </c>
      <c r="K1512" s="91"/>
      <c r="L1512" s="92">
        <v>2</v>
      </c>
      <c r="M1512" s="92"/>
      <c r="N1512" s="92">
        <v>1</v>
      </c>
      <c r="O1512" s="92"/>
      <c r="P1512" s="92">
        <v>2</v>
      </c>
      <c r="Q1512" s="92"/>
      <c r="R1512" s="92"/>
      <c r="S1512" s="92">
        <v>1</v>
      </c>
      <c r="T1512" s="93">
        <v>2</v>
      </c>
      <c r="U1512" s="93"/>
      <c r="V1512" s="94">
        <v>10</v>
      </c>
      <c r="W1512" s="121"/>
    </row>
    <row r="1513" spans="1:23" x14ac:dyDescent="0.2">
      <c r="A1513" s="86" t="s">
        <v>16</v>
      </c>
      <c r="B1513" s="86" t="s">
        <v>48</v>
      </c>
      <c r="C1513" s="88">
        <v>11507</v>
      </c>
      <c r="D1513" s="88" t="s">
        <v>71</v>
      </c>
      <c r="E1513" s="90" t="s">
        <v>24</v>
      </c>
      <c r="F1513" s="90">
        <v>145</v>
      </c>
      <c r="G1513" s="90">
        <v>132</v>
      </c>
      <c r="H1513" s="91"/>
      <c r="I1513" s="91">
        <v>2</v>
      </c>
      <c r="J1513" s="91">
        <v>1</v>
      </c>
      <c r="K1513" s="91"/>
      <c r="L1513" s="92">
        <v>1</v>
      </c>
      <c r="M1513" s="92"/>
      <c r="N1513" s="92">
        <v>1</v>
      </c>
      <c r="O1513" s="92"/>
      <c r="P1513" s="92">
        <v>2</v>
      </c>
      <c r="Q1513" s="92"/>
      <c r="R1513" s="92">
        <v>1</v>
      </c>
      <c r="S1513" s="92"/>
      <c r="T1513" s="93"/>
      <c r="U1513" s="93">
        <v>2</v>
      </c>
      <c r="V1513" s="94">
        <v>10</v>
      </c>
      <c r="W1513" s="121"/>
    </row>
    <row r="1514" spans="1:23" x14ac:dyDescent="0.2">
      <c r="A1514" s="86" t="s">
        <v>16</v>
      </c>
      <c r="B1514" s="86" t="s">
        <v>48</v>
      </c>
      <c r="C1514" s="88">
        <v>11507</v>
      </c>
      <c r="D1514" s="88" t="s">
        <v>71</v>
      </c>
      <c r="E1514" s="90" t="s">
        <v>24</v>
      </c>
      <c r="F1514" s="90">
        <v>145</v>
      </c>
      <c r="G1514" s="90">
        <v>132</v>
      </c>
      <c r="H1514" s="91">
        <v>1</v>
      </c>
      <c r="I1514" s="91"/>
      <c r="J1514" s="91">
        <v>1</v>
      </c>
      <c r="K1514" s="91"/>
      <c r="L1514" s="92">
        <v>2</v>
      </c>
      <c r="M1514" s="92"/>
      <c r="N1514" s="92">
        <v>1</v>
      </c>
      <c r="O1514" s="92"/>
      <c r="P1514" s="92"/>
      <c r="Q1514" s="92">
        <v>1</v>
      </c>
      <c r="R1514" s="92">
        <v>1</v>
      </c>
      <c r="S1514" s="92"/>
      <c r="T1514" s="93"/>
      <c r="U1514" s="93">
        <v>2</v>
      </c>
      <c r="V1514" s="94">
        <v>9</v>
      </c>
      <c r="W1514" s="121"/>
    </row>
    <row r="1515" spans="1:23" x14ac:dyDescent="0.2">
      <c r="A1515" s="86" t="s">
        <v>16</v>
      </c>
      <c r="B1515" s="86" t="s">
        <v>48</v>
      </c>
      <c r="C1515" s="88">
        <v>11507</v>
      </c>
      <c r="D1515" s="88" t="s">
        <v>71</v>
      </c>
      <c r="E1515" s="90" t="s">
        <v>24</v>
      </c>
      <c r="F1515" s="90">
        <v>145</v>
      </c>
      <c r="G1515" s="90">
        <v>132</v>
      </c>
      <c r="H1515" s="91">
        <v>1</v>
      </c>
      <c r="I1515" s="91"/>
      <c r="J1515" s="91">
        <v>1</v>
      </c>
      <c r="K1515" s="91"/>
      <c r="L1515" s="92">
        <v>2</v>
      </c>
      <c r="M1515" s="92"/>
      <c r="N1515" s="92">
        <v>1</v>
      </c>
      <c r="O1515" s="92"/>
      <c r="P1515" s="92"/>
      <c r="Q1515" s="92">
        <v>1</v>
      </c>
      <c r="R1515" s="92">
        <v>0</v>
      </c>
      <c r="S1515" s="92"/>
      <c r="T1515" s="93">
        <v>1</v>
      </c>
      <c r="U1515" s="93"/>
      <c r="V1515" s="94">
        <v>7</v>
      </c>
      <c r="W1515" s="121"/>
    </row>
    <row r="1516" spans="1:23" x14ac:dyDescent="0.2">
      <c r="A1516" s="86" t="s">
        <v>16</v>
      </c>
      <c r="B1516" s="86" t="s">
        <v>48</v>
      </c>
      <c r="C1516" s="88">
        <v>11507</v>
      </c>
      <c r="D1516" s="88" t="s">
        <v>71</v>
      </c>
      <c r="E1516" s="90" t="s">
        <v>24</v>
      </c>
      <c r="F1516" s="90">
        <v>145</v>
      </c>
      <c r="G1516" s="90">
        <v>132</v>
      </c>
      <c r="H1516" s="91">
        <v>1</v>
      </c>
      <c r="I1516" s="91"/>
      <c r="J1516" s="91">
        <v>1</v>
      </c>
      <c r="K1516" s="91"/>
      <c r="L1516" s="92">
        <v>2</v>
      </c>
      <c r="M1516" s="92"/>
      <c r="N1516" s="92">
        <v>1</v>
      </c>
      <c r="O1516" s="92"/>
      <c r="P1516" s="92"/>
      <c r="Q1516" s="92">
        <v>1</v>
      </c>
      <c r="R1516" s="92"/>
      <c r="S1516" s="92">
        <v>1</v>
      </c>
      <c r="T1516" s="93">
        <v>1</v>
      </c>
      <c r="U1516" s="93"/>
      <c r="V1516" s="94">
        <v>8</v>
      </c>
      <c r="W1516" s="121"/>
    </row>
    <row r="1517" spans="1:23" x14ac:dyDescent="0.2">
      <c r="A1517" s="86" t="s">
        <v>16</v>
      </c>
      <c r="B1517" s="86" t="s">
        <v>48</v>
      </c>
      <c r="C1517" s="88">
        <v>11507</v>
      </c>
      <c r="D1517" s="88" t="s">
        <v>71</v>
      </c>
      <c r="E1517" s="90" t="s">
        <v>24</v>
      </c>
      <c r="F1517" s="90">
        <v>145</v>
      </c>
      <c r="G1517" s="90">
        <v>132</v>
      </c>
      <c r="H1517" s="91">
        <v>2</v>
      </c>
      <c r="I1517" s="91"/>
      <c r="J1517" s="91">
        <v>1</v>
      </c>
      <c r="K1517" s="91"/>
      <c r="L1517" s="92">
        <v>2</v>
      </c>
      <c r="M1517" s="92"/>
      <c r="N1517" s="92">
        <v>1</v>
      </c>
      <c r="O1517" s="92"/>
      <c r="P1517" s="92"/>
      <c r="Q1517" s="92">
        <v>2</v>
      </c>
      <c r="R1517" s="92"/>
      <c r="S1517" s="92">
        <v>1</v>
      </c>
      <c r="T1517" s="93"/>
      <c r="U1517" s="93">
        <v>2</v>
      </c>
      <c r="V1517" s="94">
        <v>11</v>
      </c>
      <c r="W1517" s="121"/>
    </row>
    <row r="1518" spans="1:23" x14ac:dyDescent="0.2">
      <c r="A1518" s="86" t="s">
        <v>16</v>
      </c>
      <c r="B1518" s="86" t="s">
        <v>48</v>
      </c>
      <c r="C1518" s="88">
        <v>11507</v>
      </c>
      <c r="D1518" s="88" t="s">
        <v>71</v>
      </c>
      <c r="E1518" s="90" t="s">
        <v>24</v>
      </c>
      <c r="F1518" s="90">
        <v>145</v>
      </c>
      <c r="G1518" s="90">
        <v>132</v>
      </c>
      <c r="H1518" s="91"/>
      <c r="I1518" s="91">
        <v>2</v>
      </c>
      <c r="J1518" s="91">
        <v>1</v>
      </c>
      <c r="K1518" s="91"/>
      <c r="L1518" s="92">
        <v>2</v>
      </c>
      <c r="M1518" s="92"/>
      <c r="N1518" s="92">
        <v>1</v>
      </c>
      <c r="O1518" s="92"/>
      <c r="P1518" s="92"/>
      <c r="Q1518" s="92">
        <v>1</v>
      </c>
      <c r="R1518" s="92">
        <v>1</v>
      </c>
      <c r="S1518" s="92"/>
      <c r="T1518" s="93">
        <v>1</v>
      </c>
      <c r="U1518" s="93"/>
      <c r="V1518" s="94">
        <v>9</v>
      </c>
      <c r="W1518" s="121"/>
    </row>
    <row r="1519" spans="1:23" x14ac:dyDescent="0.2">
      <c r="A1519" s="86" t="s">
        <v>16</v>
      </c>
      <c r="B1519" s="86" t="s">
        <v>48</v>
      </c>
      <c r="C1519" s="88">
        <v>11507</v>
      </c>
      <c r="D1519" s="88" t="s">
        <v>71</v>
      </c>
      <c r="E1519" s="90" t="s">
        <v>24</v>
      </c>
      <c r="F1519" s="90">
        <v>145</v>
      </c>
      <c r="G1519" s="90">
        <v>132</v>
      </c>
      <c r="H1519" s="91">
        <v>0</v>
      </c>
      <c r="I1519" s="91"/>
      <c r="J1519" s="91">
        <v>0</v>
      </c>
      <c r="K1519" s="91"/>
      <c r="L1519" s="92">
        <v>0</v>
      </c>
      <c r="M1519" s="92"/>
      <c r="N1519" s="92">
        <v>1</v>
      </c>
      <c r="O1519" s="92"/>
      <c r="P1519" s="92"/>
      <c r="Q1519" s="92">
        <v>2</v>
      </c>
      <c r="R1519" s="92">
        <v>1</v>
      </c>
      <c r="S1519" s="92"/>
      <c r="T1519" s="93"/>
      <c r="U1519" s="93">
        <v>1</v>
      </c>
      <c r="V1519" s="94">
        <v>5</v>
      </c>
      <c r="W1519" s="121"/>
    </row>
    <row r="1520" spans="1:23" x14ac:dyDescent="0.2">
      <c r="A1520" s="86" t="s">
        <v>16</v>
      </c>
      <c r="B1520" s="86" t="s">
        <v>48</v>
      </c>
      <c r="C1520" s="88">
        <v>11507</v>
      </c>
      <c r="D1520" s="88" t="s">
        <v>71</v>
      </c>
      <c r="E1520" s="90" t="s">
        <v>24</v>
      </c>
      <c r="F1520" s="90">
        <v>145</v>
      </c>
      <c r="G1520" s="90">
        <v>132</v>
      </c>
      <c r="H1520" s="91"/>
      <c r="I1520" s="91">
        <v>2</v>
      </c>
      <c r="J1520" s="91">
        <v>1</v>
      </c>
      <c r="K1520" s="91"/>
      <c r="L1520" s="92">
        <v>2</v>
      </c>
      <c r="M1520" s="92"/>
      <c r="N1520" s="92">
        <v>1</v>
      </c>
      <c r="O1520" s="92"/>
      <c r="P1520" s="92"/>
      <c r="Q1520" s="92">
        <v>2</v>
      </c>
      <c r="R1520" s="92">
        <v>1</v>
      </c>
      <c r="S1520" s="92"/>
      <c r="T1520" s="93">
        <v>1</v>
      </c>
      <c r="U1520" s="93"/>
      <c r="V1520" s="94">
        <v>10</v>
      </c>
      <c r="W1520" s="121"/>
    </row>
    <row r="1521" spans="1:23" x14ac:dyDescent="0.2">
      <c r="A1521" s="86" t="s">
        <v>16</v>
      </c>
      <c r="B1521" s="86" t="s">
        <v>48</v>
      </c>
      <c r="C1521" s="88">
        <v>11507</v>
      </c>
      <c r="D1521" s="88" t="s">
        <v>71</v>
      </c>
      <c r="E1521" s="90" t="s">
        <v>24</v>
      </c>
      <c r="F1521" s="90">
        <v>145</v>
      </c>
      <c r="G1521" s="90">
        <v>132</v>
      </c>
      <c r="H1521" s="91"/>
      <c r="I1521" s="91">
        <v>2</v>
      </c>
      <c r="J1521" s="91">
        <v>1</v>
      </c>
      <c r="K1521" s="91"/>
      <c r="L1521" s="92">
        <v>2</v>
      </c>
      <c r="M1521" s="92"/>
      <c r="N1521" s="92">
        <v>1</v>
      </c>
      <c r="O1521" s="92"/>
      <c r="P1521" s="92">
        <v>2</v>
      </c>
      <c r="Q1521" s="92"/>
      <c r="R1521" s="92">
        <v>1</v>
      </c>
      <c r="S1521" s="92"/>
      <c r="T1521" s="93"/>
      <c r="U1521" s="93">
        <v>2</v>
      </c>
      <c r="V1521" s="94">
        <v>11</v>
      </c>
      <c r="W1521" s="121"/>
    </row>
    <row r="1522" spans="1:23" x14ac:dyDescent="0.2">
      <c r="A1522" s="86" t="s">
        <v>16</v>
      </c>
      <c r="B1522" s="86" t="s">
        <v>48</v>
      </c>
      <c r="C1522" s="88">
        <v>11507</v>
      </c>
      <c r="D1522" s="88" t="s">
        <v>71</v>
      </c>
      <c r="E1522" s="90" t="s">
        <v>24</v>
      </c>
      <c r="F1522" s="90">
        <v>145</v>
      </c>
      <c r="G1522" s="90">
        <v>132</v>
      </c>
      <c r="H1522" s="91">
        <v>2</v>
      </c>
      <c r="I1522" s="91"/>
      <c r="J1522" s="91">
        <v>1</v>
      </c>
      <c r="K1522" s="91"/>
      <c r="L1522" s="92">
        <v>2</v>
      </c>
      <c r="M1522" s="92"/>
      <c r="N1522" s="92">
        <v>1</v>
      </c>
      <c r="O1522" s="92"/>
      <c r="P1522" s="92">
        <v>2</v>
      </c>
      <c r="Q1522" s="92"/>
      <c r="R1522" s="92">
        <v>1</v>
      </c>
      <c r="S1522" s="92"/>
      <c r="T1522" s="93"/>
      <c r="U1522" s="93">
        <v>2</v>
      </c>
      <c r="V1522" s="94">
        <v>11</v>
      </c>
      <c r="W1522" s="121"/>
    </row>
    <row r="1523" spans="1:23" x14ac:dyDescent="0.2">
      <c r="A1523" s="86" t="s">
        <v>16</v>
      </c>
      <c r="B1523" s="86" t="s">
        <v>48</v>
      </c>
      <c r="C1523" s="88">
        <v>11507</v>
      </c>
      <c r="D1523" s="88" t="s">
        <v>71</v>
      </c>
      <c r="E1523" s="90" t="s">
        <v>24</v>
      </c>
      <c r="F1523" s="90">
        <v>145</v>
      </c>
      <c r="G1523" s="90">
        <v>132</v>
      </c>
      <c r="H1523" s="91">
        <v>0</v>
      </c>
      <c r="I1523" s="91"/>
      <c r="J1523" s="91">
        <v>0</v>
      </c>
      <c r="K1523" s="91"/>
      <c r="L1523" s="92">
        <v>0</v>
      </c>
      <c r="M1523" s="92"/>
      <c r="N1523" s="92">
        <v>0</v>
      </c>
      <c r="O1523" s="92"/>
      <c r="P1523" s="92">
        <v>2</v>
      </c>
      <c r="Q1523" s="92"/>
      <c r="R1523" s="92">
        <v>0</v>
      </c>
      <c r="S1523" s="92"/>
      <c r="T1523" s="93">
        <v>0</v>
      </c>
      <c r="U1523" s="93"/>
      <c r="V1523" s="94">
        <v>2</v>
      </c>
      <c r="W1523" s="121"/>
    </row>
    <row r="1524" spans="1:23" x14ac:dyDescent="0.2">
      <c r="A1524" s="86" t="s">
        <v>16</v>
      </c>
      <c r="B1524" s="86" t="s">
        <v>48</v>
      </c>
      <c r="C1524" s="88">
        <v>11507</v>
      </c>
      <c r="D1524" s="88" t="s">
        <v>71</v>
      </c>
      <c r="E1524" s="90" t="s">
        <v>24</v>
      </c>
      <c r="F1524" s="90">
        <v>145</v>
      </c>
      <c r="G1524" s="90">
        <v>132</v>
      </c>
      <c r="H1524" s="91">
        <v>2</v>
      </c>
      <c r="I1524" s="91"/>
      <c r="J1524" s="91"/>
      <c r="K1524" s="91">
        <v>1</v>
      </c>
      <c r="L1524" s="92">
        <v>2</v>
      </c>
      <c r="M1524" s="92"/>
      <c r="N1524" s="92">
        <v>1</v>
      </c>
      <c r="O1524" s="92"/>
      <c r="P1524" s="92">
        <v>2</v>
      </c>
      <c r="Q1524" s="92"/>
      <c r="R1524" s="92">
        <v>1</v>
      </c>
      <c r="S1524" s="92"/>
      <c r="T1524" s="93">
        <v>2</v>
      </c>
      <c r="U1524" s="93"/>
      <c r="V1524" s="94">
        <v>11</v>
      </c>
      <c r="W1524" s="121"/>
    </row>
    <row r="1525" spans="1:23" x14ac:dyDescent="0.2">
      <c r="A1525" s="86" t="s">
        <v>16</v>
      </c>
      <c r="B1525" s="86" t="s">
        <v>48</v>
      </c>
      <c r="C1525" s="88">
        <v>11507</v>
      </c>
      <c r="D1525" s="88" t="s">
        <v>71</v>
      </c>
      <c r="E1525" s="90" t="s">
        <v>24</v>
      </c>
      <c r="F1525" s="90">
        <v>145</v>
      </c>
      <c r="G1525" s="90">
        <v>132</v>
      </c>
      <c r="H1525" s="91">
        <v>2</v>
      </c>
      <c r="I1525" s="91"/>
      <c r="J1525" s="91">
        <v>1</v>
      </c>
      <c r="K1525" s="91"/>
      <c r="L1525" s="92">
        <v>2</v>
      </c>
      <c r="M1525" s="92"/>
      <c r="N1525" s="92">
        <v>1</v>
      </c>
      <c r="O1525" s="92"/>
      <c r="P1525" s="92">
        <v>2</v>
      </c>
      <c r="Q1525" s="92"/>
      <c r="R1525" s="92"/>
      <c r="S1525" s="92">
        <v>1</v>
      </c>
      <c r="T1525" s="93">
        <v>1</v>
      </c>
      <c r="U1525" s="93"/>
      <c r="V1525" s="94">
        <v>10</v>
      </c>
      <c r="W1525" s="121"/>
    </row>
    <row r="1526" spans="1:23" x14ac:dyDescent="0.2">
      <c r="A1526" s="86" t="s">
        <v>16</v>
      </c>
      <c r="B1526" s="86" t="s">
        <v>48</v>
      </c>
      <c r="C1526" s="88">
        <v>11507</v>
      </c>
      <c r="D1526" s="88" t="s">
        <v>71</v>
      </c>
      <c r="E1526" s="90" t="s">
        <v>24</v>
      </c>
      <c r="F1526" s="90">
        <v>145</v>
      </c>
      <c r="G1526" s="90">
        <v>132</v>
      </c>
      <c r="H1526" s="91">
        <v>1</v>
      </c>
      <c r="I1526" s="91"/>
      <c r="J1526" s="91"/>
      <c r="K1526" s="91">
        <v>1</v>
      </c>
      <c r="L1526" s="92">
        <v>2</v>
      </c>
      <c r="M1526" s="92"/>
      <c r="N1526" s="92">
        <v>1</v>
      </c>
      <c r="O1526" s="92"/>
      <c r="P1526" s="92">
        <v>2</v>
      </c>
      <c r="Q1526" s="92"/>
      <c r="R1526" s="92"/>
      <c r="S1526" s="92">
        <v>1</v>
      </c>
      <c r="T1526" s="93"/>
      <c r="U1526" s="93">
        <v>2</v>
      </c>
      <c r="V1526" s="94">
        <v>10</v>
      </c>
      <c r="W1526" s="121"/>
    </row>
    <row r="1527" spans="1:23" x14ac:dyDescent="0.2">
      <c r="A1527" s="86" t="s">
        <v>16</v>
      </c>
      <c r="B1527" s="86" t="s">
        <v>48</v>
      </c>
      <c r="C1527" s="88">
        <v>11507</v>
      </c>
      <c r="D1527" s="88" t="s">
        <v>71</v>
      </c>
      <c r="E1527" s="90" t="s">
        <v>24</v>
      </c>
      <c r="F1527" s="90">
        <v>145</v>
      </c>
      <c r="G1527" s="90">
        <v>132</v>
      </c>
      <c r="H1527" s="91"/>
      <c r="I1527" s="91">
        <v>2</v>
      </c>
      <c r="J1527" s="91">
        <v>1</v>
      </c>
      <c r="K1527" s="91"/>
      <c r="L1527" s="92">
        <v>2</v>
      </c>
      <c r="M1527" s="92"/>
      <c r="N1527" s="92"/>
      <c r="O1527" s="92">
        <v>1</v>
      </c>
      <c r="P1527" s="92"/>
      <c r="Q1527" s="92">
        <v>2</v>
      </c>
      <c r="R1527" s="92">
        <v>1</v>
      </c>
      <c r="S1527" s="92"/>
      <c r="T1527" s="93">
        <v>0</v>
      </c>
      <c r="U1527" s="93"/>
      <c r="V1527" s="94">
        <v>9</v>
      </c>
      <c r="W1527" s="121"/>
    </row>
    <row r="1528" spans="1:23" x14ac:dyDescent="0.2">
      <c r="A1528" s="86" t="s">
        <v>16</v>
      </c>
      <c r="B1528" s="86" t="s">
        <v>48</v>
      </c>
      <c r="C1528" s="88">
        <v>11507</v>
      </c>
      <c r="D1528" s="88" t="s">
        <v>71</v>
      </c>
      <c r="E1528" s="90" t="s">
        <v>24</v>
      </c>
      <c r="F1528" s="90">
        <v>145</v>
      </c>
      <c r="G1528" s="90">
        <v>132</v>
      </c>
      <c r="H1528" s="91">
        <v>2</v>
      </c>
      <c r="I1528" s="91"/>
      <c r="J1528" s="91"/>
      <c r="K1528" s="91">
        <v>1</v>
      </c>
      <c r="L1528" s="92">
        <v>2</v>
      </c>
      <c r="M1528" s="92"/>
      <c r="N1528" s="92">
        <v>1</v>
      </c>
      <c r="O1528" s="92"/>
      <c r="P1528" s="92">
        <v>2</v>
      </c>
      <c r="Q1528" s="92"/>
      <c r="R1528" s="92">
        <v>1</v>
      </c>
      <c r="S1528" s="92"/>
      <c r="T1528" s="93">
        <v>1</v>
      </c>
      <c r="U1528" s="93"/>
      <c r="V1528" s="94">
        <v>10</v>
      </c>
      <c r="W1528" s="121"/>
    </row>
    <row r="1529" spans="1:23" x14ac:dyDescent="0.2">
      <c r="A1529" s="86" t="s">
        <v>16</v>
      </c>
      <c r="B1529" s="86" t="s">
        <v>48</v>
      </c>
      <c r="C1529" s="88">
        <v>11507</v>
      </c>
      <c r="D1529" s="88" t="s">
        <v>71</v>
      </c>
      <c r="E1529" s="90" t="s">
        <v>24</v>
      </c>
      <c r="F1529" s="90">
        <v>145</v>
      </c>
      <c r="G1529" s="90">
        <v>132</v>
      </c>
      <c r="H1529" s="91"/>
      <c r="I1529" s="91">
        <v>2</v>
      </c>
      <c r="J1529" s="91"/>
      <c r="K1529" s="91">
        <v>1</v>
      </c>
      <c r="L1529" s="92">
        <v>2</v>
      </c>
      <c r="M1529" s="92"/>
      <c r="N1529" s="92">
        <v>1</v>
      </c>
      <c r="O1529" s="92"/>
      <c r="P1529" s="92">
        <v>2</v>
      </c>
      <c r="Q1529" s="92"/>
      <c r="R1529" s="92"/>
      <c r="S1529" s="92">
        <v>1</v>
      </c>
      <c r="T1529" s="93">
        <v>2</v>
      </c>
      <c r="U1529" s="93"/>
      <c r="V1529" s="94">
        <v>11</v>
      </c>
      <c r="W1529" s="121"/>
    </row>
    <row r="1530" spans="1:23" x14ac:dyDescent="0.2">
      <c r="A1530" s="86" t="s">
        <v>16</v>
      </c>
      <c r="B1530" s="86" t="s">
        <v>48</v>
      </c>
      <c r="C1530" s="88">
        <v>11507</v>
      </c>
      <c r="D1530" s="88" t="s">
        <v>71</v>
      </c>
      <c r="E1530" s="90" t="s">
        <v>24</v>
      </c>
      <c r="F1530" s="90">
        <v>145</v>
      </c>
      <c r="G1530" s="90">
        <v>132</v>
      </c>
      <c r="H1530" s="91"/>
      <c r="I1530" s="91">
        <v>2</v>
      </c>
      <c r="J1530" s="91"/>
      <c r="K1530" s="91">
        <v>1</v>
      </c>
      <c r="L1530" s="92"/>
      <c r="M1530" s="92">
        <v>2</v>
      </c>
      <c r="N1530" s="92"/>
      <c r="O1530" s="92">
        <v>1</v>
      </c>
      <c r="P1530" s="92">
        <v>2</v>
      </c>
      <c r="Q1530" s="92"/>
      <c r="R1530" s="92">
        <v>1</v>
      </c>
      <c r="S1530" s="92"/>
      <c r="T1530" s="93">
        <v>0</v>
      </c>
      <c r="U1530" s="93"/>
      <c r="V1530" s="94">
        <v>9</v>
      </c>
      <c r="W1530" s="121"/>
    </row>
    <row r="1531" spans="1:23" x14ac:dyDescent="0.2">
      <c r="A1531" s="86" t="s">
        <v>16</v>
      </c>
      <c r="B1531" s="86" t="s">
        <v>48</v>
      </c>
      <c r="C1531" s="88">
        <v>11507</v>
      </c>
      <c r="D1531" s="88" t="s">
        <v>71</v>
      </c>
      <c r="E1531" s="90" t="s">
        <v>24</v>
      </c>
      <c r="F1531" s="90">
        <v>145</v>
      </c>
      <c r="G1531" s="90">
        <v>132</v>
      </c>
      <c r="H1531" s="91">
        <v>2</v>
      </c>
      <c r="I1531" s="91"/>
      <c r="J1531" s="91">
        <v>1</v>
      </c>
      <c r="K1531" s="91"/>
      <c r="L1531" s="92">
        <v>2</v>
      </c>
      <c r="M1531" s="92"/>
      <c r="N1531" s="92">
        <v>1</v>
      </c>
      <c r="O1531" s="92"/>
      <c r="P1531" s="92">
        <v>2</v>
      </c>
      <c r="Q1531" s="92"/>
      <c r="R1531" s="92">
        <v>1</v>
      </c>
      <c r="S1531" s="92"/>
      <c r="T1531" s="93"/>
      <c r="U1531" s="93">
        <v>2</v>
      </c>
      <c r="V1531" s="94">
        <v>11</v>
      </c>
      <c r="W1531" s="121"/>
    </row>
    <row r="1532" spans="1:23" x14ac:dyDescent="0.2">
      <c r="A1532" s="86" t="s">
        <v>16</v>
      </c>
      <c r="B1532" s="86" t="s">
        <v>48</v>
      </c>
      <c r="C1532" s="88">
        <v>11507</v>
      </c>
      <c r="D1532" s="88" t="s">
        <v>71</v>
      </c>
      <c r="E1532" s="90" t="s">
        <v>24</v>
      </c>
      <c r="F1532" s="90">
        <v>145</v>
      </c>
      <c r="G1532" s="90">
        <v>132</v>
      </c>
      <c r="H1532" s="91">
        <v>2</v>
      </c>
      <c r="I1532" s="91"/>
      <c r="J1532" s="91">
        <v>1</v>
      </c>
      <c r="K1532" s="91"/>
      <c r="L1532" s="92"/>
      <c r="M1532" s="92">
        <v>2</v>
      </c>
      <c r="N1532" s="92"/>
      <c r="O1532" s="92">
        <v>1</v>
      </c>
      <c r="P1532" s="92"/>
      <c r="Q1532" s="92">
        <v>2</v>
      </c>
      <c r="R1532" s="92"/>
      <c r="S1532" s="92">
        <v>1</v>
      </c>
      <c r="T1532" s="93">
        <v>1</v>
      </c>
      <c r="U1532" s="93"/>
      <c r="V1532" s="94">
        <v>10</v>
      </c>
      <c r="W1532" s="121"/>
    </row>
    <row r="1533" spans="1:23" x14ac:dyDescent="0.2">
      <c r="A1533" s="86" t="s">
        <v>16</v>
      </c>
      <c r="B1533" s="86" t="s">
        <v>48</v>
      </c>
      <c r="C1533" s="88">
        <v>11507</v>
      </c>
      <c r="D1533" s="88" t="s">
        <v>71</v>
      </c>
      <c r="E1533" s="90" t="s">
        <v>24</v>
      </c>
      <c r="F1533" s="90">
        <v>145</v>
      </c>
      <c r="G1533" s="90">
        <v>132</v>
      </c>
      <c r="H1533" s="91">
        <v>2</v>
      </c>
      <c r="I1533" s="91"/>
      <c r="J1533" s="91">
        <v>1</v>
      </c>
      <c r="K1533" s="91"/>
      <c r="L1533" s="92">
        <v>2</v>
      </c>
      <c r="M1533" s="92"/>
      <c r="N1533" s="92">
        <v>1</v>
      </c>
      <c r="O1533" s="92"/>
      <c r="P1533" s="92">
        <v>2</v>
      </c>
      <c r="Q1533" s="92"/>
      <c r="R1533" s="92">
        <v>1</v>
      </c>
      <c r="S1533" s="92"/>
      <c r="T1533" s="93">
        <v>2</v>
      </c>
      <c r="U1533" s="93"/>
      <c r="V1533" s="94">
        <v>11</v>
      </c>
      <c r="W1533" s="121"/>
    </row>
    <row r="1534" spans="1:23" x14ac:dyDescent="0.2">
      <c r="A1534" s="86" t="s">
        <v>16</v>
      </c>
      <c r="B1534" s="86" t="s">
        <v>48</v>
      </c>
      <c r="C1534" s="88">
        <v>11507</v>
      </c>
      <c r="D1534" s="88" t="s">
        <v>71</v>
      </c>
      <c r="E1534" s="90" t="s">
        <v>24</v>
      </c>
      <c r="F1534" s="90">
        <v>145</v>
      </c>
      <c r="G1534" s="90">
        <v>132</v>
      </c>
      <c r="H1534" s="91">
        <v>1</v>
      </c>
      <c r="I1534" s="91"/>
      <c r="J1534" s="91">
        <v>1</v>
      </c>
      <c r="K1534" s="91"/>
      <c r="L1534" s="92">
        <v>2</v>
      </c>
      <c r="M1534" s="92"/>
      <c r="N1534" s="92"/>
      <c r="O1534" s="92">
        <v>1</v>
      </c>
      <c r="P1534" s="92"/>
      <c r="Q1534" s="92">
        <v>2</v>
      </c>
      <c r="R1534" s="92">
        <v>1</v>
      </c>
      <c r="S1534" s="92"/>
      <c r="T1534" s="93">
        <v>1</v>
      </c>
      <c r="U1534" s="93"/>
      <c r="V1534" s="94">
        <v>9</v>
      </c>
      <c r="W1534" s="121"/>
    </row>
    <row r="1535" spans="1:23" x14ac:dyDescent="0.2">
      <c r="A1535" s="86" t="s">
        <v>16</v>
      </c>
      <c r="B1535" s="86" t="s">
        <v>48</v>
      </c>
      <c r="C1535" s="88">
        <v>11507</v>
      </c>
      <c r="D1535" s="88" t="s">
        <v>71</v>
      </c>
      <c r="E1535" s="90" t="s">
        <v>24</v>
      </c>
      <c r="F1535" s="90">
        <v>145</v>
      </c>
      <c r="G1535" s="90">
        <v>132</v>
      </c>
      <c r="H1535" s="91"/>
      <c r="I1535" s="91">
        <v>2</v>
      </c>
      <c r="J1535" s="91">
        <v>1</v>
      </c>
      <c r="K1535" s="91"/>
      <c r="L1535" s="92">
        <v>2</v>
      </c>
      <c r="M1535" s="92"/>
      <c r="N1535" s="92">
        <v>1</v>
      </c>
      <c r="O1535" s="92"/>
      <c r="P1535" s="92"/>
      <c r="Q1535" s="92">
        <v>1</v>
      </c>
      <c r="R1535" s="92"/>
      <c r="S1535" s="92">
        <v>1</v>
      </c>
      <c r="T1535" s="93"/>
      <c r="U1535" s="93">
        <v>1</v>
      </c>
      <c r="V1535" s="94">
        <v>9</v>
      </c>
      <c r="W1535" s="121"/>
    </row>
    <row r="1536" spans="1:23" x14ac:dyDescent="0.2">
      <c r="A1536" s="86" t="s">
        <v>16</v>
      </c>
      <c r="B1536" s="86" t="s">
        <v>48</v>
      </c>
      <c r="C1536" s="88">
        <v>11507</v>
      </c>
      <c r="D1536" s="88" t="s">
        <v>71</v>
      </c>
      <c r="E1536" s="90" t="s">
        <v>24</v>
      </c>
      <c r="F1536" s="90">
        <v>145</v>
      </c>
      <c r="G1536" s="90">
        <v>132</v>
      </c>
      <c r="H1536" s="91"/>
      <c r="I1536" s="91">
        <v>2</v>
      </c>
      <c r="J1536" s="91"/>
      <c r="K1536" s="91">
        <v>1</v>
      </c>
      <c r="L1536" s="92">
        <v>2</v>
      </c>
      <c r="M1536" s="92"/>
      <c r="N1536" s="92">
        <v>1</v>
      </c>
      <c r="O1536" s="92"/>
      <c r="P1536" s="92"/>
      <c r="Q1536" s="92">
        <v>2</v>
      </c>
      <c r="R1536" s="92">
        <v>1</v>
      </c>
      <c r="S1536" s="92"/>
      <c r="T1536" s="93">
        <v>2</v>
      </c>
      <c r="U1536" s="93"/>
      <c r="V1536" s="94">
        <v>11</v>
      </c>
      <c r="W1536" s="121"/>
    </row>
    <row r="1537" spans="1:23" x14ac:dyDescent="0.2">
      <c r="A1537" s="86" t="s">
        <v>16</v>
      </c>
      <c r="B1537" s="86" t="s">
        <v>48</v>
      </c>
      <c r="C1537" s="88">
        <v>11507</v>
      </c>
      <c r="D1537" s="88" t="s">
        <v>71</v>
      </c>
      <c r="E1537" s="90" t="s">
        <v>24</v>
      </c>
      <c r="F1537" s="90">
        <v>145</v>
      </c>
      <c r="G1537" s="90">
        <v>132</v>
      </c>
      <c r="H1537" s="91">
        <v>2</v>
      </c>
      <c r="I1537" s="91"/>
      <c r="J1537" s="91">
        <v>1</v>
      </c>
      <c r="K1537" s="91"/>
      <c r="L1537" s="92">
        <v>2</v>
      </c>
      <c r="M1537" s="92"/>
      <c r="N1537" s="92"/>
      <c r="O1537" s="92">
        <v>1</v>
      </c>
      <c r="P1537" s="92">
        <v>2</v>
      </c>
      <c r="Q1537" s="92"/>
      <c r="R1537" s="92"/>
      <c r="S1537" s="92">
        <v>1</v>
      </c>
      <c r="T1537" s="93"/>
      <c r="U1537" s="93">
        <v>2</v>
      </c>
      <c r="V1537" s="94">
        <v>11</v>
      </c>
      <c r="W1537" s="121"/>
    </row>
    <row r="1538" spans="1:23" x14ac:dyDescent="0.2">
      <c r="A1538" s="86" t="s">
        <v>16</v>
      </c>
      <c r="B1538" s="86" t="s">
        <v>48</v>
      </c>
      <c r="C1538" s="88">
        <v>11507</v>
      </c>
      <c r="D1538" s="88" t="s">
        <v>71</v>
      </c>
      <c r="E1538" s="90" t="s">
        <v>24</v>
      </c>
      <c r="F1538" s="90">
        <v>145</v>
      </c>
      <c r="G1538" s="90">
        <v>132</v>
      </c>
      <c r="H1538" s="91">
        <v>2</v>
      </c>
      <c r="I1538" s="91"/>
      <c r="J1538" s="91">
        <v>1</v>
      </c>
      <c r="K1538" s="91"/>
      <c r="L1538" s="92">
        <v>2</v>
      </c>
      <c r="M1538" s="92"/>
      <c r="N1538" s="92"/>
      <c r="O1538" s="92">
        <v>1</v>
      </c>
      <c r="P1538" s="92">
        <v>2</v>
      </c>
      <c r="Q1538" s="92"/>
      <c r="R1538" s="92"/>
      <c r="S1538" s="92">
        <v>1</v>
      </c>
      <c r="T1538" s="93">
        <v>0</v>
      </c>
      <c r="U1538" s="93"/>
      <c r="V1538" s="94">
        <v>9</v>
      </c>
      <c r="W1538" s="121"/>
    </row>
    <row r="1539" spans="1:23" x14ac:dyDescent="0.2">
      <c r="A1539" s="86" t="s">
        <v>16</v>
      </c>
      <c r="B1539" s="86" t="s">
        <v>48</v>
      </c>
      <c r="C1539" s="88">
        <v>11507</v>
      </c>
      <c r="D1539" s="88" t="s">
        <v>71</v>
      </c>
      <c r="E1539" s="90" t="s">
        <v>24</v>
      </c>
      <c r="F1539" s="90">
        <v>145</v>
      </c>
      <c r="G1539" s="90">
        <v>132</v>
      </c>
      <c r="H1539" s="91">
        <v>2</v>
      </c>
      <c r="I1539" s="91"/>
      <c r="J1539" s="91"/>
      <c r="K1539" s="91">
        <v>1</v>
      </c>
      <c r="L1539" s="92"/>
      <c r="M1539" s="92">
        <v>1</v>
      </c>
      <c r="N1539" s="92">
        <v>1</v>
      </c>
      <c r="O1539" s="92"/>
      <c r="P1539" s="92">
        <v>2</v>
      </c>
      <c r="Q1539" s="92"/>
      <c r="R1539" s="92"/>
      <c r="S1539" s="92">
        <v>1</v>
      </c>
      <c r="T1539" s="93"/>
      <c r="U1539" s="93">
        <v>2</v>
      </c>
      <c r="V1539" s="94">
        <v>10</v>
      </c>
      <c r="W1539" s="121"/>
    </row>
    <row r="1540" spans="1:23" x14ac:dyDescent="0.2">
      <c r="A1540" s="86" t="s">
        <v>16</v>
      </c>
      <c r="B1540" s="86" t="s">
        <v>48</v>
      </c>
      <c r="C1540" s="88">
        <v>11507</v>
      </c>
      <c r="D1540" s="88" t="s">
        <v>71</v>
      </c>
      <c r="E1540" s="90" t="s">
        <v>25</v>
      </c>
      <c r="F1540" s="90">
        <v>145</v>
      </c>
      <c r="G1540" s="90">
        <v>132</v>
      </c>
      <c r="H1540" s="91">
        <v>2</v>
      </c>
      <c r="I1540" s="91"/>
      <c r="J1540" s="91"/>
      <c r="K1540" s="91">
        <v>1</v>
      </c>
      <c r="L1540" s="92">
        <v>2</v>
      </c>
      <c r="M1540" s="92"/>
      <c r="N1540" s="92">
        <v>1</v>
      </c>
      <c r="O1540" s="92"/>
      <c r="P1540" s="92">
        <v>0</v>
      </c>
      <c r="Q1540" s="92"/>
      <c r="R1540" s="92">
        <v>1</v>
      </c>
      <c r="S1540" s="92"/>
      <c r="T1540" s="93">
        <v>2</v>
      </c>
      <c r="U1540" s="93"/>
      <c r="V1540" s="94">
        <v>9</v>
      </c>
      <c r="W1540" s="121"/>
    </row>
    <row r="1541" spans="1:23" x14ac:dyDescent="0.2">
      <c r="A1541" s="86" t="s">
        <v>16</v>
      </c>
      <c r="B1541" s="86" t="s">
        <v>48</v>
      </c>
      <c r="C1541" s="88">
        <v>11507</v>
      </c>
      <c r="D1541" s="88" t="s">
        <v>71</v>
      </c>
      <c r="E1541" s="90" t="s">
        <v>25</v>
      </c>
      <c r="F1541" s="90">
        <v>145</v>
      </c>
      <c r="G1541" s="90">
        <v>132</v>
      </c>
      <c r="H1541" s="91"/>
      <c r="I1541" s="91">
        <v>2</v>
      </c>
      <c r="J1541" s="91">
        <v>1</v>
      </c>
      <c r="K1541" s="91"/>
      <c r="L1541" s="92"/>
      <c r="M1541" s="92">
        <v>2</v>
      </c>
      <c r="N1541" s="92">
        <v>1</v>
      </c>
      <c r="O1541" s="92"/>
      <c r="P1541" s="92">
        <v>2</v>
      </c>
      <c r="Q1541" s="92"/>
      <c r="R1541" s="92">
        <v>1</v>
      </c>
      <c r="S1541" s="92"/>
      <c r="T1541" s="93">
        <v>2</v>
      </c>
      <c r="U1541" s="93"/>
      <c r="V1541" s="94">
        <v>11</v>
      </c>
      <c r="W1541" s="121"/>
    </row>
    <row r="1542" spans="1:23" x14ac:dyDescent="0.2">
      <c r="A1542" s="86" t="s">
        <v>16</v>
      </c>
      <c r="B1542" s="86" t="s">
        <v>48</v>
      </c>
      <c r="C1542" s="88">
        <v>11507</v>
      </c>
      <c r="D1542" s="88" t="s">
        <v>71</v>
      </c>
      <c r="E1542" s="90" t="s">
        <v>25</v>
      </c>
      <c r="F1542" s="90">
        <v>145</v>
      </c>
      <c r="G1542" s="90">
        <v>132</v>
      </c>
      <c r="H1542" s="91"/>
      <c r="I1542" s="91">
        <v>0</v>
      </c>
      <c r="J1542" s="91">
        <v>1</v>
      </c>
      <c r="K1542" s="91"/>
      <c r="L1542" s="92">
        <v>1</v>
      </c>
      <c r="M1542" s="92"/>
      <c r="N1542" s="92">
        <v>0</v>
      </c>
      <c r="O1542" s="92"/>
      <c r="P1542" s="92">
        <v>0</v>
      </c>
      <c r="Q1542" s="92"/>
      <c r="R1542" s="92"/>
      <c r="S1542" s="92">
        <v>1</v>
      </c>
      <c r="T1542" s="93">
        <v>1</v>
      </c>
      <c r="U1542" s="93"/>
      <c r="V1542" s="94">
        <v>4</v>
      </c>
      <c r="W1542" s="121"/>
    </row>
    <row r="1543" spans="1:23" x14ac:dyDescent="0.2">
      <c r="A1543" s="86" t="s">
        <v>16</v>
      </c>
      <c r="B1543" s="86" t="s">
        <v>48</v>
      </c>
      <c r="C1543" s="88">
        <v>11507</v>
      </c>
      <c r="D1543" s="88" t="s">
        <v>71</v>
      </c>
      <c r="E1543" s="90" t="s">
        <v>25</v>
      </c>
      <c r="F1543" s="90">
        <v>145</v>
      </c>
      <c r="G1543" s="90">
        <v>132</v>
      </c>
      <c r="H1543" s="91"/>
      <c r="I1543" s="91">
        <v>2</v>
      </c>
      <c r="J1543" s="91"/>
      <c r="K1543" s="91">
        <v>1</v>
      </c>
      <c r="L1543" s="92">
        <v>2</v>
      </c>
      <c r="M1543" s="92"/>
      <c r="N1543" s="92">
        <v>1</v>
      </c>
      <c r="O1543" s="92"/>
      <c r="P1543" s="92">
        <v>0</v>
      </c>
      <c r="Q1543" s="92"/>
      <c r="R1543" s="92">
        <v>1</v>
      </c>
      <c r="S1543" s="92"/>
      <c r="T1543" s="93">
        <v>2</v>
      </c>
      <c r="U1543" s="93"/>
      <c r="V1543" s="94">
        <v>9</v>
      </c>
      <c r="W1543" s="121"/>
    </row>
    <row r="1544" spans="1:23" x14ac:dyDescent="0.2">
      <c r="A1544" s="86" t="s">
        <v>16</v>
      </c>
      <c r="B1544" s="86" t="s">
        <v>48</v>
      </c>
      <c r="C1544" s="88">
        <v>11507</v>
      </c>
      <c r="D1544" s="88" t="s">
        <v>71</v>
      </c>
      <c r="E1544" s="90" t="s">
        <v>25</v>
      </c>
      <c r="F1544" s="90">
        <v>145</v>
      </c>
      <c r="G1544" s="90">
        <v>132</v>
      </c>
      <c r="H1544" s="91"/>
      <c r="I1544" s="91">
        <v>2</v>
      </c>
      <c r="J1544" s="91"/>
      <c r="K1544" s="91">
        <v>1</v>
      </c>
      <c r="L1544" s="92">
        <v>2</v>
      </c>
      <c r="M1544" s="92"/>
      <c r="N1544" s="92">
        <v>1</v>
      </c>
      <c r="O1544" s="92"/>
      <c r="P1544" s="92">
        <v>2</v>
      </c>
      <c r="Q1544" s="92"/>
      <c r="R1544" s="92">
        <v>1</v>
      </c>
      <c r="S1544" s="92"/>
      <c r="T1544" s="93">
        <v>2</v>
      </c>
      <c r="U1544" s="93"/>
      <c r="V1544" s="94">
        <v>11</v>
      </c>
      <c r="W1544" s="121"/>
    </row>
    <row r="1545" spans="1:23" x14ac:dyDescent="0.2">
      <c r="A1545" s="86" t="s">
        <v>16</v>
      </c>
      <c r="B1545" s="86" t="s">
        <v>48</v>
      </c>
      <c r="C1545" s="88">
        <v>11507</v>
      </c>
      <c r="D1545" s="88" t="s">
        <v>71</v>
      </c>
      <c r="E1545" s="90" t="s">
        <v>25</v>
      </c>
      <c r="F1545" s="90">
        <v>145</v>
      </c>
      <c r="G1545" s="90">
        <v>132</v>
      </c>
      <c r="H1545" s="91">
        <v>2</v>
      </c>
      <c r="I1545" s="91"/>
      <c r="J1545" s="91">
        <v>1</v>
      </c>
      <c r="K1545" s="91"/>
      <c r="L1545" s="92"/>
      <c r="M1545" s="92">
        <v>2</v>
      </c>
      <c r="N1545" s="92">
        <v>1</v>
      </c>
      <c r="O1545" s="92"/>
      <c r="P1545" s="92">
        <v>2</v>
      </c>
      <c r="Q1545" s="92"/>
      <c r="R1545" s="92">
        <v>1</v>
      </c>
      <c r="S1545" s="92"/>
      <c r="T1545" s="93">
        <v>2</v>
      </c>
      <c r="U1545" s="93"/>
      <c r="V1545" s="94">
        <v>11</v>
      </c>
      <c r="W1545" s="121"/>
    </row>
    <row r="1546" spans="1:23" x14ac:dyDescent="0.2">
      <c r="A1546" s="86" t="s">
        <v>16</v>
      </c>
      <c r="B1546" s="86" t="s">
        <v>48</v>
      </c>
      <c r="C1546" s="88">
        <v>11507</v>
      </c>
      <c r="D1546" s="88" t="s">
        <v>71</v>
      </c>
      <c r="E1546" s="90" t="s">
        <v>25</v>
      </c>
      <c r="F1546" s="90">
        <v>145</v>
      </c>
      <c r="G1546" s="90">
        <v>132</v>
      </c>
      <c r="H1546" s="91">
        <v>2</v>
      </c>
      <c r="I1546" s="91"/>
      <c r="J1546" s="91"/>
      <c r="K1546" s="91">
        <v>1</v>
      </c>
      <c r="L1546" s="92"/>
      <c r="M1546" s="92">
        <v>2</v>
      </c>
      <c r="N1546" s="92">
        <v>1</v>
      </c>
      <c r="O1546" s="92"/>
      <c r="P1546" s="92"/>
      <c r="Q1546" s="92">
        <v>2</v>
      </c>
      <c r="R1546" s="92"/>
      <c r="S1546" s="92">
        <v>1</v>
      </c>
      <c r="T1546" s="93">
        <v>1</v>
      </c>
      <c r="U1546" s="93"/>
      <c r="V1546" s="94">
        <v>10</v>
      </c>
      <c r="W1546" s="121"/>
    </row>
    <row r="1547" spans="1:23" x14ac:dyDescent="0.2">
      <c r="A1547" s="86" t="s">
        <v>16</v>
      </c>
      <c r="B1547" s="86" t="s">
        <v>48</v>
      </c>
      <c r="C1547" s="88">
        <v>11507</v>
      </c>
      <c r="D1547" s="88" t="s">
        <v>71</v>
      </c>
      <c r="E1547" s="90" t="s">
        <v>25</v>
      </c>
      <c r="F1547" s="90">
        <v>145</v>
      </c>
      <c r="G1547" s="90">
        <v>132</v>
      </c>
      <c r="H1547" s="91"/>
      <c r="I1547" s="91">
        <v>1</v>
      </c>
      <c r="J1547" s="91">
        <v>1</v>
      </c>
      <c r="K1547" s="91"/>
      <c r="L1547" s="92"/>
      <c r="M1547" s="92">
        <v>2</v>
      </c>
      <c r="N1547" s="92">
        <v>1</v>
      </c>
      <c r="O1547" s="92"/>
      <c r="P1547" s="92">
        <v>2</v>
      </c>
      <c r="Q1547" s="92"/>
      <c r="R1547" s="92">
        <v>1</v>
      </c>
      <c r="S1547" s="92"/>
      <c r="T1547" s="93">
        <v>1</v>
      </c>
      <c r="U1547" s="93"/>
      <c r="V1547" s="94">
        <v>9</v>
      </c>
      <c r="W1547" s="121"/>
    </row>
    <row r="1548" spans="1:23" x14ac:dyDescent="0.2">
      <c r="A1548" s="86" t="s">
        <v>16</v>
      </c>
      <c r="B1548" s="86" t="s">
        <v>48</v>
      </c>
      <c r="C1548" s="88">
        <v>11507</v>
      </c>
      <c r="D1548" s="88" t="s">
        <v>71</v>
      </c>
      <c r="E1548" s="90" t="s">
        <v>25</v>
      </c>
      <c r="F1548" s="90">
        <v>145</v>
      </c>
      <c r="G1548" s="90">
        <v>132</v>
      </c>
      <c r="H1548" s="91"/>
      <c r="I1548" s="91">
        <v>2</v>
      </c>
      <c r="J1548" s="91">
        <v>1</v>
      </c>
      <c r="K1548" s="91"/>
      <c r="L1548" s="92"/>
      <c r="M1548" s="92">
        <v>2</v>
      </c>
      <c r="N1548" s="92">
        <v>1</v>
      </c>
      <c r="O1548" s="92"/>
      <c r="P1548" s="92">
        <v>2</v>
      </c>
      <c r="Q1548" s="92"/>
      <c r="R1548" s="92">
        <v>1</v>
      </c>
      <c r="S1548" s="92"/>
      <c r="T1548" s="93">
        <v>2</v>
      </c>
      <c r="U1548" s="93"/>
      <c r="V1548" s="94">
        <v>11</v>
      </c>
      <c r="W1548" s="121"/>
    </row>
    <row r="1549" spans="1:23" x14ac:dyDescent="0.2">
      <c r="A1549" s="86" t="s">
        <v>16</v>
      </c>
      <c r="B1549" s="86" t="s">
        <v>48</v>
      </c>
      <c r="C1549" s="88">
        <v>11507</v>
      </c>
      <c r="D1549" s="88" t="s">
        <v>71</v>
      </c>
      <c r="E1549" s="90" t="s">
        <v>25</v>
      </c>
      <c r="F1549" s="90">
        <v>145</v>
      </c>
      <c r="G1549" s="90">
        <v>132</v>
      </c>
      <c r="H1549" s="91">
        <v>2</v>
      </c>
      <c r="I1549" s="91"/>
      <c r="J1549" s="91"/>
      <c r="K1549" s="91">
        <v>1</v>
      </c>
      <c r="L1549" s="92">
        <v>2</v>
      </c>
      <c r="M1549" s="92"/>
      <c r="N1549" s="92">
        <v>1</v>
      </c>
      <c r="O1549" s="92"/>
      <c r="P1549" s="92">
        <v>2</v>
      </c>
      <c r="Q1549" s="92"/>
      <c r="R1549" s="92"/>
      <c r="S1549" s="92">
        <v>1</v>
      </c>
      <c r="T1549" s="93">
        <v>2</v>
      </c>
      <c r="U1549" s="93"/>
      <c r="V1549" s="94">
        <v>11</v>
      </c>
      <c r="W1549" s="121"/>
    </row>
    <row r="1550" spans="1:23" x14ac:dyDescent="0.2">
      <c r="A1550" s="86" t="s">
        <v>16</v>
      </c>
      <c r="B1550" s="86" t="s">
        <v>48</v>
      </c>
      <c r="C1550" s="88">
        <v>11507</v>
      </c>
      <c r="D1550" s="88" t="s">
        <v>71</v>
      </c>
      <c r="E1550" s="90" t="s">
        <v>25</v>
      </c>
      <c r="F1550" s="90">
        <v>145</v>
      </c>
      <c r="G1550" s="90">
        <v>132</v>
      </c>
      <c r="H1550" s="91"/>
      <c r="I1550" s="91">
        <v>2</v>
      </c>
      <c r="J1550" s="91">
        <v>1</v>
      </c>
      <c r="K1550" s="91"/>
      <c r="L1550" s="92">
        <v>2</v>
      </c>
      <c r="M1550" s="92"/>
      <c r="N1550" s="92">
        <v>1</v>
      </c>
      <c r="O1550" s="92"/>
      <c r="P1550" s="92"/>
      <c r="Q1550" s="92">
        <v>2</v>
      </c>
      <c r="R1550" s="92"/>
      <c r="S1550" s="92">
        <v>1</v>
      </c>
      <c r="T1550" s="93">
        <v>2</v>
      </c>
      <c r="U1550" s="93"/>
      <c r="V1550" s="94">
        <v>11</v>
      </c>
      <c r="W1550" s="121"/>
    </row>
    <row r="1551" spans="1:23" x14ac:dyDescent="0.2">
      <c r="A1551" s="86" t="s">
        <v>16</v>
      </c>
      <c r="B1551" s="86" t="s">
        <v>48</v>
      </c>
      <c r="C1551" s="88">
        <v>11507</v>
      </c>
      <c r="D1551" s="88" t="s">
        <v>71</v>
      </c>
      <c r="E1551" s="90" t="s">
        <v>25</v>
      </c>
      <c r="F1551" s="90">
        <v>145</v>
      </c>
      <c r="G1551" s="90">
        <v>132</v>
      </c>
      <c r="H1551" s="91"/>
      <c r="I1551" s="91">
        <v>2</v>
      </c>
      <c r="J1551" s="91"/>
      <c r="K1551" s="91">
        <v>1</v>
      </c>
      <c r="L1551" s="92"/>
      <c r="M1551" s="92">
        <v>2</v>
      </c>
      <c r="N1551" s="92">
        <v>1</v>
      </c>
      <c r="O1551" s="92"/>
      <c r="P1551" s="92">
        <v>0</v>
      </c>
      <c r="Q1551" s="92"/>
      <c r="R1551" s="92">
        <v>1</v>
      </c>
      <c r="S1551" s="92"/>
      <c r="T1551" s="93">
        <v>2</v>
      </c>
      <c r="U1551" s="93"/>
      <c r="V1551" s="94">
        <v>9</v>
      </c>
      <c r="W1551" s="121"/>
    </row>
    <row r="1552" spans="1:23" x14ac:dyDescent="0.2">
      <c r="A1552" s="86" t="s">
        <v>16</v>
      </c>
      <c r="B1552" s="86" t="s">
        <v>48</v>
      </c>
      <c r="C1552" s="88">
        <v>11507</v>
      </c>
      <c r="D1552" s="88" t="s">
        <v>71</v>
      </c>
      <c r="E1552" s="90" t="s">
        <v>25</v>
      </c>
      <c r="F1552" s="90">
        <v>145</v>
      </c>
      <c r="G1552" s="90">
        <v>132</v>
      </c>
      <c r="H1552" s="91">
        <v>2</v>
      </c>
      <c r="I1552" s="91"/>
      <c r="J1552" s="91">
        <v>1</v>
      </c>
      <c r="K1552" s="91"/>
      <c r="L1552" s="92"/>
      <c r="M1552" s="92">
        <v>2</v>
      </c>
      <c r="N1552" s="92">
        <v>1</v>
      </c>
      <c r="O1552" s="92"/>
      <c r="P1552" s="92">
        <v>2</v>
      </c>
      <c r="Q1552" s="92"/>
      <c r="R1552" s="92"/>
      <c r="S1552" s="92">
        <v>1</v>
      </c>
      <c r="T1552" s="93">
        <v>2</v>
      </c>
      <c r="U1552" s="93"/>
      <c r="V1552" s="94">
        <v>11</v>
      </c>
      <c r="W1552" s="121"/>
    </row>
    <row r="1553" spans="1:23" x14ac:dyDescent="0.2">
      <c r="A1553" s="86" t="s">
        <v>16</v>
      </c>
      <c r="B1553" s="86" t="s">
        <v>48</v>
      </c>
      <c r="C1553" s="88">
        <v>11507</v>
      </c>
      <c r="D1553" s="88" t="s">
        <v>71</v>
      </c>
      <c r="E1553" s="90" t="s">
        <v>25</v>
      </c>
      <c r="F1553" s="90">
        <v>145</v>
      </c>
      <c r="G1553" s="90">
        <v>132</v>
      </c>
      <c r="H1553" s="91"/>
      <c r="I1553" s="91">
        <v>2</v>
      </c>
      <c r="J1553" s="91"/>
      <c r="K1553" s="91">
        <v>1</v>
      </c>
      <c r="L1553" s="92"/>
      <c r="M1553" s="92">
        <v>2</v>
      </c>
      <c r="N1553" s="92">
        <v>1</v>
      </c>
      <c r="O1553" s="92"/>
      <c r="P1553" s="92">
        <v>0</v>
      </c>
      <c r="Q1553" s="92"/>
      <c r="R1553" s="92"/>
      <c r="S1553" s="92">
        <v>1</v>
      </c>
      <c r="T1553" s="93">
        <v>2</v>
      </c>
      <c r="U1553" s="93"/>
      <c r="V1553" s="94">
        <v>9</v>
      </c>
      <c r="W1553" s="121"/>
    </row>
    <row r="1554" spans="1:23" x14ac:dyDescent="0.2">
      <c r="A1554" s="86" t="s">
        <v>16</v>
      </c>
      <c r="B1554" s="86" t="s">
        <v>48</v>
      </c>
      <c r="C1554" s="88">
        <v>11507</v>
      </c>
      <c r="D1554" s="88" t="s">
        <v>71</v>
      </c>
      <c r="E1554" s="90" t="s">
        <v>25</v>
      </c>
      <c r="F1554" s="90">
        <v>145</v>
      </c>
      <c r="G1554" s="90">
        <v>132</v>
      </c>
      <c r="H1554" s="91"/>
      <c r="I1554" s="91">
        <v>2</v>
      </c>
      <c r="J1554" s="91">
        <v>1</v>
      </c>
      <c r="K1554" s="91"/>
      <c r="L1554" s="92">
        <v>2</v>
      </c>
      <c r="M1554" s="92"/>
      <c r="N1554" s="92">
        <v>1</v>
      </c>
      <c r="O1554" s="92"/>
      <c r="P1554" s="92">
        <v>0</v>
      </c>
      <c r="Q1554" s="92"/>
      <c r="R1554" s="92">
        <v>1</v>
      </c>
      <c r="S1554" s="92"/>
      <c r="T1554" s="93">
        <v>2</v>
      </c>
      <c r="U1554" s="93"/>
      <c r="V1554" s="94">
        <v>9</v>
      </c>
      <c r="W1554" s="121"/>
    </row>
    <row r="1555" spans="1:23" x14ac:dyDescent="0.2">
      <c r="A1555" s="86" t="s">
        <v>16</v>
      </c>
      <c r="B1555" s="86" t="s">
        <v>48</v>
      </c>
      <c r="C1555" s="88">
        <v>11507</v>
      </c>
      <c r="D1555" s="88" t="s">
        <v>71</v>
      </c>
      <c r="E1555" s="90" t="s">
        <v>25</v>
      </c>
      <c r="F1555" s="90">
        <v>145</v>
      </c>
      <c r="G1555" s="90">
        <v>132</v>
      </c>
      <c r="H1555" s="91"/>
      <c r="I1555" s="91">
        <v>2</v>
      </c>
      <c r="J1555" s="91">
        <v>1</v>
      </c>
      <c r="K1555" s="91"/>
      <c r="L1555" s="92">
        <v>2</v>
      </c>
      <c r="M1555" s="92"/>
      <c r="N1555" s="92">
        <v>1</v>
      </c>
      <c r="O1555" s="92"/>
      <c r="P1555" s="92">
        <v>0</v>
      </c>
      <c r="Q1555" s="92"/>
      <c r="R1555" s="92"/>
      <c r="S1555" s="92">
        <v>1</v>
      </c>
      <c r="T1555" s="93">
        <v>1</v>
      </c>
      <c r="U1555" s="93"/>
      <c r="V1555" s="94">
        <v>8</v>
      </c>
      <c r="W1555" s="121"/>
    </row>
    <row r="1556" spans="1:23" x14ac:dyDescent="0.2">
      <c r="A1556" s="86" t="s">
        <v>16</v>
      </c>
      <c r="B1556" s="86" t="s">
        <v>48</v>
      </c>
      <c r="C1556" s="88">
        <v>11507</v>
      </c>
      <c r="D1556" s="88" t="s">
        <v>71</v>
      </c>
      <c r="E1556" s="90" t="s">
        <v>25</v>
      </c>
      <c r="F1556" s="90">
        <v>145</v>
      </c>
      <c r="G1556" s="90">
        <v>132</v>
      </c>
      <c r="H1556" s="91"/>
      <c r="I1556" s="91">
        <v>2</v>
      </c>
      <c r="J1556" s="91">
        <v>1</v>
      </c>
      <c r="K1556" s="91"/>
      <c r="L1556" s="92">
        <v>2</v>
      </c>
      <c r="M1556" s="92"/>
      <c r="N1556" s="92">
        <v>1</v>
      </c>
      <c r="O1556" s="92"/>
      <c r="P1556" s="92"/>
      <c r="Q1556" s="92">
        <v>2</v>
      </c>
      <c r="R1556" s="92"/>
      <c r="S1556" s="92">
        <v>0</v>
      </c>
      <c r="T1556" s="93">
        <v>1</v>
      </c>
      <c r="U1556" s="93"/>
      <c r="V1556" s="94">
        <v>9</v>
      </c>
      <c r="W1556" s="121"/>
    </row>
    <row r="1557" spans="1:23" x14ac:dyDescent="0.2">
      <c r="A1557" s="86" t="s">
        <v>16</v>
      </c>
      <c r="B1557" s="86" t="s">
        <v>48</v>
      </c>
      <c r="C1557" s="88">
        <v>11507</v>
      </c>
      <c r="D1557" s="88" t="s">
        <v>71</v>
      </c>
      <c r="E1557" s="90" t="s">
        <v>25</v>
      </c>
      <c r="F1557" s="90">
        <v>145</v>
      </c>
      <c r="G1557" s="90">
        <v>132</v>
      </c>
      <c r="H1557" s="91">
        <v>2</v>
      </c>
      <c r="I1557" s="91"/>
      <c r="J1557" s="91">
        <v>1</v>
      </c>
      <c r="K1557" s="91"/>
      <c r="L1557" s="92"/>
      <c r="M1557" s="92">
        <v>2</v>
      </c>
      <c r="N1557" s="92">
        <v>1</v>
      </c>
      <c r="O1557" s="92"/>
      <c r="P1557" s="92">
        <v>0</v>
      </c>
      <c r="Q1557" s="92"/>
      <c r="R1557" s="92"/>
      <c r="S1557" s="92">
        <v>1</v>
      </c>
      <c r="T1557" s="93">
        <v>1</v>
      </c>
      <c r="U1557" s="93"/>
      <c r="V1557" s="94">
        <v>8</v>
      </c>
      <c r="W1557" s="121"/>
    </row>
    <row r="1558" spans="1:23" x14ac:dyDescent="0.2">
      <c r="A1558" s="86" t="s">
        <v>16</v>
      </c>
      <c r="B1558" s="86" t="s">
        <v>48</v>
      </c>
      <c r="C1558" s="88">
        <v>11507</v>
      </c>
      <c r="D1558" s="88" t="s">
        <v>71</v>
      </c>
      <c r="E1558" s="90" t="s">
        <v>25</v>
      </c>
      <c r="F1558" s="90">
        <v>145</v>
      </c>
      <c r="G1558" s="90">
        <v>132</v>
      </c>
      <c r="H1558" s="91"/>
      <c r="I1558" s="91">
        <v>1</v>
      </c>
      <c r="J1558" s="91">
        <v>0</v>
      </c>
      <c r="K1558" s="91"/>
      <c r="L1558" s="92"/>
      <c r="M1558" s="92">
        <v>2</v>
      </c>
      <c r="N1558" s="92">
        <v>0</v>
      </c>
      <c r="O1558" s="92"/>
      <c r="P1558" s="92">
        <v>0</v>
      </c>
      <c r="Q1558" s="92"/>
      <c r="R1558" s="92"/>
      <c r="S1558" s="92">
        <v>0</v>
      </c>
      <c r="T1558" s="93">
        <v>1</v>
      </c>
      <c r="U1558" s="93"/>
      <c r="V1558" s="94">
        <v>4</v>
      </c>
      <c r="W1558" s="121"/>
    </row>
    <row r="1559" spans="1:23" x14ac:dyDescent="0.2">
      <c r="A1559" s="86" t="s">
        <v>16</v>
      </c>
      <c r="B1559" s="86" t="s">
        <v>48</v>
      </c>
      <c r="C1559" s="88">
        <v>11507</v>
      </c>
      <c r="D1559" s="88" t="s">
        <v>71</v>
      </c>
      <c r="E1559" s="90" t="s">
        <v>25</v>
      </c>
      <c r="F1559" s="90">
        <v>145</v>
      </c>
      <c r="G1559" s="90">
        <v>132</v>
      </c>
      <c r="H1559" s="91"/>
      <c r="I1559" s="91">
        <v>2</v>
      </c>
      <c r="J1559" s="91">
        <v>1</v>
      </c>
      <c r="K1559" s="91"/>
      <c r="L1559" s="92">
        <v>2</v>
      </c>
      <c r="M1559" s="92"/>
      <c r="N1559" s="92">
        <v>1</v>
      </c>
      <c r="O1559" s="92"/>
      <c r="P1559" s="92">
        <v>2</v>
      </c>
      <c r="Q1559" s="92"/>
      <c r="R1559" s="92">
        <v>1</v>
      </c>
      <c r="S1559" s="92"/>
      <c r="T1559" s="93">
        <v>1</v>
      </c>
      <c r="U1559" s="93"/>
      <c r="V1559" s="94">
        <v>10</v>
      </c>
      <c r="W1559" s="121"/>
    </row>
    <row r="1560" spans="1:23" x14ac:dyDescent="0.2">
      <c r="A1560" s="86" t="s">
        <v>16</v>
      </c>
      <c r="B1560" s="86" t="s">
        <v>48</v>
      </c>
      <c r="C1560" s="88">
        <v>11507</v>
      </c>
      <c r="D1560" s="88" t="s">
        <v>71</v>
      </c>
      <c r="E1560" s="90" t="s">
        <v>25</v>
      </c>
      <c r="F1560" s="90">
        <v>145</v>
      </c>
      <c r="G1560" s="90">
        <v>132</v>
      </c>
      <c r="H1560" s="91">
        <v>2</v>
      </c>
      <c r="I1560" s="91"/>
      <c r="J1560" s="91"/>
      <c r="K1560" s="91">
        <v>1</v>
      </c>
      <c r="L1560" s="92">
        <v>2</v>
      </c>
      <c r="M1560" s="92"/>
      <c r="N1560" s="92">
        <v>1</v>
      </c>
      <c r="O1560" s="92"/>
      <c r="P1560" s="92">
        <v>2</v>
      </c>
      <c r="Q1560" s="92"/>
      <c r="R1560" s="92"/>
      <c r="S1560" s="92">
        <v>1</v>
      </c>
      <c r="T1560" s="93">
        <v>1</v>
      </c>
      <c r="U1560" s="93"/>
      <c r="V1560" s="94">
        <v>10</v>
      </c>
      <c r="W1560" s="121"/>
    </row>
    <row r="1561" spans="1:23" x14ac:dyDescent="0.2">
      <c r="A1561" s="86" t="s">
        <v>16</v>
      </c>
      <c r="B1561" s="86" t="s">
        <v>48</v>
      </c>
      <c r="C1561" s="88">
        <v>11507</v>
      </c>
      <c r="D1561" s="88" t="s">
        <v>71</v>
      </c>
      <c r="E1561" s="90" t="s">
        <v>25</v>
      </c>
      <c r="F1561" s="90">
        <v>145</v>
      </c>
      <c r="G1561" s="90">
        <v>132</v>
      </c>
      <c r="H1561" s="91"/>
      <c r="I1561" s="91">
        <v>2</v>
      </c>
      <c r="J1561" s="91">
        <v>1</v>
      </c>
      <c r="K1561" s="91"/>
      <c r="L1561" s="92">
        <v>2</v>
      </c>
      <c r="M1561" s="92"/>
      <c r="N1561" s="92">
        <v>1</v>
      </c>
      <c r="O1561" s="92"/>
      <c r="P1561" s="92"/>
      <c r="Q1561" s="92">
        <v>2</v>
      </c>
      <c r="R1561" s="92">
        <v>1</v>
      </c>
      <c r="S1561" s="92"/>
      <c r="T1561" s="93">
        <v>2</v>
      </c>
      <c r="U1561" s="93"/>
      <c r="V1561" s="94">
        <v>11</v>
      </c>
      <c r="W1561" s="121"/>
    </row>
    <row r="1562" spans="1:23" x14ac:dyDescent="0.2">
      <c r="A1562" s="86" t="s">
        <v>16</v>
      </c>
      <c r="B1562" s="86" t="s">
        <v>48</v>
      </c>
      <c r="C1562" s="88">
        <v>11507</v>
      </c>
      <c r="D1562" s="88" t="s">
        <v>71</v>
      </c>
      <c r="E1562" s="90" t="s">
        <v>25</v>
      </c>
      <c r="F1562" s="90">
        <v>145</v>
      </c>
      <c r="G1562" s="90">
        <v>132</v>
      </c>
      <c r="H1562" s="91">
        <v>2</v>
      </c>
      <c r="I1562" s="91"/>
      <c r="J1562" s="91">
        <v>1</v>
      </c>
      <c r="K1562" s="91"/>
      <c r="L1562" s="92">
        <v>2</v>
      </c>
      <c r="M1562" s="92"/>
      <c r="N1562" s="92">
        <v>1</v>
      </c>
      <c r="O1562" s="92"/>
      <c r="P1562" s="92">
        <v>2</v>
      </c>
      <c r="Q1562" s="92"/>
      <c r="R1562" s="92">
        <v>1</v>
      </c>
      <c r="S1562" s="92"/>
      <c r="T1562" s="93">
        <v>1</v>
      </c>
      <c r="U1562" s="93"/>
      <c r="V1562" s="94">
        <v>10</v>
      </c>
      <c r="W1562" s="121"/>
    </row>
    <row r="1563" spans="1:23" x14ac:dyDescent="0.2">
      <c r="A1563" s="86" t="s">
        <v>16</v>
      </c>
      <c r="B1563" s="86" t="s">
        <v>48</v>
      </c>
      <c r="C1563" s="88">
        <v>11507</v>
      </c>
      <c r="D1563" s="88" t="s">
        <v>71</v>
      </c>
      <c r="E1563" s="90" t="s">
        <v>49</v>
      </c>
      <c r="F1563" s="90">
        <v>145</v>
      </c>
      <c r="G1563" s="90">
        <v>132</v>
      </c>
      <c r="H1563" s="91"/>
      <c r="I1563" s="91">
        <v>1</v>
      </c>
      <c r="J1563" s="91">
        <v>1</v>
      </c>
      <c r="K1563" s="91"/>
      <c r="L1563" s="92">
        <v>2</v>
      </c>
      <c r="M1563" s="92"/>
      <c r="N1563" s="92"/>
      <c r="O1563" s="92">
        <v>1</v>
      </c>
      <c r="P1563" s="92"/>
      <c r="Q1563" s="92">
        <v>2</v>
      </c>
      <c r="R1563" s="92"/>
      <c r="S1563" s="92">
        <v>1</v>
      </c>
      <c r="T1563" s="93"/>
      <c r="U1563" s="93">
        <v>1</v>
      </c>
      <c r="V1563" s="94">
        <v>9</v>
      </c>
      <c r="W1563" s="121"/>
    </row>
    <row r="1564" spans="1:23" x14ac:dyDescent="0.2">
      <c r="A1564" s="86" t="s">
        <v>16</v>
      </c>
      <c r="B1564" s="86" t="s">
        <v>48</v>
      </c>
      <c r="C1564" s="88">
        <v>11507</v>
      </c>
      <c r="D1564" s="88" t="s">
        <v>71</v>
      </c>
      <c r="E1564" s="90" t="s">
        <v>49</v>
      </c>
      <c r="F1564" s="90">
        <v>145</v>
      </c>
      <c r="G1564" s="90">
        <v>132</v>
      </c>
      <c r="H1564" s="91">
        <v>1</v>
      </c>
      <c r="I1564" s="91"/>
      <c r="J1564" s="91">
        <v>1</v>
      </c>
      <c r="K1564" s="91"/>
      <c r="L1564" s="92">
        <v>1</v>
      </c>
      <c r="M1564" s="92"/>
      <c r="N1564" s="92">
        <v>1</v>
      </c>
      <c r="O1564" s="92"/>
      <c r="P1564" s="92">
        <v>1</v>
      </c>
      <c r="Q1564" s="92"/>
      <c r="R1564" s="92">
        <v>0</v>
      </c>
      <c r="S1564" s="92"/>
      <c r="T1564" s="93">
        <v>0</v>
      </c>
      <c r="U1564" s="93"/>
      <c r="V1564" s="94">
        <v>5</v>
      </c>
      <c r="W1564" s="121"/>
    </row>
    <row r="1565" spans="1:23" x14ac:dyDescent="0.2">
      <c r="A1565" s="86" t="s">
        <v>16</v>
      </c>
      <c r="B1565" s="86" t="s">
        <v>48</v>
      </c>
      <c r="C1565" s="88">
        <v>11507</v>
      </c>
      <c r="D1565" s="88" t="s">
        <v>71</v>
      </c>
      <c r="E1565" s="90" t="s">
        <v>49</v>
      </c>
      <c r="F1565" s="90">
        <v>145</v>
      </c>
      <c r="G1565" s="90">
        <v>132</v>
      </c>
      <c r="H1565" s="91"/>
      <c r="I1565" s="91">
        <v>2</v>
      </c>
      <c r="J1565" s="91"/>
      <c r="K1565" s="91">
        <v>1</v>
      </c>
      <c r="L1565" s="92">
        <v>2</v>
      </c>
      <c r="M1565" s="92"/>
      <c r="N1565" s="92">
        <v>1</v>
      </c>
      <c r="O1565" s="92"/>
      <c r="P1565" s="92"/>
      <c r="Q1565" s="92">
        <v>2</v>
      </c>
      <c r="R1565" s="92">
        <v>1</v>
      </c>
      <c r="S1565" s="92"/>
      <c r="T1565" s="93">
        <v>2</v>
      </c>
      <c r="U1565" s="93"/>
      <c r="V1565" s="94">
        <v>11</v>
      </c>
      <c r="W1565" s="121"/>
    </row>
    <row r="1566" spans="1:23" x14ac:dyDescent="0.2">
      <c r="A1566" s="86" t="s">
        <v>16</v>
      </c>
      <c r="B1566" s="86" t="s">
        <v>48</v>
      </c>
      <c r="C1566" s="88">
        <v>11507</v>
      </c>
      <c r="D1566" s="88" t="s">
        <v>71</v>
      </c>
      <c r="E1566" s="90" t="s">
        <v>49</v>
      </c>
      <c r="F1566" s="90">
        <v>145</v>
      </c>
      <c r="G1566" s="90">
        <v>132</v>
      </c>
      <c r="H1566" s="91"/>
      <c r="I1566" s="91">
        <v>2</v>
      </c>
      <c r="J1566" s="91"/>
      <c r="K1566" s="91">
        <v>1</v>
      </c>
      <c r="L1566" s="92">
        <v>2</v>
      </c>
      <c r="M1566" s="92"/>
      <c r="N1566" s="92">
        <v>1</v>
      </c>
      <c r="O1566" s="92"/>
      <c r="P1566" s="92">
        <v>2</v>
      </c>
      <c r="Q1566" s="92"/>
      <c r="R1566" s="92">
        <v>1</v>
      </c>
      <c r="S1566" s="92"/>
      <c r="T1566" s="93"/>
      <c r="U1566" s="93">
        <v>1</v>
      </c>
      <c r="V1566" s="94">
        <v>10</v>
      </c>
      <c r="W1566" s="121"/>
    </row>
    <row r="1567" spans="1:23" x14ac:dyDescent="0.2">
      <c r="A1567" s="86" t="s">
        <v>16</v>
      </c>
      <c r="B1567" s="86" t="s">
        <v>48</v>
      </c>
      <c r="C1567" s="88">
        <v>11507</v>
      </c>
      <c r="D1567" s="88" t="s">
        <v>71</v>
      </c>
      <c r="E1567" s="90" t="s">
        <v>49</v>
      </c>
      <c r="F1567" s="90">
        <v>145</v>
      </c>
      <c r="G1567" s="90">
        <v>132</v>
      </c>
      <c r="H1567" s="91">
        <v>2</v>
      </c>
      <c r="I1567" s="91"/>
      <c r="J1567" s="91">
        <v>1</v>
      </c>
      <c r="K1567" s="91"/>
      <c r="L1567" s="92"/>
      <c r="M1567" s="92">
        <v>1</v>
      </c>
      <c r="N1567" s="92">
        <v>1</v>
      </c>
      <c r="O1567" s="92"/>
      <c r="P1567" s="92">
        <v>2</v>
      </c>
      <c r="Q1567" s="92"/>
      <c r="R1567" s="92"/>
      <c r="S1567" s="92">
        <v>1</v>
      </c>
      <c r="T1567" s="93"/>
      <c r="U1567" s="93">
        <v>0</v>
      </c>
      <c r="V1567" s="94">
        <v>8</v>
      </c>
      <c r="W1567" s="121"/>
    </row>
    <row r="1568" spans="1:23" x14ac:dyDescent="0.2">
      <c r="A1568" s="86" t="s">
        <v>16</v>
      </c>
      <c r="B1568" s="86" t="s">
        <v>48</v>
      </c>
      <c r="C1568" s="88">
        <v>11507</v>
      </c>
      <c r="D1568" s="88" t="s">
        <v>71</v>
      </c>
      <c r="E1568" s="90" t="s">
        <v>49</v>
      </c>
      <c r="F1568" s="90">
        <v>145</v>
      </c>
      <c r="G1568" s="90">
        <v>132</v>
      </c>
      <c r="H1568" s="91"/>
      <c r="I1568" s="91">
        <v>2</v>
      </c>
      <c r="J1568" s="91">
        <v>1</v>
      </c>
      <c r="K1568" s="91"/>
      <c r="L1568" s="92"/>
      <c r="M1568" s="92">
        <v>2</v>
      </c>
      <c r="N1568" s="92">
        <v>1</v>
      </c>
      <c r="O1568" s="92"/>
      <c r="P1568" s="92"/>
      <c r="Q1568" s="92">
        <v>2</v>
      </c>
      <c r="R1568" s="92">
        <v>1</v>
      </c>
      <c r="S1568" s="92"/>
      <c r="T1568" s="93">
        <v>2</v>
      </c>
      <c r="U1568" s="93"/>
      <c r="V1568" s="94">
        <v>11</v>
      </c>
      <c r="W1568" s="121"/>
    </row>
    <row r="1569" spans="1:23" x14ac:dyDescent="0.2">
      <c r="A1569" s="86" t="s">
        <v>16</v>
      </c>
      <c r="B1569" s="86" t="s">
        <v>48</v>
      </c>
      <c r="C1569" s="88">
        <v>11507</v>
      </c>
      <c r="D1569" s="88" t="s">
        <v>71</v>
      </c>
      <c r="E1569" s="90" t="s">
        <v>49</v>
      </c>
      <c r="F1569" s="90">
        <v>145</v>
      </c>
      <c r="G1569" s="90">
        <v>132</v>
      </c>
      <c r="H1569" s="91">
        <v>1</v>
      </c>
      <c r="I1569" s="91"/>
      <c r="J1569" s="91">
        <v>1</v>
      </c>
      <c r="K1569" s="91"/>
      <c r="L1569" s="92">
        <v>1</v>
      </c>
      <c r="M1569" s="92"/>
      <c r="N1569" s="92"/>
      <c r="O1569" s="92">
        <v>1</v>
      </c>
      <c r="P1569" s="92">
        <v>2</v>
      </c>
      <c r="Q1569" s="92"/>
      <c r="R1569" s="92"/>
      <c r="S1569" s="92">
        <v>1</v>
      </c>
      <c r="T1569" s="93"/>
      <c r="U1569" s="93">
        <v>1</v>
      </c>
      <c r="V1569" s="94">
        <v>8</v>
      </c>
      <c r="W1569" s="121"/>
    </row>
    <row r="1570" spans="1:23" x14ac:dyDescent="0.2">
      <c r="A1570" s="86" t="s">
        <v>16</v>
      </c>
      <c r="B1570" s="86" t="s">
        <v>48</v>
      </c>
      <c r="C1570" s="88">
        <v>11507</v>
      </c>
      <c r="D1570" s="88" t="s">
        <v>71</v>
      </c>
      <c r="E1570" s="90" t="s">
        <v>49</v>
      </c>
      <c r="F1570" s="90">
        <v>145</v>
      </c>
      <c r="G1570" s="90">
        <v>132</v>
      </c>
      <c r="H1570" s="91">
        <v>1</v>
      </c>
      <c r="I1570" s="91"/>
      <c r="J1570" s="91">
        <v>1</v>
      </c>
      <c r="K1570" s="91"/>
      <c r="L1570" s="92">
        <v>2</v>
      </c>
      <c r="M1570" s="92"/>
      <c r="N1570" s="92">
        <v>1</v>
      </c>
      <c r="O1570" s="92"/>
      <c r="P1570" s="92">
        <v>2</v>
      </c>
      <c r="Q1570" s="92"/>
      <c r="R1570" s="92"/>
      <c r="S1570" s="92">
        <v>1</v>
      </c>
      <c r="T1570" s="93"/>
      <c r="U1570" s="93">
        <v>1</v>
      </c>
      <c r="V1570" s="94">
        <v>9</v>
      </c>
      <c r="W1570" s="121"/>
    </row>
    <row r="1571" spans="1:23" x14ac:dyDescent="0.2">
      <c r="A1571" s="86" t="s">
        <v>16</v>
      </c>
      <c r="B1571" s="86" t="s">
        <v>48</v>
      </c>
      <c r="C1571" s="88">
        <v>11507</v>
      </c>
      <c r="D1571" s="88" t="s">
        <v>71</v>
      </c>
      <c r="E1571" s="90" t="s">
        <v>49</v>
      </c>
      <c r="F1571" s="90">
        <v>145</v>
      </c>
      <c r="G1571" s="90">
        <v>132</v>
      </c>
      <c r="H1571" s="91">
        <v>1</v>
      </c>
      <c r="I1571" s="91"/>
      <c r="J1571" s="91">
        <v>1</v>
      </c>
      <c r="K1571" s="91"/>
      <c r="L1571" s="92"/>
      <c r="M1571" s="92">
        <v>0</v>
      </c>
      <c r="N1571" s="92"/>
      <c r="O1571" s="92">
        <v>0</v>
      </c>
      <c r="P1571" s="92">
        <v>0</v>
      </c>
      <c r="Q1571" s="92"/>
      <c r="R1571" s="92">
        <v>1</v>
      </c>
      <c r="S1571" s="92"/>
      <c r="T1571" s="93">
        <v>1</v>
      </c>
      <c r="U1571" s="93"/>
      <c r="V1571" s="94">
        <v>4</v>
      </c>
      <c r="W1571" s="121"/>
    </row>
    <row r="1572" spans="1:23" x14ac:dyDescent="0.2">
      <c r="A1572" s="86" t="s">
        <v>16</v>
      </c>
      <c r="B1572" s="86" t="s">
        <v>48</v>
      </c>
      <c r="C1572" s="88">
        <v>11507</v>
      </c>
      <c r="D1572" s="88" t="s">
        <v>71</v>
      </c>
      <c r="E1572" s="90" t="s">
        <v>49</v>
      </c>
      <c r="F1572" s="90">
        <v>145</v>
      </c>
      <c r="G1572" s="90">
        <v>132</v>
      </c>
      <c r="H1572" s="91"/>
      <c r="I1572" s="91">
        <v>1</v>
      </c>
      <c r="J1572" s="91"/>
      <c r="K1572" s="91">
        <v>1</v>
      </c>
      <c r="L1572" s="92"/>
      <c r="M1572" s="92">
        <v>2</v>
      </c>
      <c r="N1572" s="92"/>
      <c r="O1572" s="92">
        <v>0</v>
      </c>
      <c r="P1572" s="92">
        <v>2</v>
      </c>
      <c r="Q1572" s="92"/>
      <c r="R1572" s="92"/>
      <c r="S1572" s="92">
        <v>1</v>
      </c>
      <c r="T1572" s="93">
        <v>1</v>
      </c>
      <c r="U1572" s="93"/>
      <c r="V1572" s="94">
        <v>8</v>
      </c>
      <c r="W1572" s="121"/>
    </row>
    <row r="1573" spans="1:23" x14ac:dyDescent="0.2">
      <c r="A1573" s="86" t="s">
        <v>16</v>
      </c>
      <c r="B1573" s="86" t="s">
        <v>48</v>
      </c>
      <c r="C1573" s="88">
        <v>11507</v>
      </c>
      <c r="D1573" s="88" t="s">
        <v>71</v>
      </c>
      <c r="E1573" s="90" t="s">
        <v>49</v>
      </c>
      <c r="F1573" s="90">
        <v>145</v>
      </c>
      <c r="G1573" s="90">
        <v>132</v>
      </c>
      <c r="H1573" s="91"/>
      <c r="I1573" s="91">
        <v>2</v>
      </c>
      <c r="J1573" s="91">
        <v>1</v>
      </c>
      <c r="K1573" s="91"/>
      <c r="L1573" s="92">
        <v>2</v>
      </c>
      <c r="M1573" s="92"/>
      <c r="N1573" s="92">
        <v>1</v>
      </c>
      <c r="O1573" s="92"/>
      <c r="P1573" s="92">
        <v>2</v>
      </c>
      <c r="Q1573" s="92"/>
      <c r="R1573" s="92">
        <v>1</v>
      </c>
      <c r="S1573" s="92"/>
      <c r="T1573" s="93"/>
      <c r="U1573" s="93">
        <v>1</v>
      </c>
      <c r="V1573" s="94">
        <v>10</v>
      </c>
      <c r="W1573" s="121"/>
    </row>
    <row r="1574" spans="1:23" x14ac:dyDescent="0.2">
      <c r="A1574" s="86" t="s">
        <v>16</v>
      </c>
      <c r="B1574" s="86" t="s">
        <v>48</v>
      </c>
      <c r="C1574" s="88">
        <v>11507</v>
      </c>
      <c r="D1574" s="88" t="s">
        <v>71</v>
      </c>
      <c r="E1574" s="90" t="s">
        <v>49</v>
      </c>
      <c r="F1574" s="90">
        <v>145</v>
      </c>
      <c r="G1574" s="90">
        <v>132</v>
      </c>
      <c r="H1574" s="91">
        <v>0</v>
      </c>
      <c r="I1574" s="91"/>
      <c r="J1574" s="91"/>
      <c r="K1574" s="91">
        <v>1</v>
      </c>
      <c r="L1574" s="92">
        <v>1</v>
      </c>
      <c r="M1574" s="92"/>
      <c r="N1574" s="92">
        <v>1</v>
      </c>
      <c r="O1574" s="92"/>
      <c r="P1574" s="92"/>
      <c r="Q1574" s="92">
        <v>2</v>
      </c>
      <c r="R1574" s="92"/>
      <c r="S1574" s="92">
        <v>1</v>
      </c>
      <c r="T1574" s="93">
        <v>1</v>
      </c>
      <c r="U1574" s="93"/>
      <c r="V1574" s="94">
        <v>7</v>
      </c>
      <c r="W1574" s="121"/>
    </row>
    <row r="1575" spans="1:23" x14ac:dyDescent="0.2">
      <c r="A1575" s="86" t="s">
        <v>16</v>
      </c>
      <c r="B1575" s="86" t="s">
        <v>48</v>
      </c>
      <c r="C1575" s="88">
        <v>11507</v>
      </c>
      <c r="D1575" s="88" t="s">
        <v>71</v>
      </c>
      <c r="E1575" s="90" t="s">
        <v>49</v>
      </c>
      <c r="F1575" s="90">
        <v>145</v>
      </c>
      <c r="G1575" s="90">
        <v>132</v>
      </c>
      <c r="H1575" s="91"/>
      <c r="I1575" s="91">
        <v>2</v>
      </c>
      <c r="J1575" s="91"/>
      <c r="K1575" s="91">
        <v>1</v>
      </c>
      <c r="L1575" s="92">
        <v>1</v>
      </c>
      <c r="M1575" s="92"/>
      <c r="N1575" s="92"/>
      <c r="O1575" s="92">
        <v>1</v>
      </c>
      <c r="P1575" s="92">
        <v>2</v>
      </c>
      <c r="Q1575" s="92"/>
      <c r="R1575" s="92"/>
      <c r="S1575" s="92">
        <v>1</v>
      </c>
      <c r="T1575" s="93"/>
      <c r="U1575" s="93">
        <v>1</v>
      </c>
      <c r="V1575" s="94">
        <v>9</v>
      </c>
      <c r="W1575" s="121"/>
    </row>
    <row r="1576" spans="1:23" x14ac:dyDescent="0.2">
      <c r="A1576" s="86" t="s">
        <v>16</v>
      </c>
      <c r="B1576" s="86" t="s">
        <v>48</v>
      </c>
      <c r="C1576" s="88">
        <v>11507</v>
      </c>
      <c r="D1576" s="88" t="s">
        <v>71</v>
      </c>
      <c r="E1576" s="90" t="s">
        <v>49</v>
      </c>
      <c r="F1576" s="90">
        <v>145</v>
      </c>
      <c r="G1576" s="90">
        <v>132</v>
      </c>
      <c r="H1576" s="91"/>
      <c r="I1576" s="91">
        <v>2</v>
      </c>
      <c r="J1576" s="91"/>
      <c r="K1576" s="91">
        <v>1</v>
      </c>
      <c r="L1576" s="92"/>
      <c r="M1576" s="92">
        <v>2</v>
      </c>
      <c r="N1576" s="92">
        <v>1</v>
      </c>
      <c r="O1576" s="92"/>
      <c r="P1576" s="92">
        <v>0</v>
      </c>
      <c r="Q1576" s="92"/>
      <c r="R1576" s="92">
        <v>0</v>
      </c>
      <c r="S1576" s="92"/>
      <c r="T1576" s="93">
        <v>0</v>
      </c>
      <c r="U1576" s="93"/>
      <c r="V1576" s="94">
        <v>6</v>
      </c>
      <c r="W1576" s="121"/>
    </row>
    <row r="1577" spans="1:23" x14ac:dyDescent="0.2">
      <c r="A1577" s="86" t="s">
        <v>16</v>
      </c>
      <c r="B1577" s="86" t="s">
        <v>48</v>
      </c>
      <c r="C1577" s="88">
        <v>11507</v>
      </c>
      <c r="D1577" s="88" t="s">
        <v>71</v>
      </c>
      <c r="E1577" s="90" t="s">
        <v>49</v>
      </c>
      <c r="F1577" s="90">
        <v>145</v>
      </c>
      <c r="G1577" s="90">
        <v>132</v>
      </c>
      <c r="H1577" s="91"/>
      <c r="I1577" s="91">
        <v>2</v>
      </c>
      <c r="J1577" s="91">
        <v>1</v>
      </c>
      <c r="K1577" s="91"/>
      <c r="L1577" s="92">
        <v>0</v>
      </c>
      <c r="M1577" s="92"/>
      <c r="N1577" s="92">
        <v>1</v>
      </c>
      <c r="O1577" s="92"/>
      <c r="P1577" s="92">
        <v>2</v>
      </c>
      <c r="Q1577" s="92"/>
      <c r="R1577" s="92"/>
      <c r="S1577" s="92">
        <v>1</v>
      </c>
      <c r="T1577" s="93"/>
      <c r="U1577" s="93">
        <v>1</v>
      </c>
      <c r="V1577" s="94">
        <v>8</v>
      </c>
      <c r="W1577" s="121"/>
    </row>
    <row r="1578" spans="1:23" x14ac:dyDescent="0.2">
      <c r="A1578" s="86" t="s">
        <v>16</v>
      </c>
      <c r="B1578" s="86" t="s">
        <v>48</v>
      </c>
      <c r="C1578" s="88">
        <v>11507</v>
      </c>
      <c r="D1578" s="88" t="s">
        <v>71</v>
      </c>
      <c r="E1578" s="90" t="s">
        <v>49</v>
      </c>
      <c r="F1578" s="90">
        <v>145</v>
      </c>
      <c r="G1578" s="90">
        <v>132</v>
      </c>
      <c r="H1578" s="91"/>
      <c r="I1578" s="91">
        <v>2</v>
      </c>
      <c r="J1578" s="91">
        <v>1</v>
      </c>
      <c r="K1578" s="91"/>
      <c r="L1578" s="92"/>
      <c r="M1578" s="92">
        <v>1</v>
      </c>
      <c r="N1578" s="92">
        <v>1</v>
      </c>
      <c r="O1578" s="92"/>
      <c r="P1578" s="92"/>
      <c r="Q1578" s="92">
        <v>2</v>
      </c>
      <c r="R1578" s="92"/>
      <c r="S1578" s="92">
        <v>1</v>
      </c>
      <c r="T1578" s="93"/>
      <c r="U1578" s="93">
        <v>1</v>
      </c>
      <c r="V1578" s="94">
        <v>9</v>
      </c>
      <c r="W1578" s="121"/>
    </row>
    <row r="1579" spans="1:23" x14ac:dyDescent="0.2">
      <c r="A1579" s="86" t="s">
        <v>16</v>
      </c>
      <c r="B1579" s="86" t="s">
        <v>48</v>
      </c>
      <c r="C1579" s="88">
        <v>11507</v>
      </c>
      <c r="D1579" s="88" t="s">
        <v>71</v>
      </c>
      <c r="E1579" s="90" t="s">
        <v>49</v>
      </c>
      <c r="F1579" s="90">
        <v>145</v>
      </c>
      <c r="G1579" s="90">
        <v>132</v>
      </c>
      <c r="H1579" s="91"/>
      <c r="I1579" s="91">
        <v>1</v>
      </c>
      <c r="J1579" s="91"/>
      <c r="K1579" s="91">
        <v>1</v>
      </c>
      <c r="L1579" s="92">
        <v>2</v>
      </c>
      <c r="M1579" s="92"/>
      <c r="N1579" s="92"/>
      <c r="O1579" s="92">
        <v>0</v>
      </c>
      <c r="P1579" s="92"/>
      <c r="Q1579" s="92">
        <v>1</v>
      </c>
      <c r="R1579" s="92"/>
      <c r="S1579" s="92">
        <v>1</v>
      </c>
      <c r="T1579" s="93"/>
      <c r="U1579" s="93">
        <v>2</v>
      </c>
      <c r="V1579" s="94">
        <v>8</v>
      </c>
      <c r="W1579" s="121"/>
    </row>
    <row r="1580" spans="1:23" x14ac:dyDescent="0.2">
      <c r="A1580" s="86" t="s">
        <v>16</v>
      </c>
      <c r="B1580" s="86" t="s">
        <v>48</v>
      </c>
      <c r="C1580" s="88">
        <v>11507</v>
      </c>
      <c r="D1580" s="88" t="s">
        <v>71</v>
      </c>
      <c r="E1580" s="90" t="s">
        <v>49</v>
      </c>
      <c r="F1580" s="90">
        <v>145</v>
      </c>
      <c r="G1580" s="90">
        <v>132</v>
      </c>
      <c r="H1580" s="91"/>
      <c r="I1580" s="91">
        <v>2</v>
      </c>
      <c r="J1580" s="91">
        <v>1</v>
      </c>
      <c r="K1580" s="91"/>
      <c r="L1580" s="92"/>
      <c r="M1580" s="92">
        <v>0</v>
      </c>
      <c r="N1580" s="92">
        <v>1</v>
      </c>
      <c r="O1580" s="92"/>
      <c r="P1580" s="92"/>
      <c r="Q1580" s="92">
        <v>2</v>
      </c>
      <c r="R1580" s="92"/>
      <c r="S1580" s="92">
        <v>1</v>
      </c>
      <c r="T1580" s="93"/>
      <c r="U1580" s="93">
        <v>2</v>
      </c>
      <c r="V1580" s="94">
        <v>9</v>
      </c>
      <c r="W1580" s="121"/>
    </row>
    <row r="1581" spans="1:23" x14ac:dyDescent="0.2">
      <c r="A1581" s="86" t="s">
        <v>16</v>
      </c>
      <c r="B1581" s="86" t="s">
        <v>48</v>
      </c>
      <c r="C1581" s="88">
        <v>11507</v>
      </c>
      <c r="D1581" s="88" t="s">
        <v>71</v>
      </c>
      <c r="E1581" s="90" t="s">
        <v>49</v>
      </c>
      <c r="F1581" s="90">
        <v>145</v>
      </c>
      <c r="G1581" s="90">
        <v>132</v>
      </c>
      <c r="H1581" s="91"/>
      <c r="I1581" s="91">
        <v>2</v>
      </c>
      <c r="J1581" s="91">
        <v>1</v>
      </c>
      <c r="K1581" s="91"/>
      <c r="L1581" s="92">
        <v>0</v>
      </c>
      <c r="M1581" s="92"/>
      <c r="N1581" s="92"/>
      <c r="O1581" s="92">
        <v>1</v>
      </c>
      <c r="P1581" s="92"/>
      <c r="Q1581" s="92">
        <v>2</v>
      </c>
      <c r="R1581" s="92"/>
      <c r="S1581" s="92">
        <v>1</v>
      </c>
      <c r="T1581" s="93"/>
      <c r="U1581" s="93">
        <v>1</v>
      </c>
      <c r="V1581" s="94">
        <v>8</v>
      </c>
      <c r="W1581" s="121"/>
    </row>
    <row r="1582" spans="1:23" x14ac:dyDescent="0.2">
      <c r="A1582" s="86" t="s">
        <v>16</v>
      </c>
      <c r="B1582" s="86" t="s">
        <v>48</v>
      </c>
      <c r="C1582" s="88">
        <v>11507</v>
      </c>
      <c r="D1582" s="88" t="s">
        <v>71</v>
      </c>
      <c r="E1582" s="90" t="s">
        <v>49</v>
      </c>
      <c r="F1582" s="90">
        <v>145</v>
      </c>
      <c r="G1582" s="90">
        <v>132</v>
      </c>
      <c r="H1582" s="91">
        <v>2</v>
      </c>
      <c r="I1582" s="91"/>
      <c r="J1582" s="91">
        <v>1</v>
      </c>
      <c r="K1582" s="91"/>
      <c r="L1582" s="92"/>
      <c r="M1582" s="92">
        <v>0</v>
      </c>
      <c r="N1582" s="92">
        <v>1</v>
      </c>
      <c r="O1582" s="92"/>
      <c r="P1582" s="92">
        <v>2</v>
      </c>
      <c r="Q1582" s="92"/>
      <c r="R1582" s="92"/>
      <c r="S1582" s="92">
        <v>1</v>
      </c>
      <c r="T1582" s="93">
        <v>1</v>
      </c>
      <c r="U1582" s="93"/>
      <c r="V1582" s="94">
        <v>8</v>
      </c>
      <c r="W1582" s="121"/>
    </row>
    <row r="1583" spans="1:23" x14ac:dyDescent="0.2">
      <c r="A1583" s="86" t="s">
        <v>16</v>
      </c>
      <c r="B1583" s="86" t="s">
        <v>48</v>
      </c>
      <c r="C1583" s="88">
        <v>11507</v>
      </c>
      <c r="D1583" s="88" t="s">
        <v>71</v>
      </c>
      <c r="E1583" s="90" t="s">
        <v>49</v>
      </c>
      <c r="F1583" s="90">
        <v>145</v>
      </c>
      <c r="G1583" s="90">
        <v>132</v>
      </c>
      <c r="H1583" s="91"/>
      <c r="I1583" s="91">
        <v>0</v>
      </c>
      <c r="J1583" s="91">
        <v>0</v>
      </c>
      <c r="K1583" s="91"/>
      <c r="L1583" s="92">
        <v>2</v>
      </c>
      <c r="M1583" s="92"/>
      <c r="N1583" s="92">
        <v>1</v>
      </c>
      <c r="O1583" s="92"/>
      <c r="P1583" s="92"/>
      <c r="Q1583" s="92">
        <v>2</v>
      </c>
      <c r="R1583" s="92"/>
      <c r="S1583" s="92">
        <v>0</v>
      </c>
      <c r="T1583" s="93">
        <v>0</v>
      </c>
      <c r="U1583" s="93"/>
      <c r="V1583" s="94">
        <v>5</v>
      </c>
      <c r="W1583" s="121"/>
    </row>
    <row r="1584" spans="1:23" x14ac:dyDescent="0.2">
      <c r="A1584" s="86" t="s">
        <v>16</v>
      </c>
      <c r="B1584" s="86" t="s">
        <v>48</v>
      </c>
      <c r="C1584" s="88">
        <v>11507</v>
      </c>
      <c r="D1584" s="88" t="s">
        <v>71</v>
      </c>
      <c r="E1584" s="90" t="s">
        <v>49</v>
      </c>
      <c r="F1584" s="90">
        <v>145</v>
      </c>
      <c r="G1584" s="90">
        <v>132</v>
      </c>
      <c r="H1584" s="91"/>
      <c r="I1584" s="91">
        <v>2</v>
      </c>
      <c r="J1584" s="91">
        <v>1</v>
      </c>
      <c r="K1584" s="91"/>
      <c r="L1584" s="92"/>
      <c r="M1584" s="92">
        <v>1</v>
      </c>
      <c r="N1584" s="92"/>
      <c r="O1584" s="92">
        <v>1</v>
      </c>
      <c r="P1584" s="92"/>
      <c r="Q1584" s="92">
        <v>2</v>
      </c>
      <c r="R1584" s="92"/>
      <c r="S1584" s="92">
        <v>1</v>
      </c>
      <c r="T1584" s="93"/>
      <c r="U1584" s="93">
        <v>1</v>
      </c>
      <c r="V1584" s="94">
        <v>9</v>
      </c>
      <c r="W1584" s="121"/>
    </row>
    <row r="1585" spans="1:23" x14ac:dyDescent="0.2">
      <c r="A1585" s="86" t="s">
        <v>16</v>
      </c>
      <c r="B1585" s="86" t="s">
        <v>48</v>
      </c>
      <c r="C1585" s="88">
        <v>11507</v>
      </c>
      <c r="D1585" s="88" t="s">
        <v>71</v>
      </c>
      <c r="E1585" s="90" t="s">
        <v>49</v>
      </c>
      <c r="F1585" s="90">
        <v>145</v>
      </c>
      <c r="G1585" s="90">
        <v>132</v>
      </c>
      <c r="H1585" s="91"/>
      <c r="I1585" s="91">
        <v>2</v>
      </c>
      <c r="J1585" s="91">
        <v>1</v>
      </c>
      <c r="K1585" s="91"/>
      <c r="L1585" s="92"/>
      <c r="M1585" s="92">
        <v>0</v>
      </c>
      <c r="N1585" s="92">
        <v>1</v>
      </c>
      <c r="O1585" s="92"/>
      <c r="P1585" s="92">
        <v>0</v>
      </c>
      <c r="Q1585" s="92"/>
      <c r="R1585" s="92"/>
      <c r="S1585" s="92">
        <v>1</v>
      </c>
      <c r="T1585" s="93">
        <v>1</v>
      </c>
      <c r="U1585" s="93"/>
      <c r="V1585" s="94">
        <v>6</v>
      </c>
      <c r="W1585" s="121"/>
    </row>
    <row r="1586" spans="1:23" x14ac:dyDescent="0.2">
      <c r="A1586" s="86" t="s">
        <v>16</v>
      </c>
      <c r="B1586" s="86" t="s">
        <v>48</v>
      </c>
      <c r="C1586" s="88">
        <v>11507</v>
      </c>
      <c r="D1586" s="88" t="s">
        <v>71</v>
      </c>
      <c r="E1586" s="90" t="s">
        <v>49</v>
      </c>
      <c r="F1586" s="90">
        <v>145</v>
      </c>
      <c r="G1586" s="90">
        <v>132</v>
      </c>
      <c r="H1586" s="91"/>
      <c r="I1586" s="91">
        <v>2</v>
      </c>
      <c r="J1586" s="91"/>
      <c r="K1586" s="91">
        <v>1</v>
      </c>
      <c r="L1586" s="92">
        <v>2</v>
      </c>
      <c r="M1586" s="92"/>
      <c r="N1586" s="92">
        <v>1</v>
      </c>
      <c r="O1586" s="92"/>
      <c r="P1586" s="92"/>
      <c r="Q1586" s="92">
        <v>2</v>
      </c>
      <c r="R1586" s="92"/>
      <c r="S1586" s="92">
        <v>1</v>
      </c>
      <c r="T1586" s="93">
        <v>1</v>
      </c>
      <c r="U1586" s="93"/>
      <c r="V1586" s="94">
        <v>10</v>
      </c>
      <c r="W1586" s="121"/>
    </row>
    <row r="1587" spans="1:23" x14ac:dyDescent="0.2">
      <c r="A1587" s="86" t="s">
        <v>16</v>
      </c>
      <c r="B1587" s="86" t="s">
        <v>48</v>
      </c>
      <c r="C1587" s="88">
        <v>11507</v>
      </c>
      <c r="D1587" s="88" t="s">
        <v>71</v>
      </c>
      <c r="E1587" s="90" t="s">
        <v>49</v>
      </c>
      <c r="F1587" s="90">
        <v>145</v>
      </c>
      <c r="G1587" s="90">
        <v>132</v>
      </c>
      <c r="H1587" s="91">
        <v>1</v>
      </c>
      <c r="I1587" s="91"/>
      <c r="J1587" s="91"/>
      <c r="K1587" s="91">
        <v>1</v>
      </c>
      <c r="L1587" s="92"/>
      <c r="M1587" s="92">
        <v>0</v>
      </c>
      <c r="N1587" s="92"/>
      <c r="O1587" s="92">
        <v>1</v>
      </c>
      <c r="P1587" s="92"/>
      <c r="Q1587" s="92">
        <v>2</v>
      </c>
      <c r="R1587" s="92"/>
      <c r="S1587" s="92">
        <v>1</v>
      </c>
      <c r="T1587" s="93">
        <v>0</v>
      </c>
      <c r="U1587" s="93"/>
      <c r="V1587" s="94">
        <v>6</v>
      </c>
      <c r="W1587" s="121"/>
    </row>
    <row r="1588" spans="1:23" x14ac:dyDescent="0.2">
      <c r="A1588" s="86" t="s">
        <v>16</v>
      </c>
      <c r="B1588" s="86" t="s">
        <v>48</v>
      </c>
      <c r="C1588" s="88">
        <v>11507</v>
      </c>
      <c r="D1588" s="88" t="s">
        <v>71</v>
      </c>
      <c r="E1588" s="90" t="s">
        <v>49</v>
      </c>
      <c r="F1588" s="90">
        <v>145</v>
      </c>
      <c r="G1588" s="90">
        <v>132</v>
      </c>
      <c r="H1588" s="91"/>
      <c r="I1588" s="91">
        <v>2</v>
      </c>
      <c r="J1588" s="91"/>
      <c r="K1588" s="91">
        <v>1</v>
      </c>
      <c r="L1588" s="92">
        <v>2</v>
      </c>
      <c r="M1588" s="92"/>
      <c r="N1588" s="92">
        <v>1</v>
      </c>
      <c r="O1588" s="92"/>
      <c r="P1588" s="92"/>
      <c r="Q1588" s="92">
        <v>1</v>
      </c>
      <c r="R1588" s="92">
        <v>0</v>
      </c>
      <c r="S1588" s="92"/>
      <c r="T1588" s="93">
        <v>1</v>
      </c>
      <c r="U1588" s="93"/>
      <c r="V1588" s="94">
        <v>8</v>
      </c>
      <c r="W1588" s="121"/>
    </row>
    <row r="1589" spans="1:23" x14ac:dyDescent="0.2">
      <c r="A1589" s="86" t="s">
        <v>16</v>
      </c>
      <c r="B1589" s="86" t="s">
        <v>50</v>
      </c>
      <c r="C1589" s="88">
        <v>11508</v>
      </c>
      <c r="D1589" s="88" t="s">
        <v>70</v>
      </c>
      <c r="E1589" s="89" t="s">
        <v>22</v>
      </c>
      <c r="F1589" s="90">
        <v>125</v>
      </c>
      <c r="G1589" s="90">
        <v>114</v>
      </c>
      <c r="H1589" s="91"/>
      <c r="I1589" s="91">
        <v>1</v>
      </c>
      <c r="J1589" s="91"/>
      <c r="K1589" s="91">
        <v>0</v>
      </c>
      <c r="L1589" s="92"/>
      <c r="M1589" s="92">
        <v>0</v>
      </c>
      <c r="N1589" s="92"/>
      <c r="O1589" s="92">
        <v>0</v>
      </c>
      <c r="P1589" s="92">
        <v>0</v>
      </c>
      <c r="Q1589" s="92"/>
      <c r="R1589" s="92"/>
      <c r="S1589" s="92">
        <v>0</v>
      </c>
      <c r="T1589" s="93">
        <v>2</v>
      </c>
      <c r="U1589" s="93"/>
      <c r="V1589" s="94">
        <v>3</v>
      </c>
      <c r="W1589" s="121"/>
    </row>
    <row r="1590" spans="1:23" x14ac:dyDescent="0.2">
      <c r="A1590" s="86" t="s">
        <v>16</v>
      </c>
      <c r="B1590" s="86" t="s">
        <v>50</v>
      </c>
      <c r="C1590" s="88">
        <v>11508</v>
      </c>
      <c r="D1590" s="88" t="s">
        <v>70</v>
      </c>
      <c r="E1590" s="90" t="s">
        <v>22</v>
      </c>
      <c r="F1590" s="90">
        <v>125</v>
      </c>
      <c r="G1590" s="90">
        <v>114</v>
      </c>
      <c r="H1590" s="91">
        <v>2</v>
      </c>
      <c r="I1590" s="91"/>
      <c r="J1590" s="91">
        <v>1</v>
      </c>
      <c r="K1590" s="91"/>
      <c r="L1590" s="92"/>
      <c r="M1590" s="92">
        <v>0</v>
      </c>
      <c r="N1590" s="92">
        <v>0</v>
      </c>
      <c r="O1590" s="92"/>
      <c r="P1590" s="92">
        <v>2</v>
      </c>
      <c r="Q1590" s="92"/>
      <c r="R1590" s="92">
        <v>1</v>
      </c>
      <c r="S1590" s="92"/>
      <c r="T1590" s="93">
        <v>0</v>
      </c>
      <c r="U1590" s="93"/>
      <c r="V1590" s="94">
        <v>6</v>
      </c>
      <c r="W1590" s="121"/>
    </row>
    <row r="1591" spans="1:23" x14ac:dyDescent="0.2">
      <c r="A1591" s="86" t="s">
        <v>16</v>
      </c>
      <c r="B1591" s="86" t="s">
        <v>50</v>
      </c>
      <c r="C1591" s="88">
        <v>11508</v>
      </c>
      <c r="D1591" s="88" t="s">
        <v>70</v>
      </c>
      <c r="E1591" s="90" t="s">
        <v>22</v>
      </c>
      <c r="F1591" s="90">
        <v>125</v>
      </c>
      <c r="G1591" s="90">
        <v>114</v>
      </c>
      <c r="H1591" s="91">
        <v>2</v>
      </c>
      <c r="I1591" s="91"/>
      <c r="J1591" s="91">
        <v>1</v>
      </c>
      <c r="K1591" s="91"/>
      <c r="L1591" s="92"/>
      <c r="M1591" s="92">
        <v>1</v>
      </c>
      <c r="N1591" s="92">
        <v>1</v>
      </c>
      <c r="O1591" s="92"/>
      <c r="P1591" s="92">
        <v>2</v>
      </c>
      <c r="Q1591" s="92"/>
      <c r="R1591" s="92">
        <v>1</v>
      </c>
      <c r="S1591" s="92"/>
      <c r="T1591" s="93">
        <v>1</v>
      </c>
      <c r="U1591" s="93"/>
      <c r="V1591" s="94">
        <v>9</v>
      </c>
      <c r="W1591" s="121"/>
    </row>
    <row r="1592" spans="1:23" x14ac:dyDescent="0.2">
      <c r="A1592" s="86" t="s">
        <v>16</v>
      </c>
      <c r="B1592" s="86" t="s">
        <v>50</v>
      </c>
      <c r="C1592" s="88">
        <v>11508</v>
      </c>
      <c r="D1592" s="88" t="s">
        <v>70</v>
      </c>
      <c r="E1592" s="90" t="s">
        <v>22</v>
      </c>
      <c r="F1592" s="90">
        <v>125</v>
      </c>
      <c r="G1592" s="90">
        <v>114</v>
      </c>
      <c r="H1592" s="91"/>
      <c r="I1592" s="91">
        <v>2</v>
      </c>
      <c r="J1592" s="91"/>
      <c r="K1592" s="91">
        <v>1</v>
      </c>
      <c r="L1592" s="92"/>
      <c r="M1592" s="92">
        <v>2</v>
      </c>
      <c r="N1592" s="92">
        <v>1</v>
      </c>
      <c r="O1592" s="92"/>
      <c r="P1592" s="92">
        <v>2</v>
      </c>
      <c r="Q1592" s="92"/>
      <c r="R1592" s="92">
        <v>1</v>
      </c>
      <c r="S1592" s="92"/>
      <c r="T1592" s="93"/>
      <c r="U1592" s="93">
        <v>2</v>
      </c>
      <c r="V1592" s="94">
        <v>11</v>
      </c>
      <c r="W1592" s="121"/>
    </row>
    <row r="1593" spans="1:23" x14ac:dyDescent="0.2">
      <c r="A1593" s="86" t="s">
        <v>16</v>
      </c>
      <c r="B1593" s="86" t="s">
        <v>50</v>
      </c>
      <c r="C1593" s="88">
        <v>11508</v>
      </c>
      <c r="D1593" s="88" t="s">
        <v>70</v>
      </c>
      <c r="E1593" s="90" t="s">
        <v>22</v>
      </c>
      <c r="F1593" s="90">
        <v>125</v>
      </c>
      <c r="G1593" s="90">
        <v>114</v>
      </c>
      <c r="H1593" s="91"/>
      <c r="I1593" s="91">
        <v>2</v>
      </c>
      <c r="J1593" s="91"/>
      <c r="K1593" s="91">
        <v>1</v>
      </c>
      <c r="L1593" s="92">
        <v>0</v>
      </c>
      <c r="M1593" s="92"/>
      <c r="N1593" s="92">
        <v>1</v>
      </c>
      <c r="O1593" s="92"/>
      <c r="P1593" s="92">
        <v>2</v>
      </c>
      <c r="Q1593" s="92"/>
      <c r="R1593" s="92">
        <v>0</v>
      </c>
      <c r="S1593" s="92"/>
      <c r="T1593" s="93">
        <v>2</v>
      </c>
      <c r="U1593" s="93"/>
      <c r="V1593" s="94">
        <v>8</v>
      </c>
      <c r="W1593" s="121"/>
    </row>
    <row r="1594" spans="1:23" x14ac:dyDescent="0.2">
      <c r="A1594" s="86" t="s">
        <v>16</v>
      </c>
      <c r="B1594" s="86" t="s">
        <v>50</v>
      </c>
      <c r="C1594" s="88">
        <v>11508</v>
      </c>
      <c r="D1594" s="88" t="s">
        <v>70</v>
      </c>
      <c r="E1594" s="90" t="s">
        <v>22</v>
      </c>
      <c r="F1594" s="90">
        <v>125</v>
      </c>
      <c r="G1594" s="90">
        <v>114</v>
      </c>
      <c r="H1594" s="91"/>
      <c r="I1594" s="91">
        <v>2</v>
      </c>
      <c r="J1594" s="91"/>
      <c r="K1594" s="91">
        <v>1</v>
      </c>
      <c r="L1594" s="92"/>
      <c r="M1594" s="92">
        <v>2</v>
      </c>
      <c r="N1594" s="92">
        <v>1</v>
      </c>
      <c r="O1594" s="92"/>
      <c r="P1594" s="92">
        <v>2</v>
      </c>
      <c r="Q1594" s="92"/>
      <c r="R1594" s="92"/>
      <c r="S1594" s="92">
        <v>1</v>
      </c>
      <c r="T1594" s="93">
        <v>1</v>
      </c>
      <c r="U1594" s="93"/>
      <c r="V1594" s="94">
        <v>10</v>
      </c>
      <c r="W1594" s="121"/>
    </row>
    <row r="1595" spans="1:23" x14ac:dyDescent="0.2">
      <c r="A1595" s="86" t="s">
        <v>16</v>
      </c>
      <c r="B1595" s="86" t="s">
        <v>50</v>
      </c>
      <c r="C1595" s="88">
        <v>11508</v>
      </c>
      <c r="D1595" s="88" t="s">
        <v>70</v>
      </c>
      <c r="E1595" s="90" t="s">
        <v>22</v>
      </c>
      <c r="F1595" s="90">
        <v>125</v>
      </c>
      <c r="G1595" s="90">
        <v>114</v>
      </c>
      <c r="H1595" s="91"/>
      <c r="I1595" s="91">
        <v>2</v>
      </c>
      <c r="J1595" s="91">
        <v>1</v>
      </c>
      <c r="K1595" s="91"/>
      <c r="L1595" s="92">
        <v>0</v>
      </c>
      <c r="M1595" s="92"/>
      <c r="N1595" s="92">
        <v>1</v>
      </c>
      <c r="O1595" s="92"/>
      <c r="P1595" s="92">
        <v>2</v>
      </c>
      <c r="Q1595" s="92"/>
      <c r="R1595" s="92"/>
      <c r="S1595" s="92">
        <v>1</v>
      </c>
      <c r="T1595" s="93"/>
      <c r="U1595" s="93">
        <v>2</v>
      </c>
      <c r="V1595" s="94">
        <v>9</v>
      </c>
      <c r="W1595" s="121"/>
    </row>
    <row r="1596" spans="1:23" x14ac:dyDescent="0.2">
      <c r="A1596" s="86" t="s">
        <v>16</v>
      </c>
      <c r="B1596" s="86" t="s">
        <v>50</v>
      </c>
      <c r="C1596" s="88">
        <v>11508</v>
      </c>
      <c r="D1596" s="88" t="s">
        <v>70</v>
      </c>
      <c r="E1596" s="90" t="s">
        <v>22</v>
      </c>
      <c r="F1596" s="90">
        <v>125</v>
      </c>
      <c r="G1596" s="90">
        <v>114</v>
      </c>
      <c r="H1596" s="91"/>
      <c r="I1596" s="91">
        <v>2</v>
      </c>
      <c r="J1596" s="91">
        <v>1</v>
      </c>
      <c r="K1596" s="91"/>
      <c r="L1596" s="92">
        <v>1</v>
      </c>
      <c r="M1596" s="92"/>
      <c r="N1596" s="92">
        <v>1</v>
      </c>
      <c r="O1596" s="92"/>
      <c r="P1596" s="92">
        <v>2</v>
      </c>
      <c r="Q1596" s="92"/>
      <c r="R1596" s="92"/>
      <c r="S1596" s="92">
        <v>1</v>
      </c>
      <c r="T1596" s="93"/>
      <c r="U1596" s="93">
        <v>2</v>
      </c>
      <c r="V1596" s="94">
        <v>10</v>
      </c>
      <c r="W1596" s="121"/>
    </row>
    <row r="1597" spans="1:23" x14ac:dyDescent="0.2">
      <c r="A1597" s="86" t="s">
        <v>16</v>
      </c>
      <c r="B1597" s="86" t="s">
        <v>50</v>
      </c>
      <c r="C1597" s="88">
        <v>11508</v>
      </c>
      <c r="D1597" s="88" t="s">
        <v>70</v>
      </c>
      <c r="E1597" s="90" t="s">
        <v>22</v>
      </c>
      <c r="F1597" s="90">
        <v>125</v>
      </c>
      <c r="G1597" s="90">
        <v>114</v>
      </c>
      <c r="H1597" s="91">
        <v>2</v>
      </c>
      <c r="I1597" s="91"/>
      <c r="J1597" s="91">
        <v>1</v>
      </c>
      <c r="K1597" s="91"/>
      <c r="L1597" s="92">
        <v>2</v>
      </c>
      <c r="M1597" s="92"/>
      <c r="N1597" s="92">
        <v>1</v>
      </c>
      <c r="O1597" s="92"/>
      <c r="P1597" s="92"/>
      <c r="Q1597" s="92">
        <v>2</v>
      </c>
      <c r="R1597" s="92">
        <v>1</v>
      </c>
      <c r="S1597" s="92"/>
      <c r="T1597" s="93">
        <v>2</v>
      </c>
      <c r="U1597" s="93"/>
      <c r="V1597" s="94">
        <v>11</v>
      </c>
      <c r="W1597" s="121"/>
    </row>
    <row r="1598" spans="1:23" x14ac:dyDescent="0.2">
      <c r="A1598" s="86" t="s">
        <v>16</v>
      </c>
      <c r="B1598" s="86" t="s">
        <v>50</v>
      </c>
      <c r="C1598" s="88">
        <v>11508</v>
      </c>
      <c r="D1598" s="88" t="s">
        <v>70</v>
      </c>
      <c r="E1598" s="90" t="s">
        <v>22</v>
      </c>
      <c r="F1598" s="90">
        <v>125</v>
      </c>
      <c r="G1598" s="90">
        <v>114</v>
      </c>
      <c r="H1598" s="91"/>
      <c r="I1598" s="91">
        <v>2</v>
      </c>
      <c r="J1598" s="91">
        <v>1</v>
      </c>
      <c r="K1598" s="91"/>
      <c r="L1598" s="92"/>
      <c r="M1598" s="92">
        <v>0</v>
      </c>
      <c r="N1598" s="92">
        <v>1</v>
      </c>
      <c r="O1598" s="92"/>
      <c r="P1598" s="92"/>
      <c r="Q1598" s="92">
        <v>2</v>
      </c>
      <c r="R1598" s="92">
        <v>1</v>
      </c>
      <c r="S1598" s="92"/>
      <c r="T1598" s="93">
        <v>2</v>
      </c>
      <c r="U1598" s="93"/>
      <c r="V1598" s="94">
        <v>9</v>
      </c>
      <c r="W1598" s="121"/>
    </row>
    <row r="1599" spans="1:23" x14ac:dyDescent="0.2">
      <c r="A1599" s="86" t="s">
        <v>16</v>
      </c>
      <c r="B1599" s="86" t="s">
        <v>50</v>
      </c>
      <c r="C1599" s="88">
        <v>11508</v>
      </c>
      <c r="D1599" s="88" t="s">
        <v>70</v>
      </c>
      <c r="E1599" s="90" t="s">
        <v>22</v>
      </c>
      <c r="F1599" s="90">
        <v>125</v>
      </c>
      <c r="G1599" s="90">
        <v>114</v>
      </c>
      <c r="H1599" s="91"/>
      <c r="I1599" s="91">
        <v>2</v>
      </c>
      <c r="J1599" s="91">
        <v>1</v>
      </c>
      <c r="K1599" s="91"/>
      <c r="L1599" s="92"/>
      <c r="M1599" s="92">
        <v>1</v>
      </c>
      <c r="N1599" s="92">
        <v>1</v>
      </c>
      <c r="O1599" s="92"/>
      <c r="P1599" s="92">
        <v>0</v>
      </c>
      <c r="Q1599" s="92"/>
      <c r="R1599" s="92">
        <v>1</v>
      </c>
      <c r="S1599" s="92"/>
      <c r="T1599" s="93">
        <v>2</v>
      </c>
      <c r="U1599" s="93"/>
      <c r="V1599" s="94">
        <v>8</v>
      </c>
      <c r="W1599" s="121"/>
    </row>
    <row r="1600" spans="1:23" x14ac:dyDescent="0.2">
      <c r="A1600" s="86" t="s">
        <v>16</v>
      </c>
      <c r="B1600" s="86" t="s">
        <v>50</v>
      </c>
      <c r="C1600" s="88">
        <v>11508</v>
      </c>
      <c r="D1600" s="88" t="s">
        <v>70</v>
      </c>
      <c r="E1600" s="90" t="s">
        <v>22</v>
      </c>
      <c r="F1600" s="90">
        <v>125</v>
      </c>
      <c r="G1600" s="90">
        <v>114</v>
      </c>
      <c r="H1600" s="91">
        <v>2</v>
      </c>
      <c r="I1600" s="91"/>
      <c r="J1600" s="91"/>
      <c r="K1600" s="91">
        <v>1</v>
      </c>
      <c r="L1600" s="92">
        <v>2</v>
      </c>
      <c r="M1600" s="92"/>
      <c r="N1600" s="92">
        <v>1</v>
      </c>
      <c r="O1600" s="92"/>
      <c r="P1600" s="92">
        <v>2</v>
      </c>
      <c r="Q1600" s="92"/>
      <c r="R1600" s="92">
        <v>1</v>
      </c>
      <c r="S1600" s="92"/>
      <c r="T1600" s="93"/>
      <c r="U1600" s="93">
        <v>1</v>
      </c>
      <c r="V1600" s="94">
        <v>10</v>
      </c>
      <c r="W1600" s="121"/>
    </row>
    <row r="1601" spans="1:23" x14ac:dyDescent="0.2">
      <c r="A1601" s="86" t="s">
        <v>16</v>
      </c>
      <c r="B1601" s="86" t="s">
        <v>50</v>
      </c>
      <c r="C1601" s="88">
        <v>11508</v>
      </c>
      <c r="D1601" s="88" t="s">
        <v>70</v>
      </c>
      <c r="E1601" s="90" t="s">
        <v>22</v>
      </c>
      <c r="F1601" s="90">
        <v>125</v>
      </c>
      <c r="G1601" s="90">
        <v>114</v>
      </c>
      <c r="H1601" s="91">
        <v>2</v>
      </c>
      <c r="I1601" s="91"/>
      <c r="J1601" s="91">
        <v>1</v>
      </c>
      <c r="K1601" s="91"/>
      <c r="L1601" s="92">
        <v>2</v>
      </c>
      <c r="M1601" s="92"/>
      <c r="N1601" s="92">
        <v>1</v>
      </c>
      <c r="O1601" s="92"/>
      <c r="P1601" s="92">
        <v>2</v>
      </c>
      <c r="Q1601" s="92"/>
      <c r="R1601" s="92">
        <v>1</v>
      </c>
      <c r="S1601" s="92"/>
      <c r="T1601" s="93"/>
      <c r="U1601" s="93">
        <v>2</v>
      </c>
      <c r="V1601" s="94">
        <v>11</v>
      </c>
      <c r="W1601" s="121"/>
    </row>
    <row r="1602" spans="1:23" x14ac:dyDescent="0.2">
      <c r="A1602" s="86" t="s">
        <v>16</v>
      </c>
      <c r="B1602" s="86" t="s">
        <v>50</v>
      </c>
      <c r="C1602" s="88">
        <v>11508</v>
      </c>
      <c r="D1602" s="88" t="s">
        <v>70</v>
      </c>
      <c r="E1602" s="90" t="s">
        <v>22</v>
      </c>
      <c r="F1602" s="90">
        <v>125</v>
      </c>
      <c r="G1602" s="90">
        <v>114</v>
      </c>
      <c r="H1602" s="91">
        <v>2</v>
      </c>
      <c r="I1602" s="91"/>
      <c r="J1602" s="91">
        <v>1</v>
      </c>
      <c r="K1602" s="91"/>
      <c r="L1602" s="92"/>
      <c r="M1602" s="92">
        <v>1</v>
      </c>
      <c r="N1602" s="92">
        <v>1</v>
      </c>
      <c r="O1602" s="92"/>
      <c r="P1602" s="92"/>
      <c r="Q1602" s="92">
        <v>2</v>
      </c>
      <c r="R1602" s="92">
        <v>1</v>
      </c>
      <c r="S1602" s="92"/>
      <c r="T1602" s="93">
        <v>2</v>
      </c>
      <c r="U1602" s="93"/>
      <c r="V1602" s="94">
        <v>10</v>
      </c>
      <c r="W1602" s="121"/>
    </row>
    <row r="1603" spans="1:23" x14ac:dyDescent="0.2">
      <c r="A1603" s="86" t="s">
        <v>16</v>
      </c>
      <c r="B1603" s="86" t="s">
        <v>50</v>
      </c>
      <c r="C1603" s="88">
        <v>11508</v>
      </c>
      <c r="D1603" s="88" t="s">
        <v>70</v>
      </c>
      <c r="E1603" s="90" t="s">
        <v>22</v>
      </c>
      <c r="F1603" s="90">
        <v>125</v>
      </c>
      <c r="G1603" s="90">
        <v>114</v>
      </c>
      <c r="H1603" s="91">
        <v>2</v>
      </c>
      <c r="I1603" s="91"/>
      <c r="J1603" s="91"/>
      <c r="K1603" s="91">
        <v>1</v>
      </c>
      <c r="L1603" s="92"/>
      <c r="M1603" s="92">
        <v>2</v>
      </c>
      <c r="N1603" s="92">
        <v>1</v>
      </c>
      <c r="O1603" s="92"/>
      <c r="P1603" s="92">
        <v>2</v>
      </c>
      <c r="Q1603" s="92"/>
      <c r="R1603" s="92">
        <v>1</v>
      </c>
      <c r="S1603" s="92"/>
      <c r="T1603" s="93"/>
      <c r="U1603" s="93">
        <v>2</v>
      </c>
      <c r="V1603" s="94">
        <v>11</v>
      </c>
      <c r="W1603" s="121"/>
    </row>
    <row r="1604" spans="1:23" x14ac:dyDescent="0.2">
      <c r="A1604" s="86" t="s">
        <v>16</v>
      </c>
      <c r="B1604" s="86" t="s">
        <v>50</v>
      </c>
      <c r="C1604" s="88">
        <v>11508</v>
      </c>
      <c r="D1604" s="88" t="s">
        <v>70</v>
      </c>
      <c r="E1604" s="90" t="s">
        <v>22</v>
      </c>
      <c r="F1604" s="90">
        <v>125</v>
      </c>
      <c r="G1604" s="90">
        <v>114</v>
      </c>
      <c r="H1604" s="91">
        <v>1</v>
      </c>
      <c r="I1604" s="91"/>
      <c r="J1604" s="91">
        <v>0</v>
      </c>
      <c r="K1604" s="91"/>
      <c r="L1604" s="92">
        <v>2</v>
      </c>
      <c r="M1604" s="92"/>
      <c r="N1604" s="92">
        <v>1</v>
      </c>
      <c r="O1604" s="92"/>
      <c r="P1604" s="92">
        <v>2</v>
      </c>
      <c r="Q1604" s="92"/>
      <c r="R1604" s="92">
        <v>1</v>
      </c>
      <c r="S1604" s="92"/>
      <c r="T1604" s="93">
        <v>2</v>
      </c>
      <c r="U1604" s="93"/>
      <c r="V1604" s="94">
        <v>9</v>
      </c>
      <c r="W1604" s="121"/>
    </row>
    <row r="1605" spans="1:23" x14ac:dyDescent="0.2">
      <c r="A1605" s="86" t="s">
        <v>16</v>
      </c>
      <c r="B1605" s="86" t="s">
        <v>50</v>
      </c>
      <c r="C1605" s="88">
        <v>11508</v>
      </c>
      <c r="D1605" s="88" t="s">
        <v>70</v>
      </c>
      <c r="E1605" s="90" t="s">
        <v>22</v>
      </c>
      <c r="F1605" s="90">
        <v>125</v>
      </c>
      <c r="G1605" s="90">
        <v>114</v>
      </c>
      <c r="H1605" s="91">
        <v>2</v>
      </c>
      <c r="I1605" s="91"/>
      <c r="J1605" s="91">
        <v>1</v>
      </c>
      <c r="K1605" s="91"/>
      <c r="L1605" s="92"/>
      <c r="M1605" s="92">
        <v>2</v>
      </c>
      <c r="N1605" s="92">
        <v>1</v>
      </c>
      <c r="O1605" s="92"/>
      <c r="P1605" s="92">
        <v>1</v>
      </c>
      <c r="Q1605" s="92"/>
      <c r="R1605" s="92">
        <v>1</v>
      </c>
      <c r="S1605" s="92"/>
      <c r="T1605" s="93">
        <v>1</v>
      </c>
      <c r="U1605" s="93"/>
      <c r="V1605" s="94">
        <v>9</v>
      </c>
      <c r="W1605" s="121"/>
    </row>
    <row r="1606" spans="1:23" x14ac:dyDescent="0.2">
      <c r="A1606" s="86" t="s">
        <v>16</v>
      </c>
      <c r="B1606" s="86" t="s">
        <v>50</v>
      </c>
      <c r="C1606" s="88">
        <v>11508</v>
      </c>
      <c r="D1606" s="88" t="s">
        <v>70</v>
      </c>
      <c r="E1606" s="90" t="s">
        <v>22</v>
      </c>
      <c r="F1606" s="90">
        <v>125</v>
      </c>
      <c r="G1606" s="90">
        <v>114</v>
      </c>
      <c r="H1606" s="91"/>
      <c r="I1606" s="91">
        <v>0</v>
      </c>
      <c r="J1606" s="91">
        <v>1</v>
      </c>
      <c r="K1606" s="91"/>
      <c r="L1606" s="92">
        <v>2</v>
      </c>
      <c r="M1606" s="92"/>
      <c r="N1606" s="92">
        <v>1</v>
      </c>
      <c r="O1606" s="92"/>
      <c r="P1606" s="92">
        <v>2</v>
      </c>
      <c r="Q1606" s="92"/>
      <c r="R1606" s="92">
        <v>1</v>
      </c>
      <c r="S1606" s="92"/>
      <c r="T1606" s="93"/>
      <c r="U1606" s="93">
        <v>1</v>
      </c>
      <c r="V1606" s="94">
        <v>8</v>
      </c>
      <c r="W1606" s="121"/>
    </row>
    <row r="1607" spans="1:23" x14ac:dyDescent="0.2">
      <c r="A1607" s="86" t="s">
        <v>16</v>
      </c>
      <c r="B1607" s="86" t="s">
        <v>50</v>
      </c>
      <c r="C1607" s="88">
        <v>11508</v>
      </c>
      <c r="D1607" s="88" t="s">
        <v>70</v>
      </c>
      <c r="E1607" s="90" t="s">
        <v>22</v>
      </c>
      <c r="F1607" s="90">
        <v>125</v>
      </c>
      <c r="G1607" s="90">
        <v>114</v>
      </c>
      <c r="H1607" s="91">
        <v>0</v>
      </c>
      <c r="I1607" s="91"/>
      <c r="J1607" s="91"/>
      <c r="K1607" s="91">
        <v>0</v>
      </c>
      <c r="L1607" s="92"/>
      <c r="M1607" s="92">
        <v>0</v>
      </c>
      <c r="N1607" s="92"/>
      <c r="O1607" s="92">
        <v>0</v>
      </c>
      <c r="P1607" s="92">
        <v>1</v>
      </c>
      <c r="Q1607" s="92"/>
      <c r="R1607" s="92">
        <v>0</v>
      </c>
      <c r="S1607" s="92"/>
      <c r="T1607" s="93"/>
      <c r="U1607" s="93">
        <v>0</v>
      </c>
      <c r="V1607" s="94">
        <v>1</v>
      </c>
      <c r="W1607" s="121"/>
    </row>
    <row r="1608" spans="1:23" x14ac:dyDescent="0.2">
      <c r="A1608" s="86" t="s">
        <v>16</v>
      </c>
      <c r="B1608" s="86" t="s">
        <v>50</v>
      </c>
      <c r="C1608" s="88">
        <v>11508</v>
      </c>
      <c r="D1608" s="88" t="s">
        <v>70</v>
      </c>
      <c r="E1608" s="90" t="s">
        <v>22</v>
      </c>
      <c r="F1608" s="90">
        <v>125</v>
      </c>
      <c r="G1608" s="90">
        <v>114</v>
      </c>
      <c r="H1608" s="91">
        <v>2</v>
      </c>
      <c r="I1608" s="91"/>
      <c r="J1608" s="91">
        <v>1</v>
      </c>
      <c r="K1608" s="91"/>
      <c r="L1608" s="92"/>
      <c r="M1608" s="92">
        <v>2</v>
      </c>
      <c r="N1608" s="92">
        <v>1</v>
      </c>
      <c r="O1608" s="92"/>
      <c r="P1608" s="92">
        <v>2</v>
      </c>
      <c r="Q1608" s="92"/>
      <c r="R1608" s="92">
        <v>1</v>
      </c>
      <c r="S1608" s="92"/>
      <c r="T1608" s="93">
        <v>1</v>
      </c>
      <c r="U1608" s="93"/>
      <c r="V1608" s="94">
        <v>10</v>
      </c>
      <c r="W1608" s="121"/>
    </row>
    <row r="1609" spans="1:23" x14ac:dyDescent="0.2">
      <c r="A1609" s="86" t="s">
        <v>16</v>
      </c>
      <c r="B1609" s="86" t="s">
        <v>50</v>
      </c>
      <c r="C1609" s="88">
        <v>11508</v>
      </c>
      <c r="D1609" s="88" t="s">
        <v>70</v>
      </c>
      <c r="E1609" s="90" t="s">
        <v>22</v>
      </c>
      <c r="F1609" s="90">
        <v>125</v>
      </c>
      <c r="G1609" s="90">
        <v>114</v>
      </c>
      <c r="H1609" s="91">
        <v>2</v>
      </c>
      <c r="I1609" s="91"/>
      <c r="J1609" s="91">
        <v>1</v>
      </c>
      <c r="K1609" s="91"/>
      <c r="L1609" s="92"/>
      <c r="M1609" s="92">
        <v>1</v>
      </c>
      <c r="N1609" s="92">
        <v>0</v>
      </c>
      <c r="O1609" s="92"/>
      <c r="P1609" s="92"/>
      <c r="Q1609" s="92">
        <v>0</v>
      </c>
      <c r="R1609" s="92">
        <v>1</v>
      </c>
      <c r="S1609" s="92"/>
      <c r="T1609" s="93">
        <v>2</v>
      </c>
      <c r="U1609" s="93"/>
      <c r="V1609" s="94">
        <v>7</v>
      </c>
      <c r="W1609" s="121"/>
    </row>
    <row r="1610" spans="1:23" x14ac:dyDescent="0.2">
      <c r="A1610" s="86" t="s">
        <v>16</v>
      </c>
      <c r="B1610" s="86" t="s">
        <v>50</v>
      </c>
      <c r="C1610" s="88">
        <v>11508</v>
      </c>
      <c r="D1610" s="88" t="s">
        <v>70</v>
      </c>
      <c r="E1610" s="90" t="s">
        <v>22</v>
      </c>
      <c r="F1610" s="90">
        <v>125</v>
      </c>
      <c r="G1610" s="90">
        <v>114</v>
      </c>
      <c r="H1610" s="91">
        <v>2</v>
      </c>
      <c r="I1610" s="91"/>
      <c r="J1610" s="91"/>
      <c r="K1610" s="91">
        <v>1</v>
      </c>
      <c r="L1610" s="92"/>
      <c r="M1610" s="92">
        <v>2</v>
      </c>
      <c r="N1610" s="92">
        <v>1</v>
      </c>
      <c r="O1610" s="92"/>
      <c r="P1610" s="92">
        <v>2</v>
      </c>
      <c r="Q1610" s="92"/>
      <c r="R1610" s="92">
        <v>1</v>
      </c>
      <c r="S1610" s="92"/>
      <c r="T1610" s="93">
        <v>2</v>
      </c>
      <c r="U1610" s="93"/>
      <c r="V1610" s="94">
        <v>11</v>
      </c>
      <c r="W1610" s="121"/>
    </row>
    <row r="1611" spans="1:23" x14ac:dyDescent="0.2">
      <c r="A1611" s="86" t="s">
        <v>16</v>
      </c>
      <c r="B1611" s="86" t="s">
        <v>50</v>
      </c>
      <c r="C1611" s="88">
        <v>11508</v>
      </c>
      <c r="D1611" s="88" t="s">
        <v>70</v>
      </c>
      <c r="E1611" s="90" t="s">
        <v>22</v>
      </c>
      <c r="F1611" s="90">
        <v>125</v>
      </c>
      <c r="G1611" s="90">
        <v>114</v>
      </c>
      <c r="H1611" s="91">
        <v>2</v>
      </c>
      <c r="I1611" s="91"/>
      <c r="J1611" s="91"/>
      <c r="K1611" s="91">
        <v>1</v>
      </c>
      <c r="L1611" s="92"/>
      <c r="M1611" s="92">
        <v>2</v>
      </c>
      <c r="N1611" s="92">
        <v>1</v>
      </c>
      <c r="O1611" s="92"/>
      <c r="P1611" s="92">
        <v>2</v>
      </c>
      <c r="Q1611" s="92"/>
      <c r="R1611" s="92">
        <v>1</v>
      </c>
      <c r="S1611" s="92"/>
      <c r="T1611" s="93">
        <v>1</v>
      </c>
      <c r="U1611" s="93"/>
      <c r="V1611" s="94">
        <v>10</v>
      </c>
      <c r="W1611" s="121"/>
    </row>
    <row r="1612" spans="1:23" x14ac:dyDescent="0.2">
      <c r="A1612" s="86" t="s">
        <v>16</v>
      </c>
      <c r="B1612" s="86" t="s">
        <v>50</v>
      </c>
      <c r="C1612" s="88">
        <v>11508</v>
      </c>
      <c r="D1612" s="88" t="s">
        <v>70</v>
      </c>
      <c r="E1612" s="90" t="s">
        <v>22</v>
      </c>
      <c r="F1612" s="90">
        <v>125</v>
      </c>
      <c r="G1612" s="90">
        <v>114</v>
      </c>
      <c r="H1612" s="91">
        <v>2</v>
      </c>
      <c r="I1612" s="91"/>
      <c r="J1612" s="91">
        <v>0</v>
      </c>
      <c r="K1612" s="91"/>
      <c r="L1612" s="92">
        <v>1</v>
      </c>
      <c r="M1612" s="92"/>
      <c r="N1612" s="92"/>
      <c r="O1612" s="92">
        <v>1</v>
      </c>
      <c r="P1612" s="92">
        <v>2</v>
      </c>
      <c r="Q1612" s="92"/>
      <c r="R1612" s="92">
        <v>1</v>
      </c>
      <c r="S1612" s="92"/>
      <c r="T1612" s="93">
        <v>2</v>
      </c>
      <c r="U1612" s="93"/>
      <c r="V1612" s="94">
        <v>9</v>
      </c>
      <c r="W1612" s="121"/>
    </row>
    <row r="1613" spans="1:23" x14ac:dyDescent="0.2">
      <c r="A1613" s="86" t="s">
        <v>16</v>
      </c>
      <c r="B1613" s="86" t="s">
        <v>50</v>
      </c>
      <c r="C1613" s="88">
        <v>11508</v>
      </c>
      <c r="D1613" s="88" t="s">
        <v>70</v>
      </c>
      <c r="E1613" s="90" t="s">
        <v>22</v>
      </c>
      <c r="F1613" s="90">
        <v>125</v>
      </c>
      <c r="G1613" s="90">
        <v>114</v>
      </c>
      <c r="H1613" s="91">
        <v>2</v>
      </c>
      <c r="I1613" s="91"/>
      <c r="J1613" s="91"/>
      <c r="K1613" s="91">
        <v>1</v>
      </c>
      <c r="L1613" s="92"/>
      <c r="M1613" s="92">
        <v>0</v>
      </c>
      <c r="N1613" s="92">
        <v>1</v>
      </c>
      <c r="O1613" s="92"/>
      <c r="P1613" s="92">
        <v>1</v>
      </c>
      <c r="Q1613" s="92"/>
      <c r="R1613" s="92">
        <v>1</v>
      </c>
      <c r="S1613" s="92"/>
      <c r="T1613" s="93">
        <v>2</v>
      </c>
      <c r="U1613" s="93"/>
      <c r="V1613" s="94">
        <v>8</v>
      </c>
      <c r="W1613" s="121"/>
    </row>
    <row r="1614" spans="1:23" x14ac:dyDescent="0.2">
      <c r="A1614" s="86" t="s">
        <v>16</v>
      </c>
      <c r="B1614" s="86" t="s">
        <v>50</v>
      </c>
      <c r="C1614" s="88">
        <v>11508</v>
      </c>
      <c r="D1614" s="88" t="s">
        <v>70</v>
      </c>
      <c r="E1614" s="90" t="s">
        <v>22</v>
      </c>
      <c r="F1614" s="90">
        <v>125</v>
      </c>
      <c r="G1614" s="90">
        <v>114</v>
      </c>
      <c r="H1614" s="91">
        <v>1</v>
      </c>
      <c r="I1614" s="91"/>
      <c r="J1614" s="91">
        <v>1</v>
      </c>
      <c r="K1614" s="91"/>
      <c r="L1614" s="92"/>
      <c r="M1614" s="92">
        <v>0</v>
      </c>
      <c r="N1614" s="92">
        <v>1</v>
      </c>
      <c r="O1614" s="92"/>
      <c r="P1614" s="92">
        <v>2</v>
      </c>
      <c r="Q1614" s="92"/>
      <c r="R1614" s="92">
        <v>1</v>
      </c>
      <c r="S1614" s="92"/>
      <c r="T1614" s="93">
        <v>2</v>
      </c>
      <c r="U1614" s="93"/>
      <c r="V1614" s="94">
        <v>8</v>
      </c>
      <c r="W1614" s="121"/>
    </row>
    <row r="1615" spans="1:23" x14ac:dyDescent="0.2">
      <c r="A1615" s="86" t="s">
        <v>16</v>
      </c>
      <c r="B1615" s="86" t="s">
        <v>50</v>
      </c>
      <c r="C1615" s="88">
        <v>11508</v>
      </c>
      <c r="D1615" s="88" t="s">
        <v>70</v>
      </c>
      <c r="E1615" s="90" t="s">
        <v>22</v>
      </c>
      <c r="F1615" s="90">
        <v>125</v>
      </c>
      <c r="G1615" s="90">
        <v>114</v>
      </c>
      <c r="H1615" s="91">
        <v>2</v>
      </c>
      <c r="I1615" s="91"/>
      <c r="J1615" s="91">
        <v>1</v>
      </c>
      <c r="K1615" s="91"/>
      <c r="L1615" s="92"/>
      <c r="M1615" s="92">
        <v>2</v>
      </c>
      <c r="N1615" s="92">
        <v>1</v>
      </c>
      <c r="O1615" s="92"/>
      <c r="P1615" s="92">
        <v>2</v>
      </c>
      <c r="Q1615" s="92"/>
      <c r="R1615" s="92">
        <v>1</v>
      </c>
      <c r="S1615" s="92"/>
      <c r="T1615" s="93">
        <v>2</v>
      </c>
      <c r="U1615" s="93"/>
      <c r="V1615" s="94">
        <v>11</v>
      </c>
      <c r="W1615" s="121"/>
    </row>
    <row r="1616" spans="1:23" x14ac:dyDescent="0.2">
      <c r="A1616" s="86" t="s">
        <v>16</v>
      </c>
      <c r="B1616" s="86" t="s">
        <v>50</v>
      </c>
      <c r="C1616" s="88">
        <v>11508</v>
      </c>
      <c r="D1616" s="88" t="s">
        <v>70</v>
      </c>
      <c r="E1616" s="90" t="s">
        <v>22</v>
      </c>
      <c r="F1616" s="90">
        <v>125</v>
      </c>
      <c r="G1616" s="90">
        <v>114</v>
      </c>
      <c r="H1616" s="91"/>
      <c r="I1616" s="91">
        <v>2</v>
      </c>
      <c r="J1616" s="91"/>
      <c r="K1616" s="91">
        <v>1</v>
      </c>
      <c r="L1616" s="92">
        <v>2</v>
      </c>
      <c r="M1616" s="92"/>
      <c r="N1616" s="92">
        <v>1</v>
      </c>
      <c r="O1616" s="92"/>
      <c r="P1616" s="92">
        <v>2</v>
      </c>
      <c r="Q1616" s="92"/>
      <c r="R1616" s="92">
        <v>1</v>
      </c>
      <c r="S1616" s="92"/>
      <c r="T1616" s="93"/>
      <c r="U1616" s="93">
        <v>2</v>
      </c>
      <c r="V1616" s="94">
        <v>11</v>
      </c>
      <c r="W1616" s="121"/>
    </row>
    <row r="1617" spans="1:23" x14ac:dyDescent="0.2">
      <c r="A1617" s="86" t="s">
        <v>16</v>
      </c>
      <c r="B1617" s="86" t="s">
        <v>50</v>
      </c>
      <c r="C1617" s="88">
        <v>11508</v>
      </c>
      <c r="D1617" s="88" t="s">
        <v>70</v>
      </c>
      <c r="E1617" s="90" t="s">
        <v>22</v>
      </c>
      <c r="F1617" s="90">
        <v>125</v>
      </c>
      <c r="G1617" s="90">
        <v>114</v>
      </c>
      <c r="H1617" s="91"/>
      <c r="I1617" s="91">
        <v>1</v>
      </c>
      <c r="J1617" s="91">
        <v>1</v>
      </c>
      <c r="K1617" s="91"/>
      <c r="L1617" s="92">
        <v>2</v>
      </c>
      <c r="M1617" s="92"/>
      <c r="N1617" s="92">
        <v>1</v>
      </c>
      <c r="O1617" s="92"/>
      <c r="P1617" s="92">
        <v>2</v>
      </c>
      <c r="Q1617" s="92"/>
      <c r="R1617" s="92">
        <v>1</v>
      </c>
      <c r="S1617" s="92"/>
      <c r="T1617" s="93">
        <v>1</v>
      </c>
      <c r="U1617" s="93"/>
      <c r="V1617" s="94">
        <v>9</v>
      </c>
      <c r="W1617" s="121"/>
    </row>
    <row r="1618" spans="1:23" x14ac:dyDescent="0.2">
      <c r="A1618" s="86" t="s">
        <v>16</v>
      </c>
      <c r="B1618" s="86" t="s">
        <v>50</v>
      </c>
      <c r="C1618" s="88">
        <v>11508</v>
      </c>
      <c r="D1618" s="88" t="s">
        <v>70</v>
      </c>
      <c r="E1618" s="90" t="s">
        <v>22</v>
      </c>
      <c r="F1618" s="90">
        <v>125</v>
      </c>
      <c r="G1618" s="90">
        <v>114</v>
      </c>
      <c r="H1618" s="91">
        <v>2</v>
      </c>
      <c r="I1618" s="91"/>
      <c r="J1618" s="91">
        <v>1</v>
      </c>
      <c r="K1618" s="91"/>
      <c r="L1618" s="92">
        <v>1</v>
      </c>
      <c r="M1618" s="92"/>
      <c r="N1618" s="92">
        <v>1</v>
      </c>
      <c r="O1618" s="92"/>
      <c r="P1618" s="92">
        <v>2</v>
      </c>
      <c r="Q1618" s="92"/>
      <c r="R1618" s="92">
        <v>1</v>
      </c>
      <c r="S1618" s="92"/>
      <c r="T1618" s="93">
        <v>2</v>
      </c>
      <c r="U1618" s="93"/>
      <c r="V1618" s="94">
        <v>10</v>
      </c>
      <c r="W1618" s="121"/>
    </row>
    <row r="1619" spans="1:23" x14ac:dyDescent="0.2">
      <c r="A1619" s="86" t="s">
        <v>16</v>
      </c>
      <c r="B1619" s="86" t="s">
        <v>50</v>
      </c>
      <c r="C1619" s="88">
        <v>11508</v>
      </c>
      <c r="D1619" s="88" t="s">
        <v>70</v>
      </c>
      <c r="E1619" s="90" t="s">
        <v>22</v>
      </c>
      <c r="F1619" s="90">
        <v>125</v>
      </c>
      <c r="G1619" s="90">
        <v>114</v>
      </c>
      <c r="H1619" s="91">
        <v>2</v>
      </c>
      <c r="I1619" s="91"/>
      <c r="J1619" s="91">
        <v>1</v>
      </c>
      <c r="K1619" s="91"/>
      <c r="L1619" s="92">
        <v>1</v>
      </c>
      <c r="M1619" s="92"/>
      <c r="N1619" s="92">
        <v>1</v>
      </c>
      <c r="O1619" s="92"/>
      <c r="P1619" s="92">
        <v>2</v>
      </c>
      <c r="Q1619" s="92"/>
      <c r="R1619" s="92">
        <v>1</v>
      </c>
      <c r="S1619" s="92"/>
      <c r="T1619" s="93">
        <v>2</v>
      </c>
      <c r="U1619" s="93"/>
      <c r="V1619" s="94">
        <v>10</v>
      </c>
      <c r="W1619" s="121"/>
    </row>
    <row r="1620" spans="1:23" x14ac:dyDescent="0.2">
      <c r="A1620" s="86" t="s">
        <v>16</v>
      </c>
      <c r="B1620" s="86" t="s">
        <v>50</v>
      </c>
      <c r="C1620" s="88">
        <v>11508</v>
      </c>
      <c r="D1620" s="88" t="s">
        <v>70</v>
      </c>
      <c r="E1620" s="90" t="s">
        <v>22</v>
      </c>
      <c r="F1620" s="90">
        <v>125</v>
      </c>
      <c r="G1620" s="90">
        <v>114</v>
      </c>
      <c r="H1620" s="91">
        <v>1</v>
      </c>
      <c r="I1620" s="91"/>
      <c r="J1620" s="91">
        <v>1</v>
      </c>
      <c r="K1620" s="91"/>
      <c r="L1620" s="92"/>
      <c r="M1620" s="92">
        <v>2</v>
      </c>
      <c r="N1620" s="92">
        <v>1</v>
      </c>
      <c r="O1620" s="92"/>
      <c r="P1620" s="92">
        <v>2</v>
      </c>
      <c r="Q1620" s="92"/>
      <c r="R1620" s="92">
        <v>1</v>
      </c>
      <c r="S1620" s="92"/>
      <c r="T1620" s="93">
        <v>2</v>
      </c>
      <c r="U1620" s="93"/>
      <c r="V1620" s="94">
        <v>10</v>
      </c>
      <c r="W1620" s="121"/>
    </row>
    <row r="1621" spans="1:23" x14ac:dyDescent="0.2">
      <c r="A1621" s="86" t="s">
        <v>16</v>
      </c>
      <c r="B1621" s="86" t="s">
        <v>50</v>
      </c>
      <c r="C1621" s="88">
        <v>11508</v>
      </c>
      <c r="D1621" s="88" t="s">
        <v>70</v>
      </c>
      <c r="E1621" s="90" t="s">
        <v>22</v>
      </c>
      <c r="F1621" s="90">
        <v>125</v>
      </c>
      <c r="G1621" s="90">
        <v>114</v>
      </c>
      <c r="H1621" s="91">
        <v>2</v>
      </c>
      <c r="I1621" s="91"/>
      <c r="J1621" s="91">
        <v>1</v>
      </c>
      <c r="K1621" s="91"/>
      <c r="L1621" s="92"/>
      <c r="M1621" s="92">
        <v>2</v>
      </c>
      <c r="N1621" s="92">
        <v>1</v>
      </c>
      <c r="O1621" s="92"/>
      <c r="P1621" s="92">
        <v>2</v>
      </c>
      <c r="Q1621" s="92"/>
      <c r="R1621" s="92">
        <v>1</v>
      </c>
      <c r="S1621" s="92"/>
      <c r="T1621" s="93">
        <v>2</v>
      </c>
      <c r="U1621" s="93"/>
      <c r="V1621" s="94">
        <v>11</v>
      </c>
      <c r="W1621" s="121"/>
    </row>
    <row r="1622" spans="1:23" x14ac:dyDescent="0.2">
      <c r="A1622" s="86" t="s">
        <v>16</v>
      </c>
      <c r="B1622" s="86" t="s">
        <v>50</v>
      </c>
      <c r="C1622" s="88">
        <v>11508</v>
      </c>
      <c r="D1622" s="88" t="s">
        <v>70</v>
      </c>
      <c r="E1622" s="90" t="s">
        <v>23</v>
      </c>
      <c r="F1622" s="90">
        <v>125</v>
      </c>
      <c r="G1622" s="90">
        <v>114</v>
      </c>
      <c r="H1622" s="91"/>
      <c r="I1622" s="91">
        <v>2</v>
      </c>
      <c r="J1622" s="91"/>
      <c r="K1622" s="91">
        <v>1</v>
      </c>
      <c r="L1622" s="92"/>
      <c r="M1622" s="92">
        <v>2</v>
      </c>
      <c r="N1622" s="92">
        <v>1</v>
      </c>
      <c r="O1622" s="92"/>
      <c r="P1622" s="92">
        <v>2</v>
      </c>
      <c r="Q1622" s="92"/>
      <c r="R1622" s="92">
        <v>1</v>
      </c>
      <c r="S1622" s="92"/>
      <c r="T1622" s="93"/>
      <c r="U1622" s="93">
        <v>2</v>
      </c>
      <c r="V1622" s="94">
        <v>11</v>
      </c>
      <c r="W1622" s="121"/>
    </row>
    <row r="1623" spans="1:23" x14ac:dyDescent="0.2">
      <c r="A1623" s="86" t="s">
        <v>16</v>
      </c>
      <c r="B1623" s="86" t="s">
        <v>50</v>
      </c>
      <c r="C1623" s="88">
        <v>11508</v>
      </c>
      <c r="D1623" s="88" t="s">
        <v>70</v>
      </c>
      <c r="E1623" s="90" t="s">
        <v>23</v>
      </c>
      <c r="F1623" s="90">
        <v>125</v>
      </c>
      <c r="G1623" s="90">
        <v>114</v>
      </c>
      <c r="H1623" s="91">
        <v>2</v>
      </c>
      <c r="I1623" s="91"/>
      <c r="J1623" s="91"/>
      <c r="K1623" s="91">
        <v>1</v>
      </c>
      <c r="L1623" s="92"/>
      <c r="M1623" s="92">
        <v>2</v>
      </c>
      <c r="N1623" s="92">
        <v>1</v>
      </c>
      <c r="O1623" s="92"/>
      <c r="P1623" s="92">
        <v>2</v>
      </c>
      <c r="Q1623" s="92"/>
      <c r="R1623" s="92">
        <v>1</v>
      </c>
      <c r="S1623" s="92"/>
      <c r="T1623" s="93"/>
      <c r="U1623" s="93">
        <v>2</v>
      </c>
      <c r="V1623" s="94">
        <v>11</v>
      </c>
      <c r="W1623" s="121"/>
    </row>
    <row r="1624" spans="1:23" x14ac:dyDescent="0.2">
      <c r="A1624" s="86" t="s">
        <v>16</v>
      </c>
      <c r="B1624" s="86" t="s">
        <v>50</v>
      </c>
      <c r="C1624" s="88">
        <v>11508</v>
      </c>
      <c r="D1624" s="88" t="s">
        <v>70</v>
      </c>
      <c r="E1624" s="90" t="s">
        <v>23</v>
      </c>
      <c r="F1624" s="90">
        <v>125</v>
      </c>
      <c r="G1624" s="90">
        <v>114</v>
      </c>
      <c r="H1624" s="91">
        <v>2</v>
      </c>
      <c r="I1624" s="91"/>
      <c r="J1624" s="91"/>
      <c r="K1624" s="91">
        <v>1</v>
      </c>
      <c r="L1624" s="92"/>
      <c r="M1624" s="92">
        <v>2</v>
      </c>
      <c r="N1624" s="92">
        <v>1</v>
      </c>
      <c r="O1624" s="92"/>
      <c r="P1624" s="92">
        <v>2</v>
      </c>
      <c r="Q1624" s="92"/>
      <c r="R1624" s="92">
        <v>1</v>
      </c>
      <c r="S1624" s="92"/>
      <c r="T1624" s="93">
        <v>2</v>
      </c>
      <c r="U1624" s="93"/>
      <c r="V1624" s="94">
        <v>11</v>
      </c>
      <c r="W1624" s="121"/>
    </row>
    <row r="1625" spans="1:23" x14ac:dyDescent="0.2">
      <c r="A1625" s="86" t="s">
        <v>16</v>
      </c>
      <c r="B1625" s="86" t="s">
        <v>50</v>
      </c>
      <c r="C1625" s="88">
        <v>11508</v>
      </c>
      <c r="D1625" s="88" t="s">
        <v>70</v>
      </c>
      <c r="E1625" s="90" t="s">
        <v>23</v>
      </c>
      <c r="F1625" s="90">
        <v>125</v>
      </c>
      <c r="G1625" s="90">
        <v>114</v>
      </c>
      <c r="H1625" s="91">
        <v>2</v>
      </c>
      <c r="I1625" s="91"/>
      <c r="J1625" s="91"/>
      <c r="K1625" s="91">
        <v>1</v>
      </c>
      <c r="L1625" s="92">
        <v>2</v>
      </c>
      <c r="M1625" s="92"/>
      <c r="N1625" s="92">
        <v>1</v>
      </c>
      <c r="O1625" s="92"/>
      <c r="P1625" s="92">
        <v>2</v>
      </c>
      <c r="Q1625" s="92"/>
      <c r="R1625" s="92">
        <v>1</v>
      </c>
      <c r="S1625" s="92"/>
      <c r="T1625" s="93"/>
      <c r="U1625" s="93">
        <v>2</v>
      </c>
      <c r="V1625" s="94">
        <v>11</v>
      </c>
      <c r="W1625" s="121"/>
    </row>
    <row r="1626" spans="1:23" x14ac:dyDescent="0.2">
      <c r="A1626" s="86" t="s">
        <v>16</v>
      </c>
      <c r="B1626" s="86" t="s">
        <v>50</v>
      </c>
      <c r="C1626" s="88">
        <v>11508</v>
      </c>
      <c r="D1626" s="88" t="s">
        <v>70</v>
      </c>
      <c r="E1626" s="90" t="s">
        <v>23</v>
      </c>
      <c r="F1626" s="90">
        <v>125</v>
      </c>
      <c r="G1626" s="90">
        <v>114</v>
      </c>
      <c r="H1626" s="91">
        <v>1</v>
      </c>
      <c r="I1626" s="91"/>
      <c r="J1626" s="91">
        <v>1</v>
      </c>
      <c r="K1626" s="91"/>
      <c r="L1626" s="92"/>
      <c r="M1626" s="92">
        <v>2</v>
      </c>
      <c r="N1626" s="92">
        <v>1</v>
      </c>
      <c r="O1626" s="92"/>
      <c r="P1626" s="92">
        <v>2</v>
      </c>
      <c r="Q1626" s="92"/>
      <c r="R1626" s="92">
        <v>1</v>
      </c>
      <c r="S1626" s="92"/>
      <c r="T1626" s="93">
        <v>0</v>
      </c>
      <c r="U1626" s="93"/>
      <c r="V1626" s="94">
        <v>8</v>
      </c>
      <c r="W1626" s="121"/>
    </row>
    <row r="1627" spans="1:23" x14ac:dyDescent="0.2">
      <c r="A1627" s="86" t="s">
        <v>16</v>
      </c>
      <c r="B1627" s="86" t="s">
        <v>50</v>
      </c>
      <c r="C1627" s="88">
        <v>11508</v>
      </c>
      <c r="D1627" s="88" t="s">
        <v>70</v>
      </c>
      <c r="E1627" s="90" t="s">
        <v>23</v>
      </c>
      <c r="F1627" s="90">
        <v>125</v>
      </c>
      <c r="G1627" s="90">
        <v>114</v>
      </c>
      <c r="H1627" s="91">
        <v>2</v>
      </c>
      <c r="I1627" s="91"/>
      <c r="J1627" s="91"/>
      <c r="K1627" s="91">
        <v>1</v>
      </c>
      <c r="L1627" s="92">
        <v>2</v>
      </c>
      <c r="M1627" s="92"/>
      <c r="N1627" s="92">
        <v>1</v>
      </c>
      <c r="O1627" s="92"/>
      <c r="P1627" s="92"/>
      <c r="Q1627" s="92">
        <v>2</v>
      </c>
      <c r="R1627" s="92"/>
      <c r="S1627" s="92">
        <v>1</v>
      </c>
      <c r="T1627" s="93"/>
      <c r="U1627" s="93">
        <v>2</v>
      </c>
      <c r="V1627" s="94">
        <v>11</v>
      </c>
      <c r="W1627" s="121"/>
    </row>
    <row r="1628" spans="1:23" x14ac:dyDescent="0.2">
      <c r="A1628" s="86" t="s">
        <v>16</v>
      </c>
      <c r="B1628" s="86" t="s">
        <v>50</v>
      </c>
      <c r="C1628" s="88">
        <v>11508</v>
      </c>
      <c r="D1628" s="88" t="s">
        <v>70</v>
      </c>
      <c r="E1628" s="90" t="s">
        <v>23</v>
      </c>
      <c r="F1628" s="90">
        <v>125</v>
      </c>
      <c r="G1628" s="90">
        <v>114</v>
      </c>
      <c r="H1628" s="91">
        <v>2</v>
      </c>
      <c r="I1628" s="91"/>
      <c r="J1628" s="91"/>
      <c r="K1628" s="91">
        <v>1</v>
      </c>
      <c r="L1628" s="92"/>
      <c r="M1628" s="92">
        <v>1</v>
      </c>
      <c r="N1628" s="92">
        <v>1</v>
      </c>
      <c r="O1628" s="92"/>
      <c r="P1628" s="92">
        <v>2</v>
      </c>
      <c r="Q1628" s="92"/>
      <c r="R1628" s="92">
        <v>1</v>
      </c>
      <c r="S1628" s="92"/>
      <c r="T1628" s="93"/>
      <c r="U1628" s="93">
        <v>2</v>
      </c>
      <c r="V1628" s="94">
        <v>10</v>
      </c>
      <c r="W1628" s="121"/>
    </row>
    <row r="1629" spans="1:23" x14ac:dyDescent="0.2">
      <c r="A1629" s="86" t="s">
        <v>16</v>
      </c>
      <c r="B1629" s="86" t="s">
        <v>50</v>
      </c>
      <c r="C1629" s="88">
        <v>11508</v>
      </c>
      <c r="D1629" s="88" t="s">
        <v>70</v>
      </c>
      <c r="E1629" s="90" t="s">
        <v>23</v>
      </c>
      <c r="F1629" s="90">
        <v>125</v>
      </c>
      <c r="G1629" s="90">
        <v>114</v>
      </c>
      <c r="H1629" s="91">
        <v>2</v>
      </c>
      <c r="I1629" s="91"/>
      <c r="J1629" s="91">
        <v>1</v>
      </c>
      <c r="K1629" s="91"/>
      <c r="L1629" s="92">
        <v>2</v>
      </c>
      <c r="M1629" s="92"/>
      <c r="N1629" s="92">
        <v>1</v>
      </c>
      <c r="O1629" s="92"/>
      <c r="P1629" s="92">
        <v>2</v>
      </c>
      <c r="Q1629" s="92"/>
      <c r="R1629" s="92">
        <v>1</v>
      </c>
      <c r="S1629" s="92"/>
      <c r="T1629" s="93"/>
      <c r="U1629" s="93">
        <v>2</v>
      </c>
      <c r="V1629" s="94">
        <v>11</v>
      </c>
      <c r="W1629" s="121"/>
    </row>
    <row r="1630" spans="1:23" x14ac:dyDescent="0.2">
      <c r="A1630" s="86" t="s">
        <v>16</v>
      </c>
      <c r="B1630" s="86" t="s">
        <v>50</v>
      </c>
      <c r="C1630" s="88">
        <v>11508</v>
      </c>
      <c r="D1630" s="88" t="s">
        <v>70</v>
      </c>
      <c r="E1630" s="90" t="s">
        <v>23</v>
      </c>
      <c r="F1630" s="90">
        <v>125</v>
      </c>
      <c r="G1630" s="90">
        <v>114</v>
      </c>
      <c r="H1630" s="91">
        <v>2</v>
      </c>
      <c r="I1630" s="91"/>
      <c r="J1630" s="91"/>
      <c r="K1630" s="91">
        <v>1</v>
      </c>
      <c r="L1630" s="92"/>
      <c r="M1630" s="92">
        <v>1</v>
      </c>
      <c r="N1630" s="92">
        <v>1</v>
      </c>
      <c r="O1630" s="92"/>
      <c r="P1630" s="92">
        <v>2</v>
      </c>
      <c r="Q1630" s="92"/>
      <c r="R1630" s="92">
        <v>1</v>
      </c>
      <c r="S1630" s="92"/>
      <c r="T1630" s="93">
        <v>0</v>
      </c>
      <c r="U1630" s="93"/>
      <c r="V1630" s="94">
        <v>8</v>
      </c>
      <c r="W1630" s="121"/>
    </row>
    <row r="1631" spans="1:23" x14ac:dyDescent="0.2">
      <c r="A1631" s="86" t="s">
        <v>16</v>
      </c>
      <c r="B1631" s="86" t="s">
        <v>50</v>
      </c>
      <c r="C1631" s="88">
        <v>11508</v>
      </c>
      <c r="D1631" s="88" t="s">
        <v>70</v>
      </c>
      <c r="E1631" s="90" t="s">
        <v>23</v>
      </c>
      <c r="F1631" s="90">
        <v>125</v>
      </c>
      <c r="G1631" s="90">
        <v>114</v>
      </c>
      <c r="H1631" s="91"/>
      <c r="I1631" s="91">
        <v>2</v>
      </c>
      <c r="J1631" s="91">
        <v>1</v>
      </c>
      <c r="K1631" s="91"/>
      <c r="L1631" s="92"/>
      <c r="M1631" s="92">
        <v>2</v>
      </c>
      <c r="N1631" s="92">
        <v>1</v>
      </c>
      <c r="O1631" s="92"/>
      <c r="P1631" s="92">
        <v>2</v>
      </c>
      <c r="Q1631" s="92"/>
      <c r="R1631" s="92"/>
      <c r="S1631" s="92">
        <v>1</v>
      </c>
      <c r="T1631" s="93"/>
      <c r="U1631" s="93">
        <v>0</v>
      </c>
      <c r="V1631" s="94">
        <v>9</v>
      </c>
      <c r="W1631" s="121"/>
    </row>
    <row r="1632" spans="1:23" x14ac:dyDescent="0.2">
      <c r="A1632" s="86" t="s">
        <v>16</v>
      </c>
      <c r="B1632" s="86" t="s">
        <v>50</v>
      </c>
      <c r="C1632" s="88">
        <v>11508</v>
      </c>
      <c r="D1632" s="88" t="s">
        <v>70</v>
      </c>
      <c r="E1632" s="90" t="s">
        <v>23</v>
      </c>
      <c r="F1632" s="90">
        <v>125</v>
      </c>
      <c r="G1632" s="90">
        <v>114</v>
      </c>
      <c r="H1632" s="91"/>
      <c r="I1632" s="91">
        <v>2</v>
      </c>
      <c r="J1632" s="91"/>
      <c r="K1632" s="91">
        <v>1</v>
      </c>
      <c r="L1632" s="92">
        <v>2</v>
      </c>
      <c r="M1632" s="92"/>
      <c r="N1632" s="92">
        <v>1</v>
      </c>
      <c r="O1632" s="92"/>
      <c r="P1632" s="92">
        <v>2</v>
      </c>
      <c r="Q1632" s="92"/>
      <c r="R1632" s="92">
        <v>1</v>
      </c>
      <c r="S1632" s="92"/>
      <c r="T1632" s="93"/>
      <c r="U1632" s="93">
        <v>1</v>
      </c>
      <c r="V1632" s="94">
        <v>10</v>
      </c>
      <c r="W1632" s="121"/>
    </row>
    <row r="1633" spans="1:23" x14ac:dyDescent="0.2">
      <c r="A1633" s="86" t="s">
        <v>16</v>
      </c>
      <c r="B1633" s="86" t="s">
        <v>50</v>
      </c>
      <c r="C1633" s="88">
        <v>11508</v>
      </c>
      <c r="D1633" s="88" t="s">
        <v>70</v>
      </c>
      <c r="E1633" s="90" t="s">
        <v>23</v>
      </c>
      <c r="F1633" s="90">
        <v>125</v>
      </c>
      <c r="G1633" s="90">
        <v>114</v>
      </c>
      <c r="H1633" s="91">
        <v>2</v>
      </c>
      <c r="I1633" s="91"/>
      <c r="J1633" s="91"/>
      <c r="K1633" s="91">
        <v>0</v>
      </c>
      <c r="L1633" s="92"/>
      <c r="M1633" s="92">
        <v>2</v>
      </c>
      <c r="N1633" s="92">
        <v>1</v>
      </c>
      <c r="O1633" s="92"/>
      <c r="P1633" s="92">
        <v>1</v>
      </c>
      <c r="Q1633" s="92"/>
      <c r="R1633" s="92">
        <v>1</v>
      </c>
      <c r="S1633" s="92"/>
      <c r="T1633" s="93">
        <v>0</v>
      </c>
      <c r="U1633" s="93"/>
      <c r="V1633" s="94">
        <v>7</v>
      </c>
      <c r="W1633" s="121"/>
    </row>
    <row r="1634" spans="1:23" x14ac:dyDescent="0.2">
      <c r="A1634" s="86" t="s">
        <v>16</v>
      </c>
      <c r="B1634" s="86" t="s">
        <v>50</v>
      </c>
      <c r="C1634" s="88">
        <v>11508</v>
      </c>
      <c r="D1634" s="88" t="s">
        <v>70</v>
      </c>
      <c r="E1634" s="90" t="s">
        <v>23</v>
      </c>
      <c r="F1634" s="90">
        <v>125</v>
      </c>
      <c r="G1634" s="90">
        <v>114</v>
      </c>
      <c r="H1634" s="91">
        <v>2</v>
      </c>
      <c r="I1634" s="91"/>
      <c r="J1634" s="91"/>
      <c r="K1634" s="91">
        <v>1</v>
      </c>
      <c r="L1634" s="92"/>
      <c r="M1634" s="92">
        <v>2</v>
      </c>
      <c r="N1634" s="92">
        <v>1</v>
      </c>
      <c r="O1634" s="92"/>
      <c r="P1634" s="92">
        <v>2</v>
      </c>
      <c r="Q1634" s="92"/>
      <c r="R1634" s="92"/>
      <c r="S1634" s="92">
        <v>1</v>
      </c>
      <c r="T1634" s="93"/>
      <c r="U1634" s="93">
        <v>1</v>
      </c>
      <c r="V1634" s="94">
        <v>10</v>
      </c>
      <c r="W1634" s="121"/>
    </row>
    <row r="1635" spans="1:23" x14ac:dyDescent="0.2">
      <c r="A1635" s="86" t="s">
        <v>16</v>
      </c>
      <c r="B1635" s="86" t="s">
        <v>50</v>
      </c>
      <c r="C1635" s="88">
        <v>11508</v>
      </c>
      <c r="D1635" s="88" t="s">
        <v>70</v>
      </c>
      <c r="E1635" s="90" t="s">
        <v>23</v>
      </c>
      <c r="F1635" s="90">
        <v>125</v>
      </c>
      <c r="G1635" s="90">
        <v>114</v>
      </c>
      <c r="H1635" s="91">
        <v>2</v>
      </c>
      <c r="I1635" s="91"/>
      <c r="J1635" s="91"/>
      <c r="K1635" s="91">
        <v>0</v>
      </c>
      <c r="L1635" s="92"/>
      <c r="M1635" s="92">
        <v>2</v>
      </c>
      <c r="N1635" s="92">
        <v>1</v>
      </c>
      <c r="O1635" s="92"/>
      <c r="P1635" s="92">
        <v>2</v>
      </c>
      <c r="Q1635" s="92"/>
      <c r="R1635" s="92">
        <v>1</v>
      </c>
      <c r="S1635" s="92"/>
      <c r="T1635" s="93">
        <v>1</v>
      </c>
      <c r="U1635" s="93"/>
      <c r="V1635" s="94">
        <v>9</v>
      </c>
      <c r="W1635" s="121"/>
    </row>
    <row r="1636" spans="1:23" x14ac:dyDescent="0.2">
      <c r="A1636" s="86" t="s">
        <v>16</v>
      </c>
      <c r="B1636" s="86" t="s">
        <v>50</v>
      </c>
      <c r="C1636" s="88">
        <v>11508</v>
      </c>
      <c r="D1636" s="88" t="s">
        <v>70</v>
      </c>
      <c r="E1636" s="90" t="s">
        <v>23</v>
      </c>
      <c r="F1636" s="90">
        <v>125</v>
      </c>
      <c r="G1636" s="90">
        <v>114</v>
      </c>
      <c r="H1636" s="91">
        <v>2</v>
      </c>
      <c r="I1636" s="91"/>
      <c r="J1636" s="91">
        <v>1</v>
      </c>
      <c r="K1636" s="91"/>
      <c r="L1636" s="92"/>
      <c r="M1636" s="92">
        <v>1</v>
      </c>
      <c r="N1636" s="92">
        <v>1</v>
      </c>
      <c r="O1636" s="92"/>
      <c r="P1636" s="92">
        <v>2</v>
      </c>
      <c r="Q1636" s="92"/>
      <c r="R1636" s="92"/>
      <c r="S1636" s="92">
        <v>1</v>
      </c>
      <c r="T1636" s="93"/>
      <c r="U1636" s="93">
        <v>1</v>
      </c>
      <c r="V1636" s="94">
        <v>9</v>
      </c>
      <c r="W1636" s="121"/>
    </row>
    <row r="1637" spans="1:23" x14ac:dyDescent="0.2">
      <c r="A1637" s="86" t="s">
        <v>16</v>
      </c>
      <c r="B1637" s="86" t="s">
        <v>50</v>
      </c>
      <c r="C1637" s="88">
        <v>11508</v>
      </c>
      <c r="D1637" s="88" t="s">
        <v>70</v>
      </c>
      <c r="E1637" s="90" t="s">
        <v>23</v>
      </c>
      <c r="F1637" s="90">
        <v>125</v>
      </c>
      <c r="G1637" s="90">
        <v>114</v>
      </c>
      <c r="H1637" s="91">
        <v>2</v>
      </c>
      <c r="I1637" s="91"/>
      <c r="J1637" s="91">
        <v>1</v>
      </c>
      <c r="K1637" s="91"/>
      <c r="L1637" s="92">
        <v>1</v>
      </c>
      <c r="M1637" s="92"/>
      <c r="N1637" s="92">
        <v>1</v>
      </c>
      <c r="O1637" s="92"/>
      <c r="P1637" s="92">
        <v>2</v>
      </c>
      <c r="Q1637" s="92"/>
      <c r="R1637" s="92"/>
      <c r="S1637" s="92">
        <v>1</v>
      </c>
      <c r="T1637" s="93"/>
      <c r="U1637" s="93">
        <v>0</v>
      </c>
      <c r="V1637" s="94">
        <v>8</v>
      </c>
      <c r="W1637" s="121"/>
    </row>
    <row r="1638" spans="1:23" x14ac:dyDescent="0.2">
      <c r="A1638" s="86" t="s">
        <v>16</v>
      </c>
      <c r="B1638" s="86" t="s">
        <v>50</v>
      </c>
      <c r="C1638" s="88">
        <v>11508</v>
      </c>
      <c r="D1638" s="88" t="s">
        <v>70</v>
      </c>
      <c r="E1638" s="90" t="s">
        <v>23</v>
      </c>
      <c r="F1638" s="90">
        <v>125</v>
      </c>
      <c r="G1638" s="90">
        <v>114</v>
      </c>
      <c r="H1638" s="91">
        <v>1</v>
      </c>
      <c r="I1638" s="91"/>
      <c r="J1638" s="91">
        <v>1</v>
      </c>
      <c r="K1638" s="91"/>
      <c r="L1638" s="92"/>
      <c r="M1638" s="92">
        <v>0</v>
      </c>
      <c r="N1638" s="92">
        <v>1</v>
      </c>
      <c r="O1638" s="92"/>
      <c r="P1638" s="92">
        <v>2</v>
      </c>
      <c r="Q1638" s="92"/>
      <c r="R1638" s="92">
        <v>1</v>
      </c>
      <c r="S1638" s="92"/>
      <c r="T1638" s="93"/>
      <c r="U1638" s="93">
        <v>1</v>
      </c>
      <c r="V1638" s="94">
        <v>7</v>
      </c>
      <c r="W1638" s="121"/>
    </row>
    <row r="1639" spans="1:23" x14ac:dyDescent="0.2">
      <c r="A1639" s="86" t="s">
        <v>16</v>
      </c>
      <c r="B1639" s="86" t="s">
        <v>50</v>
      </c>
      <c r="C1639" s="88">
        <v>11508</v>
      </c>
      <c r="D1639" s="88" t="s">
        <v>70</v>
      </c>
      <c r="E1639" s="90" t="s">
        <v>23</v>
      </c>
      <c r="F1639" s="90">
        <v>125</v>
      </c>
      <c r="G1639" s="90">
        <v>114</v>
      </c>
      <c r="H1639" s="91">
        <v>2</v>
      </c>
      <c r="I1639" s="91"/>
      <c r="J1639" s="91"/>
      <c r="K1639" s="91">
        <v>1</v>
      </c>
      <c r="L1639" s="92">
        <v>2</v>
      </c>
      <c r="M1639" s="92"/>
      <c r="N1639" s="92">
        <v>1</v>
      </c>
      <c r="O1639" s="92"/>
      <c r="P1639" s="92">
        <v>1</v>
      </c>
      <c r="Q1639" s="92"/>
      <c r="R1639" s="92">
        <v>0</v>
      </c>
      <c r="S1639" s="92"/>
      <c r="T1639" s="93"/>
      <c r="U1639" s="93">
        <v>0</v>
      </c>
      <c r="V1639" s="94">
        <v>7</v>
      </c>
      <c r="W1639" s="121"/>
    </row>
    <row r="1640" spans="1:23" x14ac:dyDescent="0.2">
      <c r="A1640" s="86" t="s">
        <v>16</v>
      </c>
      <c r="B1640" s="86" t="s">
        <v>50</v>
      </c>
      <c r="C1640" s="88">
        <v>11508</v>
      </c>
      <c r="D1640" s="88" t="s">
        <v>70</v>
      </c>
      <c r="E1640" s="90" t="s">
        <v>23</v>
      </c>
      <c r="F1640" s="90">
        <v>125</v>
      </c>
      <c r="G1640" s="90">
        <v>114</v>
      </c>
      <c r="H1640" s="91">
        <v>2</v>
      </c>
      <c r="I1640" s="91"/>
      <c r="J1640" s="91"/>
      <c r="K1640" s="91">
        <v>1</v>
      </c>
      <c r="L1640" s="92"/>
      <c r="M1640" s="92">
        <v>2</v>
      </c>
      <c r="N1640" s="92"/>
      <c r="O1640" s="92">
        <v>1</v>
      </c>
      <c r="P1640" s="92">
        <v>2</v>
      </c>
      <c r="Q1640" s="92"/>
      <c r="R1640" s="92">
        <v>1</v>
      </c>
      <c r="S1640" s="92"/>
      <c r="T1640" s="93">
        <v>1</v>
      </c>
      <c r="U1640" s="93"/>
      <c r="V1640" s="94">
        <v>10</v>
      </c>
      <c r="W1640" s="121"/>
    </row>
    <row r="1641" spans="1:23" x14ac:dyDescent="0.2">
      <c r="A1641" s="86" t="s">
        <v>16</v>
      </c>
      <c r="B1641" s="86" t="s">
        <v>50</v>
      </c>
      <c r="C1641" s="88">
        <v>11508</v>
      </c>
      <c r="D1641" s="88" t="s">
        <v>70</v>
      </c>
      <c r="E1641" s="90" t="s">
        <v>23</v>
      </c>
      <c r="F1641" s="90">
        <v>125</v>
      </c>
      <c r="G1641" s="90">
        <v>114</v>
      </c>
      <c r="H1641" s="91">
        <v>2</v>
      </c>
      <c r="I1641" s="91"/>
      <c r="J1641" s="91"/>
      <c r="K1641" s="91">
        <v>1</v>
      </c>
      <c r="L1641" s="92">
        <v>2</v>
      </c>
      <c r="M1641" s="92"/>
      <c r="N1641" s="92">
        <v>1</v>
      </c>
      <c r="O1641" s="92"/>
      <c r="P1641" s="92">
        <v>2</v>
      </c>
      <c r="Q1641" s="92"/>
      <c r="R1641" s="92">
        <v>1</v>
      </c>
      <c r="S1641" s="92"/>
      <c r="T1641" s="93"/>
      <c r="U1641" s="93">
        <v>2</v>
      </c>
      <c r="V1641" s="94">
        <v>11</v>
      </c>
      <c r="W1641" s="121"/>
    </row>
    <row r="1642" spans="1:23" x14ac:dyDescent="0.2">
      <c r="A1642" s="86" t="s">
        <v>16</v>
      </c>
      <c r="B1642" s="86" t="s">
        <v>50</v>
      </c>
      <c r="C1642" s="88">
        <v>11508</v>
      </c>
      <c r="D1642" s="88" t="s">
        <v>70</v>
      </c>
      <c r="E1642" s="90" t="s">
        <v>23</v>
      </c>
      <c r="F1642" s="90">
        <v>125</v>
      </c>
      <c r="G1642" s="90">
        <v>114</v>
      </c>
      <c r="H1642" s="91"/>
      <c r="I1642" s="91">
        <v>2</v>
      </c>
      <c r="J1642" s="91">
        <v>1</v>
      </c>
      <c r="K1642" s="91"/>
      <c r="L1642" s="92">
        <v>2</v>
      </c>
      <c r="M1642" s="92"/>
      <c r="N1642" s="92">
        <v>1</v>
      </c>
      <c r="O1642" s="92"/>
      <c r="P1642" s="92"/>
      <c r="Q1642" s="92">
        <v>2</v>
      </c>
      <c r="R1642" s="92"/>
      <c r="S1642" s="92">
        <v>0</v>
      </c>
      <c r="T1642" s="93"/>
      <c r="U1642" s="93">
        <v>1</v>
      </c>
      <c r="V1642" s="94">
        <v>9</v>
      </c>
      <c r="W1642" s="121"/>
    </row>
    <row r="1643" spans="1:23" x14ac:dyDescent="0.2">
      <c r="A1643" s="86" t="s">
        <v>16</v>
      </c>
      <c r="B1643" s="86" t="s">
        <v>50</v>
      </c>
      <c r="C1643" s="88">
        <v>11508</v>
      </c>
      <c r="D1643" s="88" t="s">
        <v>70</v>
      </c>
      <c r="E1643" s="90" t="s">
        <v>23</v>
      </c>
      <c r="F1643" s="90">
        <v>125</v>
      </c>
      <c r="G1643" s="90">
        <v>114</v>
      </c>
      <c r="H1643" s="91">
        <v>2</v>
      </c>
      <c r="I1643" s="91"/>
      <c r="J1643" s="91"/>
      <c r="K1643" s="91">
        <v>1</v>
      </c>
      <c r="L1643" s="92">
        <v>2</v>
      </c>
      <c r="M1643" s="92"/>
      <c r="N1643" s="92">
        <v>1</v>
      </c>
      <c r="O1643" s="92"/>
      <c r="P1643" s="92"/>
      <c r="Q1643" s="92">
        <v>2</v>
      </c>
      <c r="R1643" s="92">
        <v>0</v>
      </c>
      <c r="S1643" s="92"/>
      <c r="T1643" s="93"/>
      <c r="U1643" s="93">
        <v>1</v>
      </c>
      <c r="V1643" s="94">
        <v>9</v>
      </c>
      <c r="W1643" s="121"/>
    </row>
    <row r="1644" spans="1:23" x14ac:dyDescent="0.2">
      <c r="A1644" s="86" t="s">
        <v>16</v>
      </c>
      <c r="B1644" s="86" t="s">
        <v>50</v>
      </c>
      <c r="C1644" s="88">
        <v>11508</v>
      </c>
      <c r="D1644" s="88" t="s">
        <v>70</v>
      </c>
      <c r="E1644" s="90" t="s">
        <v>23</v>
      </c>
      <c r="F1644" s="90">
        <v>125</v>
      </c>
      <c r="G1644" s="90">
        <v>114</v>
      </c>
      <c r="H1644" s="91">
        <v>2</v>
      </c>
      <c r="I1644" s="91"/>
      <c r="J1644" s="91"/>
      <c r="K1644" s="91">
        <v>1</v>
      </c>
      <c r="L1644" s="92"/>
      <c r="M1644" s="92">
        <v>2</v>
      </c>
      <c r="N1644" s="92">
        <v>1</v>
      </c>
      <c r="O1644" s="92"/>
      <c r="P1644" s="92">
        <v>2</v>
      </c>
      <c r="Q1644" s="92"/>
      <c r="R1644" s="92">
        <v>1</v>
      </c>
      <c r="S1644" s="92"/>
      <c r="T1644" s="93">
        <v>1</v>
      </c>
      <c r="U1644" s="93"/>
      <c r="V1644" s="94">
        <v>10</v>
      </c>
      <c r="W1644" s="121"/>
    </row>
    <row r="1645" spans="1:23" x14ac:dyDescent="0.2">
      <c r="A1645" s="86" t="s">
        <v>16</v>
      </c>
      <c r="B1645" s="86" t="s">
        <v>50</v>
      </c>
      <c r="C1645" s="88">
        <v>11508</v>
      </c>
      <c r="D1645" s="88" t="s">
        <v>70</v>
      </c>
      <c r="E1645" s="90" t="s">
        <v>23</v>
      </c>
      <c r="F1645" s="90">
        <v>125</v>
      </c>
      <c r="G1645" s="90">
        <v>114</v>
      </c>
      <c r="H1645" s="91"/>
      <c r="I1645" s="91">
        <v>2</v>
      </c>
      <c r="J1645" s="91"/>
      <c r="K1645" s="91">
        <v>1</v>
      </c>
      <c r="L1645" s="92">
        <v>2</v>
      </c>
      <c r="M1645" s="92"/>
      <c r="N1645" s="92"/>
      <c r="O1645" s="92">
        <v>1</v>
      </c>
      <c r="P1645" s="92">
        <v>2</v>
      </c>
      <c r="Q1645" s="92"/>
      <c r="R1645" s="92">
        <v>1</v>
      </c>
      <c r="S1645" s="92"/>
      <c r="T1645" s="93">
        <v>1</v>
      </c>
      <c r="U1645" s="93"/>
      <c r="V1645" s="94">
        <v>10</v>
      </c>
      <c r="W1645" s="121"/>
    </row>
    <row r="1646" spans="1:23" x14ac:dyDescent="0.2">
      <c r="A1646" s="86" t="s">
        <v>16</v>
      </c>
      <c r="B1646" s="86" t="s">
        <v>50</v>
      </c>
      <c r="C1646" s="88">
        <v>11508</v>
      </c>
      <c r="D1646" s="88" t="s">
        <v>70</v>
      </c>
      <c r="E1646" s="90" t="s">
        <v>23</v>
      </c>
      <c r="F1646" s="90">
        <v>125</v>
      </c>
      <c r="G1646" s="90">
        <v>114</v>
      </c>
      <c r="H1646" s="91">
        <v>2</v>
      </c>
      <c r="I1646" s="91"/>
      <c r="J1646" s="91"/>
      <c r="K1646" s="91">
        <v>1</v>
      </c>
      <c r="L1646" s="92">
        <v>0</v>
      </c>
      <c r="M1646" s="92"/>
      <c r="N1646" s="92">
        <v>1</v>
      </c>
      <c r="O1646" s="92"/>
      <c r="P1646" s="92">
        <v>2</v>
      </c>
      <c r="Q1646" s="92"/>
      <c r="R1646" s="92"/>
      <c r="S1646" s="92">
        <v>1</v>
      </c>
      <c r="T1646" s="93"/>
      <c r="U1646" s="93">
        <v>1</v>
      </c>
      <c r="V1646" s="94">
        <v>8</v>
      </c>
      <c r="W1646" s="121"/>
    </row>
    <row r="1647" spans="1:23" x14ac:dyDescent="0.2">
      <c r="A1647" s="86" t="s">
        <v>16</v>
      </c>
      <c r="B1647" s="86" t="s">
        <v>50</v>
      </c>
      <c r="C1647" s="88">
        <v>11508</v>
      </c>
      <c r="D1647" s="88" t="s">
        <v>70</v>
      </c>
      <c r="E1647" s="90" t="s">
        <v>23</v>
      </c>
      <c r="F1647" s="90">
        <v>125</v>
      </c>
      <c r="G1647" s="90">
        <v>114</v>
      </c>
      <c r="H1647" s="91">
        <v>2</v>
      </c>
      <c r="I1647" s="91"/>
      <c r="J1647" s="91">
        <v>1</v>
      </c>
      <c r="K1647" s="91"/>
      <c r="L1647" s="92">
        <v>2</v>
      </c>
      <c r="M1647" s="92"/>
      <c r="N1647" s="92">
        <v>1</v>
      </c>
      <c r="O1647" s="92"/>
      <c r="P1647" s="92">
        <v>2</v>
      </c>
      <c r="Q1647" s="92"/>
      <c r="R1647" s="92">
        <v>1</v>
      </c>
      <c r="S1647" s="92"/>
      <c r="T1647" s="93"/>
      <c r="U1647" s="93">
        <v>2</v>
      </c>
      <c r="V1647" s="94">
        <v>11</v>
      </c>
      <c r="W1647" s="121"/>
    </row>
    <row r="1648" spans="1:23" x14ac:dyDescent="0.2">
      <c r="A1648" s="86" t="s">
        <v>16</v>
      </c>
      <c r="B1648" s="86" t="s">
        <v>50</v>
      </c>
      <c r="C1648" s="88">
        <v>11508</v>
      </c>
      <c r="D1648" s="88" t="s">
        <v>70</v>
      </c>
      <c r="E1648" s="90" t="s">
        <v>23</v>
      </c>
      <c r="F1648" s="90">
        <v>125</v>
      </c>
      <c r="G1648" s="90">
        <v>114</v>
      </c>
      <c r="H1648" s="91">
        <v>2</v>
      </c>
      <c r="I1648" s="91"/>
      <c r="J1648" s="91">
        <v>1</v>
      </c>
      <c r="K1648" s="91"/>
      <c r="L1648" s="92"/>
      <c r="M1648" s="92">
        <v>2</v>
      </c>
      <c r="N1648" s="92">
        <v>1</v>
      </c>
      <c r="O1648" s="92"/>
      <c r="P1648" s="92">
        <v>2</v>
      </c>
      <c r="Q1648" s="92"/>
      <c r="R1648" s="92">
        <v>1</v>
      </c>
      <c r="S1648" s="92"/>
      <c r="T1648" s="93"/>
      <c r="U1648" s="93">
        <v>2</v>
      </c>
      <c r="V1648" s="94">
        <v>11</v>
      </c>
      <c r="W1648" s="121"/>
    </row>
    <row r="1649" spans="1:23" x14ac:dyDescent="0.2">
      <c r="A1649" s="86" t="s">
        <v>16</v>
      </c>
      <c r="B1649" s="86" t="s">
        <v>50</v>
      </c>
      <c r="C1649" s="88">
        <v>11508</v>
      </c>
      <c r="D1649" s="88" t="s">
        <v>70</v>
      </c>
      <c r="E1649" s="90" t="s">
        <v>23</v>
      </c>
      <c r="F1649" s="90">
        <v>125</v>
      </c>
      <c r="G1649" s="90">
        <v>114</v>
      </c>
      <c r="H1649" s="91">
        <v>2</v>
      </c>
      <c r="I1649" s="91"/>
      <c r="J1649" s="91">
        <v>0</v>
      </c>
      <c r="K1649" s="91"/>
      <c r="L1649" s="92"/>
      <c r="M1649" s="92">
        <v>2</v>
      </c>
      <c r="N1649" s="92">
        <v>1</v>
      </c>
      <c r="O1649" s="92"/>
      <c r="P1649" s="92"/>
      <c r="Q1649" s="92">
        <v>0</v>
      </c>
      <c r="R1649" s="92">
        <v>1</v>
      </c>
      <c r="S1649" s="92"/>
      <c r="T1649" s="93"/>
      <c r="U1649" s="93">
        <v>2</v>
      </c>
      <c r="V1649" s="94">
        <v>8</v>
      </c>
      <c r="W1649" s="121"/>
    </row>
    <row r="1650" spans="1:23" x14ac:dyDescent="0.2">
      <c r="A1650" s="86" t="s">
        <v>16</v>
      </c>
      <c r="B1650" s="86" t="s">
        <v>50</v>
      </c>
      <c r="C1650" s="88">
        <v>11508</v>
      </c>
      <c r="D1650" s="88" t="s">
        <v>70</v>
      </c>
      <c r="E1650" s="90" t="s">
        <v>23</v>
      </c>
      <c r="F1650" s="90">
        <v>125</v>
      </c>
      <c r="G1650" s="90">
        <v>114</v>
      </c>
      <c r="H1650" s="91">
        <v>1</v>
      </c>
      <c r="I1650" s="91"/>
      <c r="J1650" s="91">
        <v>1</v>
      </c>
      <c r="K1650" s="91"/>
      <c r="L1650" s="92"/>
      <c r="M1650" s="92">
        <v>1</v>
      </c>
      <c r="N1650" s="92">
        <v>1</v>
      </c>
      <c r="O1650" s="92"/>
      <c r="P1650" s="92">
        <v>2</v>
      </c>
      <c r="Q1650" s="92"/>
      <c r="R1650" s="92">
        <v>1</v>
      </c>
      <c r="S1650" s="92"/>
      <c r="T1650" s="93">
        <v>0</v>
      </c>
      <c r="U1650" s="93"/>
      <c r="V1650" s="94">
        <v>7</v>
      </c>
      <c r="W1650" s="121"/>
    </row>
    <row r="1651" spans="1:23" x14ac:dyDescent="0.2">
      <c r="A1651" s="86" t="s">
        <v>16</v>
      </c>
      <c r="B1651" s="86" t="s">
        <v>50</v>
      </c>
      <c r="C1651" s="88">
        <v>11508</v>
      </c>
      <c r="D1651" s="88" t="s">
        <v>70</v>
      </c>
      <c r="E1651" s="90" t="s">
        <v>23</v>
      </c>
      <c r="F1651" s="90">
        <v>125</v>
      </c>
      <c r="G1651" s="90">
        <v>114</v>
      </c>
      <c r="H1651" s="91"/>
      <c r="I1651" s="91">
        <v>2</v>
      </c>
      <c r="J1651" s="91"/>
      <c r="K1651" s="91">
        <v>1</v>
      </c>
      <c r="L1651" s="92"/>
      <c r="M1651" s="92">
        <v>2</v>
      </c>
      <c r="N1651" s="92">
        <v>1</v>
      </c>
      <c r="O1651" s="92"/>
      <c r="P1651" s="92">
        <v>2</v>
      </c>
      <c r="Q1651" s="92"/>
      <c r="R1651" s="92"/>
      <c r="S1651" s="92">
        <v>1</v>
      </c>
      <c r="T1651" s="93"/>
      <c r="U1651" s="93">
        <v>2</v>
      </c>
      <c r="V1651" s="94">
        <v>11</v>
      </c>
      <c r="W1651" s="121"/>
    </row>
    <row r="1652" spans="1:23" x14ac:dyDescent="0.2">
      <c r="A1652" s="86" t="s">
        <v>16</v>
      </c>
      <c r="B1652" s="86" t="s">
        <v>50</v>
      </c>
      <c r="C1652" s="88">
        <v>11508</v>
      </c>
      <c r="D1652" s="88" t="s">
        <v>70</v>
      </c>
      <c r="E1652" s="90" t="s">
        <v>23</v>
      </c>
      <c r="F1652" s="90">
        <v>125</v>
      </c>
      <c r="G1652" s="90">
        <v>114</v>
      </c>
      <c r="H1652" s="91">
        <v>2</v>
      </c>
      <c r="I1652" s="91"/>
      <c r="J1652" s="91"/>
      <c r="K1652" s="91">
        <v>1</v>
      </c>
      <c r="L1652" s="92"/>
      <c r="M1652" s="92">
        <v>2</v>
      </c>
      <c r="N1652" s="92">
        <v>1</v>
      </c>
      <c r="O1652" s="92"/>
      <c r="P1652" s="92">
        <v>2</v>
      </c>
      <c r="Q1652" s="92"/>
      <c r="R1652" s="92">
        <v>1</v>
      </c>
      <c r="S1652" s="92"/>
      <c r="T1652" s="93"/>
      <c r="U1652" s="93">
        <v>0</v>
      </c>
      <c r="V1652" s="94">
        <v>9</v>
      </c>
      <c r="W1652" s="121"/>
    </row>
    <row r="1653" spans="1:23" x14ac:dyDescent="0.2">
      <c r="A1653" s="86" t="s">
        <v>16</v>
      </c>
      <c r="B1653" s="86" t="s">
        <v>50</v>
      </c>
      <c r="C1653" s="88">
        <v>11508</v>
      </c>
      <c r="D1653" s="88" t="s">
        <v>70</v>
      </c>
      <c r="E1653" s="90" t="s">
        <v>24</v>
      </c>
      <c r="F1653" s="90">
        <v>125</v>
      </c>
      <c r="G1653" s="90">
        <v>114</v>
      </c>
      <c r="H1653" s="91"/>
      <c r="I1653" s="91">
        <v>1</v>
      </c>
      <c r="J1653" s="91">
        <v>1</v>
      </c>
      <c r="K1653" s="91"/>
      <c r="L1653" s="92">
        <v>2</v>
      </c>
      <c r="M1653" s="92"/>
      <c r="N1653" s="92"/>
      <c r="O1653" s="92">
        <v>1</v>
      </c>
      <c r="P1653" s="92">
        <v>2</v>
      </c>
      <c r="Q1653" s="92"/>
      <c r="R1653" s="92">
        <v>1</v>
      </c>
      <c r="S1653" s="92"/>
      <c r="T1653" s="93">
        <v>1</v>
      </c>
      <c r="U1653" s="93"/>
      <c r="V1653" s="94">
        <v>9</v>
      </c>
      <c r="W1653" s="121"/>
    </row>
    <row r="1654" spans="1:23" x14ac:dyDescent="0.2">
      <c r="A1654" s="86" t="s">
        <v>16</v>
      </c>
      <c r="B1654" s="86" t="s">
        <v>50</v>
      </c>
      <c r="C1654" s="88">
        <v>11508</v>
      </c>
      <c r="D1654" s="88" t="s">
        <v>70</v>
      </c>
      <c r="E1654" s="90" t="s">
        <v>24</v>
      </c>
      <c r="F1654" s="90">
        <v>125</v>
      </c>
      <c r="G1654" s="90">
        <v>114</v>
      </c>
      <c r="H1654" s="91"/>
      <c r="I1654" s="91">
        <v>2</v>
      </c>
      <c r="J1654" s="91">
        <v>1</v>
      </c>
      <c r="K1654" s="91"/>
      <c r="L1654" s="92">
        <v>2</v>
      </c>
      <c r="M1654" s="92"/>
      <c r="N1654" s="92">
        <v>1</v>
      </c>
      <c r="O1654" s="92"/>
      <c r="P1654" s="92">
        <v>2</v>
      </c>
      <c r="Q1654" s="92"/>
      <c r="R1654" s="92">
        <v>1</v>
      </c>
      <c r="S1654" s="92"/>
      <c r="T1654" s="93">
        <v>0</v>
      </c>
      <c r="U1654" s="93"/>
      <c r="V1654" s="94">
        <v>9</v>
      </c>
      <c r="W1654" s="121"/>
    </row>
    <row r="1655" spans="1:23" x14ac:dyDescent="0.2">
      <c r="A1655" s="86" t="s">
        <v>16</v>
      </c>
      <c r="B1655" s="86" t="s">
        <v>50</v>
      </c>
      <c r="C1655" s="88">
        <v>11508</v>
      </c>
      <c r="D1655" s="88" t="s">
        <v>70</v>
      </c>
      <c r="E1655" s="90" t="s">
        <v>24</v>
      </c>
      <c r="F1655" s="90">
        <v>125</v>
      </c>
      <c r="G1655" s="90">
        <v>114</v>
      </c>
      <c r="H1655" s="91">
        <v>1</v>
      </c>
      <c r="I1655" s="91"/>
      <c r="J1655" s="91"/>
      <c r="K1655" s="91">
        <v>1</v>
      </c>
      <c r="L1655" s="92">
        <v>2</v>
      </c>
      <c r="M1655" s="92"/>
      <c r="N1655" s="92">
        <v>1</v>
      </c>
      <c r="O1655" s="92"/>
      <c r="P1655" s="92">
        <v>1</v>
      </c>
      <c r="Q1655" s="92"/>
      <c r="R1655" s="92">
        <v>1</v>
      </c>
      <c r="S1655" s="92"/>
      <c r="T1655" s="93">
        <v>2</v>
      </c>
      <c r="U1655" s="93"/>
      <c r="V1655" s="94">
        <v>9</v>
      </c>
      <c r="W1655" s="121"/>
    </row>
    <row r="1656" spans="1:23" x14ac:dyDescent="0.2">
      <c r="A1656" s="86" t="s">
        <v>16</v>
      </c>
      <c r="B1656" s="86" t="s">
        <v>50</v>
      </c>
      <c r="C1656" s="88">
        <v>11508</v>
      </c>
      <c r="D1656" s="88" t="s">
        <v>70</v>
      </c>
      <c r="E1656" s="90" t="s">
        <v>24</v>
      </c>
      <c r="F1656" s="90">
        <v>125</v>
      </c>
      <c r="G1656" s="90">
        <v>114</v>
      </c>
      <c r="H1656" s="91">
        <v>2</v>
      </c>
      <c r="I1656" s="91"/>
      <c r="J1656" s="91">
        <v>1</v>
      </c>
      <c r="K1656" s="91"/>
      <c r="L1656" s="92"/>
      <c r="M1656" s="92">
        <v>1</v>
      </c>
      <c r="N1656" s="92">
        <v>1</v>
      </c>
      <c r="O1656" s="92"/>
      <c r="P1656" s="92">
        <v>0</v>
      </c>
      <c r="Q1656" s="92"/>
      <c r="R1656" s="92">
        <v>1</v>
      </c>
      <c r="S1656" s="92"/>
      <c r="T1656" s="93">
        <v>2</v>
      </c>
      <c r="U1656" s="93"/>
      <c r="V1656" s="94">
        <v>8</v>
      </c>
      <c r="W1656" s="121"/>
    </row>
    <row r="1657" spans="1:23" x14ac:dyDescent="0.2">
      <c r="A1657" s="86" t="s">
        <v>16</v>
      </c>
      <c r="B1657" s="86" t="s">
        <v>50</v>
      </c>
      <c r="C1657" s="88">
        <v>11508</v>
      </c>
      <c r="D1657" s="88" t="s">
        <v>70</v>
      </c>
      <c r="E1657" s="90" t="s">
        <v>24</v>
      </c>
      <c r="F1657" s="90">
        <v>125</v>
      </c>
      <c r="G1657" s="90">
        <v>114</v>
      </c>
      <c r="H1657" s="91">
        <v>2</v>
      </c>
      <c r="I1657" s="91"/>
      <c r="J1657" s="91"/>
      <c r="K1657" s="91">
        <v>1</v>
      </c>
      <c r="L1657" s="92">
        <v>2</v>
      </c>
      <c r="M1657" s="92"/>
      <c r="N1657" s="92">
        <v>1</v>
      </c>
      <c r="O1657" s="92"/>
      <c r="P1657" s="92">
        <v>2</v>
      </c>
      <c r="Q1657" s="92"/>
      <c r="R1657" s="92">
        <v>1</v>
      </c>
      <c r="S1657" s="92"/>
      <c r="T1657" s="93">
        <v>2</v>
      </c>
      <c r="U1657" s="93"/>
      <c r="V1657" s="94">
        <v>11</v>
      </c>
      <c r="W1657" s="121"/>
    </row>
    <row r="1658" spans="1:23" x14ac:dyDescent="0.2">
      <c r="A1658" s="86" t="s">
        <v>16</v>
      </c>
      <c r="B1658" s="86" t="s">
        <v>50</v>
      </c>
      <c r="C1658" s="88">
        <v>11508</v>
      </c>
      <c r="D1658" s="88" t="s">
        <v>70</v>
      </c>
      <c r="E1658" s="90" t="s">
        <v>24</v>
      </c>
      <c r="F1658" s="90">
        <v>125</v>
      </c>
      <c r="G1658" s="90">
        <v>114</v>
      </c>
      <c r="H1658" s="91"/>
      <c r="I1658" s="91">
        <v>2</v>
      </c>
      <c r="J1658" s="91">
        <v>1</v>
      </c>
      <c r="K1658" s="91"/>
      <c r="L1658" s="92"/>
      <c r="M1658" s="92">
        <v>2</v>
      </c>
      <c r="N1658" s="92"/>
      <c r="O1658" s="92">
        <v>0</v>
      </c>
      <c r="P1658" s="92">
        <v>2</v>
      </c>
      <c r="Q1658" s="92"/>
      <c r="R1658" s="92">
        <v>1</v>
      </c>
      <c r="S1658" s="92"/>
      <c r="T1658" s="93">
        <v>2</v>
      </c>
      <c r="U1658" s="93"/>
      <c r="V1658" s="94">
        <v>10</v>
      </c>
      <c r="W1658" s="121"/>
    </row>
    <row r="1659" spans="1:23" x14ac:dyDescent="0.2">
      <c r="A1659" s="86" t="s">
        <v>16</v>
      </c>
      <c r="B1659" s="86" t="s">
        <v>50</v>
      </c>
      <c r="C1659" s="88">
        <v>11508</v>
      </c>
      <c r="D1659" s="88" t="s">
        <v>70</v>
      </c>
      <c r="E1659" s="90" t="s">
        <v>24</v>
      </c>
      <c r="F1659" s="90">
        <v>125</v>
      </c>
      <c r="G1659" s="90">
        <v>114</v>
      </c>
      <c r="H1659" s="91">
        <v>2</v>
      </c>
      <c r="I1659" s="91"/>
      <c r="J1659" s="91">
        <v>1</v>
      </c>
      <c r="K1659" s="91"/>
      <c r="L1659" s="92"/>
      <c r="M1659" s="92">
        <v>2</v>
      </c>
      <c r="N1659" s="92">
        <v>1</v>
      </c>
      <c r="O1659" s="92"/>
      <c r="P1659" s="92">
        <v>2</v>
      </c>
      <c r="Q1659" s="92"/>
      <c r="R1659" s="92">
        <v>1</v>
      </c>
      <c r="S1659" s="92"/>
      <c r="T1659" s="93">
        <v>2</v>
      </c>
      <c r="U1659" s="93"/>
      <c r="V1659" s="94">
        <v>11</v>
      </c>
      <c r="W1659" s="121"/>
    </row>
    <row r="1660" spans="1:23" x14ac:dyDescent="0.2">
      <c r="A1660" s="86" t="s">
        <v>16</v>
      </c>
      <c r="B1660" s="86" t="s">
        <v>50</v>
      </c>
      <c r="C1660" s="88">
        <v>11508</v>
      </c>
      <c r="D1660" s="88" t="s">
        <v>70</v>
      </c>
      <c r="E1660" s="90" t="s">
        <v>24</v>
      </c>
      <c r="F1660" s="90">
        <v>125</v>
      </c>
      <c r="G1660" s="90">
        <v>114</v>
      </c>
      <c r="H1660" s="91"/>
      <c r="I1660" s="91">
        <v>2</v>
      </c>
      <c r="J1660" s="91">
        <v>0</v>
      </c>
      <c r="K1660" s="91"/>
      <c r="L1660" s="92">
        <v>2</v>
      </c>
      <c r="M1660" s="92"/>
      <c r="N1660" s="92">
        <v>1</v>
      </c>
      <c r="O1660" s="92"/>
      <c r="P1660" s="92">
        <v>2</v>
      </c>
      <c r="Q1660" s="92"/>
      <c r="R1660" s="92">
        <v>1</v>
      </c>
      <c r="S1660" s="92"/>
      <c r="T1660" s="93">
        <v>2</v>
      </c>
      <c r="U1660" s="93"/>
      <c r="V1660" s="94">
        <v>10</v>
      </c>
      <c r="W1660" s="121"/>
    </row>
    <row r="1661" spans="1:23" x14ac:dyDescent="0.2">
      <c r="A1661" s="86" t="s">
        <v>16</v>
      </c>
      <c r="B1661" s="86" t="s">
        <v>50</v>
      </c>
      <c r="C1661" s="88">
        <v>11508</v>
      </c>
      <c r="D1661" s="88" t="s">
        <v>70</v>
      </c>
      <c r="E1661" s="90" t="s">
        <v>24</v>
      </c>
      <c r="F1661" s="90">
        <v>125</v>
      </c>
      <c r="G1661" s="90">
        <v>114</v>
      </c>
      <c r="H1661" s="91">
        <v>2</v>
      </c>
      <c r="I1661" s="91"/>
      <c r="J1661" s="91">
        <v>1</v>
      </c>
      <c r="K1661" s="91"/>
      <c r="L1661" s="92">
        <v>2</v>
      </c>
      <c r="M1661" s="92"/>
      <c r="N1661" s="92">
        <v>1</v>
      </c>
      <c r="O1661" s="92"/>
      <c r="P1661" s="92">
        <v>2</v>
      </c>
      <c r="Q1661" s="92"/>
      <c r="R1661" s="92">
        <v>1</v>
      </c>
      <c r="S1661" s="92"/>
      <c r="T1661" s="93">
        <v>2</v>
      </c>
      <c r="U1661" s="93"/>
      <c r="V1661" s="94">
        <v>11</v>
      </c>
      <c r="W1661" s="121"/>
    </row>
    <row r="1662" spans="1:23" x14ac:dyDescent="0.2">
      <c r="A1662" s="86" t="s">
        <v>16</v>
      </c>
      <c r="B1662" s="86" t="s">
        <v>50</v>
      </c>
      <c r="C1662" s="88">
        <v>11508</v>
      </c>
      <c r="D1662" s="88" t="s">
        <v>70</v>
      </c>
      <c r="E1662" s="90" t="s">
        <v>24</v>
      </c>
      <c r="F1662" s="90">
        <v>125</v>
      </c>
      <c r="G1662" s="90">
        <v>114</v>
      </c>
      <c r="H1662" s="91">
        <v>2</v>
      </c>
      <c r="I1662" s="91"/>
      <c r="J1662" s="91">
        <v>1</v>
      </c>
      <c r="K1662" s="91"/>
      <c r="L1662" s="92">
        <v>2</v>
      </c>
      <c r="M1662" s="92"/>
      <c r="N1662" s="92">
        <v>1</v>
      </c>
      <c r="O1662" s="92"/>
      <c r="P1662" s="92">
        <v>2</v>
      </c>
      <c r="Q1662" s="92"/>
      <c r="R1662" s="92">
        <v>1</v>
      </c>
      <c r="S1662" s="92"/>
      <c r="T1662" s="93">
        <v>2</v>
      </c>
      <c r="U1662" s="93"/>
      <c r="V1662" s="94">
        <v>11</v>
      </c>
      <c r="W1662" s="121"/>
    </row>
    <row r="1663" spans="1:23" x14ac:dyDescent="0.2">
      <c r="A1663" s="86" t="s">
        <v>16</v>
      </c>
      <c r="B1663" s="86" t="s">
        <v>50</v>
      </c>
      <c r="C1663" s="88">
        <v>11508</v>
      </c>
      <c r="D1663" s="88" t="s">
        <v>70</v>
      </c>
      <c r="E1663" s="90" t="s">
        <v>24</v>
      </c>
      <c r="F1663" s="90">
        <v>125</v>
      </c>
      <c r="G1663" s="90">
        <v>114</v>
      </c>
      <c r="H1663" s="91">
        <v>2</v>
      </c>
      <c r="I1663" s="91"/>
      <c r="J1663" s="91">
        <v>0</v>
      </c>
      <c r="K1663" s="91"/>
      <c r="L1663" s="92">
        <v>2</v>
      </c>
      <c r="M1663" s="92"/>
      <c r="N1663" s="92">
        <v>1</v>
      </c>
      <c r="O1663" s="92"/>
      <c r="P1663" s="92">
        <v>2</v>
      </c>
      <c r="Q1663" s="92"/>
      <c r="R1663" s="92">
        <v>1</v>
      </c>
      <c r="S1663" s="92"/>
      <c r="T1663" s="93">
        <v>1</v>
      </c>
      <c r="U1663" s="93"/>
      <c r="V1663" s="94">
        <v>9</v>
      </c>
      <c r="W1663" s="121"/>
    </row>
    <row r="1664" spans="1:23" x14ac:dyDescent="0.2">
      <c r="A1664" s="86" t="s">
        <v>16</v>
      </c>
      <c r="B1664" s="86" t="s">
        <v>50</v>
      </c>
      <c r="C1664" s="88">
        <v>11508</v>
      </c>
      <c r="D1664" s="88" t="s">
        <v>70</v>
      </c>
      <c r="E1664" s="90" t="s">
        <v>24</v>
      </c>
      <c r="F1664" s="90">
        <v>125</v>
      </c>
      <c r="G1664" s="90">
        <v>114</v>
      </c>
      <c r="H1664" s="91">
        <v>2</v>
      </c>
      <c r="I1664" s="91"/>
      <c r="J1664" s="91">
        <v>1</v>
      </c>
      <c r="K1664" s="91"/>
      <c r="L1664" s="92">
        <v>2</v>
      </c>
      <c r="M1664" s="92"/>
      <c r="N1664" s="92">
        <v>0</v>
      </c>
      <c r="O1664" s="92"/>
      <c r="P1664" s="92">
        <v>2</v>
      </c>
      <c r="Q1664" s="92"/>
      <c r="R1664" s="92">
        <v>0</v>
      </c>
      <c r="S1664" s="92"/>
      <c r="T1664" s="93">
        <v>2</v>
      </c>
      <c r="U1664" s="93"/>
      <c r="V1664" s="94">
        <v>9</v>
      </c>
      <c r="W1664" s="121"/>
    </row>
    <row r="1665" spans="1:23" x14ac:dyDescent="0.2">
      <c r="A1665" s="86" t="s">
        <v>16</v>
      </c>
      <c r="B1665" s="86" t="s">
        <v>50</v>
      </c>
      <c r="C1665" s="88">
        <v>11508</v>
      </c>
      <c r="D1665" s="88" t="s">
        <v>70</v>
      </c>
      <c r="E1665" s="90" t="s">
        <v>24</v>
      </c>
      <c r="F1665" s="90">
        <v>125</v>
      </c>
      <c r="G1665" s="90">
        <v>114</v>
      </c>
      <c r="H1665" s="91"/>
      <c r="I1665" s="91">
        <v>2</v>
      </c>
      <c r="J1665" s="91">
        <v>0</v>
      </c>
      <c r="K1665" s="91"/>
      <c r="L1665" s="92">
        <v>2</v>
      </c>
      <c r="M1665" s="92"/>
      <c r="N1665" s="92">
        <v>1</v>
      </c>
      <c r="O1665" s="92"/>
      <c r="P1665" s="92">
        <v>1</v>
      </c>
      <c r="Q1665" s="92"/>
      <c r="R1665" s="92">
        <v>1</v>
      </c>
      <c r="S1665" s="92"/>
      <c r="T1665" s="93">
        <v>1</v>
      </c>
      <c r="U1665" s="93"/>
      <c r="V1665" s="94">
        <v>8</v>
      </c>
      <c r="W1665" s="121"/>
    </row>
    <row r="1666" spans="1:23" x14ac:dyDescent="0.2">
      <c r="A1666" s="86" t="s">
        <v>16</v>
      </c>
      <c r="B1666" s="86" t="s">
        <v>50</v>
      </c>
      <c r="C1666" s="88">
        <v>11508</v>
      </c>
      <c r="D1666" s="88" t="s">
        <v>70</v>
      </c>
      <c r="E1666" s="90" t="s">
        <v>24</v>
      </c>
      <c r="F1666" s="90">
        <v>125</v>
      </c>
      <c r="G1666" s="90">
        <v>114</v>
      </c>
      <c r="H1666" s="91"/>
      <c r="I1666" s="91">
        <v>2</v>
      </c>
      <c r="J1666" s="91">
        <v>0</v>
      </c>
      <c r="K1666" s="91"/>
      <c r="L1666" s="92">
        <v>2</v>
      </c>
      <c r="M1666" s="92"/>
      <c r="N1666" s="92">
        <v>1</v>
      </c>
      <c r="O1666" s="92"/>
      <c r="P1666" s="92">
        <v>0</v>
      </c>
      <c r="Q1666" s="92"/>
      <c r="R1666" s="92">
        <v>1</v>
      </c>
      <c r="S1666" s="92"/>
      <c r="T1666" s="93">
        <v>2</v>
      </c>
      <c r="U1666" s="93"/>
      <c r="V1666" s="94">
        <v>8</v>
      </c>
      <c r="W1666" s="121"/>
    </row>
    <row r="1667" spans="1:23" x14ac:dyDescent="0.2">
      <c r="A1667" s="86" t="s">
        <v>16</v>
      </c>
      <c r="B1667" s="86" t="s">
        <v>50</v>
      </c>
      <c r="C1667" s="88">
        <v>11508</v>
      </c>
      <c r="D1667" s="88" t="s">
        <v>70</v>
      </c>
      <c r="E1667" s="90" t="s">
        <v>24</v>
      </c>
      <c r="F1667" s="90">
        <v>125</v>
      </c>
      <c r="G1667" s="90">
        <v>114</v>
      </c>
      <c r="H1667" s="91">
        <v>2</v>
      </c>
      <c r="I1667" s="91"/>
      <c r="J1667" s="91"/>
      <c r="K1667" s="91">
        <v>1</v>
      </c>
      <c r="L1667" s="92">
        <v>2</v>
      </c>
      <c r="M1667" s="92"/>
      <c r="N1667" s="92">
        <v>1</v>
      </c>
      <c r="O1667" s="92"/>
      <c r="P1667" s="92">
        <v>0</v>
      </c>
      <c r="Q1667" s="92"/>
      <c r="R1667" s="92">
        <v>1</v>
      </c>
      <c r="S1667" s="92"/>
      <c r="T1667" s="93">
        <v>2</v>
      </c>
      <c r="U1667" s="93"/>
      <c r="V1667" s="94">
        <v>9</v>
      </c>
      <c r="W1667" s="121"/>
    </row>
    <row r="1668" spans="1:23" x14ac:dyDescent="0.2">
      <c r="A1668" s="86" t="s">
        <v>16</v>
      </c>
      <c r="B1668" s="86" t="s">
        <v>50</v>
      </c>
      <c r="C1668" s="88">
        <v>11508</v>
      </c>
      <c r="D1668" s="88" t="s">
        <v>70</v>
      </c>
      <c r="E1668" s="90" t="s">
        <v>24</v>
      </c>
      <c r="F1668" s="90">
        <v>125</v>
      </c>
      <c r="G1668" s="90">
        <v>114</v>
      </c>
      <c r="H1668" s="91"/>
      <c r="I1668" s="91">
        <v>2</v>
      </c>
      <c r="J1668" s="91">
        <v>1</v>
      </c>
      <c r="K1668" s="91"/>
      <c r="L1668" s="92">
        <v>2</v>
      </c>
      <c r="M1668" s="92"/>
      <c r="N1668" s="92">
        <v>1</v>
      </c>
      <c r="O1668" s="92"/>
      <c r="P1668" s="92"/>
      <c r="Q1668" s="92">
        <v>1</v>
      </c>
      <c r="R1668" s="92"/>
      <c r="S1668" s="92">
        <v>1</v>
      </c>
      <c r="T1668" s="93">
        <v>2</v>
      </c>
      <c r="U1668" s="93"/>
      <c r="V1668" s="94">
        <v>10</v>
      </c>
      <c r="W1668" s="121"/>
    </row>
    <row r="1669" spans="1:23" x14ac:dyDescent="0.2">
      <c r="A1669" s="86" t="s">
        <v>16</v>
      </c>
      <c r="B1669" s="86" t="s">
        <v>50</v>
      </c>
      <c r="C1669" s="88">
        <v>11508</v>
      </c>
      <c r="D1669" s="88" t="s">
        <v>70</v>
      </c>
      <c r="E1669" s="90" t="s">
        <v>24</v>
      </c>
      <c r="F1669" s="90">
        <v>125</v>
      </c>
      <c r="G1669" s="90">
        <v>114</v>
      </c>
      <c r="H1669" s="91">
        <v>2</v>
      </c>
      <c r="I1669" s="91"/>
      <c r="J1669" s="91">
        <v>1</v>
      </c>
      <c r="K1669" s="91"/>
      <c r="L1669" s="92">
        <v>2</v>
      </c>
      <c r="M1669" s="92"/>
      <c r="N1669" s="92">
        <v>1</v>
      </c>
      <c r="O1669" s="92"/>
      <c r="P1669" s="92">
        <v>2</v>
      </c>
      <c r="Q1669" s="92"/>
      <c r="R1669" s="92">
        <v>1</v>
      </c>
      <c r="S1669" s="92"/>
      <c r="T1669" s="93">
        <v>2</v>
      </c>
      <c r="U1669" s="93"/>
      <c r="V1669" s="94">
        <v>11</v>
      </c>
      <c r="W1669" s="121"/>
    </row>
    <row r="1670" spans="1:23" x14ac:dyDescent="0.2">
      <c r="A1670" s="86" t="s">
        <v>16</v>
      </c>
      <c r="B1670" s="86" t="s">
        <v>50</v>
      </c>
      <c r="C1670" s="88">
        <v>11508</v>
      </c>
      <c r="D1670" s="88" t="s">
        <v>70</v>
      </c>
      <c r="E1670" s="90" t="s">
        <v>24</v>
      </c>
      <c r="F1670" s="90">
        <v>125</v>
      </c>
      <c r="G1670" s="90">
        <v>114</v>
      </c>
      <c r="H1670" s="91">
        <v>1</v>
      </c>
      <c r="I1670" s="91"/>
      <c r="J1670" s="91"/>
      <c r="K1670" s="91">
        <v>1</v>
      </c>
      <c r="L1670" s="92">
        <v>2</v>
      </c>
      <c r="M1670" s="92"/>
      <c r="N1670" s="92">
        <v>1</v>
      </c>
      <c r="O1670" s="92"/>
      <c r="P1670" s="92">
        <v>2</v>
      </c>
      <c r="Q1670" s="92"/>
      <c r="R1670" s="92">
        <v>1</v>
      </c>
      <c r="S1670" s="92"/>
      <c r="T1670" s="93">
        <v>1</v>
      </c>
      <c r="U1670" s="93"/>
      <c r="V1670" s="94">
        <v>9</v>
      </c>
      <c r="W1670" s="121"/>
    </row>
    <row r="1671" spans="1:23" x14ac:dyDescent="0.2">
      <c r="A1671" s="86" t="s">
        <v>16</v>
      </c>
      <c r="B1671" s="86" t="s">
        <v>50</v>
      </c>
      <c r="C1671" s="88">
        <v>11508</v>
      </c>
      <c r="D1671" s="88" t="s">
        <v>70</v>
      </c>
      <c r="E1671" s="90" t="s">
        <v>24</v>
      </c>
      <c r="F1671" s="90">
        <v>125</v>
      </c>
      <c r="G1671" s="90">
        <v>114</v>
      </c>
      <c r="H1671" s="91">
        <v>1</v>
      </c>
      <c r="I1671" s="91"/>
      <c r="J1671" s="91">
        <v>0</v>
      </c>
      <c r="K1671" s="91"/>
      <c r="L1671" s="92">
        <v>2</v>
      </c>
      <c r="M1671" s="92"/>
      <c r="N1671" s="92">
        <v>1</v>
      </c>
      <c r="O1671" s="92"/>
      <c r="P1671" s="92">
        <v>1</v>
      </c>
      <c r="Q1671" s="92"/>
      <c r="R1671" s="92">
        <v>1</v>
      </c>
      <c r="S1671" s="92"/>
      <c r="T1671" s="93"/>
      <c r="U1671" s="93">
        <v>2</v>
      </c>
      <c r="V1671" s="94">
        <v>8</v>
      </c>
      <c r="W1671" s="121"/>
    </row>
    <row r="1672" spans="1:23" x14ac:dyDescent="0.2">
      <c r="A1672" s="86" t="s">
        <v>16</v>
      </c>
      <c r="B1672" s="86" t="s">
        <v>50</v>
      </c>
      <c r="C1672" s="88">
        <v>11508</v>
      </c>
      <c r="D1672" s="88" t="s">
        <v>70</v>
      </c>
      <c r="E1672" s="90" t="s">
        <v>24</v>
      </c>
      <c r="F1672" s="90">
        <v>125</v>
      </c>
      <c r="G1672" s="90">
        <v>114</v>
      </c>
      <c r="H1672" s="91">
        <v>2</v>
      </c>
      <c r="I1672" s="91"/>
      <c r="J1672" s="91">
        <v>1</v>
      </c>
      <c r="K1672" s="91"/>
      <c r="L1672" s="92">
        <v>2</v>
      </c>
      <c r="M1672" s="92"/>
      <c r="N1672" s="92">
        <v>0</v>
      </c>
      <c r="O1672" s="92"/>
      <c r="P1672" s="92">
        <v>2</v>
      </c>
      <c r="Q1672" s="92"/>
      <c r="R1672" s="92">
        <v>1</v>
      </c>
      <c r="S1672" s="92"/>
      <c r="T1672" s="93">
        <v>2</v>
      </c>
      <c r="U1672" s="93"/>
      <c r="V1672" s="94">
        <v>10</v>
      </c>
      <c r="W1672" s="121"/>
    </row>
    <row r="1673" spans="1:23" x14ac:dyDescent="0.2">
      <c r="A1673" s="86" t="s">
        <v>16</v>
      </c>
      <c r="B1673" s="86" t="s">
        <v>50</v>
      </c>
      <c r="C1673" s="88">
        <v>11508</v>
      </c>
      <c r="D1673" s="88" t="s">
        <v>70</v>
      </c>
      <c r="E1673" s="90" t="s">
        <v>24</v>
      </c>
      <c r="F1673" s="90">
        <v>125</v>
      </c>
      <c r="G1673" s="90">
        <v>114</v>
      </c>
      <c r="H1673" s="91">
        <v>2</v>
      </c>
      <c r="I1673" s="91"/>
      <c r="J1673" s="91">
        <v>1</v>
      </c>
      <c r="K1673" s="91"/>
      <c r="L1673" s="92">
        <v>2</v>
      </c>
      <c r="M1673" s="92"/>
      <c r="N1673" s="92">
        <v>0</v>
      </c>
      <c r="O1673" s="92"/>
      <c r="P1673" s="92">
        <v>2</v>
      </c>
      <c r="Q1673" s="92"/>
      <c r="R1673" s="92">
        <v>1</v>
      </c>
      <c r="S1673" s="92"/>
      <c r="T1673" s="93">
        <v>2</v>
      </c>
      <c r="U1673" s="93"/>
      <c r="V1673" s="94">
        <v>10</v>
      </c>
      <c r="W1673" s="121"/>
    </row>
    <row r="1674" spans="1:23" x14ac:dyDescent="0.2">
      <c r="A1674" s="86" t="s">
        <v>16</v>
      </c>
      <c r="B1674" s="86" t="s">
        <v>50</v>
      </c>
      <c r="C1674" s="88">
        <v>11508</v>
      </c>
      <c r="D1674" s="88" t="s">
        <v>70</v>
      </c>
      <c r="E1674" s="90" t="s">
        <v>24</v>
      </c>
      <c r="F1674" s="90">
        <v>125</v>
      </c>
      <c r="G1674" s="90">
        <v>114</v>
      </c>
      <c r="H1674" s="91">
        <v>2</v>
      </c>
      <c r="I1674" s="91"/>
      <c r="J1674" s="91">
        <v>1</v>
      </c>
      <c r="K1674" s="91"/>
      <c r="L1674" s="92">
        <v>2</v>
      </c>
      <c r="M1674" s="92"/>
      <c r="N1674" s="92">
        <v>1</v>
      </c>
      <c r="O1674" s="92"/>
      <c r="P1674" s="92">
        <v>2</v>
      </c>
      <c r="Q1674" s="92"/>
      <c r="R1674" s="92">
        <v>1</v>
      </c>
      <c r="S1674" s="92"/>
      <c r="T1674" s="93">
        <v>2</v>
      </c>
      <c r="U1674" s="93"/>
      <c r="V1674" s="94">
        <v>11</v>
      </c>
      <c r="W1674" s="121"/>
    </row>
    <row r="1675" spans="1:23" x14ac:dyDescent="0.2">
      <c r="A1675" s="86" t="s">
        <v>16</v>
      </c>
      <c r="B1675" s="86" t="s">
        <v>50</v>
      </c>
      <c r="C1675" s="88">
        <v>11508</v>
      </c>
      <c r="D1675" s="88" t="s">
        <v>70</v>
      </c>
      <c r="E1675" s="90" t="s">
        <v>24</v>
      </c>
      <c r="F1675" s="90">
        <v>125</v>
      </c>
      <c r="G1675" s="90">
        <v>114</v>
      </c>
      <c r="H1675" s="91">
        <v>2</v>
      </c>
      <c r="I1675" s="91"/>
      <c r="J1675" s="91">
        <v>1</v>
      </c>
      <c r="K1675" s="91"/>
      <c r="L1675" s="92">
        <v>2</v>
      </c>
      <c r="M1675" s="92"/>
      <c r="N1675" s="92">
        <v>1</v>
      </c>
      <c r="O1675" s="92"/>
      <c r="P1675" s="92"/>
      <c r="Q1675" s="92">
        <v>2</v>
      </c>
      <c r="R1675" s="92">
        <v>1</v>
      </c>
      <c r="S1675" s="92"/>
      <c r="T1675" s="93">
        <v>2</v>
      </c>
      <c r="U1675" s="93"/>
      <c r="V1675" s="94">
        <v>11</v>
      </c>
      <c r="W1675" s="121"/>
    </row>
    <row r="1676" spans="1:23" x14ac:dyDescent="0.2">
      <c r="A1676" s="86" t="s">
        <v>16</v>
      </c>
      <c r="B1676" s="86" t="s">
        <v>50</v>
      </c>
      <c r="C1676" s="88">
        <v>11508</v>
      </c>
      <c r="D1676" s="88" t="s">
        <v>70</v>
      </c>
      <c r="E1676" s="90" t="s">
        <v>24</v>
      </c>
      <c r="F1676" s="90">
        <v>125</v>
      </c>
      <c r="G1676" s="90">
        <v>114</v>
      </c>
      <c r="H1676" s="91">
        <v>0</v>
      </c>
      <c r="I1676" s="91"/>
      <c r="J1676" s="91">
        <v>1</v>
      </c>
      <c r="K1676" s="91"/>
      <c r="L1676" s="92">
        <v>1</v>
      </c>
      <c r="M1676" s="92"/>
      <c r="N1676" s="92">
        <v>0</v>
      </c>
      <c r="O1676" s="92"/>
      <c r="P1676" s="92"/>
      <c r="Q1676" s="92">
        <v>0</v>
      </c>
      <c r="R1676" s="92">
        <v>1</v>
      </c>
      <c r="S1676" s="92"/>
      <c r="T1676" s="93">
        <v>2</v>
      </c>
      <c r="U1676" s="93"/>
      <c r="V1676" s="94">
        <v>5</v>
      </c>
      <c r="W1676" s="121"/>
    </row>
    <row r="1677" spans="1:23" x14ac:dyDescent="0.2">
      <c r="A1677" s="86" t="s">
        <v>16</v>
      </c>
      <c r="B1677" s="86" t="s">
        <v>50</v>
      </c>
      <c r="C1677" s="88">
        <v>11508</v>
      </c>
      <c r="D1677" s="88" t="s">
        <v>70</v>
      </c>
      <c r="E1677" s="90" t="s">
        <v>24</v>
      </c>
      <c r="F1677" s="90">
        <v>125</v>
      </c>
      <c r="G1677" s="90">
        <v>114</v>
      </c>
      <c r="H1677" s="91">
        <v>1</v>
      </c>
      <c r="I1677" s="91"/>
      <c r="J1677" s="91"/>
      <c r="K1677" s="91">
        <v>0</v>
      </c>
      <c r="L1677" s="92"/>
      <c r="M1677" s="92">
        <v>2</v>
      </c>
      <c r="N1677" s="92">
        <v>1</v>
      </c>
      <c r="O1677" s="92"/>
      <c r="P1677" s="92">
        <v>2</v>
      </c>
      <c r="Q1677" s="92"/>
      <c r="R1677" s="92">
        <v>1</v>
      </c>
      <c r="S1677" s="92"/>
      <c r="T1677" s="93">
        <v>2</v>
      </c>
      <c r="U1677" s="93"/>
      <c r="V1677" s="94">
        <v>9</v>
      </c>
      <c r="W1677" s="121"/>
    </row>
    <row r="1678" spans="1:23" x14ac:dyDescent="0.2">
      <c r="A1678" s="86" t="s">
        <v>16</v>
      </c>
      <c r="B1678" s="86" t="s">
        <v>50</v>
      </c>
      <c r="C1678" s="88">
        <v>11508</v>
      </c>
      <c r="D1678" s="88" t="s">
        <v>70</v>
      </c>
      <c r="E1678" s="90" t="s">
        <v>24</v>
      </c>
      <c r="F1678" s="90">
        <v>125</v>
      </c>
      <c r="G1678" s="90">
        <v>114</v>
      </c>
      <c r="H1678" s="91">
        <v>2</v>
      </c>
      <c r="I1678" s="91"/>
      <c r="J1678" s="91">
        <v>1</v>
      </c>
      <c r="K1678" s="91"/>
      <c r="L1678" s="92">
        <v>2</v>
      </c>
      <c r="M1678" s="92"/>
      <c r="N1678" s="92">
        <v>1</v>
      </c>
      <c r="O1678" s="92"/>
      <c r="P1678" s="92"/>
      <c r="Q1678" s="92">
        <v>2</v>
      </c>
      <c r="R1678" s="92">
        <v>1</v>
      </c>
      <c r="S1678" s="92"/>
      <c r="T1678" s="93">
        <v>2</v>
      </c>
      <c r="U1678" s="93"/>
      <c r="V1678" s="94">
        <v>11</v>
      </c>
      <c r="W1678" s="121"/>
    </row>
    <row r="1679" spans="1:23" x14ac:dyDescent="0.2">
      <c r="A1679" s="86" t="s">
        <v>16</v>
      </c>
      <c r="B1679" s="86" t="s">
        <v>50</v>
      </c>
      <c r="C1679" s="88">
        <v>11508</v>
      </c>
      <c r="D1679" s="88" t="s">
        <v>70</v>
      </c>
      <c r="E1679" s="90" t="s">
        <v>24</v>
      </c>
      <c r="F1679" s="90">
        <v>125</v>
      </c>
      <c r="G1679" s="90">
        <v>114</v>
      </c>
      <c r="H1679" s="91"/>
      <c r="I1679" s="91">
        <v>2</v>
      </c>
      <c r="J1679" s="91">
        <v>1</v>
      </c>
      <c r="K1679" s="91"/>
      <c r="L1679" s="92">
        <v>2</v>
      </c>
      <c r="M1679" s="92"/>
      <c r="N1679" s="92">
        <v>1</v>
      </c>
      <c r="O1679" s="92"/>
      <c r="P1679" s="92">
        <v>0</v>
      </c>
      <c r="Q1679" s="92"/>
      <c r="R1679" s="92">
        <v>1</v>
      </c>
      <c r="S1679" s="92"/>
      <c r="T1679" s="93">
        <v>2</v>
      </c>
      <c r="U1679" s="93"/>
      <c r="V1679" s="94">
        <v>9</v>
      </c>
      <c r="W1679" s="121"/>
    </row>
    <row r="1680" spans="1:23" x14ac:dyDescent="0.2">
      <c r="A1680" s="86" t="s">
        <v>16</v>
      </c>
      <c r="B1680" s="86" t="s">
        <v>50</v>
      </c>
      <c r="C1680" s="88">
        <v>11508</v>
      </c>
      <c r="D1680" s="88" t="s">
        <v>70</v>
      </c>
      <c r="E1680" s="90" t="s">
        <v>24</v>
      </c>
      <c r="F1680" s="90">
        <v>125</v>
      </c>
      <c r="G1680" s="90">
        <v>114</v>
      </c>
      <c r="H1680" s="91">
        <v>1</v>
      </c>
      <c r="I1680" s="91"/>
      <c r="J1680" s="91">
        <v>1</v>
      </c>
      <c r="K1680" s="91"/>
      <c r="L1680" s="92">
        <v>0</v>
      </c>
      <c r="M1680" s="92"/>
      <c r="N1680" s="92">
        <v>1</v>
      </c>
      <c r="O1680" s="92"/>
      <c r="P1680" s="92">
        <v>1</v>
      </c>
      <c r="Q1680" s="92"/>
      <c r="R1680" s="92">
        <v>1</v>
      </c>
      <c r="S1680" s="92"/>
      <c r="T1680" s="93">
        <v>2</v>
      </c>
      <c r="U1680" s="93"/>
      <c r="V1680" s="94">
        <v>7</v>
      </c>
      <c r="W1680" s="121"/>
    </row>
    <row r="1681" spans="1:23" x14ac:dyDescent="0.2">
      <c r="A1681" s="86" t="s">
        <v>16</v>
      </c>
      <c r="B1681" s="86" t="s">
        <v>50</v>
      </c>
      <c r="C1681" s="88">
        <v>11508</v>
      </c>
      <c r="D1681" s="88" t="s">
        <v>70</v>
      </c>
      <c r="E1681" s="90" t="s">
        <v>24</v>
      </c>
      <c r="F1681" s="90">
        <v>125</v>
      </c>
      <c r="G1681" s="90">
        <v>114</v>
      </c>
      <c r="H1681" s="91"/>
      <c r="I1681" s="91">
        <v>1</v>
      </c>
      <c r="J1681" s="91">
        <v>1</v>
      </c>
      <c r="K1681" s="91"/>
      <c r="L1681" s="92">
        <v>1</v>
      </c>
      <c r="M1681" s="92"/>
      <c r="N1681" s="92">
        <v>0</v>
      </c>
      <c r="O1681" s="92"/>
      <c r="P1681" s="92">
        <v>1</v>
      </c>
      <c r="Q1681" s="92"/>
      <c r="R1681" s="92">
        <v>1</v>
      </c>
      <c r="S1681" s="92"/>
      <c r="T1681" s="93">
        <v>1</v>
      </c>
      <c r="U1681" s="93"/>
      <c r="V1681" s="94">
        <v>6</v>
      </c>
      <c r="W1681" s="121"/>
    </row>
    <row r="1682" spans="1:23" x14ac:dyDescent="0.2">
      <c r="A1682" s="86" t="s">
        <v>16</v>
      </c>
      <c r="B1682" s="86" t="s">
        <v>50</v>
      </c>
      <c r="C1682" s="88">
        <v>11508</v>
      </c>
      <c r="D1682" s="88" t="s">
        <v>70</v>
      </c>
      <c r="E1682" s="90" t="s">
        <v>24</v>
      </c>
      <c r="F1682" s="90">
        <v>125</v>
      </c>
      <c r="G1682" s="90">
        <v>114</v>
      </c>
      <c r="H1682" s="91">
        <v>2</v>
      </c>
      <c r="I1682" s="91"/>
      <c r="J1682" s="91">
        <v>1</v>
      </c>
      <c r="K1682" s="91"/>
      <c r="L1682" s="92">
        <v>1</v>
      </c>
      <c r="M1682" s="92"/>
      <c r="N1682" s="92">
        <v>0</v>
      </c>
      <c r="O1682" s="92"/>
      <c r="P1682" s="92">
        <v>1</v>
      </c>
      <c r="Q1682" s="92"/>
      <c r="R1682" s="92">
        <v>1</v>
      </c>
      <c r="S1682" s="92"/>
      <c r="T1682" s="93">
        <v>2</v>
      </c>
      <c r="U1682" s="93"/>
      <c r="V1682" s="94">
        <v>8</v>
      </c>
      <c r="W1682" s="121"/>
    </row>
    <row r="1683" spans="1:23" x14ac:dyDescent="0.2">
      <c r="A1683" s="86" t="s">
        <v>16</v>
      </c>
      <c r="B1683" s="86" t="s">
        <v>50</v>
      </c>
      <c r="C1683" s="88">
        <v>11508</v>
      </c>
      <c r="D1683" s="88" t="s">
        <v>70</v>
      </c>
      <c r="E1683" s="90" t="s">
        <v>24</v>
      </c>
      <c r="F1683" s="90">
        <v>125</v>
      </c>
      <c r="G1683" s="90">
        <v>114</v>
      </c>
      <c r="H1683" s="91">
        <v>1</v>
      </c>
      <c r="I1683" s="91"/>
      <c r="J1683" s="91">
        <v>1</v>
      </c>
      <c r="K1683" s="91"/>
      <c r="L1683" s="92">
        <v>1</v>
      </c>
      <c r="M1683" s="92"/>
      <c r="N1683" s="92">
        <v>1</v>
      </c>
      <c r="O1683" s="92"/>
      <c r="P1683" s="92"/>
      <c r="Q1683" s="92">
        <v>1</v>
      </c>
      <c r="R1683" s="92"/>
      <c r="S1683" s="92">
        <v>1</v>
      </c>
      <c r="T1683" s="93">
        <v>1</v>
      </c>
      <c r="U1683" s="93"/>
      <c r="V1683" s="94">
        <v>7</v>
      </c>
      <c r="W1683" s="121"/>
    </row>
    <row r="1684" spans="1:23" x14ac:dyDescent="0.2">
      <c r="A1684" s="86" t="s">
        <v>16</v>
      </c>
      <c r="B1684" s="86" t="s">
        <v>50</v>
      </c>
      <c r="C1684" s="88">
        <v>11508</v>
      </c>
      <c r="D1684" s="88" t="s">
        <v>70</v>
      </c>
      <c r="E1684" s="90" t="s">
        <v>25</v>
      </c>
      <c r="F1684" s="90">
        <v>125</v>
      </c>
      <c r="G1684" s="90">
        <v>114</v>
      </c>
      <c r="H1684" s="91"/>
      <c r="I1684" s="91">
        <v>2</v>
      </c>
      <c r="J1684" s="91"/>
      <c r="K1684" s="91">
        <v>1</v>
      </c>
      <c r="L1684" s="92">
        <v>2</v>
      </c>
      <c r="M1684" s="92"/>
      <c r="N1684" s="92">
        <v>1</v>
      </c>
      <c r="O1684" s="92"/>
      <c r="P1684" s="92">
        <v>2</v>
      </c>
      <c r="Q1684" s="92"/>
      <c r="R1684" s="92"/>
      <c r="S1684" s="92">
        <v>1</v>
      </c>
      <c r="T1684" s="93"/>
      <c r="U1684" s="93">
        <v>2</v>
      </c>
      <c r="V1684" s="94">
        <v>11</v>
      </c>
      <c r="W1684" s="121"/>
    </row>
    <row r="1685" spans="1:23" x14ac:dyDescent="0.2">
      <c r="A1685" s="86" t="s">
        <v>16</v>
      </c>
      <c r="B1685" s="86" t="s">
        <v>50</v>
      </c>
      <c r="C1685" s="88">
        <v>11508</v>
      </c>
      <c r="D1685" s="88" t="s">
        <v>70</v>
      </c>
      <c r="E1685" s="90" t="s">
        <v>25</v>
      </c>
      <c r="F1685" s="90">
        <v>125</v>
      </c>
      <c r="G1685" s="90">
        <v>114</v>
      </c>
      <c r="H1685" s="91">
        <v>2</v>
      </c>
      <c r="I1685" s="91"/>
      <c r="J1685" s="91">
        <v>1</v>
      </c>
      <c r="K1685" s="91"/>
      <c r="L1685" s="92">
        <v>2</v>
      </c>
      <c r="M1685" s="92"/>
      <c r="N1685" s="92">
        <v>1</v>
      </c>
      <c r="O1685" s="92"/>
      <c r="P1685" s="92">
        <v>2</v>
      </c>
      <c r="Q1685" s="92"/>
      <c r="R1685" s="92">
        <v>1</v>
      </c>
      <c r="S1685" s="92"/>
      <c r="T1685" s="93"/>
      <c r="U1685" s="93">
        <v>2</v>
      </c>
      <c r="V1685" s="94">
        <v>11</v>
      </c>
      <c r="W1685" s="121"/>
    </row>
    <row r="1686" spans="1:23" x14ac:dyDescent="0.2">
      <c r="A1686" s="86" t="s">
        <v>16</v>
      </c>
      <c r="B1686" s="86" t="s">
        <v>50</v>
      </c>
      <c r="C1686" s="88">
        <v>11508</v>
      </c>
      <c r="D1686" s="88" t="s">
        <v>70</v>
      </c>
      <c r="E1686" s="90" t="s">
        <v>25</v>
      </c>
      <c r="F1686" s="90">
        <v>125</v>
      </c>
      <c r="G1686" s="90">
        <v>114</v>
      </c>
      <c r="H1686" s="91">
        <v>2</v>
      </c>
      <c r="I1686" s="91"/>
      <c r="J1686" s="91"/>
      <c r="K1686" s="91">
        <v>1</v>
      </c>
      <c r="L1686" s="92">
        <v>2</v>
      </c>
      <c r="M1686" s="92"/>
      <c r="N1686" s="92">
        <v>1</v>
      </c>
      <c r="O1686" s="92"/>
      <c r="P1686" s="92">
        <v>2</v>
      </c>
      <c r="Q1686" s="92"/>
      <c r="R1686" s="92">
        <v>1</v>
      </c>
      <c r="S1686" s="92"/>
      <c r="T1686" s="93">
        <v>2</v>
      </c>
      <c r="U1686" s="93"/>
      <c r="V1686" s="94">
        <v>11</v>
      </c>
      <c r="W1686" s="121"/>
    </row>
    <row r="1687" spans="1:23" x14ac:dyDescent="0.2">
      <c r="A1687" s="86" t="s">
        <v>16</v>
      </c>
      <c r="B1687" s="86" t="s">
        <v>50</v>
      </c>
      <c r="C1687" s="88">
        <v>11508</v>
      </c>
      <c r="D1687" s="88" t="s">
        <v>70</v>
      </c>
      <c r="E1687" s="90" t="s">
        <v>25</v>
      </c>
      <c r="F1687" s="90">
        <v>125</v>
      </c>
      <c r="G1687" s="90">
        <v>114</v>
      </c>
      <c r="H1687" s="91">
        <v>2</v>
      </c>
      <c r="I1687" s="91"/>
      <c r="J1687" s="91"/>
      <c r="K1687" s="91">
        <v>1</v>
      </c>
      <c r="L1687" s="92">
        <v>2</v>
      </c>
      <c r="M1687" s="92"/>
      <c r="N1687" s="92">
        <v>1</v>
      </c>
      <c r="O1687" s="92"/>
      <c r="P1687" s="92">
        <v>2</v>
      </c>
      <c r="Q1687" s="92"/>
      <c r="R1687" s="92">
        <v>1</v>
      </c>
      <c r="S1687" s="92"/>
      <c r="T1687" s="93">
        <v>1</v>
      </c>
      <c r="U1687" s="93"/>
      <c r="V1687" s="94">
        <v>10</v>
      </c>
      <c r="W1687" s="121"/>
    </row>
    <row r="1688" spans="1:23" x14ac:dyDescent="0.2">
      <c r="A1688" s="86" t="s">
        <v>16</v>
      </c>
      <c r="B1688" s="86" t="s">
        <v>50</v>
      </c>
      <c r="C1688" s="88">
        <v>11508</v>
      </c>
      <c r="D1688" s="88" t="s">
        <v>70</v>
      </c>
      <c r="E1688" s="90" t="s">
        <v>25</v>
      </c>
      <c r="F1688" s="90">
        <v>125</v>
      </c>
      <c r="G1688" s="90">
        <v>114</v>
      </c>
      <c r="H1688" s="91"/>
      <c r="I1688" s="91">
        <v>2</v>
      </c>
      <c r="J1688" s="91">
        <v>0</v>
      </c>
      <c r="K1688" s="91"/>
      <c r="L1688" s="92"/>
      <c r="M1688" s="92">
        <v>2</v>
      </c>
      <c r="N1688" s="92">
        <v>1</v>
      </c>
      <c r="O1688" s="92"/>
      <c r="P1688" s="92"/>
      <c r="Q1688" s="92">
        <v>2</v>
      </c>
      <c r="R1688" s="92">
        <v>1</v>
      </c>
      <c r="S1688" s="92"/>
      <c r="T1688" s="93"/>
      <c r="U1688" s="93">
        <v>2</v>
      </c>
      <c r="V1688" s="94">
        <v>10</v>
      </c>
      <c r="W1688" s="121"/>
    </row>
    <row r="1689" spans="1:23" x14ac:dyDescent="0.2">
      <c r="A1689" s="86" t="s">
        <v>16</v>
      </c>
      <c r="B1689" s="86" t="s">
        <v>50</v>
      </c>
      <c r="C1689" s="88">
        <v>11508</v>
      </c>
      <c r="D1689" s="88" t="s">
        <v>70</v>
      </c>
      <c r="E1689" s="90" t="s">
        <v>25</v>
      </c>
      <c r="F1689" s="90">
        <v>125</v>
      </c>
      <c r="G1689" s="90">
        <v>114</v>
      </c>
      <c r="H1689" s="91"/>
      <c r="I1689" s="91">
        <v>2</v>
      </c>
      <c r="J1689" s="91">
        <v>0</v>
      </c>
      <c r="K1689" s="91"/>
      <c r="L1689" s="92"/>
      <c r="M1689" s="92">
        <v>2</v>
      </c>
      <c r="N1689" s="92">
        <v>1</v>
      </c>
      <c r="O1689" s="92"/>
      <c r="P1689" s="92"/>
      <c r="Q1689" s="92">
        <v>2</v>
      </c>
      <c r="R1689" s="92">
        <v>1</v>
      </c>
      <c r="S1689" s="92"/>
      <c r="T1689" s="93"/>
      <c r="U1689" s="93">
        <v>2</v>
      </c>
      <c r="V1689" s="94">
        <v>10</v>
      </c>
      <c r="W1689" s="121"/>
    </row>
    <row r="1690" spans="1:23" x14ac:dyDescent="0.2">
      <c r="A1690" s="86" t="s">
        <v>16</v>
      </c>
      <c r="B1690" s="86" t="s">
        <v>50</v>
      </c>
      <c r="C1690" s="88">
        <v>11508</v>
      </c>
      <c r="D1690" s="88" t="s">
        <v>70</v>
      </c>
      <c r="E1690" s="90" t="s">
        <v>25</v>
      </c>
      <c r="F1690" s="90">
        <v>125</v>
      </c>
      <c r="G1690" s="90">
        <v>114</v>
      </c>
      <c r="H1690" s="91">
        <v>2</v>
      </c>
      <c r="I1690" s="91"/>
      <c r="J1690" s="91"/>
      <c r="K1690" s="91">
        <v>1</v>
      </c>
      <c r="L1690" s="92"/>
      <c r="M1690" s="92">
        <v>1</v>
      </c>
      <c r="N1690" s="92">
        <v>1</v>
      </c>
      <c r="O1690" s="92"/>
      <c r="P1690" s="92">
        <v>2</v>
      </c>
      <c r="Q1690" s="92"/>
      <c r="R1690" s="92">
        <v>1</v>
      </c>
      <c r="S1690" s="92"/>
      <c r="T1690" s="93"/>
      <c r="U1690" s="93">
        <v>2</v>
      </c>
      <c r="V1690" s="94">
        <v>10</v>
      </c>
      <c r="W1690" s="121"/>
    </row>
    <row r="1691" spans="1:23" x14ac:dyDescent="0.2">
      <c r="A1691" s="86" t="s">
        <v>16</v>
      </c>
      <c r="B1691" s="86" t="s">
        <v>50</v>
      </c>
      <c r="C1691" s="88">
        <v>11508</v>
      </c>
      <c r="D1691" s="88" t="s">
        <v>70</v>
      </c>
      <c r="E1691" s="90" t="s">
        <v>25</v>
      </c>
      <c r="F1691" s="90">
        <v>125</v>
      </c>
      <c r="G1691" s="90">
        <v>114</v>
      </c>
      <c r="H1691" s="91"/>
      <c r="I1691" s="91">
        <v>1</v>
      </c>
      <c r="J1691" s="91"/>
      <c r="K1691" s="91">
        <v>1</v>
      </c>
      <c r="L1691" s="92">
        <v>2</v>
      </c>
      <c r="M1691" s="92"/>
      <c r="N1691" s="92">
        <v>1</v>
      </c>
      <c r="O1691" s="92"/>
      <c r="P1691" s="92">
        <v>2</v>
      </c>
      <c r="Q1691" s="92"/>
      <c r="R1691" s="92">
        <v>1</v>
      </c>
      <c r="S1691" s="92"/>
      <c r="T1691" s="93">
        <v>1</v>
      </c>
      <c r="U1691" s="93"/>
      <c r="V1691" s="94">
        <v>9</v>
      </c>
      <c r="W1691" s="121"/>
    </row>
    <row r="1692" spans="1:23" x14ac:dyDescent="0.2">
      <c r="A1692" s="86" t="s">
        <v>16</v>
      </c>
      <c r="B1692" s="86" t="s">
        <v>50</v>
      </c>
      <c r="C1692" s="88">
        <v>11508</v>
      </c>
      <c r="D1692" s="88" t="s">
        <v>70</v>
      </c>
      <c r="E1692" s="90" t="s">
        <v>25</v>
      </c>
      <c r="F1692" s="90">
        <v>125</v>
      </c>
      <c r="G1692" s="90">
        <v>114</v>
      </c>
      <c r="H1692" s="91">
        <v>2</v>
      </c>
      <c r="I1692" s="91"/>
      <c r="J1692" s="91">
        <v>1</v>
      </c>
      <c r="K1692" s="91"/>
      <c r="L1692" s="92"/>
      <c r="M1692" s="92">
        <v>1</v>
      </c>
      <c r="N1692" s="92">
        <v>1</v>
      </c>
      <c r="O1692" s="92"/>
      <c r="P1692" s="92"/>
      <c r="Q1692" s="92">
        <v>2</v>
      </c>
      <c r="R1692" s="92">
        <v>1</v>
      </c>
      <c r="S1692" s="92"/>
      <c r="T1692" s="93"/>
      <c r="U1692" s="93">
        <v>1</v>
      </c>
      <c r="V1692" s="94">
        <v>9</v>
      </c>
      <c r="W1692" s="121"/>
    </row>
    <row r="1693" spans="1:23" x14ac:dyDescent="0.2">
      <c r="A1693" s="86" t="s">
        <v>16</v>
      </c>
      <c r="B1693" s="86" t="s">
        <v>50</v>
      </c>
      <c r="C1693" s="88">
        <v>11508</v>
      </c>
      <c r="D1693" s="88" t="s">
        <v>70</v>
      </c>
      <c r="E1693" s="90" t="s">
        <v>25</v>
      </c>
      <c r="F1693" s="90">
        <v>125</v>
      </c>
      <c r="G1693" s="90">
        <v>114</v>
      </c>
      <c r="H1693" s="91">
        <v>2</v>
      </c>
      <c r="I1693" s="91"/>
      <c r="J1693" s="91"/>
      <c r="K1693" s="91">
        <v>1</v>
      </c>
      <c r="L1693" s="92">
        <v>2</v>
      </c>
      <c r="M1693" s="92"/>
      <c r="N1693" s="92">
        <v>1</v>
      </c>
      <c r="O1693" s="92"/>
      <c r="P1693" s="92">
        <v>1</v>
      </c>
      <c r="Q1693" s="92"/>
      <c r="R1693" s="92">
        <v>1</v>
      </c>
      <c r="S1693" s="92"/>
      <c r="T1693" s="93"/>
      <c r="U1693" s="93">
        <v>1</v>
      </c>
      <c r="V1693" s="94">
        <v>9</v>
      </c>
      <c r="W1693" s="121"/>
    </row>
    <row r="1694" spans="1:23" x14ac:dyDescent="0.2">
      <c r="A1694" s="86" t="s">
        <v>16</v>
      </c>
      <c r="B1694" s="86" t="s">
        <v>50</v>
      </c>
      <c r="C1694" s="88">
        <v>11508</v>
      </c>
      <c r="D1694" s="88" t="s">
        <v>70</v>
      </c>
      <c r="E1694" s="90" t="s">
        <v>25</v>
      </c>
      <c r="F1694" s="90">
        <v>125</v>
      </c>
      <c r="G1694" s="90">
        <v>114</v>
      </c>
      <c r="H1694" s="91">
        <v>1</v>
      </c>
      <c r="I1694" s="91"/>
      <c r="J1694" s="91">
        <v>1</v>
      </c>
      <c r="K1694" s="91"/>
      <c r="L1694" s="92">
        <v>2</v>
      </c>
      <c r="M1694" s="92"/>
      <c r="N1694" s="92">
        <v>1</v>
      </c>
      <c r="O1694" s="92"/>
      <c r="P1694" s="92"/>
      <c r="Q1694" s="92">
        <v>2</v>
      </c>
      <c r="R1694" s="92"/>
      <c r="S1694" s="92">
        <v>1</v>
      </c>
      <c r="T1694" s="93"/>
      <c r="U1694" s="93">
        <v>1</v>
      </c>
      <c r="V1694" s="94">
        <v>9</v>
      </c>
      <c r="W1694" s="121"/>
    </row>
    <row r="1695" spans="1:23" x14ac:dyDescent="0.2">
      <c r="A1695" s="86" t="s">
        <v>16</v>
      </c>
      <c r="B1695" s="86" t="s">
        <v>50</v>
      </c>
      <c r="C1695" s="88">
        <v>11508</v>
      </c>
      <c r="D1695" s="88" t="s">
        <v>70</v>
      </c>
      <c r="E1695" s="90" t="s">
        <v>25</v>
      </c>
      <c r="F1695" s="90">
        <v>125</v>
      </c>
      <c r="G1695" s="90">
        <v>114</v>
      </c>
      <c r="H1695" s="91">
        <v>1</v>
      </c>
      <c r="I1695" s="91"/>
      <c r="J1695" s="91">
        <v>1</v>
      </c>
      <c r="K1695" s="91"/>
      <c r="L1695" s="92"/>
      <c r="M1695" s="92">
        <v>1</v>
      </c>
      <c r="N1695" s="92">
        <v>1</v>
      </c>
      <c r="O1695" s="92"/>
      <c r="P1695" s="92">
        <v>2</v>
      </c>
      <c r="Q1695" s="92"/>
      <c r="R1695" s="92">
        <v>1</v>
      </c>
      <c r="S1695" s="92"/>
      <c r="T1695" s="93">
        <v>1</v>
      </c>
      <c r="U1695" s="93"/>
      <c r="V1695" s="94">
        <v>8</v>
      </c>
      <c r="W1695" s="121"/>
    </row>
    <row r="1696" spans="1:23" x14ac:dyDescent="0.2">
      <c r="A1696" s="86" t="s">
        <v>16</v>
      </c>
      <c r="B1696" s="86" t="s">
        <v>50</v>
      </c>
      <c r="C1696" s="88">
        <v>11508</v>
      </c>
      <c r="D1696" s="88" t="s">
        <v>70</v>
      </c>
      <c r="E1696" s="90" t="s">
        <v>25</v>
      </c>
      <c r="F1696" s="90">
        <v>125</v>
      </c>
      <c r="G1696" s="90">
        <v>114</v>
      </c>
      <c r="H1696" s="91">
        <v>2</v>
      </c>
      <c r="I1696" s="91"/>
      <c r="J1696" s="91">
        <v>1</v>
      </c>
      <c r="K1696" s="91"/>
      <c r="L1696" s="92">
        <v>2</v>
      </c>
      <c r="M1696" s="92"/>
      <c r="N1696" s="92">
        <v>1</v>
      </c>
      <c r="O1696" s="92"/>
      <c r="P1696" s="92">
        <v>0</v>
      </c>
      <c r="Q1696" s="92"/>
      <c r="R1696" s="92">
        <v>1</v>
      </c>
      <c r="S1696" s="92"/>
      <c r="T1696" s="93">
        <v>1</v>
      </c>
      <c r="U1696" s="93"/>
      <c r="V1696" s="94">
        <v>8</v>
      </c>
      <c r="W1696" s="121"/>
    </row>
    <row r="1697" spans="1:23" x14ac:dyDescent="0.2">
      <c r="A1697" s="86" t="s">
        <v>16</v>
      </c>
      <c r="B1697" s="86" t="s">
        <v>50</v>
      </c>
      <c r="C1697" s="88">
        <v>11508</v>
      </c>
      <c r="D1697" s="88" t="s">
        <v>70</v>
      </c>
      <c r="E1697" s="90" t="s">
        <v>25</v>
      </c>
      <c r="F1697" s="90">
        <v>125</v>
      </c>
      <c r="G1697" s="90">
        <v>114</v>
      </c>
      <c r="H1697" s="91">
        <v>1</v>
      </c>
      <c r="I1697" s="91"/>
      <c r="J1697" s="91"/>
      <c r="K1697" s="91">
        <v>1</v>
      </c>
      <c r="L1697" s="92">
        <v>0</v>
      </c>
      <c r="M1697" s="92"/>
      <c r="N1697" s="92">
        <v>1</v>
      </c>
      <c r="O1697" s="92"/>
      <c r="P1697" s="92">
        <v>2</v>
      </c>
      <c r="Q1697" s="92"/>
      <c r="R1697" s="92">
        <v>1</v>
      </c>
      <c r="S1697" s="92"/>
      <c r="T1697" s="93">
        <v>2</v>
      </c>
      <c r="U1697" s="93"/>
      <c r="V1697" s="94">
        <v>8</v>
      </c>
      <c r="W1697" s="121"/>
    </row>
    <row r="1698" spans="1:23" x14ac:dyDescent="0.2">
      <c r="A1698" s="86" t="s">
        <v>16</v>
      </c>
      <c r="B1698" s="86" t="s">
        <v>50</v>
      </c>
      <c r="C1698" s="88">
        <v>11508</v>
      </c>
      <c r="D1698" s="88" t="s">
        <v>70</v>
      </c>
      <c r="E1698" s="90" t="s">
        <v>25</v>
      </c>
      <c r="F1698" s="90">
        <v>125</v>
      </c>
      <c r="G1698" s="90">
        <v>114</v>
      </c>
      <c r="H1698" s="91">
        <v>0</v>
      </c>
      <c r="I1698" s="91"/>
      <c r="J1698" s="91">
        <v>1</v>
      </c>
      <c r="K1698" s="91"/>
      <c r="L1698" s="92"/>
      <c r="M1698" s="92">
        <v>2</v>
      </c>
      <c r="N1698" s="92">
        <v>1</v>
      </c>
      <c r="O1698" s="92"/>
      <c r="P1698" s="92">
        <v>2</v>
      </c>
      <c r="Q1698" s="92"/>
      <c r="R1698" s="92">
        <v>1</v>
      </c>
      <c r="S1698" s="92"/>
      <c r="T1698" s="93"/>
      <c r="U1698" s="93">
        <v>1</v>
      </c>
      <c r="V1698" s="94">
        <v>8</v>
      </c>
      <c r="W1698" s="121"/>
    </row>
    <row r="1699" spans="1:23" x14ac:dyDescent="0.2">
      <c r="A1699" s="86" t="s">
        <v>16</v>
      </c>
      <c r="B1699" s="86" t="s">
        <v>50</v>
      </c>
      <c r="C1699" s="88">
        <v>11508</v>
      </c>
      <c r="D1699" s="88" t="s">
        <v>70</v>
      </c>
      <c r="E1699" s="90" t="s">
        <v>25</v>
      </c>
      <c r="F1699" s="90">
        <v>125</v>
      </c>
      <c r="G1699" s="90">
        <v>114</v>
      </c>
      <c r="H1699" s="91">
        <v>2</v>
      </c>
      <c r="I1699" s="91"/>
      <c r="J1699" s="91">
        <v>1</v>
      </c>
      <c r="K1699" s="91"/>
      <c r="L1699" s="92"/>
      <c r="M1699" s="92">
        <v>2</v>
      </c>
      <c r="N1699" s="92">
        <v>1</v>
      </c>
      <c r="O1699" s="92"/>
      <c r="P1699" s="92">
        <v>0</v>
      </c>
      <c r="Q1699" s="92"/>
      <c r="R1699" s="92">
        <v>1</v>
      </c>
      <c r="S1699" s="92"/>
      <c r="T1699" s="93">
        <v>0</v>
      </c>
      <c r="U1699" s="93"/>
      <c r="V1699" s="94">
        <v>7</v>
      </c>
      <c r="W1699" s="121"/>
    </row>
    <row r="1700" spans="1:23" x14ac:dyDescent="0.2">
      <c r="A1700" s="86" t="s">
        <v>16</v>
      </c>
      <c r="B1700" s="86" t="s">
        <v>50</v>
      </c>
      <c r="C1700" s="88">
        <v>11508</v>
      </c>
      <c r="D1700" s="88" t="s">
        <v>70</v>
      </c>
      <c r="E1700" s="90" t="s">
        <v>25</v>
      </c>
      <c r="F1700" s="90">
        <v>125</v>
      </c>
      <c r="G1700" s="90">
        <v>114</v>
      </c>
      <c r="H1700" s="91">
        <v>1</v>
      </c>
      <c r="I1700" s="91"/>
      <c r="J1700" s="91">
        <v>1</v>
      </c>
      <c r="K1700" s="91"/>
      <c r="L1700" s="92">
        <v>2</v>
      </c>
      <c r="M1700" s="92"/>
      <c r="N1700" s="92"/>
      <c r="O1700" s="92">
        <v>0</v>
      </c>
      <c r="P1700" s="92"/>
      <c r="Q1700" s="92">
        <v>1</v>
      </c>
      <c r="R1700" s="92">
        <v>1</v>
      </c>
      <c r="S1700" s="92"/>
      <c r="T1700" s="93">
        <v>1</v>
      </c>
      <c r="U1700" s="93"/>
      <c r="V1700" s="94">
        <v>7</v>
      </c>
      <c r="W1700" s="121"/>
    </row>
    <row r="1701" spans="1:23" x14ac:dyDescent="0.2">
      <c r="A1701" s="86" t="s">
        <v>16</v>
      </c>
      <c r="B1701" s="86" t="s">
        <v>50</v>
      </c>
      <c r="C1701" s="88">
        <v>11508</v>
      </c>
      <c r="D1701" s="88" t="s">
        <v>70</v>
      </c>
      <c r="E1701" s="90" t="s">
        <v>25</v>
      </c>
      <c r="F1701" s="90">
        <v>125</v>
      </c>
      <c r="G1701" s="90">
        <v>114</v>
      </c>
      <c r="H1701" s="91">
        <v>2</v>
      </c>
      <c r="I1701" s="91"/>
      <c r="J1701" s="91">
        <v>0</v>
      </c>
      <c r="K1701" s="91"/>
      <c r="L1701" s="92">
        <v>0</v>
      </c>
      <c r="M1701" s="92"/>
      <c r="N1701" s="92">
        <v>1</v>
      </c>
      <c r="O1701" s="92"/>
      <c r="P1701" s="92"/>
      <c r="Q1701" s="92">
        <v>2</v>
      </c>
      <c r="R1701" s="92">
        <v>1</v>
      </c>
      <c r="S1701" s="92"/>
      <c r="T1701" s="93">
        <v>0</v>
      </c>
      <c r="U1701" s="93"/>
      <c r="V1701" s="94">
        <v>6</v>
      </c>
      <c r="W1701" s="121"/>
    </row>
    <row r="1702" spans="1:23" x14ac:dyDescent="0.2">
      <c r="A1702" s="86" t="s">
        <v>16</v>
      </c>
      <c r="B1702" s="86" t="s">
        <v>50</v>
      </c>
      <c r="C1702" s="88">
        <v>11508</v>
      </c>
      <c r="D1702" s="88" t="s">
        <v>70</v>
      </c>
      <c r="E1702" s="90" t="s">
        <v>25</v>
      </c>
      <c r="F1702" s="90">
        <v>125</v>
      </c>
      <c r="G1702" s="90">
        <v>114</v>
      </c>
      <c r="H1702" s="91">
        <v>0</v>
      </c>
      <c r="I1702" s="91"/>
      <c r="J1702" s="91">
        <v>1</v>
      </c>
      <c r="K1702" s="91"/>
      <c r="L1702" s="92">
        <v>1</v>
      </c>
      <c r="M1702" s="92"/>
      <c r="N1702" s="92">
        <v>1</v>
      </c>
      <c r="O1702" s="92"/>
      <c r="P1702" s="92">
        <v>0</v>
      </c>
      <c r="Q1702" s="92"/>
      <c r="R1702" s="92">
        <v>1</v>
      </c>
      <c r="S1702" s="92"/>
      <c r="T1702" s="93">
        <v>1</v>
      </c>
      <c r="U1702" s="93"/>
      <c r="V1702" s="94">
        <v>5</v>
      </c>
      <c r="W1702" s="121"/>
    </row>
    <row r="1703" spans="1:23" x14ac:dyDescent="0.2">
      <c r="A1703" s="86" t="s">
        <v>16</v>
      </c>
      <c r="B1703" s="86" t="s">
        <v>51</v>
      </c>
      <c r="C1703" s="88">
        <v>11510</v>
      </c>
      <c r="D1703" s="88" t="s">
        <v>70</v>
      </c>
      <c r="E1703" s="89" t="s">
        <v>22</v>
      </c>
      <c r="F1703" s="90">
        <v>72</v>
      </c>
      <c r="G1703" s="90">
        <v>71</v>
      </c>
      <c r="H1703" s="91">
        <v>2</v>
      </c>
      <c r="I1703" s="91"/>
      <c r="J1703" s="91">
        <v>1</v>
      </c>
      <c r="K1703" s="91"/>
      <c r="L1703" s="92"/>
      <c r="M1703" s="92">
        <v>1</v>
      </c>
      <c r="N1703" s="92">
        <v>1</v>
      </c>
      <c r="O1703" s="92"/>
      <c r="P1703" s="92"/>
      <c r="Q1703" s="92">
        <v>1</v>
      </c>
      <c r="R1703" s="92">
        <v>1</v>
      </c>
      <c r="S1703" s="92"/>
      <c r="T1703" s="93">
        <v>1</v>
      </c>
      <c r="U1703" s="93"/>
      <c r="V1703" s="94">
        <v>8</v>
      </c>
      <c r="W1703" s="121"/>
    </row>
    <row r="1704" spans="1:23" x14ac:dyDescent="0.2">
      <c r="A1704" s="86" t="s">
        <v>16</v>
      </c>
      <c r="B1704" s="86" t="s">
        <v>51</v>
      </c>
      <c r="C1704" s="88">
        <v>11510</v>
      </c>
      <c r="D1704" s="88" t="s">
        <v>70</v>
      </c>
      <c r="E1704" s="90" t="s">
        <v>22</v>
      </c>
      <c r="F1704" s="90">
        <v>72</v>
      </c>
      <c r="G1704" s="90">
        <v>71</v>
      </c>
      <c r="H1704" s="91">
        <v>2</v>
      </c>
      <c r="I1704" s="91"/>
      <c r="J1704" s="91">
        <v>1</v>
      </c>
      <c r="K1704" s="91"/>
      <c r="L1704" s="92"/>
      <c r="M1704" s="92">
        <v>1</v>
      </c>
      <c r="N1704" s="92">
        <v>1</v>
      </c>
      <c r="O1704" s="92"/>
      <c r="P1704" s="92">
        <v>2</v>
      </c>
      <c r="Q1704" s="92"/>
      <c r="R1704" s="92">
        <v>1</v>
      </c>
      <c r="S1704" s="92"/>
      <c r="T1704" s="93">
        <v>1</v>
      </c>
      <c r="U1704" s="93"/>
      <c r="V1704" s="94">
        <v>9</v>
      </c>
      <c r="W1704" s="121"/>
    </row>
    <row r="1705" spans="1:23" x14ac:dyDescent="0.2">
      <c r="A1705" s="86" t="s">
        <v>16</v>
      </c>
      <c r="B1705" s="86" t="s">
        <v>51</v>
      </c>
      <c r="C1705" s="88">
        <v>11510</v>
      </c>
      <c r="D1705" s="88" t="s">
        <v>70</v>
      </c>
      <c r="E1705" s="90" t="s">
        <v>22</v>
      </c>
      <c r="F1705" s="90">
        <v>72</v>
      </c>
      <c r="G1705" s="90">
        <v>71</v>
      </c>
      <c r="H1705" s="91">
        <v>0</v>
      </c>
      <c r="I1705" s="91"/>
      <c r="J1705" s="91"/>
      <c r="K1705" s="91">
        <v>1</v>
      </c>
      <c r="L1705" s="92">
        <v>2</v>
      </c>
      <c r="M1705" s="92"/>
      <c r="N1705" s="92">
        <v>1</v>
      </c>
      <c r="O1705" s="92"/>
      <c r="P1705" s="92">
        <v>1</v>
      </c>
      <c r="Q1705" s="92"/>
      <c r="R1705" s="92">
        <v>1</v>
      </c>
      <c r="S1705" s="92"/>
      <c r="T1705" s="93">
        <v>2</v>
      </c>
      <c r="U1705" s="93"/>
      <c r="V1705" s="94">
        <v>8</v>
      </c>
      <c r="W1705" s="121"/>
    </row>
    <row r="1706" spans="1:23" x14ac:dyDescent="0.2">
      <c r="A1706" s="86" t="s">
        <v>16</v>
      </c>
      <c r="B1706" s="86" t="s">
        <v>51</v>
      </c>
      <c r="C1706" s="88">
        <v>11510</v>
      </c>
      <c r="D1706" s="88" t="s">
        <v>70</v>
      </c>
      <c r="E1706" s="90" t="s">
        <v>22</v>
      </c>
      <c r="F1706" s="90">
        <v>72</v>
      </c>
      <c r="G1706" s="90">
        <v>71</v>
      </c>
      <c r="H1706" s="91"/>
      <c r="I1706" s="91">
        <v>1</v>
      </c>
      <c r="J1706" s="91">
        <v>1</v>
      </c>
      <c r="K1706" s="91"/>
      <c r="L1706" s="92"/>
      <c r="M1706" s="92">
        <v>2</v>
      </c>
      <c r="N1706" s="92">
        <v>1</v>
      </c>
      <c r="O1706" s="92"/>
      <c r="P1706" s="92">
        <v>1</v>
      </c>
      <c r="Q1706" s="92"/>
      <c r="R1706" s="92">
        <v>1</v>
      </c>
      <c r="S1706" s="92"/>
      <c r="T1706" s="93">
        <v>1</v>
      </c>
      <c r="U1706" s="93"/>
      <c r="V1706" s="94">
        <v>8</v>
      </c>
      <c r="W1706" s="121"/>
    </row>
    <row r="1707" spans="1:23" x14ac:dyDescent="0.2">
      <c r="A1707" s="86" t="s">
        <v>16</v>
      </c>
      <c r="B1707" s="86" t="s">
        <v>51</v>
      </c>
      <c r="C1707" s="88">
        <v>11510</v>
      </c>
      <c r="D1707" s="88" t="s">
        <v>70</v>
      </c>
      <c r="E1707" s="90" t="s">
        <v>22</v>
      </c>
      <c r="F1707" s="90">
        <v>72</v>
      </c>
      <c r="G1707" s="90">
        <v>71</v>
      </c>
      <c r="H1707" s="91">
        <v>1</v>
      </c>
      <c r="I1707" s="91"/>
      <c r="J1707" s="91">
        <v>1</v>
      </c>
      <c r="K1707" s="91"/>
      <c r="L1707" s="92">
        <v>0</v>
      </c>
      <c r="M1707" s="92"/>
      <c r="N1707" s="92">
        <v>1</v>
      </c>
      <c r="O1707" s="92"/>
      <c r="P1707" s="92">
        <v>1</v>
      </c>
      <c r="Q1707" s="92"/>
      <c r="R1707" s="92">
        <v>1</v>
      </c>
      <c r="S1707" s="92"/>
      <c r="T1707" s="93">
        <v>1</v>
      </c>
      <c r="U1707" s="93"/>
      <c r="V1707" s="94">
        <v>6</v>
      </c>
      <c r="W1707" s="121"/>
    </row>
    <row r="1708" spans="1:23" x14ac:dyDescent="0.2">
      <c r="A1708" s="86" t="s">
        <v>16</v>
      </c>
      <c r="B1708" s="86" t="s">
        <v>51</v>
      </c>
      <c r="C1708" s="88">
        <v>11510</v>
      </c>
      <c r="D1708" s="88" t="s">
        <v>70</v>
      </c>
      <c r="E1708" s="90" t="s">
        <v>22</v>
      </c>
      <c r="F1708" s="90">
        <v>72</v>
      </c>
      <c r="G1708" s="90">
        <v>71</v>
      </c>
      <c r="H1708" s="91"/>
      <c r="I1708" s="91">
        <v>2</v>
      </c>
      <c r="J1708" s="91">
        <v>1</v>
      </c>
      <c r="K1708" s="91"/>
      <c r="L1708" s="92">
        <v>2</v>
      </c>
      <c r="M1708" s="92"/>
      <c r="N1708" s="92">
        <v>0</v>
      </c>
      <c r="O1708" s="92"/>
      <c r="P1708" s="92">
        <v>2</v>
      </c>
      <c r="Q1708" s="92"/>
      <c r="R1708" s="92">
        <v>0</v>
      </c>
      <c r="S1708" s="92"/>
      <c r="T1708" s="93"/>
      <c r="U1708" s="93">
        <v>2</v>
      </c>
      <c r="V1708" s="94">
        <v>9</v>
      </c>
      <c r="W1708" s="121"/>
    </row>
    <row r="1709" spans="1:23" x14ac:dyDescent="0.2">
      <c r="A1709" s="86" t="s">
        <v>16</v>
      </c>
      <c r="B1709" s="86" t="s">
        <v>51</v>
      </c>
      <c r="C1709" s="88">
        <v>11510</v>
      </c>
      <c r="D1709" s="88" t="s">
        <v>70</v>
      </c>
      <c r="E1709" s="90" t="s">
        <v>22</v>
      </c>
      <c r="F1709" s="90">
        <v>72</v>
      </c>
      <c r="G1709" s="90">
        <v>71</v>
      </c>
      <c r="H1709" s="91">
        <v>1</v>
      </c>
      <c r="I1709" s="91"/>
      <c r="J1709" s="91">
        <v>1</v>
      </c>
      <c r="K1709" s="91"/>
      <c r="L1709" s="92">
        <v>2</v>
      </c>
      <c r="M1709" s="92"/>
      <c r="N1709" s="92">
        <v>1</v>
      </c>
      <c r="O1709" s="92"/>
      <c r="P1709" s="92">
        <v>2</v>
      </c>
      <c r="Q1709" s="92"/>
      <c r="R1709" s="92">
        <v>1</v>
      </c>
      <c r="S1709" s="92"/>
      <c r="T1709" s="93">
        <v>1</v>
      </c>
      <c r="U1709" s="93"/>
      <c r="V1709" s="94">
        <v>9</v>
      </c>
      <c r="W1709" s="121"/>
    </row>
    <row r="1710" spans="1:23" x14ac:dyDescent="0.2">
      <c r="A1710" s="86" t="s">
        <v>16</v>
      </c>
      <c r="B1710" s="86" t="s">
        <v>51</v>
      </c>
      <c r="C1710" s="88">
        <v>11510</v>
      </c>
      <c r="D1710" s="88" t="s">
        <v>70</v>
      </c>
      <c r="E1710" s="90" t="s">
        <v>22</v>
      </c>
      <c r="F1710" s="90">
        <v>72</v>
      </c>
      <c r="G1710" s="90">
        <v>71</v>
      </c>
      <c r="H1710" s="91"/>
      <c r="I1710" s="91">
        <v>2</v>
      </c>
      <c r="J1710" s="91"/>
      <c r="K1710" s="91">
        <v>1</v>
      </c>
      <c r="L1710" s="92">
        <v>2</v>
      </c>
      <c r="M1710" s="92"/>
      <c r="N1710" s="92">
        <v>1</v>
      </c>
      <c r="O1710" s="92"/>
      <c r="P1710" s="92">
        <v>0</v>
      </c>
      <c r="Q1710" s="92"/>
      <c r="R1710" s="92">
        <v>1</v>
      </c>
      <c r="S1710" s="92"/>
      <c r="T1710" s="93">
        <v>2</v>
      </c>
      <c r="U1710" s="93"/>
      <c r="V1710" s="94">
        <v>9</v>
      </c>
      <c r="W1710" s="121"/>
    </row>
    <row r="1711" spans="1:23" x14ac:dyDescent="0.2">
      <c r="A1711" s="86" t="s">
        <v>16</v>
      </c>
      <c r="B1711" s="86" t="s">
        <v>51</v>
      </c>
      <c r="C1711" s="88">
        <v>11510</v>
      </c>
      <c r="D1711" s="88" t="s">
        <v>70</v>
      </c>
      <c r="E1711" s="90" t="s">
        <v>22</v>
      </c>
      <c r="F1711" s="90">
        <v>72</v>
      </c>
      <c r="G1711" s="90">
        <v>71</v>
      </c>
      <c r="H1711" s="91">
        <v>2</v>
      </c>
      <c r="I1711" s="91"/>
      <c r="J1711" s="91">
        <v>1</v>
      </c>
      <c r="K1711" s="91"/>
      <c r="L1711" s="92"/>
      <c r="M1711" s="92">
        <v>1</v>
      </c>
      <c r="N1711" s="92">
        <v>1</v>
      </c>
      <c r="O1711" s="92"/>
      <c r="P1711" s="92">
        <v>2</v>
      </c>
      <c r="Q1711" s="92"/>
      <c r="R1711" s="92">
        <v>1</v>
      </c>
      <c r="S1711" s="92"/>
      <c r="T1711" s="93">
        <v>1</v>
      </c>
      <c r="U1711" s="93"/>
      <c r="V1711" s="94">
        <v>9</v>
      </c>
      <c r="W1711" s="121"/>
    </row>
    <row r="1712" spans="1:23" x14ac:dyDescent="0.2">
      <c r="A1712" s="86" t="s">
        <v>16</v>
      </c>
      <c r="B1712" s="86" t="s">
        <v>51</v>
      </c>
      <c r="C1712" s="88">
        <v>11510</v>
      </c>
      <c r="D1712" s="88" t="s">
        <v>70</v>
      </c>
      <c r="E1712" s="90" t="s">
        <v>22</v>
      </c>
      <c r="F1712" s="90">
        <v>72</v>
      </c>
      <c r="G1712" s="90">
        <v>71</v>
      </c>
      <c r="H1712" s="91"/>
      <c r="I1712" s="91">
        <v>2</v>
      </c>
      <c r="J1712" s="91">
        <v>1</v>
      </c>
      <c r="K1712" s="91"/>
      <c r="L1712" s="92"/>
      <c r="M1712" s="92">
        <v>0</v>
      </c>
      <c r="N1712" s="92">
        <v>1</v>
      </c>
      <c r="O1712" s="92"/>
      <c r="P1712" s="92">
        <v>2</v>
      </c>
      <c r="Q1712" s="92"/>
      <c r="R1712" s="92">
        <v>1</v>
      </c>
      <c r="S1712" s="92"/>
      <c r="T1712" s="93">
        <v>1</v>
      </c>
      <c r="U1712" s="93"/>
      <c r="V1712" s="94">
        <v>8</v>
      </c>
      <c r="W1712" s="121"/>
    </row>
    <row r="1713" spans="1:23" x14ac:dyDescent="0.2">
      <c r="A1713" s="86" t="s">
        <v>16</v>
      </c>
      <c r="B1713" s="86" t="s">
        <v>51</v>
      </c>
      <c r="C1713" s="88">
        <v>11510</v>
      </c>
      <c r="D1713" s="88" t="s">
        <v>70</v>
      </c>
      <c r="E1713" s="90" t="s">
        <v>22</v>
      </c>
      <c r="F1713" s="90">
        <v>72</v>
      </c>
      <c r="G1713" s="90">
        <v>71</v>
      </c>
      <c r="H1713" s="91"/>
      <c r="I1713" s="91">
        <v>2</v>
      </c>
      <c r="J1713" s="91">
        <v>1</v>
      </c>
      <c r="K1713" s="91"/>
      <c r="L1713" s="92">
        <v>2</v>
      </c>
      <c r="M1713" s="92"/>
      <c r="N1713" s="92">
        <v>1</v>
      </c>
      <c r="O1713" s="92"/>
      <c r="P1713" s="92"/>
      <c r="Q1713" s="92">
        <v>2</v>
      </c>
      <c r="R1713" s="92">
        <v>1</v>
      </c>
      <c r="S1713" s="92"/>
      <c r="T1713" s="93">
        <v>2</v>
      </c>
      <c r="U1713" s="93"/>
      <c r="V1713" s="94">
        <v>11</v>
      </c>
      <c r="W1713" s="121"/>
    </row>
    <row r="1714" spans="1:23" x14ac:dyDescent="0.2">
      <c r="A1714" s="86" t="s">
        <v>16</v>
      </c>
      <c r="B1714" s="86" t="s">
        <v>51</v>
      </c>
      <c r="C1714" s="88">
        <v>11510</v>
      </c>
      <c r="D1714" s="88" t="s">
        <v>70</v>
      </c>
      <c r="E1714" s="90" t="s">
        <v>22</v>
      </c>
      <c r="F1714" s="90">
        <v>72</v>
      </c>
      <c r="G1714" s="90">
        <v>71</v>
      </c>
      <c r="H1714" s="91">
        <v>0</v>
      </c>
      <c r="I1714" s="91"/>
      <c r="J1714" s="91"/>
      <c r="K1714" s="91">
        <v>1</v>
      </c>
      <c r="L1714" s="92">
        <v>2</v>
      </c>
      <c r="M1714" s="92">
        <v>1</v>
      </c>
      <c r="N1714" s="92"/>
      <c r="O1714" s="92">
        <v>0</v>
      </c>
      <c r="P1714" s="92"/>
      <c r="Q1714" s="92"/>
      <c r="R1714" s="92">
        <v>0</v>
      </c>
      <c r="S1714" s="92">
        <v>1</v>
      </c>
      <c r="T1714" s="93"/>
      <c r="U1714" s="93"/>
      <c r="V1714" s="94">
        <v>5</v>
      </c>
      <c r="W1714" s="121"/>
    </row>
    <row r="1715" spans="1:23" x14ac:dyDescent="0.2">
      <c r="A1715" s="86" t="s">
        <v>16</v>
      </c>
      <c r="B1715" s="86" t="s">
        <v>51</v>
      </c>
      <c r="C1715" s="88">
        <v>11510</v>
      </c>
      <c r="D1715" s="88" t="s">
        <v>70</v>
      </c>
      <c r="E1715" s="90" t="s">
        <v>22</v>
      </c>
      <c r="F1715" s="90">
        <v>72</v>
      </c>
      <c r="G1715" s="90">
        <v>71</v>
      </c>
      <c r="H1715" s="91"/>
      <c r="I1715" s="91">
        <v>2</v>
      </c>
      <c r="J1715" s="91"/>
      <c r="K1715" s="91">
        <v>1</v>
      </c>
      <c r="L1715" s="92"/>
      <c r="M1715" s="92">
        <v>2</v>
      </c>
      <c r="N1715" s="92">
        <v>1</v>
      </c>
      <c r="O1715" s="92"/>
      <c r="P1715" s="92"/>
      <c r="Q1715" s="92">
        <v>1</v>
      </c>
      <c r="R1715" s="92">
        <v>1</v>
      </c>
      <c r="S1715" s="92"/>
      <c r="T1715" s="93">
        <v>2</v>
      </c>
      <c r="U1715" s="93"/>
      <c r="V1715" s="94">
        <v>10</v>
      </c>
      <c r="W1715" s="121"/>
    </row>
    <row r="1716" spans="1:23" x14ac:dyDescent="0.2">
      <c r="A1716" s="86" t="s">
        <v>16</v>
      </c>
      <c r="B1716" s="86" t="s">
        <v>51</v>
      </c>
      <c r="C1716" s="88">
        <v>11510</v>
      </c>
      <c r="D1716" s="88" t="s">
        <v>70</v>
      </c>
      <c r="E1716" s="90" t="s">
        <v>22</v>
      </c>
      <c r="F1716" s="90">
        <v>72</v>
      </c>
      <c r="G1716" s="90">
        <v>71</v>
      </c>
      <c r="H1716" s="91"/>
      <c r="I1716" s="91">
        <v>2</v>
      </c>
      <c r="J1716" s="91">
        <v>1</v>
      </c>
      <c r="K1716" s="91"/>
      <c r="L1716" s="92">
        <v>2</v>
      </c>
      <c r="M1716" s="92"/>
      <c r="N1716" s="92">
        <v>1</v>
      </c>
      <c r="O1716" s="92"/>
      <c r="P1716" s="92">
        <v>0</v>
      </c>
      <c r="Q1716" s="92"/>
      <c r="R1716" s="92">
        <v>1</v>
      </c>
      <c r="S1716" s="92"/>
      <c r="T1716" s="93">
        <v>1</v>
      </c>
      <c r="U1716" s="93"/>
      <c r="V1716" s="94">
        <v>8</v>
      </c>
      <c r="W1716" s="121"/>
    </row>
    <row r="1717" spans="1:23" x14ac:dyDescent="0.2">
      <c r="A1717" s="86" t="s">
        <v>16</v>
      </c>
      <c r="B1717" s="86" t="s">
        <v>51</v>
      </c>
      <c r="C1717" s="88">
        <v>11510</v>
      </c>
      <c r="D1717" s="88" t="s">
        <v>70</v>
      </c>
      <c r="E1717" s="90" t="s">
        <v>22</v>
      </c>
      <c r="F1717" s="90">
        <v>72</v>
      </c>
      <c r="G1717" s="90">
        <v>71</v>
      </c>
      <c r="H1717" s="91"/>
      <c r="I1717" s="91">
        <v>2</v>
      </c>
      <c r="J1717" s="91"/>
      <c r="K1717" s="91">
        <v>1</v>
      </c>
      <c r="L1717" s="92">
        <v>0</v>
      </c>
      <c r="M1717" s="92"/>
      <c r="N1717" s="92">
        <v>1</v>
      </c>
      <c r="O1717" s="92"/>
      <c r="P1717" s="92">
        <v>2</v>
      </c>
      <c r="Q1717" s="92"/>
      <c r="R1717" s="92">
        <v>1</v>
      </c>
      <c r="S1717" s="92"/>
      <c r="T1717" s="93">
        <v>2</v>
      </c>
      <c r="U1717" s="93"/>
      <c r="V1717" s="94">
        <v>9</v>
      </c>
      <c r="W1717" s="121"/>
    </row>
    <row r="1718" spans="1:23" x14ac:dyDescent="0.2">
      <c r="A1718" s="86" t="s">
        <v>16</v>
      </c>
      <c r="B1718" s="86" t="s">
        <v>51</v>
      </c>
      <c r="C1718" s="88">
        <v>11510</v>
      </c>
      <c r="D1718" s="88" t="s">
        <v>70</v>
      </c>
      <c r="E1718" s="90" t="s">
        <v>22</v>
      </c>
      <c r="F1718" s="90">
        <v>72</v>
      </c>
      <c r="G1718" s="90">
        <v>71</v>
      </c>
      <c r="H1718" s="91">
        <v>2</v>
      </c>
      <c r="I1718" s="91"/>
      <c r="J1718" s="91"/>
      <c r="K1718" s="91">
        <v>1</v>
      </c>
      <c r="L1718" s="92"/>
      <c r="M1718" s="92">
        <v>0</v>
      </c>
      <c r="N1718" s="92">
        <v>1</v>
      </c>
      <c r="O1718" s="92"/>
      <c r="P1718" s="92">
        <v>2</v>
      </c>
      <c r="Q1718" s="92"/>
      <c r="R1718" s="92">
        <v>1</v>
      </c>
      <c r="S1718" s="92"/>
      <c r="T1718" s="93">
        <v>1</v>
      </c>
      <c r="U1718" s="93"/>
      <c r="V1718" s="94">
        <v>8</v>
      </c>
      <c r="W1718" s="121"/>
    </row>
    <row r="1719" spans="1:23" x14ac:dyDescent="0.2">
      <c r="A1719" s="86" t="s">
        <v>16</v>
      </c>
      <c r="B1719" s="86" t="s">
        <v>51</v>
      </c>
      <c r="C1719" s="88">
        <v>11510</v>
      </c>
      <c r="D1719" s="88" t="s">
        <v>70</v>
      </c>
      <c r="E1719" s="90" t="s">
        <v>22</v>
      </c>
      <c r="F1719" s="90">
        <v>72</v>
      </c>
      <c r="G1719" s="90">
        <v>71</v>
      </c>
      <c r="H1719" s="91">
        <v>1</v>
      </c>
      <c r="I1719" s="91"/>
      <c r="J1719" s="91">
        <v>1</v>
      </c>
      <c r="K1719" s="91"/>
      <c r="L1719" s="92">
        <v>0</v>
      </c>
      <c r="M1719" s="92"/>
      <c r="N1719" s="92">
        <v>0</v>
      </c>
      <c r="O1719" s="92"/>
      <c r="P1719" s="92">
        <v>1</v>
      </c>
      <c r="Q1719" s="92"/>
      <c r="R1719" s="92">
        <v>1</v>
      </c>
      <c r="S1719" s="92"/>
      <c r="T1719" s="93">
        <v>1</v>
      </c>
      <c r="U1719" s="93"/>
      <c r="V1719" s="94">
        <v>5</v>
      </c>
      <c r="W1719" s="121"/>
    </row>
    <row r="1720" spans="1:23" x14ac:dyDescent="0.2">
      <c r="A1720" s="86" t="s">
        <v>16</v>
      </c>
      <c r="B1720" s="86" t="s">
        <v>51</v>
      </c>
      <c r="C1720" s="88">
        <v>11510</v>
      </c>
      <c r="D1720" s="88" t="s">
        <v>70</v>
      </c>
      <c r="E1720" s="90" t="s">
        <v>22</v>
      </c>
      <c r="F1720" s="90">
        <v>72</v>
      </c>
      <c r="G1720" s="90">
        <v>71</v>
      </c>
      <c r="H1720" s="91">
        <v>0</v>
      </c>
      <c r="I1720" s="91"/>
      <c r="J1720" s="91">
        <v>1</v>
      </c>
      <c r="K1720" s="91"/>
      <c r="L1720" s="92">
        <v>2</v>
      </c>
      <c r="M1720" s="92"/>
      <c r="N1720" s="92">
        <v>1</v>
      </c>
      <c r="O1720" s="92"/>
      <c r="P1720" s="92"/>
      <c r="Q1720" s="92">
        <v>2</v>
      </c>
      <c r="R1720" s="92">
        <v>1</v>
      </c>
      <c r="S1720" s="92"/>
      <c r="T1720" s="93"/>
      <c r="U1720" s="93">
        <v>2</v>
      </c>
      <c r="V1720" s="94">
        <v>9</v>
      </c>
      <c r="W1720" s="121"/>
    </row>
    <row r="1721" spans="1:23" x14ac:dyDescent="0.2">
      <c r="A1721" s="86" t="s">
        <v>16</v>
      </c>
      <c r="B1721" s="86" t="s">
        <v>51</v>
      </c>
      <c r="C1721" s="88">
        <v>11510</v>
      </c>
      <c r="D1721" s="88" t="s">
        <v>70</v>
      </c>
      <c r="E1721" s="90" t="s">
        <v>22</v>
      </c>
      <c r="F1721" s="90">
        <v>72</v>
      </c>
      <c r="G1721" s="90">
        <v>71</v>
      </c>
      <c r="H1721" s="91">
        <v>2</v>
      </c>
      <c r="I1721" s="91"/>
      <c r="J1721" s="91">
        <v>1</v>
      </c>
      <c r="K1721" s="91"/>
      <c r="L1721" s="92"/>
      <c r="M1721" s="92">
        <v>0</v>
      </c>
      <c r="N1721" s="92">
        <v>1</v>
      </c>
      <c r="O1721" s="92"/>
      <c r="P1721" s="92">
        <v>0</v>
      </c>
      <c r="Q1721" s="92"/>
      <c r="R1721" s="92">
        <v>1</v>
      </c>
      <c r="S1721" s="92"/>
      <c r="T1721" s="93">
        <v>2</v>
      </c>
      <c r="U1721" s="93"/>
      <c r="V1721" s="94">
        <v>7</v>
      </c>
      <c r="W1721" s="121"/>
    </row>
    <row r="1722" spans="1:23" x14ac:dyDescent="0.2">
      <c r="A1722" s="86" t="s">
        <v>16</v>
      </c>
      <c r="B1722" s="86" t="s">
        <v>51</v>
      </c>
      <c r="C1722" s="88">
        <v>11510</v>
      </c>
      <c r="D1722" s="88" t="s">
        <v>70</v>
      </c>
      <c r="E1722" s="90" t="s">
        <v>22</v>
      </c>
      <c r="F1722" s="90">
        <v>72</v>
      </c>
      <c r="G1722" s="90">
        <v>71</v>
      </c>
      <c r="H1722" s="91">
        <v>0</v>
      </c>
      <c r="I1722" s="91"/>
      <c r="J1722" s="91"/>
      <c r="K1722" s="91">
        <v>1</v>
      </c>
      <c r="L1722" s="92"/>
      <c r="M1722" s="92">
        <v>0</v>
      </c>
      <c r="N1722" s="92">
        <v>1</v>
      </c>
      <c r="O1722" s="92"/>
      <c r="P1722" s="92"/>
      <c r="Q1722" s="92">
        <v>2</v>
      </c>
      <c r="R1722" s="92">
        <v>1</v>
      </c>
      <c r="S1722" s="92"/>
      <c r="T1722" s="93"/>
      <c r="U1722" s="93">
        <v>1</v>
      </c>
      <c r="V1722" s="94">
        <v>6</v>
      </c>
      <c r="W1722" s="121"/>
    </row>
    <row r="1723" spans="1:23" x14ac:dyDescent="0.2">
      <c r="A1723" s="86" t="s">
        <v>16</v>
      </c>
      <c r="B1723" s="86" t="s">
        <v>51</v>
      </c>
      <c r="C1723" s="88">
        <v>11510</v>
      </c>
      <c r="D1723" s="88" t="s">
        <v>70</v>
      </c>
      <c r="E1723" s="90" t="s">
        <v>22</v>
      </c>
      <c r="F1723" s="90">
        <v>72</v>
      </c>
      <c r="G1723" s="90">
        <v>71</v>
      </c>
      <c r="H1723" s="91">
        <v>2</v>
      </c>
      <c r="I1723" s="91"/>
      <c r="J1723" s="91"/>
      <c r="K1723" s="91">
        <v>1</v>
      </c>
      <c r="L1723" s="92"/>
      <c r="M1723" s="92">
        <v>0</v>
      </c>
      <c r="N1723" s="92">
        <v>1</v>
      </c>
      <c r="O1723" s="92"/>
      <c r="P1723" s="92">
        <v>0</v>
      </c>
      <c r="Q1723" s="92"/>
      <c r="R1723" s="92">
        <v>1</v>
      </c>
      <c r="S1723" s="92"/>
      <c r="T1723" s="93">
        <v>2</v>
      </c>
      <c r="U1723" s="93"/>
      <c r="V1723" s="94">
        <v>7</v>
      </c>
      <c r="W1723" s="121"/>
    </row>
    <row r="1724" spans="1:23" x14ac:dyDescent="0.2">
      <c r="A1724" s="86" t="s">
        <v>16</v>
      </c>
      <c r="B1724" s="86" t="s">
        <v>51</v>
      </c>
      <c r="C1724" s="88">
        <v>11510</v>
      </c>
      <c r="D1724" s="88" t="s">
        <v>70</v>
      </c>
      <c r="E1724" s="90" t="s">
        <v>22</v>
      </c>
      <c r="F1724" s="90">
        <v>72</v>
      </c>
      <c r="G1724" s="90">
        <v>71</v>
      </c>
      <c r="H1724" s="91"/>
      <c r="I1724" s="91">
        <v>2</v>
      </c>
      <c r="J1724" s="91">
        <v>1</v>
      </c>
      <c r="K1724" s="91"/>
      <c r="L1724" s="92"/>
      <c r="M1724" s="92">
        <v>1</v>
      </c>
      <c r="N1724" s="92">
        <v>1</v>
      </c>
      <c r="O1724" s="92"/>
      <c r="P1724" s="92">
        <v>2</v>
      </c>
      <c r="Q1724" s="92"/>
      <c r="R1724" s="92">
        <v>1</v>
      </c>
      <c r="S1724" s="92"/>
      <c r="T1724" s="93">
        <v>1</v>
      </c>
      <c r="U1724" s="93"/>
      <c r="V1724" s="94">
        <v>9</v>
      </c>
      <c r="W1724" s="121"/>
    </row>
    <row r="1725" spans="1:23" x14ac:dyDescent="0.2">
      <c r="A1725" s="86" t="s">
        <v>16</v>
      </c>
      <c r="B1725" s="86" t="s">
        <v>51</v>
      </c>
      <c r="C1725" s="88">
        <v>11510</v>
      </c>
      <c r="D1725" s="88" t="s">
        <v>70</v>
      </c>
      <c r="E1725" s="90" t="s">
        <v>22</v>
      </c>
      <c r="F1725" s="90">
        <v>72</v>
      </c>
      <c r="G1725" s="90">
        <v>71</v>
      </c>
      <c r="H1725" s="91">
        <v>2</v>
      </c>
      <c r="I1725" s="91"/>
      <c r="J1725" s="91">
        <v>1</v>
      </c>
      <c r="K1725" s="91"/>
      <c r="L1725" s="92"/>
      <c r="M1725" s="92">
        <v>1</v>
      </c>
      <c r="N1725" s="92">
        <v>1</v>
      </c>
      <c r="O1725" s="92"/>
      <c r="P1725" s="92"/>
      <c r="Q1725" s="92">
        <v>1</v>
      </c>
      <c r="R1725" s="92">
        <v>1</v>
      </c>
      <c r="S1725" s="92"/>
      <c r="T1725" s="93">
        <v>1</v>
      </c>
      <c r="U1725" s="93"/>
      <c r="V1725" s="94">
        <v>8</v>
      </c>
      <c r="W1725" s="121"/>
    </row>
    <row r="1726" spans="1:23" x14ac:dyDescent="0.2">
      <c r="A1726" s="86" t="s">
        <v>16</v>
      </c>
      <c r="B1726" s="86" t="s">
        <v>51</v>
      </c>
      <c r="C1726" s="88">
        <v>11510</v>
      </c>
      <c r="D1726" s="88" t="s">
        <v>70</v>
      </c>
      <c r="E1726" s="90" t="s">
        <v>22</v>
      </c>
      <c r="F1726" s="90">
        <v>72</v>
      </c>
      <c r="G1726" s="90">
        <v>71</v>
      </c>
      <c r="H1726" s="91">
        <v>2</v>
      </c>
      <c r="I1726" s="91"/>
      <c r="J1726" s="91">
        <v>1</v>
      </c>
      <c r="K1726" s="91"/>
      <c r="L1726" s="92"/>
      <c r="M1726" s="92">
        <v>1</v>
      </c>
      <c r="N1726" s="92">
        <v>1</v>
      </c>
      <c r="O1726" s="92"/>
      <c r="P1726" s="92">
        <v>1</v>
      </c>
      <c r="Q1726" s="92"/>
      <c r="R1726" s="92">
        <v>1</v>
      </c>
      <c r="S1726" s="92"/>
      <c r="T1726" s="93">
        <v>1</v>
      </c>
      <c r="U1726" s="93"/>
      <c r="V1726" s="94">
        <v>8</v>
      </c>
      <c r="W1726" s="121"/>
    </row>
    <row r="1727" spans="1:23" x14ac:dyDescent="0.2">
      <c r="A1727" s="86" t="s">
        <v>16</v>
      </c>
      <c r="B1727" s="86" t="s">
        <v>51</v>
      </c>
      <c r="C1727" s="88">
        <v>11510</v>
      </c>
      <c r="D1727" s="88" t="s">
        <v>70</v>
      </c>
      <c r="E1727" s="90" t="s">
        <v>22</v>
      </c>
      <c r="F1727" s="90">
        <v>72</v>
      </c>
      <c r="G1727" s="90">
        <v>71</v>
      </c>
      <c r="H1727" s="91"/>
      <c r="I1727" s="91">
        <v>2</v>
      </c>
      <c r="J1727" s="91"/>
      <c r="K1727" s="91">
        <v>1</v>
      </c>
      <c r="L1727" s="92">
        <v>0</v>
      </c>
      <c r="M1727" s="92"/>
      <c r="N1727" s="92">
        <v>1</v>
      </c>
      <c r="O1727" s="92"/>
      <c r="P1727" s="92">
        <v>2</v>
      </c>
      <c r="Q1727" s="92"/>
      <c r="R1727" s="92">
        <v>1</v>
      </c>
      <c r="S1727" s="92"/>
      <c r="T1727" s="93"/>
      <c r="U1727" s="93">
        <v>2</v>
      </c>
      <c r="V1727" s="94">
        <v>9</v>
      </c>
      <c r="W1727" s="121"/>
    </row>
    <row r="1728" spans="1:23" x14ac:dyDescent="0.2">
      <c r="A1728" s="86" t="s">
        <v>16</v>
      </c>
      <c r="B1728" s="86" t="s">
        <v>51</v>
      </c>
      <c r="C1728" s="88">
        <v>11510</v>
      </c>
      <c r="D1728" s="88" t="s">
        <v>70</v>
      </c>
      <c r="E1728" s="90" t="s">
        <v>23</v>
      </c>
      <c r="F1728" s="90">
        <v>72</v>
      </c>
      <c r="G1728" s="90">
        <v>71</v>
      </c>
      <c r="H1728" s="91"/>
      <c r="I1728" s="91">
        <v>2</v>
      </c>
      <c r="J1728" s="91">
        <v>1</v>
      </c>
      <c r="K1728" s="91"/>
      <c r="L1728" s="92"/>
      <c r="M1728" s="92">
        <v>1</v>
      </c>
      <c r="N1728" s="92">
        <v>1</v>
      </c>
      <c r="O1728" s="92"/>
      <c r="P1728" s="92">
        <v>2</v>
      </c>
      <c r="Q1728" s="92"/>
      <c r="R1728" s="92">
        <v>1</v>
      </c>
      <c r="S1728" s="92"/>
      <c r="T1728" s="93">
        <v>1</v>
      </c>
      <c r="U1728" s="93"/>
      <c r="V1728" s="94">
        <v>9</v>
      </c>
      <c r="W1728" s="121"/>
    </row>
    <row r="1729" spans="1:23" x14ac:dyDescent="0.2">
      <c r="A1729" s="86" t="s">
        <v>16</v>
      </c>
      <c r="B1729" s="86" t="s">
        <v>51</v>
      </c>
      <c r="C1729" s="88">
        <v>11510</v>
      </c>
      <c r="D1729" s="88" t="s">
        <v>70</v>
      </c>
      <c r="E1729" s="90" t="s">
        <v>23</v>
      </c>
      <c r="F1729" s="90">
        <v>72</v>
      </c>
      <c r="G1729" s="90">
        <v>71</v>
      </c>
      <c r="H1729" s="91"/>
      <c r="I1729" s="91">
        <v>2</v>
      </c>
      <c r="J1729" s="91"/>
      <c r="K1729" s="91">
        <v>1</v>
      </c>
      <c r="L1729" s="92"/>
      <c r="M1729" s="92">
        <v>1</v>
      </c>
      <c r="N1729" s="92">
        <v>1</v>
      </c>
      <c r="O1729" s="92"/>
      <c r="P1729" s="92">
        <v>2</v>
      </c>
      <c r="Q1729" s="92"/>
      <c r="R1729" s="92">
        <v>1</v>
      </c>
      <c r="S1729" s="92"/>
      <c r="T1729" s="93">
        <v>2</v>
      </c>
      <c r="U1729" s="93"/>
      <c r="V1729" s="94">
        <v>10</v>
      </c>
      <c r="W1729" s="121"/>
    </row>
    <row r="1730" spans="1:23" x14ac:dyDescent="0.2">
      <c r="A1730" s="86" t="s">
        <v>16</v>
      </c>
      <c r="B1730" s="86" t="s">
        <v>51</v>
      </c>
      <c r="C1730" s="88">
        <v>11510</v>
      </c>
      <c r="D1730" s="88" t="s">
        <v>70</v>
      </c>
      <c r="E1730" s="90" t="s">
        <v>23</v>
      </c>
      <c r="F1730" s="90">
        <v>72</v>
      </c>
      <c r="G1730" s="90">
        <v>71</v>
      </c>
      <c r="H1730" s="91"/>
      <c r="I1730" s="91">
        <v>2</v>
      </c>
      <c r="J1730" s="91"/>
      <c r="K1730" s="91">
        <v>1</v>
      </c>
      <c r="L1730" s="92"/>
      <c r="M1730" s="92">
        <v>1</v>
      </c>
      <c r="N1730" s="92">
        <v>1</v>
      </c>
      <c r="O1730" s="92"/>
      <c r="P1730" s="92"/>
      <c r="Q1730" s="92">
        <v>2</v>
      </c>
      <c r="R1730" s="92">
        <v>1</v>
      </c>
      <c r="S1730" s="92"/>
      <c r="T1730" s="93">
        <v>2</v>
      </c>
      <c r="U1730" s="93"/>
      <c r="V1730" s="94">
        <v>10</v>
      </c>
      <c r="W1730" s="121"/>
    </row>
    <row r="1731" spans="1:23" x14ac:dyDescent="0.2">
      <c r="A1731" s="86" t="s">
        <v>16</v>
      </c>
      <c r="B1731" s="86" t="s">
        <v>51</v>
      </c>
      <c r="C1731" s="88">
        <v>11510</v>
      </c>
      <c r="D1731" s="88" t="s">
        <v>70</v>
      </c>
      <c r="E1731" s="90" t="s">
        <v>23</v>
      </c>
      <c r="F1731" s="90">
        <v>72</v>
      </c>
      <c r="G1731" s="90">
        <v>71</v>
      </c>
      <c r="H1731" s="91">
        <v>1</v>
      </c>
      <c r="I1731" s="91"/>
      <c r="J1731" s="91"/>
      <c r="K1731" s="91">
        <v>1</v>
      </c>
      <c r="L1731" s="92"/>
      <c r="M1731" s="92">
        <v>2</v>
      </c>
      <c r="N1731" s="92">
        <v>1</v>
      </c>
      <c r="O1731" s="92"/>
      <c r="P1731" s="92">
        <v>2</v>
      </c>
      <c r="Q1731" s="92"/>
      <c r="R1731" s="92">
        <v>1</v>
      </c>
      <c r="S1731" s="92"/>
      <c r="T1731" s="93">
        <v>2</v>
      </c>
      <c r="U1731" s="93"/>
      <c r="V1731" s="94">
        <v>10</v>
      </c>
      <c r="W1731" s="121"/>
    </row>
    <row r="1732" spans="1:23" x14ac:dyDescent="0.2">
      <c r="A1732" s="86" t="s">
        <v>16</v>
      </c>
      <c r="B1732" s="86" t="s">
        <v>51</v>
      </c>
      <c r="C1732" s="88">
        <v>11510</v>
      </c>
      <c r="D1732" s="88" t="s">
        <v>70</v>
      </c>
      <c r="E1732" s="90" t="s">
        <v>23</v>
      </c>
      <c r="F1732" s="90">
        <v>72</v>
      </c>
      <c r="G1732" s="90">
        <v>71</v>
      </c>
      <c r="H1732" s="91">
        <v>1</v>
      </c>
      <c r="I1732" s="91"/>
      <c r="J1732" s="91">
        <v>1</v>
      </c>
      <c r="K1732" s="91"/>
      <c r="L1732" s="92"/>
      <c r="M1732" s="92">
        <v>0</v>
      </c>
      <c r="N1732" s="92">
        <v>1</v>
      </c>
      <c r="O1732" s="92"/>
      <c r="P1732" s="92">
        <v>2</v>
      </c>
      <c r="Q1732" s="92"/>
      <c r="R1732" s="92">
        <v>1</v>
      </c>
      <c r="S1732" s="92"/>
      <c r="T1732" s="93">
        <v>0</v>
      </c>
      <c r="U1732" s="93"/>
      <c r="V1732" s="94">
        <v>6</v>
      </c>
      <c r="W1732" s="121"/>
    </row>
    <row r="1733" spans="1:23" x14ac:dyDescent="0.2">
      <c r="A1733" s="86" t="s">
        <v>16</v>
      </c>
      <c r="B1733" s="86" t="s">
        <v>51</v>
      </c>
      <c r="C1733" s="88">
        <v>11510</v>
      </c>
      <c r="D1733" s="88" t="s">
        <v>70</v>
      </c>
      <c r="E1733" s="90" t="s">
        <v>23</v>
      </c>
      <c r="F1733" s="90">
        <v>72</v>
      </c>
      <c r="G1733" s="90">
        <v>71</v>
      </c>
      <c r="H1733" s="91">
        <v>1</v>
      </c>
      <c r="I1733" s="91"/>
      <c r="J1733" s="91">
        <v>1</v>
      </c>
      <c r="K1733" s="91"/>
      <c r="L1733" s="92">
        <v>2</v>
      </c>
      <c r="M1733" s="92"/>
      <c r="N1733" s="92">
        <v>1</v>
      </c>
      <c r="O1733" s="92"/>
      <c r="P1733" s="92">
        <v>2</v>
      </c>
      <c r="Q1733" s="92"/>
      <c r="R1733" s="92">
        <v>1</v>
      </c>
      <c r="S1733" s="92"/>
      <c r="T1733" s="93">
        <v>0</v>
      </c>
      <c r="U1733" s="93"/>
      <c r="V1733" s="94">
        <v>8</v>
      </c>
      <c r="W1733" s="121"/>
    </row>
    <row r="1734" spans="1:23" x14ac:dyDescent="0.2">
      <c r="A1734" s="86" t="s">
        <v>16</v>
      </c>
      <c r="B1734" s="86" t="s">
        <v>51</v>
      </c>
      <c r="C1734" s="88">
        <v>11510</v>
      </c>
      <c r="D1734" s="88" t="s">
        <v>70</v>
      </c>
      <c r="E1734" s="90" t="s">
        <v>23</v>
      </c>
      <c r="F1734" s="90">
        <v>72</v>
      </c>
      <c r="G1734" s="90">
        <v>71</v>
      </c>
      <c r="H1734" s="91">
        <v>2</v>
      </c>
      <c r="I1734" s="91"/>
      <c r="J1734" s="91"/>
      <c r="K1734" s="91">
        <v>1</v>
      </c>
      <c r="L1734" s="92">
        <v>2</v>
      </c>
      <c r="M1734" s="92"/>
      <c r="N1734" s="92">
        <v>1</v>
      </c>
      <c r="O1734" s="92"/>
      <c r="P1734" s="92">
        <v>2</v>
      </c>
      <c r="Q1734" s="92"/>
      <c r="R1734" s="92">
        <v>1</v>
      </c>
      <c r="S1734" s="92"/>
      <c r="T1734" s="93"/>
      <c r="U1734" s="93">
        <v>1</v>
      </c>
      <c r="V1734" s="94">
        <v>10</v>
      </c>
      <c r="W1734" s="121"/>
    </row>
    <row r="1735" spans="1:23" x14ac:dyDescent="0.2">
      <c r="A1735" s="86" t="s">
        <v>16</v>
      </c>
      <c r="B1735" s="86" t="s">
        <v>51</v>
      </c>
      <c r="C1735" s="88">
        <v>11510</v>
      </c>
      <c r="D1735" s="88" t="s">
        <v>70</v>
      </c>
      <c r="E1735" s="90" t="s">
        <v>23</v>
      </c>
      <c r="F1735" s="90">
        <v>72</v>
      </c>
      <c r="G1735" s="90">
        <v>71</v>
      </c>
      <c r="H1735" s="91">
        <v>1</v>
      </c>
      <c r="I1735" s="91"/>
      <c r="J1735" s="91"/>
      <c r="K1735" s="91">
        <v>1</v>
      </c>
      <c r="L1735" s="92"/>
      <c r="M1735" s="92">
        <v>1</v>
      </c>
      <c r="N1735" s="92"/>
      <c r="O1735" s="92">
        <v>0</v>
      </c>
      <c r="P1735" s="92">
        <v>0</v>
      </c>
      <c r="Q1735" s="92"/>
      <c r="R1735" s="92"/>
      <c r="S1735" s="92">
        <v>0</v>
      </c>
      <c r="T1735" s="93">
        <v>1</v>
      </c>
      <c r="U1735" s="93"/>
      <c r="V1735" s="94">
        <v>4</v>
      </c>
      <c r="W1735" s="121"/>
    </row>
    <row r="1736" spans="1:23" x14ac:dyDescent="0.2">
      <c r="A1736" s="86" t="s">
        <v>16</v>
      </c>
      <c r="B1736" s="86" t="s">
        <v>51</v>
      </c>
      <c r="C1736" s="88">
        <v>11510</v>
      </c>
      <c r="D1736" s="88" t="s">
        <v>70</v>
      </c>
      <c r="E1736" s="90" t="s">
        <v>23</v>
      </c>
      <c r="F1736" s="90">
        <v>72</v>
      </c>
      <c r="G1736" s="90">
        <v>71</v>
      </c>
      <c r="H1736" s="91"/>
      <c r="I1736" s="91">
        <v>2</v>
      </c>
      <c r="J1736" s="91"/>
      <c r="K1736" s="91">
        <v>1</v>
      </c>
      <c r="L1736" s="92"/>
      <c r="M1736" s="92">
        <v>1</v>
      </c>
      <c r="N1736" s="92">
        <v>1</v>
      </c>
      <c r="O1736" s="92"/>
      <c r="P1736" s="92"/>
      <c r="Q1736" s="92">
        <v>2</v>
      </c>
      <c r="R1736" s="92">
        <v>1</v>
      </c>
      <c r="S1736" s="92"/>
      <c r="T1736" s="93"/>
      <c r="U1736" s="93">
        <v>2</v>
      </c>
      <c r="V1736" s="94">
        <v>10</v>
      </c>
      <c r="W1736" s="121"/>
    </row>
    <row r="1737" spans="1:23" x14ac:dyDescent="0.2">
      <c r="A1737" s="86" t="s">
        <v>16</v>
      </c>
      <c r="B1737" s="86" t="s">
        <v>51</v>
      </c>
      <c r="C1737" s="88">
        <v>11510</v>
      </c>
      <c r="D1737" s="88" t="s">
        <v>70</v>
      </c>
      <c r="E1737" s="90" t="s">
        <v>23</v>
      </c>
      <c r="F1737" s="90">
        <v>72</v>
      </c>
      <c r="G1737" s="90">
        <v>71</v>
      </c>
      <c r="H1737" s="91">
        <v>2</v>
      </c>
      <c r="I1737" s="91"/>
      <c r="J1737" s="91"/>
      <c r="K1737" s="91">
        <v>1</v>
      </c>
      <c r="L1737" s="92"/>
      <c r="M1737" s="92">
        <v>1</v>
      </c>
      <c r="N1737" s="92">
        <v>1</v>
      </c>
      <c r="O1737" s="92"/>
      <c r="P1737" s="92">
        <v>2</v>
      </c>
      <c r="Q1737" s="92"/>
      <c r="R1737" s="92">
        <v>1</v>
      </c>
      <c r="S1737" s="92"/>
      <c r="T1737" s="93">
        <v>0</v>
      </c>
      <c r="U1737" s="93"/>
      <c r="V1737" s="94">
        <v>8</v>
      </c>
      <c r="W1737" s="121"/>
    </row>
    <row r="1738" spans="1:23" x14ac:dyDescent="0.2">
      <c r="A1738" s="86" t="s">
        <v>16</v>
      </c>
      <c r="B1738" s="86" t="s">
        <v>51</v>
      </c>
      <c r="C1738" s="88">
        <v>11510</v>
      </c>
      <c r="D1738" s="88" t="s">
        <v>70</v>
      </c>
      <c r="E1738" s="90" t="s">
        <v>23</v>
      </c>
      <c r="F1738" s="90">
        <v>72</v>
      </c>
      <c r="G1738" s="90">
        <v>71</v>
      </c>
      <c r="H1738" s="91">
        <v>2</v>
      </c>
      <c r="I1738" s="91"/>
      <c r="J1738" s="91">
        <v>0</v>
      </c>
      <c r="K1738" s="91"/>
      <c r="L1738" s="92">
        <v>2</v>
      </c>
      <c r="M1738" s="92"/>
      <c r="N1738" s="92">
        <v>1</v>
      </c>
      <c r="O1738" s="92"/>
      <c r="P1738" s="92">
        <v>1</v>
      </c>
      <c r="Q1738" s="92"/>
      <c r="R1738" s="92">
        <v>1</v>
      </c>
      <c r="S1738" s="92"/>
      <c r="T1738" s="93"/>
      <c r="U1738" s="93">
        <v>0</v>
      </c>
      <c r="V1738" s="94">
        <v>7</v>
      </c>
      <c r="W1738" s="121"/>
    </row>
    <row r="1739" spans="1:23" x14ac:dyDescent="0.2">
      <c r="A1739" s="86" t="s">
        <v>16</v>
      </c>
      <c r="B1739" s="86" t="s">
        <v>51</v>
      </c>
      <c r="C1739" s="88">
        <v>11510</v>
      </c>
      <c r="D1739" s="88" t="s">
        <v>70</v>
      </c>
      <c r="E1739" s="90" t="s">
        <v>23</v>
      </c>
      <c r="F1739" s="90">
        <v>72</v>
      </c>
      <c r="G1739" s="90">
        <v>71</v>
      </c>
      <c r="H1739" s="91"/>
      <c r="I1739" s="91">
        <v>2</v>
      </c>
      <c r="J1739" s="91"/>
      <c r="K1739" s="91">
        <v>1</v>
      </c>
      <c r="L1739" s="92"/>
      <c r="M1739" s="92">
        <v>0</v>
      </c>
      <c r="N1739" s="92">
        <v>0</v>
      </c>
      <c r="O1739" s="92"/>
      <c r="P1739" s="92">
        <v>2</v>
      </c>
      <c r="Q1739" s="92"/>
      <c r="R1739" s="92">
        <v>0</v>
      </c>
      <c r="S1739" s="92">
        <v>0</v>
      </c>
      <c r="T1739" s="93"/>
      <c r="U1739" s="93"/>
      <c r="V1739" s="94">
        <v>5</v>
      </c>
      <c r="W1739" s="121"/>
    </row>
    <row r="1740" spans="1:23" x14ac:dyDescent="0.2">
      <c r="A1740" s="86" t="s">
        <v>16</v>
      </c>
      <c r="B1740" s="86" t="s">
        <v>51</v>
      </c>
      <c r="C1740" s="88">
        <v>11510</v>
      </c>
      <c r="D1740" s="88" t="s">
        <v>70</v>
      </c>
      <c r="E1740" s="90" t="s">
        <v>23</v>
      </c>
      <c r="F1740" s="90">
        <v>72</v>
      </c>
      <c r="G1740" s="90">
        <v>71</v>
      </c>
      <c r="H1740" s="91">
        <v>2</v>
      </c>
      <c r="I1740" s="91"/>
      <c r="J1740" s="91"/>
      <c r="K1740" s="91">
        <v>1</v>
      </c>
      <c r="L1740" s="92"/>
      <c r="M1740" s="92">
        <v>1</v>
      </c>
      <c r="N1740" s="92">
        <v>1</v>
      </c>
      <c r="O1740" s="92"/>
      <c r="P1740" s="92">
        <v>2</v>
      </c>
      <c r="Q1740" s="92"/>
      <c r="R1740" s="92"/>
      <c r="S1740" s="92">
        <v>1</v>
      </c>
      <c r="T1740" s="93">
        <v>1</v>
      </c>
      <c r="U1740" s="93"/>
      <c r="V1740" s="94">
        <v>9</v>
      </c>
      <c r="W1740" s="121"/>
    </row>
    <row r="1741" spans="1:23" x14ac:dyDescent="0.2">
      <c r="A1741" s="86" t="s">
        <v>16</v>
      </c>
      <c r="B1741" s="86" t="s">
        <v>51</v>
      </c>
      <c r="C1741" s="88">
        <v>11510</v>
      </c>
      <c r="D1741" s="88" t="s">
        <v>70</v>
      </c>
      <c r="E1741" s="90" t="s">
        <v>23</v>
      </c>
      <c r="F1741" s="90">
        <v>72</v>
      </c>
      <c r="G1741" s="90">
        <v>71</v>
      </c>
      <c r="H1741" s="91">
        <v>2</v>
      </c>
      <c r="I1741" s="91"/>
      <c r="J1741" s="91">
        <v>1</v>
      </c>
      <c r="K1741" s="91"/>
      <c r="L1741" s="92"/>
      <c r="M1741" s="92">
        <v>1</v>
      </c>
      <c r="N1741" s="92">
        <v>1</v>
      </c>
      <c r="O1741" s="92"/>
      <c r="P1741" s="92">
        <v>2</v>
      </c>
      <c r="Q1741" s="92"/>
      <c r="R1741" s="92">
        <v>1</v>
      </c>
      <c r="S1741" s="92"/>
      <c r="T1741" s="93"/>
      <c r="U1741" s="93">
        <v>1</v>
      </c>
      <c r="V1741" s="94">
        <v>9</v>
      </c>
      <c r="W1741" s="121"/>
    </row>
    <row r="1742" spans="1:23" x14ac:dyDescent="0.2">
      <c r="A1742" s="86" t="s">
        <v>16</v>
      </c>
      <c r="B1742" s="86" t="s">
        <v>51</v>
      </c>
      <c r="C1742" s="88">
        <v>11510</v>
      </c>
      <c r="D1742" s="88" t="s">
        <v>70</v>
      </c>
      <c r="E1742" s="90" t="s">
        <v>23</v>
      </c>
      <c r="F1742" s="90">
        <v>72</v>
      </c>
      <c r="G1742" s="90">
        <v>71</v>
      </c>
      <c r="H1742" s="91"/>
      <c r="I1742" s="91">
        <v>2</v>
      </c>
      <c r="J1742" s="91"/>
      <c r="K1742" s="91">
        <v>1</v>
      </c>
      <c r="L1742" s="92"/>
      <c r="M1742" s="92">
        <v>2</v>
      </c>
      <c r="N1742" s="92">
        <v>1</v>
      </c>
      <c r="O1742" s="92"/>
      <c r="P1742" s="92">
        <v>2</v>
      </c>
      <c r="Q1742" s="92"/>
      <c r="R1742" s="92"/>
      <c r="S1742" s="92">
        <v>1</v>
      </c>
      <c r="T1742" s="93"/>
      <c r="U1742" s="93">
        <v>0</v>
      </c>
      <c r="V1742" s="94">
        <v>9</v>
      </c>
      <c r="W1742" s="121"/>
    </row>
    <row r="1743" spans="1:23" x14ac:dyDescent="0.2">
      <c r="A1743" s="86" t="s">
        <v>16</v>
      </c>
      <c r="B1743" s="86" t="s">
        <v>51</v>
      </c>
      <c r="C1743" s="88">
        <v>11510</v>
      </c>
      <c r="D1743" s="88" t="s">
        <v>70</v>
      </c>
      <c r="E1743" s="90" t="s">
        <v>23</v>
      </c>
      <c r="F1743" s="90">
        <v>72</v>
      </c>
      <c r="G1743" s="90">
        <v>71</v>
      </c>
      <c r="H1743" s="91">
        <v>2</v>
      </c>
      <c r="I1743" s="91"/>
      <c r="J1743" s="91">
        <v>1</v>
      </c>
      <c r="K1743" s="91"/>
      <c r="L1743" s="92">
        <v>2</v>
      </c>
      <c r="M1743" s="92"/>
      <c r="N1743" s="92">
        <v>1</v>
      </c>
      <c r="O1743" s="92"/>
      <c r="P1743" s="92">
        <v>2</v>
      </c>
      <c r="Q1743" s="92"/>
      <c r="R1743" s="92">
        <v>1</v>
      </c>
      <c r="S1743" s="92"/>
      <c r="T1743" s="93"/>
      <c r="U1743" s="93">
        <v>1</v>
      </c>
      <c r="V1743" s="94">
        <v>10</v>
      </c>
      <c r="W1743" s="121"/>
    </row>
    <row r="1744" spans="1:23" x14ac:dyDescent="0.2">
      <c r="A1744" s="86" t="s">
        <v>16</v>
      </c>
      <c r="B1744" s="86" t="s">
        <v>51</v>
      </c>
      <c r="C1744" s="88">
        <v>11510</v>
      </c>
      <c r="D1744" s="88" t="s">
        <v>70</v>
      </c>
      <c r="E1744" s="90" t="s">
        <v>23</v>
      </c>
      <c r="F1744" s="90">
        <v>72</v>
      </c>
      <c r="G1744" s="90">
        <v>71</v>
      </c>
      <c r="H1744" s="91"/>
      <c r="I1744" s="91">
        <v>1</v>
      </c>
      <c r="J1744" s="91"/>
      <c r="K1744" s="91">
        <v>1</v>
      </c>
      <c r="L1744" s="92"/>
      <c r="M1744" s="92">
        <v>1</v>
      </c>
      <c r="N1744" s="92">
        <v>1</v>
      </c>
      <c r="O1744" s="92"/>
      <c r="P1744" s="92">
        <v>2</v>
      </c>
      <c r="Q1744" s="92"/>
      <c r="R1744" s="92"/>
      <c r="S1744" s="92">
        <v>0</v>
      </c>
      <c r="T1744" s="93"/>
      <c r="U1744" s="93">
        <v>1</v>
      </c>
      <c r="V1744" s="94">
        <v>7</v>
      </c>
      <c r="W1744" s="121"/>
    </row>
    <row r="1745" spans="1:23" x14ac:dyDescent="0.2">
      <c r="A1745" s="86" t="s">
        <v>16</v>
      </c>
      <c r="B1745" s="86" t="s">
        <v>51</v>
      </c>
      <c r="C1745" s="88">
        <v>11510</v>
      </c>
      <c r="D1745" s="88" t="s">
        <v>70</v>
      </c>
      <c r="E1745" s="90" t="s">
        <v>23</v>
      </c>
      <c r="F1745" s="90">
        <v>72</v>
      </c>
      <c r="G1745" s="90">
        <v>71</v>
      </c>
      <c r="H1745" s="91"/>
      <c r="I1745" s="91">
        <v>1</v>
      </c>
      <c r="J1745" s="91">
        <v>1</v>
      </c>
      <c r="K1745" s="91"/>
      <c r="L1745" s="92"/>
      <c r="M1745" s="92">
        <v>1</v>
      </c>
      <c r="N1745" s="92">
        <v>1</v>
      </c>
      <c r="O1745" s="92"/>
      <c r="P1745" s="92">
        <v>2</v>
      </c>
      <c r="Q1745" s="92"/>
      <c r="R1745" s="92">
        <v>1</v>
      </c>
      <c r="S1745" s="92"/>
      <c r="T1745" s="93">
        <v>1</v>
      </c>
      <c r="U1745" s="93"/>
      <c r="V1745" s="94">
        <v>8</v>
      </c>
      <c r="W1745" s="121"/>
    </row>
    <row r="1746" spans="1:23" x14ac:dyDescent="0.2">
      <c r="A1746" s="86" t="s">
        <v>16</v>
      </c>
      <c r="B1746" s="86" t="s">
        <v>51</v>
      </c>
      <c r="C1746" s="88">
        <v>11510</v>
      </c>
      <c r="D1746" s="88" t="s">
        <v>70</v>
      </c>
      <c r="E1746" s="90" t="s">
        <v>23</v>
      </c>
      <c r="F1746" s="90">
        <v>72</v>
      </c>
      <c r="G1746" s="90">
        <v>71</v>
      </c>
      <c r="H1746" s="91">
        <v>2</v>
      </c>
      <c r="I1746" s="91"/>
      <c r="J1746" s="91"/>
      <c r="K1746" s="91">
        <v>1</v>
      </c>
      <c r="L1746" s="92"/>
      <c r="M1746" s="92">
        <v>1</v>
      </c>
      <c r="N1746" s="92">
        <v>1</v>
      </c>
      <c r="O1746" s="92"/>
      <c r="P1746" s="92">
        <v>2</v>
      </c>
      <c r="Q1746" s="92"/>
      <c r="R1746" s="92">
        <v>1</v>
      </c>
      <c r="S1746" s="92"/>
      <c r="T1746" s="93"/>
      <c r="U1746" s="93">
        <v>0</v>
      </c>
      <c r="V1746" s="94">
        <v>8</v>
      </c>
      <c r="W1746" s="121"/>
    </row>
    <row r="1747" spans="1:23" x14ac:dyDescent="0.2">
      <c r="A1747" s="86" t="s">
        <v>16</v>
      </c>
      <c r="B1747" s="86" t="s">
        <v>51</v>
      </c>
      <c r="C1747" s="88">
        <v>11510</v>
      </c>
      <c r="D1747" s="88" t="s">
        <v>70</v>
      </c>
      <c r="E1747" s="90" t="s">
        <v>23</v>
      </c>
      <c r="F1747" s="90">
        <v>72</v>
      </c>
      <c r="G1747" s="90">
        <v>71</v>
      </c>
      <c r="H1747" s="91">
        <v>2</v>
      </c>
      <c r="I1747" s="91"/>
      <c r="J1747" s="91"/>
      <c r="K1747" s="91">
        <v>1</v>
      </c>
      <c r="L1747" s="92"/>
      <c r="M1747" s="92">
        <v>2</v>
      </c>
      <c r="N1747" s="92">
        <v>1</v>
      </c>
      <c r="O1747" s="92"/>
      <c r="P1747" s="92">
        <v>2</v>
      </c>
      <c r="Q1747" s="92"/>
      <c r="R1747" s="92">
        <v>1</v>
      </c>
      <c r="S1747" s="92"/>
      <c r="T1747" s="93">
        <v>2</v>
      </c>
      <c r="U1747" s="93"/>
      <c r="V1747" s="94">
        <v>11</v>
      </c>
      <c r="W1747" s="121"/>
    </row>
    <row r="1748" spans="1:23" x14ac:dyDescent="0.2">
      <c r="A1748" s="86" t="s">
        <v>16</v>
      </c>
      <c r="B1748" s="86" t="s">
        <v>51</v>
      </c>
      <c r="C1748" s="88">
        <v>11510</v>
      </c>
      <c r="D1748" s="88" t="s">
        <v>70</v>
      </c>
      <c r="E1748" s="90" t="s">
        <v>23</v>
      </c>
      <c r="F1748" s="90">
        <v>72</v>
      </c>
      <c r="G1748" s="90">
        <v>71</v>
      </c>
      <c r="H1748" s="91">
        <v>1</v>
      </c>
      <c r="I1748" s="91"/>
      <c r="J1748" s="91"/>
      <c r="K1748" s="91">
        <v>1</v>
      </c>
      <c r="L1748" s="92"/>
      <c r="M1748" s="92">
        <v>2</v>
      </c>
      <c r="N1748" s="92">
        <v>1</v>
      </c>
      <c r="O1748" s="92"/>
      <c r="P1748" s="92"/>
      <c r="Q1748" s="92">
        <v>1</v>
      </c>
      <c r="R1748" s="92"/>
      <c r="S1748" s="92">
        <v>1</v>
      </c>
      <c r="T1748" s="93">
        <v>2</v>
      </c>
      <c r="U1748" s="93"/>
      <c r="V1748" s="94">
        <v>9</v>
      </c>
      <c r="W1748" s="121"/>
    </row>
    <row r="1749" spans="1:23" x14ac:dyDescent="0.2">
      <c r="A1749" s="86" t="s">
        <v>16</v>
      </c>
      <c r="B1749" s="86" t="s">
        <v>51</v>
      </c>
      <c r="C1749" s="88">
        <v>11510</v>
      </c>
      <c r="D1749" s="88" t="s">
        <v>70</v>
      </c>
      <c r="E1749" s="90" t="s">
        <v>23</v>
      </c>
      <c r="F1749" s="90">
        <v>72</v>
      </c>
      <c r="G1749" s="90">
        <v>71</v>
      </c>
      <c r="H1749" s="91">
        <v>2</v>
      </c>
      <c r="I1749" s="91"/>
      <c r="J1749" s="91"/>
      <c r="K1749" s="91">
        <v>1</v>
      </c>
      <c r="L1749" s="92">
        <v>2</v>
      </c>
      <c r="M1749" s="92"/>
      <c r="N1749" s="92">
        <v>1</v>
      </c>
      <c r="O1749" s="92"/>
      <c r="P1749" s="92">
        <v>2</v>
      </c>
      <c r="Q1749" s="92"/>
      <c r="R1749" s="92">
        <v>1</v>
      </c>
      <c r="S1749" s="92"/>
      <c r="T1749" s="93">
        <v>1</v>
      </c>
      <c r="U1749" s="93"/>
      <c r="V1749" s="94">
        <v>10</v>
      </c>
      <c r="W1749" s="121"/>
    </row>
    <row r="1750" spans="1:23" x14ac:dyDescent="0.2">
      <c r="A1750" s="86" t="s">
        <v>16</v>
      </c>
      <c r="B1750" s="86" t="s">
        <v>51</v>
      </c>
      <c r="C1750" s="88">
        <v>11510</v>
      </c>
      <c r="D1750" s="88" t="s">
        <v>70</v>
      </c>
      <c r="E1750" s="90" t="s">
        <v>23</v>
      </c>
      <c r="F1750" s="90">
        <v>72</v>
      </c>
      <c r="G1750" s="90">
        <v>71</v>
      </c>
      <c r="H1750" s="91">
        <v>1</v>
      </c>
      <c r="I1750" s="91"/>
      <c r="J1750" s="91"/>
      <c r="K1750" s="91">
        <v>1</v>
      </c>
      <c r="L1750" s="92"/>
      <c r="M1750" s="92">
        <v>2</v>
      </c>
      <c r="N1750" s="92">
        <v>1</v>
      </c>
      <c r="O1750" s="92"/>
      <c r="P1750" s="92">
        <v>2</v>
      </c>
      <c r="Q1750" s="92"/>
      <c r="R1750" s="92">
        <v>1</v>
      </c>
      <c r="S1750" s="92"/>
      <c r="T1750" s="93">
        <v>1</v>
      </c>
      <c r="U1750" s="93"/>
      <c r="V1750" s="94">
        <v>9</v>
      </c>
      <c r="W1750" s="121"/>
    </row>
    <row r="1751" spans="1:23" x14ac:dyDescent="0.2">
      <c r="A1751" s="86" t="s">
        <v>16</v>
      </c>
      <c r="B1751" s="86" t="s">
        <v>51</v>
      </c>
      <c r="C1751" s="88">
        <v>11510</v>
      </c>
      <c r="D1751" s="88" t="s">
        <v>70</v>
      </c>
      <c r="E1751" s="90" t="s">
        <v>23</v>
      </c>
      <c r="F1751" s="90">
        <v>72</v>
      </c>
      <c r="G1751" s="90">
        <v>71</v>
      </c>
      <c r="H1751" s="91"/>
      <c r="I1751" s="91">
        <v>2</v>
      </c>
      <c r="J1751" s="91"/>
      <c r="K1751" s="91">
        <v>1</v>
      </c>
      <c r="L1751" s="92"/>
      <c r="M1751" s="92">
        <v>1</v>
      </c>
      <c r="N1751" s="92">
        <v>1</v>
      </c>
      <c r="O1751" s="92"/>
      <c r="P1751" s="92"/>
      <c r="Q1751" s="92">
        <v>2</v>
      </c>
      <c r="R1751" s="92">
        <v>1</v>
      </c>
      <c r="S1751" s="92"/>
      <c r="T1751" s="93">
        <v>2</v>
      </c>
      <c r="U1751" s="93"/>
      <c r="V1751" s="94">
        <v>10</v>
      </c>
      <c r="W1751" s="121"/>
    </row>
    <row r="1752" spans="1:23" x14ac:dyDescent="0.2">
      <c r="A1752" s="86" t="s">
        <v>16</v>
      </c>
      <c r="B1752" s="86" t="s">
        <v>51</v>
      </c>
      <c r="C1752" s="88">
        <v>11510</v>
      </c>
      <c r="D1752" s="88" t="s">
        <v>70</v>
      </c>
      <c r="E1752" s="90" t="s">
        <v>23</v>
      </c>
      <c r="F1752" s="90">
        <v>72</v>
      </c>
      <c r="G1752" s="90">
        <v>71</v>
      </c>
      <c r="H1752" s="91">
        <v>1</v>
      </c>
      <c r="I1752" s="91"/>
      <c r="J1752" s="91"/>
      <c r="K1752" s="91">
        <v>1</v>
      </c>
      <c r="L1752" s="92"/>
      <c r="M1752" s="92">
        <v>2</v>
      </c>
      <c r="N1752" s="92">
        <v>1</v>
      </c>
      <c r="O1752" s="92"/>
      <c r="P1752" s="92">
        <v>2</v>
      </c>
      <c r="Q1752" s="92"/>
      <c r="R1752" s="92">
        <v>1</v>
      </c>
      <c r="S1752" s="92"/>
      <c r="T1752" s="93">
        <v>2</v>
      </c>
      <c r="U1752" s="93"/>
      <c r="V1752" s="94">
        <v>10</v>
      </c>
      <c r="W1752" s="121"/>
    </row>
    <row r="1753" spans="1:23" x14ac:dyDescent="0.2">
      <c r="A1753" s="86" t="s">
        <v>16</v>
      </c>
      <c r="B1753" s="86" t="s">
        <v>51</v>
      </c>
      <c r="C1753" s="88">
        <v>11510</v>
      </c>
      <c r="D1753" s="88" t="s">
        <v>70</v>
      </c>
      <c r="E1753" s="90" t="s">
        <v>23</v>
      </c>
      <c r="F1753" s="90">
        <v>72</v>
      </c>
      <c r="G1753" s="90">
        <v>71</v>
      </c>
      <c r="H1753" s="91"/>
      <c r="I1753" s="91">
        <v>2</v>
      </c>
      <c r="J1753" s="91"/>
      <c r="K1753" s="91">
        <v>1</v>
      </c>
      <c r="L1753" s="92">
        <v>2</v>
      </c>
      <c r="M1753" s="92"/>
      <c r="N1753" s="92">
        <v>1</v>
      </c>
      <c r="O1753" s="92"/>
      <c r="P1753" s="92">
        <v>2</v>
      </c>
      <c r="Q1753" s="92"/>
      <c r="R1753" s="92"/>
      <c r="S1753" s="92">
        <v>1</v>
      </c>
      <c r="T1753" s="93"/>
      <c r="U1753" s="93">
        <v>0</v>
      </c>
      <c r="V1753" s="94">
        <v>9</v>
      </c>
      <c r="W1753" s="121"/>
    </row>
    <row r="1754" spans="1:23" x14ac:dyDescent="0.2">
      <c r="A1754" s="86" t="s">
        <v>16</v>
      </c>
      <c r="B1754" s="86" t="s">
        <v>51</v>
      </c>
      <c r="C1754" s="88">
        <v>11510</v>
      </c>
      <c r="D1754" s="88" t="s">
        <v>70</v>
      </c>
      <c r="E1754" s="90" t="s">
        <v>24</v>
      </c>
      <c r="F1754" s="90">
        <v>72</v>
      </c>
      <c r="G1754" s="90">
        <v>71</v>
      </c>
      <c r="H1754" s="91"/>
      <c r="I1754" s="91">
        <v>2</v>
      </c>
      <c r="J1754" s="91">
        <v>1</v>
      </c>
      <c r="K1754" s="91"/>
      <c r="L1754" s="92"/>
      <c r="M1754" s="92">
        <v>0</v>
      </c>
      <c r="N1754" s="92">
        <v>0</v>
      </c>
      <c r="O1754" s="92"/>
      <c r="P1754" s="92"/>
      <c r="Q1754" s="92">
        <v>2</v>
      </c>
      <c r="R1754" s="92"/>
      <c r="S1754" s="92">
        <v>1</v>
      </c>
      <c r="T1754" s="93">
        <v>1</v>
      </c>
      <c r="U1754" s="93"/>
      <c r="V1754" s="94">
        <v>7</v>
      </c>
      <c r="W1754" s="121"/>
    </row>
    <row r="1755" spans="1:23" x14ac:dyDescent="0.2">
      <c r="A1755" s="86" t="s">
        <v>16</v>
      </c>
      <c r="B1755" s="86" t="s">
        <v>51</v>
      </c>
      <c r="C1755" s="88">
        <v>11510</v>
      </c>
      <c r="D1755" s="88" t="s">
        <v>70</v>
      </c>
      <c r="E1755" s="90" t="s">
        <v>24</v>
      </c>
      <c r="F1755" s="90">
        <v>72</v>
      </c>
      <c r="G1755" s="90">
        <v>71</v>
      </c>
      <c r="H1755" s="91"/>
      <c r="I1755" s="91">
        <v>2</v>
      </c>
      <c r="J1755" s="91">
        <v>1</v>
      </c>
      <c r="K1755" s="91"/>
      <c r="L1755" s="92">
        <v>2</v>
      </c>
      <c r="M1755" s="92"/>
      <c r="N1755" s="92">
        <v>1</v>
      </c>
      <c r="O1755" s="92"/>
      <c r="P1755" s="92">
        <v>0</v>
      </c>
      <c r="Q1755" s="92"/>
      <c r="R1755" s="92">
        <v>1</v>
      </c>
      <c r="S1755" s="92"/>
      <c r="T1755" s="93">
        <v>2</v>
      </c>
      <c r="U1755" s="93"/>
      <c r="V1755" s="94">
        <v>9</v>
      </c>
      <c r="W1755" s="121"/>
    </row>
    <row r="1756" spans="1:23" x14ac:dyDescent="0.2">
      <c r="A1756" s="86" t="s">
        <v>16</v>
      </c>
      <c r="B1756" s="86" t="s">
        <v>51</v>
      </c>
      <c r="C1756" s="88">
        <v>11510</v>
      </c>
      <c r="D1756" s="88" t="s">
        <v>70</v>
      </c>
      <c r="E1756" s="90" t="s">
        <v>24</v>
      </c>
      <c r="F1756" s="90">
        <v>72</v>
      </c>
      <c r="G1756" s="90">
        <v>71</v>
      </c>
      <c r="H1756" s="91">
        <v>2</v>
      </c>
      <c r="I1756" s="91"/>
      <c r="J1756" s="91">
        <v>1</v>
      </c>
      <c r="K1756" s="91"/>
      <c r="L1756" s="92">
        <v>2</v>
      </c>
      <c r="M1756" s="92"/>
      <c r="N1756" s="92">
        <v>1</v>
      </c>
      <c r="O1756" s="92"/>
      <c r="P1756" s="92">
        <v>0</v>
      </c>
      <c r="Q1756" s="92"/>
      <c r="R1756" s="92">
        <v>1</v>
      </c>
      <c r="S1756" s="92"/>
      <c r="T1756" s="93">
        <v>1</v>
      </c>
      <c r="U1756" s="93"/>
      <c r="V1756" s="94">
        <v>8</v>
      </c>
      <c r="W1756" s="121"/>
    </row>
    <row r="1757" spans="1:23" x14ac:dyDescent="0.2">
      <c r="A1757" s="86" t="s">
        <v>16</v>
      </c>
      <c r="B1757" s="86" t="s">
        <v>51</v>
      </c>
      <c r="C1757" s="88">
        <v>11510</v>
      </c>
      <c r="D1757" s="88" t="s">
        <v>70</v>
      </c>
      <c r="E1757" s="90" t="s">
        <v>24</v>
      </c>
      <c r="F1757" s="90">
        <v>72</v>
      </c>
      <c r="G1757" s="90">
        <v>71</v>
      </c>
      <c r="H1757" s="91">
        <v>2</v>
      </c>
      <c r="I1757" s="91"/>
      <c r="J1757" s="91">
        <v>1</v>
      </c>
      <c r="K1757" s="91"/>
      <c r="L1757" s="92">
        <v>2</v>
      </c>
      <c r="M1757" s="92"/>
      <c r="N1757" s="92">
        <v>1</v>
      </c>
      <c r="O1757" s="92"/>
      <c r="P1757" s="92">
        <v>0</v>
      </c>
      <c r="Q1757" s="92"/>
      <c r="R1757" s="92">
        <v>1</v>
      </c>
      <c r="S1757" s="92"/>
      <c r="T1757" s="93">
        <v>2</v>
      </c>
      <c r="U1757" s="93"/>
      <c r="V1757" s="94">
        <v>9</v>
      </c>
      <c r="W1757" s="121"/>
    </row>
    <row r="1758" spans="1:23" x14ac:dyDescent="0.2">
      <c r="A1758" s="86" t="s">
        <v>16</v>
      </c>
      <c r="B1758" s="86" t="s">
        <v>51</v>
      </c>
      <c r="C1758" s="88">
        <v>11510</v>
      </c>
      <c r="D1758" s="88" t="s">
        <v>70</v>
      </c>
      <c r="E1758" s="90" t="s">
        <v>24</v>
      </c>
      <c r="F1758" s="90">
        <v>72</v>
      </c>
      <c r="G1758" s="90">
        <v>71</v>
      </c>
      <c r="H1758" s="91">
        <v>2</v>
      </c>
      <c r="I1758" s="91"/>
      <c r="J1758" s="91">
        <v>0</v>
      </c>
      <c r="K1758" s="91"/>
      <c r="L1758" s="92">
        <v>0</v>
      </c>
      <c r="M1758" s="92"/>
      <c r="N1758" s="92">
        <v>0</v>
      </c>
      <c r="O1758" s="92"/>
      <c r="P1758" s="92">
        <v>0</v>
      </c>
      <c r="Q1758" s="92"/>
      <c r="R1758" s="92">
        <v>1</v>
      </c>
      <c r="S1758" s="92"/>
      <c r="T1758" s="93">
        <v>0</v>
      </c>
      <c r="U1758" s="93"/>
      <c r="V1758" s="94">
        <v>3</v>
      </c>
      <c r="W1758" s="121"/>
    </row>
    <row r="1759" spans="1:23" x14ac:dyDescent="0.2">
      <c r="A1759" s="86" t="s">
        <v>16</v>
      </c>
      <c r="B1759" s="86" t="s">
        <v>51</v>
      </c>
      <c r="C1759" s="88">
        <v>11510</v>
      </c>
      <c r="D1759" s="88" t="s">
        <v>70</v>
      </c>
      <c r="E1759" s="90" t="s">
        <v>24</v>
      </c>
      <c r="F1759" s="90">
        <v>72</v>
      </c>
      <c r="G1759" s="90">
        <v>71</v>
      </c>
      <c r="H1759" s="91">
        <v>2</v>
      </c>
      <c r="I1759" s="91"/>
      <c r="J1759" s="91">
        <v>1</v>
      </c>
      <c r="K1759" s="91"/>
      <c r="L1759" s="92">
        <v>0</v>
      </c>
      <c r="M1759" s="92"/>
      <c r="N1759" s="92">
        <v>1</v>
      </c>
      <c r="O1759" s="92"/>
      <c r="P1759" s="92">
        <v>0</v>
      </c>
      <c r="Q1759" s="92"/>
      <c r="R1759" s="92">
        <v>1</v>
      </c>
      <c r="S1759" s="92"/>
      <c r="T1759" s="93">
        <v>0</v>
      </c>
      <c r="U1759" s="93"/>
      <c r="V1759" s="94">
        <v>5</v>
      </c>
      <c r="W1759" s="121"/>
    </row>
    <row r="1760" spans="1:23" x14ac:dyDescent="0.2">
      <c r="A1760" s="86" t="s">
        <v>16</v>
      </c>
      <c r="B1760" s="86" t="s">
        <v>51</v>
      </c>
      <c r="C1760" s="88">
        <v>11510</v>
      </c>
      <c r="D1760" s="88" t="s">
        <v>70</v>
      </c>
      <c r="E1760" s="90" t="s">
        <v>24</v>
      </c>
      <c r="F1760" s="90">
        <v>72</v>
      </c>
      <c r="G1760" s="90">
        <v>71</v>
      </c>
      <c r="H1760" s="91">
        <v>2</v>
      </c>
      <c r="I1760" s="91"/>
      <c r="J1760" s="91">
        <v>1</v>
      </c>
      <c r="K1760" s="91"/>
      <c r="L1760" s="92">
        <v>1</v>
      </c>
      <c r="M1760" s="92"/>
      <c r="N1760" s="92">
        <v>1</v>
      </c>
      <c r="O1760" s="92"/>
      <c r="P1760" s="92">
        <v>0</v>
      </c>
      <c r="Q1760" s="92"/>
      <c r="R1760" s="92">
        <v>1</v>
      </c>
      <c r="S1760" s="92"/>
      <c r="T1760" s="93">
        <v>0</v>
      </c>
      <c r="U1760" s="93"/>
      <c r="V1760" s="94">
        <v>6</v>
      </c>
      <c r="W1760" s="121"/>
    </row>
    <row r="1761" spans="1:23" x14ac:dyDescent="0.2">
      <c r="A1761" s="86" t="s">
        <v>16</v>
      </c>
      <c r="B1761" s="86" t="s">
        <v>51</v>
      </c>
      <c r="C1761" s="88">
        <v>11510</v>
      </c>
      <c r="D1761" s="88" t="s">
        <v>70</v>
      </c>
      <c r="E1761" s="90" t="s">
        <v>24</v>
      </c>
      <c r="F1761" s="90">
        <v>72</v>
      </c>
      <c r="G1761" s="90">
        <v>71</v>
      </c>
      <c r="H1761" s="91">
        <v>2</v>
      </c>
      <c r="I1761" s="91"/>
      <c r="J1761" s="91">
        <v>1</v>
      </c>
      <c r="K1761" s="91"/>
      <c r="L1761" s="92">
        <v>0</v>
      </c>
      <c r="M1761" s="92"/>
      <c r="N1761" s="92">
        <v>0</v>
      </c>
      <c r="O1761" s="92"/>
      <c r="P1761" s="92">
        <v>0</v>
      </c>
      <c r="Q1761" s="92"/>
      <c r="R1761" s="92">
        <v>1</v>
      </c>
      <c r="S1761" s="92"/>
      <c r="T1761" s="93">
        <v>0</v>
      </c>
      <c r="U1761" s="93"/>
      <c r="V1761" s="94">
        <v>4</v>
      </c>
      <c r="W1761" s="121"/>
    </row>
    <row r="1762" spans="1:23" x14ac:dyDescent="0.2">
      <c r="A1762" s="86" t="s">
        <v>16</v>
      </c>
      <c r="B1762" s="86" t="s">
        <v>51</v>
      </c>
      <c r="C1762" s="88">
        <v>11510</v>
      </c>
      <c r="D1762" s="88" t="s">
        <v>70</v>
      </c>
      <c r="E1762" s="90" t="s">
        <v>24</v>
      </c>
      <c r="F1762" s="90">
        <v>72</v>
      </c>
      <c r="G1762" s="90">
        <v>71</v>
      </c>
      <c r="H1762" s="91">
        <v>0</v>
      </c>
      <c r="I1762" s="91"/>
      <c r="J1762" s="91">
        <v>0</v>
      </c>
      <c r="K1762" s="91"/>
      <c r="L1762" s="92">
        <v>0</v>
      </c>
      <c r="M1762" s="92"/>
      <c r="N1762" s="92">
        <v>0</v>
      </c>
      <c r="O1762" s="92"/>
      <c r="P1762" s="92"/>
      <c r="Q1762" s="92">
        <v>2</v>
      </c>
      <c r="R1762" s="92">
        <v>1</v>
      </c>
      <c r="S1762" s="92"/>
      <c r="T1762" s="93">
        <v>0</v>
      </c>
      <c r="U1762" s="93"/>
      <c r="V1762" s="94">
        <v>3</v>
      </c>
      <c r="W1762" s="121"/>
    </row>
    <row r="1763" spans="1:23" x14ac:dyDescent="0.2">
      <c r="A1763" s="86" t="s">
        <v>16</v>
      </c>
      <c r="B1763" s="86" t="s">
        <v>51</v>
      </c>
      <c r="C1763" s="88">
        <v>11510</v>
      </c>
      <c r="D1763" s="88" t="s">
        <v>70</v>
      </c>
      <c r="E1763" s="90" t="s">
        <v>24</v>
      </c>
      <c r="F1763" s="90">
        <v>72</v>
      </c>
      <c r="G1763" s="90">
        <v>71</v>
      </c>
      <c r="H1763" s="91">
        <v>2</v>
      </c>
      <c r="I1763" s="91"/>
      <c r="J1763" s="91">
        <v>1</v>
      </c>
      <c r="K1763" s="91"/>
      <c r="L1763" s="92">
        <v>0</v>
      </c>
      <c r="M1763" s="92"/>
      <c r="N1763" s="92">
        <v>1</v>
      </c>
      <c r="O1763" s="92"/>
      <c r="P1763" s="92"/>
      <c r="Q1763" s="92">
        <v>2</v>
      </c>
      <c r="R1763" s="92">
        <v>1</v>
      </c>
      <c r="S1763" s="92"/>
      <c r="T1763" s="93">
        <v>2</v>
      </c>
      <c r="U1763" s="93"/>
      <c r="V1763" s="94">
        <v>9</v>
      </c>
      <c r="W1763" s="121"/>
    </row>
    <row r="1764" spans="1:23" x14ac:dyDescent="0.2">
      <c r="A1764" s="86" t="s">
        <v>16</v>
      </c>
      <c r="B1764" s="86" t="s">
        <v>51</v>
      </c>
      <c r="C1764" s="88">
        <v>11510</v>
      </c>
      <c r="D1764" s="88" t="s">
        <v>70</v>
      </c>
      <c r="E1764" s="90" t="s">
        <v>24</v>
      </c>
      <c r="F1764" s="90">
        <v>72</v>
      </c>
      <c r="G1764" s="90">
        <v>71</v>
      </c>
      <c r="H1764" s="91">
        <v>0</v>
      </c>
      <c r="I1764" s="91"/>
      <c r="J1764" s="91">
        <v>1</v>
      </c>
      <c r="K1764" s="91"/>
      <c r="L1764" s="92">
        <v>0</v>
      </c>
      <c r="M1764" s="92"/>
      <c r="N1764" s="92">
        <v>1</v>
      </c>
      <c r="O1764" s="92"/>
      <c r="P1764" s="92"/>
      <c r="Q1764" s="92">
        <v>0</v>
      </c>
      <c r="R1764" s="92">
        <v>1</v>
      </c>
      <c r="S1764" s="92"/>
      <c r="T1764" s="93">
        <v>0</v>
      </c>
      <c r="U1764" s="93"/>
      <c r="V1764" s="94">
        <v>3</v>
      </c>
      <c r="W1764" s="121"/>
    </row>
    <row r="1765" spans="1:23" x14ac:dyDescent="0.2">
      <c r="A1765" s="86" t="s">
        <v>16</v>
      </c>
      <c r="B1765" s="86" t="s">
        <v>51</v>
      </c>
      <c r="C1765" s="88">
        <v>11510</v>
      </c>
      <c r="D1765" s="88" t="s">
        <v>70</v>
      </c>
      <c r="E1765" s="90" t="s">
        <v>24</v>
      </c>
      <c r="F1765" s="90">
        <v>72</v>
      </c>
      <c r="G1765" s="90">
        <v>71</v>
      </c>
      <c r="H1765" s="91">
        <v>2</v>
      </c>
      <c r="I1765" s="91"/>
      <c r="J1765" s="91">
        <v>1</v>
      </c>
      <c r="K1765" s="91"/>
      <c r="L1765" s="92">
        <v>1</v>
      </c>
      <c r="M1765" s="92"/>
      <c r="N1765" s="92">
        <v>1</v>
      </c>
      <c r="O1765" s="92"/>
      <c r="P1765" s="92">
        <v>2</v>
      </c>
      <c r="Q1765" s="92"/>
      <c r="R1765" s="92">
        <v>1</v>
      </c>
      <c r="S1765" s="92"/>
      <c r="T1765" s="93">
        <v>2</v>
      </c>
      <c r="U1765" s="93"/>
      <c r="V1765" s="94">
        <v>10</v>
      </c>
      <c r="W1765" s="121"/>
    </row>
    <row r="1766" spans="1:23" x14ac:dyDescent="0.2">
      <c r="A1766" s="86" t="s">
        <v>16</v>
      </c>
      <c r="B1766" s="86" t="s">
        <v>51</v>
      </c>
      <c r="C1766" s="88">
        <v>11510</v>
      </c>
      <c r="D1766" s="88" t="s">
        <v>70</v>
      </c>
      <c r="E1766" s="90" t="s">
        <v>24</v>
      </c>
      <c r="F1766" s="90">
        <v>72</v>
      </c>
      <c r="G1766" s="90">
        <v>71</v>
      </c>
      <c r="H1766" s="91"/>
      <c r="I1766" s="91">
        <v>2</v>
      </c>
      <c r="J1766" s="91">
        <v>1</v>
      </c>
      <c r="K1766" s="91"/>
      <c r="L1766" s="92"/>
      <c r="M1766" s="92">
        <v>1</v>
      </c>
      <c r="N1766" s="92">
        <v>0</v>
      </c>
      <c r="O1766" s="92"/>
      <c r="P1766" s="92">
        <v>0</v>
      </c>
      <c r="Q1766" s="92"/>
      <c r="R1766" s="92">
        <v>1</v>
      </c>
      <c r="S1766" s="92"/>
      <c r="T1766" s="93">
        <v>2</v>
      </c>
      <c r="U1766" s="93"/>
      <c r="V1766" s="94">
        <v>7</v>
      </c>
      <c r="W1766" s="121"/>
    </row>
    <row r="1767" spans="1:23" x14ac:dyDescent="0.2">
      <c r="A1767" s="86" t="s">
        <v>16</v>
      </c>
      <c r="B1767" s="86" t="s">
        <v>51</v>
      </c>
      <c r="C1767" s="88">
        <v>11510</v>
      </c>
      <c r="D1767" s="88" t="s">
        <v>70</v>
      </c>
      <c r="E1767" s="90" t="s">
        <v>24</v>
      </c>
      <c r="F1767" s="90">
        <v>72</v>
      </c>
      <c r="G1767" s="90">
        <v>71</v>
      </c>
      <c r="H1767" s="91"/>
      <c r="I1767" s="91">
        <v>2</v>
      </c>
      <c r="J1767" s="91">
        <v>0</v>
      </c>
      <c r="K1767" s="91"/>
      <c r="L1767" s="92">
        <v>0</v>
      </c>
      <c r="M1767" s="92"/>
      <c r="N1767" s="92">
        <v>0</v>
      </c>
      <c r="O1767" s="92"/>
      <c r="P1767" s="92">
        <v>0</v>
      </c>
      <c r="Q1767" s="92"/>
      <c r="R1767" s="92">
        <v>1</v>
      </c>
      <c r="S1767" s="92"/>
      <c r="T1767" s="93">
        <v>1</v>
      </c>
      <c r="U1767" s="93"/>
      <c r="V1767" s="94">
        <v>4</v>
      </c>
      <c r="W1767" s="121"/>
    </row>
    <row r="1768" spans="1:23" x14ac:dyDescent="0.2">
      <c r="A1768" s="86" t="s">
        <v>16</v>
      </c>
      <c r="B1768" s="86" t="s">
        <v>51</v>
      </c>
      <c r="C1768" s="88">
        <v>11510</v>
      </c>
      <c r="D1768" s="88" t="s">
        <v>70</v>
      </c>
      <c r="E1768" s="90" t="s">
        <v>24</v>
      </c>
      <c r="F1768" s="90">
        <v>72</v>
      </c>
      <c r="G1768" s="90">
        <v>71</v>
      </c>
      <c r="H1768" s="91"/>
      <c r="I1768" s="91">
        <v>1</v>
      </c>
      <c r="J1768" s="91"/>
      <c r="K1768" s="91">
        <v>1</v>
      </c>
      <c r="L1768" s="92">
        <v>0</v>
      </c>
      <c r="M1768" s="92"/>
      <c r="N1768" s="92">
        <v>1</v>
      </c>
      <c r="O1768" s="92"/>
      <c r="P1768" s="92">
        <v>0</v>
      </c>
      <c r="Q1768" s="92">
        <v>1</v>
      </c>
      <c r="R1768" s="92">
        <v>1</v>
      </c>
      <c r="S1768" s="92"/>
      <c r="T1768" s="93">
        <v>1</v>
      </c>
      <c r="U1768" s="93"/>
      <c r="V1768" s="94">
        <v>6</v>
      </c>
      <c r="W1768" s="121"/>
    </row>
    <row r="1769" spans="1:23" x14ac:dyDescent="0.2">
      <c r="A1769" s="86" t="s">
        <v>16</v>
      </c>
      <c r="B1769" s="86" t="s">
        <v>51</v>
      </c>
      <c r="C1769" s="88">
        <v>11510</v>
      </c>
      <c r="D1769" s="88" t="s">
        <v>70</v>
      </c>
      <c r="E1769" s="90" t="s">
        <v>24</v>
      </c>
      <c r="F1769" s="90">
        <v>72</v>
      </c>
      <c r="G1769" s="90">
        <v>71</v>
      </c>
      <c r="H1769" s="91"/>
      <c r="I1769" s="91">
        <v>1</v>
      </c>
      <c r="J1769" s="91"/>
      <c r="K1769" s="91">
        <v>0</v>
      </c>
      <c r="L1769" s="92">
        <v>1</v>
      </c>
      <c r="M1769" s="92"/>
      <c r="N1769" s="92">
        <v>1</v>
      </c>
      <c r="O1769" s="92"/>
      <c r="P1769" s="92">
        <v>1</v>
      </c>
      <c r="Q1769" s="92"/>
      <c r="R1769" s="92">
        <v>1</v>
      </c>
      <c r="S1769" s="92"/>
      <c r="T1769" s="93">
        <v>2</v>
      </c>
      <c r="U1769" s="93"/>
      <c r="V1769" s="94">
        <v>7</v>
      </c>
      <c r="W1769" s="121"/>
    </row>
    <row r="1770" spans="1:23" x14ac:dyDescent="0.2">
      <c r="A1770" s="86" t="s">
        <v>16</v>
      </c>
      <c r="B1770" s="86" t="s">
        <v>51</v>
      </c>
      <c r="C1770" s="88">
        <v>11510</v>
      </c>
      <c r="D1770" s="88" t="s">
        <v>70</v>
      </c>
      <c r="E1770" s="90" t="s">
        <v>24</v>
      </c>
      <c r="F1770" s="90">
        <v>72</v>
      </c>
      <c r="G1770" s="90">
        <v>71</v>
      </c>
      <c r="H1770" s="91">
        <v>2</v>
      </c>
      <c r="I1770" s="91"/>
      <c r="J1770" s="91">
        <v>1</v>
      </c>
      <c r="K1770" s="91"/>
      <c r="L1770" s="92">
        <v>1</v>
      </c>
      <c r="M1770" s="92"/>
      <c r="N1770" s="92"/>
      <c r="O1770" s="92">
        <v>1</v>
      </c>
      <c r="P1770" s="92">
        <v>1</v>
      </c>
      <c r="Q1770" s="92"/>
      <c r="R1770" s="92">
        <v>1</v>
      </c>
      <c r="S1770" s="92"/>
      <c r="T1770" s="93">
        <v>0</v>
      </c>
      <c r="U1770" s="93"/>
      <c r="V1770" s="94">
        <v>7</v>
      </c>
      <c r="W1770" s="121"/>
    </row>
    <row r="1771" spans="1:23" x14ac:dyDescent="0.2">
      <c r="A1771" s="86" t="s">
        <v>16</v>
      </c>
      <c r="B1771" s="86" t="s">
        <v>51</v>
      </c>
      <c r="C1771" s="88">
        <v>11510</v>
      </c>
      <c r="D1771" s="88" t="s">
        <v>70</v>
      </c>
      <c r="E1771" s="90" t="s">
        <v>24</v>
      </c>
      <c r="F1771" s="90">
        <v>72</v>
      </c>
      <c r="G1771" s="90">
        <v>71</v>
      </c>
      <c r="H1771" s="91">
        <v>1</v>
      </c>
      <c r="I1771" s="91"/>
      <c r="J1771" s="91">
        <v>1</v>
      </c>
      <c r="K1771" s="91"/>
      <c r="L1771" s="92">
        <v>1</v>
      </c>
      <c r="M1771" s="92"/>
      <c r="N1771" s="92"/>
      <c r="O1771" s="92">
        <v>1</v>
      </c>
      <c r="P1771" s="92">
        <v>0</v>
      </c>
      <c r="Q1771" s="92"/>
      <c r="R1771" s="92">
        <v>1</v>
      </c>
      <c r="S1771" s="92"/>
      <c r="T1771" s="93">
        <v>0</v>
      </c>
      <c r="U1771" s="93"/>
      <c r="V1771" s="94">
        <v>5</v>
      </c>
      <c r="W1771" s="121"/>
    </row>
    <row r="1772" spans="1:23" x14ac:dyDescent="0.2">
      <c r="A1772" s="86" t="s">
        <v>16</v>
      </c>
      <c r="B1772" s="86" t="s">
        <v>51</v>
      </c>
      <c r="C1772" s="88">
        <v>11510</v>
      </c>
      <c r="D1772" s="88" t="s">
        <v>70</v>
      </c>
      <c r="E1772" s="90" t="s">
        <v>24</v>
      </c>
      <c r="F1772" s="90">
        <v>72</v>
      </c>
      <c r="G1772" s="90">
        <v>71</v>
      </c>
      <c r="H1772" s="91"/>
      <c r="I1772" s="91">
        <v>2</v>
      </c>
      <c r="J1772" s="91">
        <v>1</v>
      </c>
      <c r="K1772" s="91"/>
      <c r="L1772" s="92"/>
      <c r="M1772" s="92">
        <v>2</v>
      </c>
      <c r="N1772" s="92">
        <v>1</v>
      </c>
      <c r="O1772" s="92"/>
      <c r="P1772" s="92">
        <v>2</v>
      </c>
      <c r="Q1772" s="92"/>
      <c r="R1772" s="92">
        <v>1</v>
      </c>
      <c r="S1772" s="92"/>
      <c r="T1772" s="93">
        <v>2</v>
      </c>
      <c r="U1772" s="93"/>
      <c r="V1772" s="94">
        <v>11</v>
      </c>
      <c r="W1772" s="121"/>
    </row>
    <row r="1773" spans="1:23" x14ac:dyDescent="0.2">
      <c r="A1773" s="86" t="s">
        <v>16</v>
      </c>
      <c r="B1773" s="86" t="s">
        <v>51</v>
      </c>
      <c r="C1773" s="88">
        <v>11510</v>
      </c>
      <c r="D1773" s="88" t="s">
        <v>70</v>
      </c>
      <c r="E1773" s="90" t="s">
        <v>24</v>
      </c>
      <c r="F1773" s="90">
        <v>72</v>
      </c>
      <c r="G1773" s="90">
        <v>71</v>
      </c>
      <c r="H1773" s="91">
        <v>2</v>
      </c>
      <c r="I1773" s="91"/>
      <c r="J1773" s="91">
        <v>1</v>
      </c>
      <c r="K1773" s="91"/>
      <c r="L1773" s="92"/>
      <c r="M1773" s="92">
        <v>1</v>
      </c>
      <c r="N1773" s="92">
        <v>1</v>
      </c>
      <c r="O1773" s="92"/>
      <c r="P1773" s="92">
        <v>1</v>
      </c>
      <c r="Q1773" s="92"/>
      <c r="R1773" s="92">
        <v>1</v>
      </c>
      <c r="S1773" s="92"/>
      <c r="T1773" s="93">
        <v>1</v>
      </c>
      <c r="U1773" s="93"/>
      <c r="V1773" s="94">
        <v>8</v>
      </c>
      <c r="W1773" s="121"/>
    </row>
    <row r="1774" spans="1:23" x14ac:dyDescent="0.2">
      <c r="A1774" s="86" t="s">
        <v>16</v>
      </c>
      <c r="B1774" s="86" t="s">
        <v>52</v>
      </c>
      <c r="C1774" s="88">
        <v>11519</v>
      </c>
      <c r="D1774" s="88" t="s">
        <v>71</v>
      </c>
      <c r="E1774" s="89" t="s">
        <v>22</v>
      </c>
      <c r="F1774" s="90">
        <v>105</v>
      </c>
      <c r="G1774" s="90">
        <v>94</v>
      </c>
      <c r="H1774" s="91">
        <v>2</v>
      </c>
      <c r="I1774" s="91"/>
      <c r="J1774" s="91">
        <v>1</v>
      </c>
      <c r="K1774" s="91"/>
      <c r="L1774" s="92">
        <v>2</v>
      </c>
      <c r="M1774" s="92"/>
      <c r="N1774" s="92">
        <v>1</v>
      </c>
      <c r="O1774" s="92"/>
      <c r="P1774" s="92"/>
      <c r="Q1774" s="92">
        <v>1</v>
      </c>
      <c r="R1774" s="92">
        <v>1</v>
      </c>
      <c r="S1774" s="92"/>
      <c r="T1774" s="93"/>
      <c r="U1774" s="93">
        <v>2</v>
      </c>
      <c r="V1774" s="94">
        <v>10</v>
      </c>
      <c r="W1774" s="121"/>
    </row>
    <row r="1775" spans="1:23" x14ac:dyDescent="0.2">
      <c r="A1775" s="86" t="s">
        <v>16</v>
      </c>
      <c r="B1775" s="86" t="s">
        <v>52</v>
      </c>
      <c r="C1775" s="88">
        <v>11519</v>
      </c>
      <c r="D1775" s="88" t="s">
        <v>71</v>
      </c>
      <c r="E1775" s="90" t="s">
        <v>22</v>
      </c>
      <c r="F1775" s="90">
        <v>105</v>
      </c>
      <c r="G1775" s="90">
        <v>94</v>
      </c>
      <c r="H1775" s="91">
        <v>1</v>
      </c>
      <c r="I1775" s="91"/>
      <c r="J1775" s="91">
        <v>1</v>
      </c>
      <c r="K1775" s="91"/>
      <c r="L1775" s="92"/>
      <c r="M1775" s="92">
        <v>2</v>
      </c>
      <c r="N1775" s="92">
        <v>1</v>
      </c>
      <c r="O1775" s="92"/>
      <c r="P1775" s="92"/>
      <c r="Q1775" s="92">
        <v>2</v>
      </c>
      <c r="R1775" s="92">
        <v>1</v>
      </c>
      <c r="S1775" s="92"/>
      <c r="T1775" s="93"/>
      <c r="U1775" s="93">
        <v>2</v>
      </c>
      <c r="V1775" s="94">
        <v>10</v>
      </c>
      <c r="W1775" s="121"/>
    </row>
    <row r="1776" spans="1:23" x14ac:dyDescent="0.2">
      <c r="A1776" s="86" t="s">
        <v>16</v>
      </c>
      <c r="B1776" s="86" t="s">
        <v>52</v>
      </c>
      <c r="C1776" s="88">
        <v>11519</v>
      </c>
      <c r="D1776" s="88" t="s">
        <v>71</v>
      </c>
      <c r="E1776" s="90" t="s">
        <v>22</v>
      </c>
      <c r="F1776" s="90">
        <v>105</v>
      </c>
      <c r="G1776" s="90">
        <v>94</v>
      </c>
      <c r="H1776" s="91">
        <v>2</v>
      </c>
      <c r="I1776" s="91"/>
      <c r="J1776" s="91"/>
      <c r="K1776" s="91">
        <v>1</v>
      </c>
      <c r="L1776" s="92">
        <v>2</v>
      </c>
      <c r="M1776" s="92"/>
      <c r="N1776" s="92"/>
      <c r="O1776" s="92">
        <v>1</v>
      </c>
      <c r="P1776" s="92"/>
      <c r="Q1776" s="92">
        <v>2</v>
      </c>
      <c r="R1776" s="92">
        <v>1</v>
      </c>
      <c r="S1776" s="92"/>
      <c r="T1776" s="93"/>
      <c r="U1776" s="93">
        <v>2</v>
      </c>
      <c r="V1776" s="94">
        <v>11</v>
      </c>
      <c r="W1776" s="121"/>
    </row>
    <row r="1777" spans="1:23" x14ac:dyDescent="0.2">
      <c r="A1777" s="86" t="s">
        <v>16</v>
      </c>
      <c r="B1777" s="86" t="s">
        <v>52</v>
      </c>
      <c r="C1777" s="88">
        <v>11519</v>
      </c>
      <c r="D1777" s="88" t="s">
        <v>71</v>
      </c>
      <c r="E1777" s="90" t="s">
        <v>22</v>
      </c>
      <c r="F1777" s="90">
        <v>105</v>
      </c>
      <c r="G1777" s="90">
        <v>94</v>
      </c>
      <c r="H1777" s="91">
        <v>2</v>
      </c>
      <c r="I1777" s="91"/>
      <c r="J1777" s="91"/>
      <c r="K1777" s="91">
        <v>1</v>
      </c>
      <c r="L1777" s="92">
        <v>2</v>
      </c>
      <c r="M1777" s="92"/>
      <c r="N1777" s="92"/>
      <c r="O1777" s="92">
        <v>1</v>
      </c>
      <c r="P1777" s="92">
        <v>0</v>
      </c>
      <c r="Q1777" s="92"/>
      <c r="R1777" s="92"/>
      <c r="S1777" s="92">
        <v>1</v>
      </c>
      <c r="T1777" s="93">
        <v>1</v>
      </c>
      <c r="U1777" s="93"/>
      <c r="V1777" s="94">
        <v>8</v>
      </c>
      <c r="W1777" s="121"/>
    </row>
    <row r="1778" spans="1:23" x14ac:dyDescent="0.2">
      <c r="A1778" s="86" t="s">
        <v>16</v>
      </c>
      <c r="B1778" s="86" t="s">
        <v>52</v>
      </c>
      <c r="C1778" s="88">
        <v>11519</v>
      </c>
      <c r="D1778" s="88" t="s">
        <v>71</v>
      </c>
      <c r="E1778" s="90" t="s">
        <v>22</v>
      </c>
      <c r="F1778" s="90">
        <v>105</v>
      </c>
      <c r="G1778" s="90">
        <v>94</v>
      </c>
      <c r="H1778" s="91">
        <v>2</v>
      </c>
      <c r="I1778" s="91"/>
      <c r="J1778" s="91"/>
      <c r="K1778" s="91">
        <v>1</v>
      </c>
      <c r="L1778" s="92"/>
      <c r="M1778" s="92">
        <v>2</v>
      </c>
      <c r="N1778" s="92">
        <v>1</v>
      </c>
      <c r="O1778" s="92"/>
      <c r="P1778" s="92"/>
      <c r="Q1778" s="92">
        <v>2</v>
      </c>
      <c r="R1778" s="92"/>
      <c r="S1778" s="92">
        <v>1</v>
      </c>
      <c r="T1778" s="93">
        <v>2</v>
      </c>
      <c r="U1778" s="93"/>
      <c r="V1778" s="94">
        <v>11</v>
      </c>
      <c r="W1778" s="121"/>
    </row>
    <row r="1779" spans="1:23" x14ac:dyDescent="0.2">
      <c r="A1779" s="86" t="s">
        <v>16</v>
      </c>
      <c r="B1779" s="86" t="s">
        <v>52</v>
      </c>
      <c r="C1779" s="88">
        <v>11519</v>
      </c>
      <c r="D1779" s="88" t="s">
        <v>71</v>
      </c>
      <c r="E1779" s="90" t="s">
        <v>22</v>
      </c>
      <c r="F1779" s="90">
        <v>105</v>
      </c>
      <c r="G1779" s="90">
        <v>94</v>
      </c>
      <c r="H1779" s="91">
        <v>2</v>
      </c>
      <c r="I1779" s="91"/>
      <c r="J1779" s="91"/>
      <c r="K1779" s="91">
        <v>1</v>
      </c>
      <c r="L1779" s="92"/>
      <c r="M1779" s="92">
        <v>2</v>
      </c>
      <c r="N1779" s="92">
        <v>1</v>
      </c>
      <c r="O1779" s="92"/>
      <c r="P1779" s="92"/>
      <c r="Q1779" s="92">
        <v>2</v>
      </c>
      <c r="R1779" s="92">
        <v>1</v>
      </c>
      <c r="S1779" s="92"/>
      <c r="T1779" s="93"/>
      <c r="U1779" s="93">
        <v>2</v>
      </c>
      <c r="V1779" s="94">
        <v>11</v>
      </c>
      <c r="W1779" s="121"/>
    </row>
    <row r="1780" spans="1:23" x14ac:dyDescent="0.2">
      <c r="A1780" s="86" t="s">
        <v>16</v>
      </c>
      <c r="B1780" s="86" t="s">
        <v>52</v>
      </c>
      <c r="C1780" s="88">
        <v>11519</v>
      </c>
      <c r="D1780" s="88" t="s">
        <v>71</v>
      </c>
      <c r="E1780" s="90" t="s">
        <v>22</v>
      </c>
      <c r="F1780" s="90">
        <v>105</v>
      </c>
      <c r="G1780" s="90">
        <v>94</v>
      </c>
      <c r="H1780" s="91">
        <v>2</v>
      </c>
      <c r="I1780" s="91"/>
      <c r="J1780" s="91"/>
      <c r="K1780" s="91">
        <v>1</v>
      </c>
      <c r="L1780" s="92"/>
      <c r="M1780" s="92">
        <v>2</v>
      </c>
      <c r="N1780" s="92">
        <v>1</v>
      </c>
      <c r="O1780" s="92"/>
      <c r="P1780" s="92"/>
      <c r="Q1780" s="92">
        <v>2</v>
      </c>
      <c r="R1780" s="92">
        <v>1</v>
      </c>
      <c r="S1780" s="92"/>
      <c r="T1780" s="93">
        <v>2</v>
      </c>
      <c r="U1780" s="93"/>
      <c r="V1780" s="94">
        <v>11</v>
      </c>
      <c r="W1780" s="121"/>
    </row>
    <row r="1781" spans="1:23" x14ac:dyDescent="0.2">
      <c r="A1781" s="86" t="s">
        <v>16</v>
      </c>
      <c r="B1781" s="86" t="s">
        <v>52</v>
      </c>
      <c r="C1781" s="88">
        <v>11519</v>
      </c>
      <c r="D1781" s="88" t="s">
        <v>71</v>
      </c>
      <c r="E1781" s="90" t="s">
        <v>22</v>
      </c>
      <c r="F1781" s="90">
        <v>105</v>
      </c>
      <c r="G1781" s="90">
        <v>94</v>
      </c>
      <c r="H1781" s="91">
        <v>2</v>
      </c>
      <c r="I1781" s="91"/>
      <c r="J1781" s="91">
        <v>1</v>
      </c>
      <c r="K1781" s="91"/>
      <c r="L1781" s="92">
        <v>2</v>
      </c>
      <c r="M1781" s="92"/>
      <c r="N1781" s="92">
        <v>1</v>
      </c>
      <c r="O1781" s="92"/>
      <c r="P1781" s="92">
        <v>2</v>
      </c>
      <c r="Q1781" s="92"/>
      <c r="R1781" s="92">
        <v>1</v>
      </c>
      <c r="S1781" s="92"/>
      <c r="T1781" s="93">
        <v>0</v>
      </c>
      <c r="U1781" s="93"/>
      <c r="V1781" s="94">
        <v>9</v>
      </c>
      <c r="W1781" s="121"/>
    </row>
    <row r="1782" spans="1:23" x14ac:dyDescent="0.2">
      <c r="A1782" s="86" t="s">
        <v>16</v>
      </c>
      <c r="B1782" s="86" t="s">
        <v>52</v>
      </c>
      <c r="C1782" s="88">
        <v>11519</v>
      </c>
      <c r="D1782" s="88" t="s">
        <v>71</v>
      </c>
      <c r="E1782" s="90" t="s">
        <v>22</v>
      </c>
      <c r="F1782" s="90">
        <v>105</v>
      </c>
      <c r="G1782" s="90">
        <v>94</v>
      </c>
      <c r="H1782" s="91"/>
      <c r="I1782" s="91">
        <v>2</v>
      </c>
      <c r="J1782" s="91">
        <v>0</v>
      </c>
      <c r="K1782" s="91"/>
      <c r="L1782" s="92">
        <v>2</v>
      </c>
      <c r="M1782" s="92"/>
      <c r="N1782" s="92">
        <v>1</v>
      </c>
      <c r="O1782" s="92"/>
      <c r="P1782" s="92"/>
      <c r="Q1782" s="92">
        <v>2</v>
      </c>
      <c r="R1782" s="92"/>
      <c r="S1782" s="92">
        <v>1</v>
      </c>
      <c r="T1782" s="93"/>
      <c r="U1782" s="93">
        <v>1</v>
      </c>
      <c r="V1782" s="94">
        <v>9</v>
      </c>
      <c r="W1782" s="121"/>
    </row>
    <row r="1783" spans="1:23" x14ac:dyDescent="0.2">
      <c r="A1783" s="86" t="s">
        <v>16</v>
      </c>
      <c r="B1783" s="86" t="s">
        <v>52</v>
      </c>
      <c r="C1783" s="88">
        <v>11519</v>
      </c>
      <c r="D1783" s="88" t="s">
        <v>71</v>
      </c>
      <c r="E1783" s="90" t="s">
        <v>22</v>
      </c>
      <c r="F1783" s="90">
        <v>105</v>
      </c>
      <c r="G1783" s="90">
        <v>94</v>
      </c>
      <c r="H1783" s="91">
        <v>2</v>
      </c>
      <c r="I1783" s="91"/>
      <c r="J1783" s="91"/>
      <c r="K1783" s="91">
        <v>1</v>
      </c>
      <c r="L1783" s="92">
        <v>2</v>
      </c>
      <c r="M1783" s="92"/>
      <c r="N1783" s="92"/>
      <c r="O1783" s="92">
        <v>1</v>
      </c>
      <c r="P1783" s="92">
        <v>0</v>
      </c>
      <c r="Q1783" s="92"/>
      <c r="R1783" s="92">
        <v>1</v>
      </c>
      <c r="S1783" s="92"/>
      <c r="T1783" s="93">
        <v>2</v>
      </c>
      <c r="U1783" s="93"/>
      <c r="V1783" s="94">
        <v>9</v>
      </c>
      <c r="W1783" s="121"/>
    </row>
    <row r="1784" spans="1:23" x14ac:dyDescent="0.2">
      <c r="A1784" s="86" t="s">
        <v>16</v>
      </c>
      <c r="B1784" s="86" t="s">
        <v>52</v>
      </c>
      <c r="C1784" s="88">
        <v>11519</v>
      </c>
      <c r="D1784" s="88" t="s">
        <v>71</v>
      </c>
      <c r="E1784" s="90" t="s">
        <v>22</v>
      </c>
      <c r="F1784" s="90">
        <v>105</v>
      </c>
      <c r="G1784" s="90">
        <v>94</v>
      </c>
      <c r="H1784" s="91">
        <v>2</v>
      </c>
      <c r="I1784" s="91"/>
      <c r="J1784" s="91"/>
      <c r="K1784" s="91">
        <v>1</v>
      </c>
      <c r="L1784" s="92">
        <v>2</v>
      </c>
      <c r="M1784" s="92"/>
      <c r="N1784" s="92">
        <v>0</v>
      </c>
      <c r="O1784" s="92"/>
      <c r="P1784" s="92">
        <v>2</v>
      </c>
      <c r="Q1784" s="92"/>
      <c r="R1784" s="92">
        <v>1</v>
      </c>
      <c r="S1784" s="92"/>
      <c r="T1784" s="93"/>
      <c r="U1784" s="93">
        <v>2</v>
      </c>
      <c r="V1784" s="94">
        <v>10</v>
      </c>
      <c r="W1784" s="121"/>
    </row>
    <row r="1785" spans="1:23" x14ac:dyDescent="0.2">
      <c r="A1785" s="86" t="s">
        <v>16</v>
      </c>
      <c r="B1785" s="86" t="s">
        <v>52</v>
      </c>
      <c r="C1785" s="88">
        <v>11519</v>
      </c>
      <c r="D1785" s="88" t="s">
        <v>71</v>
      </c>
      <c r="E1785" s="90" t="s">
        <v>22</v>
      </c>
      <c r="F1785" s="90">
        <v>105</v>
      </c>
      <c r="G1785" s="90">
        <v>94</v>
      </c>
      <c r="H1785" s="91"/>
      <c r="I1785" s="91">
        <v>2</v>
      </c>
      <c r="J1785" s="91"/>
      <c r="K1785" s="91">
        <v>1</v>
      </c>
      <c r="L1785" s="92">
        <v>2</v>
      </c>
      <c r="M1785" s="92"/>
      <c r="N1785" s="92">
        <v>1</v>
      </c>
      <c r="O1785" s="92"/>
      <c r="P1785" s="92">
        <v>2</v>
      </c>
      <c r="Q1785" s="92"/>
      <c r="R1785" s="92"/>
      <c r="S1785" s="92">
        <v>1</v>
      </c>
      <c r="T1785" s="93"/>
      <c r="U1785" s="93">
        <v>1</v>
      </c>
      <c r="V1785" s="94">
        <v>10</v>
      </c>
      <c r="W1785" s="121"/>
    </row>
    <row r="1786" spans="1:23" x14ac:dyDescent="0.2">
      <c r="A1786" s="86" t="s">
        <v>16</v>
      </c>
      <c r="B1786" s="86" t="s">
        <v>52</v>
      </c>
      <c r="C1786" s="88">
        <v>11519</v>
      </c>
      <c r="D1786" s="88" t="s">
        <v>71</v>
      </c>
      <c r="E1786" s="90" t="s">
        <v>22</v>
      </c>
      <c r="F1786" s="90">
        <v>105</v>
      </c>
      <c r="G1786" s="90">
        <v>94</v>
      </c>
      <c r="H1786" s="91">
        <v>2</v>
      </c>
      <c r="I1786" s="91"/>
      <c r="J1786" s="91"/>
      <c r="K1786" s="91">
        <v>1</v>
      </c>
      <c r="L1786" s="92">
        <v>2</v>
      </c>
      <c r="M1786" s="92"/>
      <c r="N1786" s="92">
        <v>1</v>
      </c>
      <c r="O1786" s="92"/>
      <c r="P1786" s="92"/>
      <c r="Q1786" s="92">
        <v>2</v>
      </c>
      <c r="R1786" s="92">
        <v>1</v>
      </c>
      <c r="S1786" s="92"/>
      <c r="T1786" s="93">
        <v>2</v>
      </c>
      <c r="U1786" s="93"/>
      <c r="V1786" s="94">
        <v>11</v>
      </c>
      <c r="W1786" s="121"/>
    </row>
    <row r="1787" spans="1:23" x14ac:dyDescent="0.2">
      <c r="A1787" s="86" t="s">
        <v>16</v>
      </c>
      <c r="B1787" s="86" t="s">
        <v>52</v>
      </c>
      <c r="C1787" s="88">
        <v>11519</v>
      </c>
      <c r="D1787" s="88" t="s">
        <v>71</v>
      </c>
      <c r="E1787" s="90" t="s">
        <v>22</v>
      </c>
      <c r="F1787" s="90">
        <v>105</v>
      </c>
      <c r="G1787" s="90">
        <v>94</v>
      </c>
      <c r="H1787" s="91">
        <v>2</v>
      </c>
      <c r="I1787" s="91"/>
      <c r="J1787" s="91">
        <v>1</v>
      </c>
      <c r="K1787" s="91"/>
      <c r="L1787" s="92">
        <v>2</v>
      </c>
      <c r="M1787" s="92"/>
      <c r="N1787" s="92">
        <v>1</v>
      </c>
      <c r="O1787" s="92"/>
      <c r="P1787" s="92">
        <v>0</v>
      </c>
      <c r="Q1787" s="92"/>
      <c r="R1787" s="92">
        <v>1</v>
      </c>
      <c r="S1787" s="92"/>
      <c r="T1787" s="93">
        <v>2</v>
      </c>
      <c r="U1787" s="93"/>
      <c r="V1787" s="94">
        <v>9</v>
      </c>
      <c r="W1787" s="121"/>
    </row>
    <row r="1788" spans="1:23" x14ac:dyDescent="0.2">
      <c r="A1788" s="86" t="s">
        <v>16</v>
      </c>
      <c r="B1788" s="86" t="s">
        <v>52</v>
      </c>
      <c r="C1788" s="88">
        <v>11519</v>
      </c>
      <c r="D1788" s="88" t="s">
        <v>71</v>
      </c>
      <c r="E1788" s="90" t="s">
        <v>22</v>
      </c>
      <c r="F1788" s="90">
        <v>105</v>
      </c>
      <c r="G1788" s="90">
        <v>94</v>
      </c>
      <c r="H1788" s="91">
        <v>1</v>
      </c>
      <c r="I1788" s="91"/>
      <c r="J1788" s="91">
        <v>1</v>
      </c>
      <c r="K1788" s="91"/>
      <c r="L1788" s="92"/>
      <c r="M1788" s="92">
        <v>2</v>
      </c>
      <c r="N1788" s="92">
        <v>1</v>
      </c>
      <c r="O1788" s="92"/>
      <c r="P1788" s="92">
        <v>2</v>
      </c>
      <c r="Q1788" s="92"/>
      <c r="R1788" s="92">
        <v>1</v>
      </c>
      <c r="S1788" s="92"/>
      <c r="T1788" s="93"/>
      <c r="U1788" s="93">
        <v>2</v>
      </c>
      <c r="V1788" s="94">
        <v>10</v>
      </c>
      <c r="W1788" s="121"/>
    </row>
    <row r="1789" spans="1:23" x14ac:dyDescent="0.2">
      <c r="A1789" s="86" t="s">
        <v>16</v>
      </c>
      <c r="B1789" s="86" t="s">
        <v>52</v>
      </c>
      <c r="C1789" s="88">
        <v>11519</v>
      </c>
      <c r="D1789" s="88" t="s">
        <v>71</v>
      </c>
      <c r="E1789" s="90" t="s">
        <v>22</v>
      </c>
      <c r="F1789" s="90">
        <v>105</v>
      </c>
      <c r="G1789" s="90">
        <v>94</v>
      </c>
      <c r="H1789" s="91">
        <v>2</v>
      </c>
      <c r="I1789" s="91"/>
      <c r="J1789" s="91"/>
      <c r="K1789" s="91">
        <v>1</v>
      </c>
      <c r="L1789" s="92">
        <v>1</v>
      </c>
      <c r="M1789" s="92"/>
      <c r="N1789" s="92"/>
      <c r="O1789" s="92">
        <v>1</v>
      </c>
      <c r="P1789" s="92">
        <v>0</v>
      </c>
      <c r="Q1789" s="92"/>
      <c r="R1789" s="92">
        <v>1</v>
      </c>
      <c r="S1789" s="92"/>
      <c r="T1789" s="93">
        <v>2</v>
      </c>
      <c r="U1789" s="93"/>
      <c r="V1789" s="94">
        <v>8</v>
      </c>
      <c r="W1789" s="121"/>
    </row>
    <row r="1790" spans="1:23" x14ac:dyDescent="0.2">
      <c r="A1790" s="86" t="s">
        <v>16</v>
      </c>
      <c r="B1790" s="86" t="s">
        <v>52</v>
      </c>
      <c r="C1790" s="88">
        <v>11519</v>
      </c>
      <c r="D1790" s="88" t="s">
        <v>71</v>
      </c>
      <c r="E1790" s="90" t="s">
        <v>22</v>
      </c>
      <c r="F1790" s="90">
        <v>105</v>
      </c>
      <c r="G1790" s="90">
        <v>94</v>
      </c>
      <c r="H1790" s="91">
        <v>2</v>
      </c>
      <c r="I1790" s="91"/>
      <c r="J1790" s="91"/>
      <c r="K1790" s="91">
        <v>1</v>
      </c>
      <c r="L1790" s="92">
        <v>2</v>
      </c>
      <c r="M1790" s="92"/>
      <c r="N1790" s="92">
        <v>1</v>
      </c>
      <c r="O1790" s="92"/>
      <c r="P1790" s="92">
        <v>0</v>
      </c>
      <c r="Q1790" s="92"/>
      <c r="R1790" s="92">
        <v>0</v>
      </c>
      <c r="S1790" s="92"/>
      <c r="T1790" s="93">
        <v>2</v>
      </c>
      <c r="U1790" s="93"/>
      <c r="V1790" s="94">
        <v>8</v>
      </c>
      <c r="W1790" s="121"/>
    </row>
    <row r="1791" spans="1:23" x14ac:dyDescent="0.2">
      <c r="A1791" s="86" t="s">
        <v>16</v>
      </c>
      <c r="B1791" s="86" t="s">
        <v>52</v>
      </c>
      <c r="C1791" s="88">
        <v>11519</v>
      </c>
      <c r="D1791" s="88" t="s">
        <v>71</v>
      </c>
      <c r="E1791" s="90" t="s">
        <v>22</v>
      </c>
      <c r="F1791" s="90">
        <v>105</v>
      </c>
      <c r="G1791" s="90">
        <v>94</v>
      </c>
      <c r="H1791" s="91">
        <v>2</v>
      </c>
      <c r="I1791" s="91"/>
      <c r="J1791" s="91">
        <v>1</v>
      </c>
      <c r="K1791" s="91"/>
      <c r="L1791" s="92">
        <v>2</v>
      </c>
      <c r="M1791" s="92"/>
      <c r="N1791" s="92">
        <v>0</v>
      </c>
      <c r="O1791" s="92"/>
      <c r="P1791" s="92">
        <v>2</v>
      </c>
      <c r="Q1791" s="92"/>
      <c r="R1791" s="92"/>
      <c r="S1791" s="92">
        <v>1</v>
      </c>
      <c r="T1791" s="93">
        <v>0</v>
      </c>
      <c r="U1791" s="93"/>
      <c r="V1791" s="94">
        <v>8</v>
      </c>
      <c r="W1791" s="121"/>
    </row>
    <row r="1792" spans="1:23" x14ac:dyDescent="0.2">
      <c r="A1792" s="86" t="s">
        <v>16</v>
      </c>
      <c r="B1792" s="86" t="s">
        <v>52</v>
      </c>
      <c r="C1792" s="88">
        <v>11519</v>
      </c>
      <c r="D1792" s="88" t="s">
        <v>71</v>
      </c>
      <c r="E1792" s="90" t="s">
        <v>22</v>
      </c>
      <c r="F1792" s="90">
        <v>105</v>
      </c>
      <c r="G1792" s="90">
        <v>94</v>
      </c>
      <c r="H1792" s="91"/>
      <c r="I1792" s="91">
        <v>0</v>
      </c>
      <c r="J1792" s="91">
        <v>1</v>
      </c>
      <c r="K1792" s="91"/>
      <c r="L1792" s="92">
        <v>2</v>
      </c>
      <c r="M1792" s="92"/>
      <c r="N1792" s="92">
        <v>1</v>
      </c>
      <c r="O1792" s="92"/>
      <c r="P1792" s="92"/>
      <c r="Q1792" s="92">
        <v>2</v>
      </c>
      <c r="R1792" s="92"/>
      <c r="S1792" s="92">
        <v>1</v>
      </c>
      <c r="T1792" s="93">
        <v>0</v>
      </c>
      <c r="U1792" s="93"/>
      <c r="V1792" s="94">
        <v>7</v>
      </c>
      <c r="W1792" s="121"/>
    </row>
    <row r="1793" spans="1:23" x14ac:dyDescent="0.2">
      <c r="A1793" s="86" t="s">
        <v>16</v>
      </c>
      <c r="B1793" s="86" t="s">
        <v>52</v>
      </c>
      <c r="C1793" s="88">
        <v>11519</v>
      </c>
      <c r="D1793" s="88" t="s">
        <v>71</v>
      </c>
      <c r="E1793" s="90" t="s">
        <v>22</v>
      </c>
      <c r="F1793" s="90">
        <v>105</v>
      </c>
      <c r="G1793" s="90">
        <v>94</v>
      </c>
      <c r="H1793" s="91"/>
      <c r="I1793" s="91">
        <v>0</v>
      </c>
      <c r="J1793" s="91">
        <v>1</v>
      </c>
      <c r="K1793" s="91"/>
      <c r="L1793" s="92">
        <v>2</v>
      </c>
      <c r="M1793" s="92"/>
      <c r="N1793" s="92"/>
      <c r="O1793" s="92">
        <v>1</v>
      </c>
      <c r="P1793" s="92"/>
      <c r="Q1793" s="92">
        <v>2</v>
      </c>
      <c r="R1793" s="92">
        <v>1</v>
      </c>
      <c r="S1793" s="92"/>
      <c r="T1793" s="93"/>
      <c r="U1793" s="93">
        <v>0</v>
      </c>
      <c r="V1793" s="94">
        <v>7</v>
      </c>
      <c r="W1793" s="121"/>
    </row>
    <row r="1794" spans="1:23" x14ac:dyDescent="0.2">
      <c r="A1794" s="86" t="s">
        <v>16</v>
      </c>
      <c r="B1794" s="86" t="s">
        <v>52</v>
      </c>
      <c r="C1794" s="88">
        <v>11519</v>
      </c>
      <c r="D1794" s="88" t="s">
        <v>71</v>
      </c>
      <c r="E1794" s="90" t="s">
        <v>22</v>
      </c>
      <c r="F1794" s="90">
        <v>105</v>
      </c>
      <c r="G1794" s="90">
        <v>94</v>
      </c>
      <c r="H1794" s="91">
        <v>1</v>
      </c>
      <c r="I1794" s="91"/>
      <c r="J1794" s="91"/>
      <c r="K1794" s="91">
        <v>1</v>
      </c>
      <c r="L1794" s="92">
        <v>2</v>
      </c>
      <c r="M1794" s="92"/>
      <c r="N1794" s="92">
        <v>1</v>
      </c>
      <c r="O1794" s="92"/>
      <c r="P1794" s="92">
        <v>1</v>
      </c>
      <c r="Q1794" s="92"/>
      <c r="R1794" s="92">
        <v>1</v>
      </c>
      <c r="S1794" s="92"/>
      <c r="T1794" s="93"/>
      <c r="U1794" s="93">
        <v>2</v>
      </c>
      <c r="V1794" s="94">
        <v>9</v>
      </c>
      <c r="W1794" s="121"/>
    </row>
    <row r="1795" spans="1:23" x14ac:dyDescent="0.2">
      <c r="A1795" s="86" t="s">
        <v>16</v>
      </c>
      <c r="B1795" s="86" t="s">
        <v>52</v>
      </c>
      <c r="C1795" s="88">
        <v>11519</v>
      </c>
      <c r="D1795" s="88" t="s">
        <v>71</v>
      </c>
      <c r="E1795" s="90" t="s">
        <v>22</v>
      </c>
      <c r="F1795" s="90">
        <v>105</v>
      </c>
      <c r="G1795" s="90">
        <v>94</v>
      </c>
      <c r="H1795" s="91">
        <v>2</v>
      </c>
      <c r="I1795" s="91"/>
      <c r="J1795" s="91"/>
      <c r="K1795" s="91">
        <v>1</v>
      </c>
      <c r="L1795" s="92"/>
      <c r="M1795" s="92">
        <v>2</v>
      </c>
      <c r="N1795" s="92"/>
      <c r="O1795" s="92">
        <v>1</v>
      </c>
      <c r="P1795" s="92">
        <v>0</v>
      </c>
      <c r="Q1795" s="92"/>
      <c r="R1795" s="92">
        <v>1</v>
      </c>
      <c r="S1795" s="92"/>
      <c r="T1795" s="93">
        <v>1</v>
      </c>
      <c r="U1795" s="93"/>
      <c r="V1795" s="94">
        <v>8</v>
      </c>
      <c r="W1795" s="121"/>
    </row>
    <row r="1796" spans="1:23" x14ac:dyDescent="0.2">
      <c r="A1796" s="86" t="s">
        <v>16</v>
      </c>
      <c r="B1796" s="86" t="s">
        <v>52</v>
      </c>
      <c r="C1796" s="88">
        <v>11519</v>
      </c>
      <c r="D1796" s="88" t="s">
        <v>71</v>
      </c>
      <c r="E1796" s="90" t="s">
        <v>22</v>
      </c>
      <c r="F1796" s="90">
        <v>105</v>
      </c>
      <c r="G1796" s="90">
        <v>94</v>
      </c>
      <c r="H1796" s="91"/>
      <c r="I1796" s="91">
        <v>2</v>
      </c>
      <c r="J1796" s="91">
        <v>1</v>
      </c>
      <c r="K1796" s="91"/>
      <c r="L1796" s="92"/>
      <c r="M1796" s="92">
        <v>2</v>
      </c>
      <c r="N1796" s="92">
        <v>1</v>
      </c>
      <c r="O1796" s="92"/>
      <c r="P1796" s="92">
        <v>2</v>
      </c>
      <c r="Q1796" s="92"/>
      <c r="R1796" s="92"/>
      <c r="S1796" s="92">
        <v>1</v>
      </c>
      <c r="T1796" s="93">
        <v>1</v>
      </c>
      <c r="U1796" s="93"/>
      <c r="V1796" s="94">
        <v>10</v>
      </c>
      <c r="W1796" s="121"/>
    </row>
    <row r="1797" spans="1:23" x14ac:dyDescent="0.2">
      <c r="A1797" s="86" t="s">
        <v>16</v>
      </c>
      <c r="B1797" s="86" t="s">
        <v>52</v>
      </c>
      <c r="C1797" s="88">
        <v>11519</v>
      </c>
      <c r="D1797" s="88" t="s">
        <v>71</v>
      </c>
      <c r="E1797" s="90" t="s">
        <v>22</v>
      </c>
      <c r="F1797" s="90">
        <v>105</v>
      </c>
      <c r="G1797" s="90">
        <v>94</v>
      </c>
      <c r="H1797" s="91">
        <v>2</v>
      </c>
      <c r="I1797" s="91"/>
      <c r="J1797" s="91"/>
      <c r="K1797" s="91">
        <v>1</v>
      </c>
      <c r="L1797" s="92"/>
      <c r="M1797" s="92">
        <v>2</v>
      </c>
      <c r="N1797" s="92"/>
      <c r="O1797" s="92">
        <v>1</v>
      </c>
      <c r="P1797" s="92"/>
      <c r="Q1797" s="92">
        <v>2</v>
      </c>
      <c r="R1797" s="92">
        <v>1</v>
      </c>
      <c r="S1797" s="92"/>
      <c r="T1797" s="93"/>
      <c r="U1797" s="93">
        <v>2</v>
      </c>
      <c r="V1797" s="94">
        <v>11</v>
      </c>
      <c r="W1797" s="121"/>
    </row>
    <row r="1798" spans="1:23" x14ac:dyDescent="0.2">
      <c r="A1798" s="86" t="s">
        <v>16</v>
      </c>
      <c r="B1798" s="86" t="s">
        <v>52</v>
      </c>
      <c r="C1798" s="88">
        <v>11519</v>
      </c>
      <c r="D1798" s="88" t="s">
        <v>71</v>
      </c>
      <c r="E1798" s="90" t="s">
        <v>22</v>
      </c>
      <c r="F1798" s="90">
        <v>105</v>
      </c>
      <c r="G1798" s="90">
        <v>94</v>
      </c>
      <c r="H1798" s="91"/>
      <c r="I1798" s="91">
        <v>0</v>
      </c>
      <c r="J1798" s="91"/>
      <c r="K1798" s="91">
        <v>1</v>
      </c>
      <c r="L1798" s="92"/>
      <c r="M1798" s="92">
        <v>2</v>
      </c>
      <c r="N1798" s="92">
        <v>1</v>
      </c>
      <c r="O1798" s="92"/>
      <c r="P1798" s="92">
        <v>1</v>
      </c>
      <c r="Q1798" s="92"/>
      <c r="R1798" s="92">
        <v>1</v>
      </c>
      <c r="S1798" s="92"/>
      <c r="T1798" s="93">
        <v>2</v>
      </c>
      <c r="U1798" s="93"/>
      <c r="V1798" s="94">
        <v>8</v>
      </c>
      <c r="W1798" s="121"/>
    </row>
    <row r="1799" spans="1:23" x14ac:dyDescent="0.2">
      <c r="A1799" s="86" t="s">
        <v>16</v>
      </c>
      <c r="B1799" s="86" t="s">
        <v>52</v>
      </c>
      <c r="C1799" s="88">
        <v>11519</v>
      </c>
      <c r="D1799" s="88" t="s">
        <v>71</v>
      </c>
      <c r="E1799" s="90" t="s">
        <v>22</v>
      </c>
      <c r="F1799" s="90">
        <v>105</v>
      </c>
      <c r="G1799" s="90">
        <v>94</v>
      </c>
      <c r="H1799" s="91">
        <v>2</v>
      </c>
      <c r="I1799" s="91"/>
      <c r="J1799" s="91"/>
      <c r="K1799" s="91">
        <v>1</v>
      </c>
      <c r="L1799" s="92"/>
      <c r="M1799" s="92">
        <v>2</v>
      </c>
      <c r="N1799" s="92">
        <v>1</v>
      </c>
      <c r="O1799" s="92"/>
      <c r="P1799" s="92">
        <v>2</v>
      </c>
      <c r="Q1799" s="92"/>
      <c r="R1799" s="92">
        <v>1</v>
      </c>
      <c r="S1799" s="92"/>
      <c r="T1799" s="93"/>
      <c r="U1799" s="93">
        <v>2</v>
      </c>
      <c r="V1799" s="94">
        <v>11</v>
      </c>
      <c r="W1799" s="121"/>
    </row>
    <row r="1800" spans="1:23" x14ac:dyDescent="0.2">
      <c r="A1800" s="86" t="s">
        <v>16</v>
      </c>
      <c r="B1800" s="86" t="s">
        <v>52</v>
      </c>
      <c r="C1800" s="88">
        <v>11519</v>
      </c>
      <c r="D1800" s="88" t="s">
        <v>71</v>
      </c>
      <c r="E1800" s="90" t="s">
        <v>22</v>
      </c>
      <c r="F1800" s="90">
        <v>105</v>
      </c>
      <c r="G1800" s="90">
        <v>94</v>
      </c>
      <c r="H1800" s="91"/>
      <c r="I1800" s="91">
        <v>1</v>
      </c>
      <c r="J1800" s="91">
        <v>0</v>
      </c>
      <c r="K1800" s="91"/>
      <c r="L1800" s="92"/>
      <c r="M1800" s="92">
        <v>1</v>
      </c>
      <c r="N1800" s="92">
        <v>1</v>
      </c>
      <c r="O1800" s="92"/>
      <c r="P1800" s="92">
        <v>0</v>
      </c>
      <c r="Q1800" s="92"/>
      <c r="R1800" s="92">
        <v>1</v>
      </c>
      <c r="S1800" s="92"/>
      <c r="T1800" s="93">
        <v>2</v>
      </c>
      <c r="U1800" s="93"/>
      <c r="V1800" s="94">
        <v>6</v>
      </c>
      <c r="W1800" s="121"/>
    </row>
    <row r="1801" spans="1:23" x14ac:dyDescent="0.2">
      <c r="A1801" s="86" t="s">
        <v>16</v>
      </c>
      <c r="B1801" s="86" t="s">
        <v>52</v>
      </c>
      <c r="C1801" s="88">
        <v>11519</v>
      </c>
      <c r="D1801" s="88" t="s">
        <v>71</v>
      </c>
      <c r="E1801" s="90" t="s">
        <v>22</v>
      </c>
      <c r="F1801" s="90">
        <v>105</v>
      </c>
      <c r="G1801" s="90">
        <v>94</v>
      </c>
      <c r="H1801" s="91"/>
      <c r="I1801" s="91">
        <v>2</v>
      </c>
      <c r="J1801" s="91">
        <v>1</v>
      </c>
      <c r="K1801" s="91"/>
      <c r="L1801" s="92">
        <v>2</v>
      </c>
      <c r="M1801" s="92"/>
      <c r="N1801" s="92">
        <v>1</v>
      </c>
      <c r="O1801" s="92"/>
      <c r="P1801" s="92">
        <v>2</v>
      </c>
      <c r="Q1801" s="92"/>
      <c r="R1801" s="92">
        <v>1</v>
      </c>
      <c r="S1801" s="92"/>
      <c r="T1801" s="93"/>
      <c r="U1801" s="93">
        <v>1</v>
      </c>
      <c r="V1801" s="94">
        <v>10</v>
      </c>
      <c r="W1801" s="121"/>
    </row>
    <row r="1802" spans="1:23" x14ac:dyDescent="0.2">
      <c r="A1802" s="86" t="s">
        <v>16</v>
      </c>
      <c r="B1802" s="86" t="s">
        <v>52</v>
      </c>
      <c r="C1802" s="88">
        <v>11519</v>
      </c>
      <c r="D1802" s="88" t="s">
        <v>71</v>
      </c>
      <c r="E1802" s="90" t="s">
        <v>22</v>
      </c>
      <c r="F1802" s="90">
        <v>105</v>
      </c>
      <c r="G1802" s="90">
        <v>94</v>
      </c>
      <c r="H1802" s="91"/>
      <c r="I1802" s="91">
        <v>2</v>
      </c>
      <c r="J1802" s="91"/>
      <c r="K1802" s="91">
        <v>1</v>
      </c>
      <c r="L1802" s="92"/>
      <c r="M1802" s="92">
        <v>2</v>
      </c>
      <c r="N1802" s="92"/>
      <c r="O1802" s="92">
        <v>1</v>
      </c>
      <c r="P1802" s="92">
        <v>1</v>
      </c>
      <c r="Q1802" s="92"/>
      <c r="R1802" s="92">
        <v>1</v>
      </c>
      <c r="S1802" s="92"/>
      <c r="T1802" s="93"/>
      <c r="U1802" s="93">
        <v>2</v>
      </c>
      <c r="V1802" s="94">
        <v>10</v>
      </c>
      <c r="W1802" s="121"/>
    </row>
    <row r="1803" spans="1:23" x14ac:dyDescent="0.2">
      <c r="A1803" s="86" t="s">
        <v>16</v>
      </c>
      <c r="B1803" s="86" t="s">
        <v>52</v>
      </c>
      <c r="C1803" s="88">
        <v>11519</v>
      </c>
      <c r="D1803" s="88" t="s">
        <v>71</v>
      </c>
      <c r="E1803" s="90" t="s">
        <v>22</v>
      </c>
      <c r="F1803" s="90">
        <v>105</v>
      </c>
      <c r="G1803" s="90">
        <v>94</v>
      </c>
      <c r="H1803" s="91">
        <v>2</v>
      </c>
      <c r="I1803" s="91"/>
      <c r="J1803" s="91"/>
      <c r="K1803" s="91">
        <v>1</v>
      </c>
      <c r="L1803" s="92"/>
      <c r="M1803" s="92">
        <v>2</v>
      </c>
      <c r="N1803" s="92">
        <v>1</v>
      </c>
      <c r="O1803" s="92"/>
      <c r="P1803" s="92">
        <v>1</v>
      </c>
      <c r="Q1803" s="92"/>
      <c r="R1803" s="92">
        <v>1</v>
      </c>
      <c r="S1803" s="92"/>
      <c r="T1803" s="93">
        <v>2</v>
      </c>
      <c r="U1803" s="93"/>
      <c r="V1803" s="94">
        <v>10</v>
      </c>
      <c r="W1803" s="121"/>
    </row>
    <row r="1804" spans="1:23" x14ac:dyDescent="0.2">
      <c r="A1804" s="86" t="s">
        <v>16</v>
      </c>
      <c r="B1804" s="86" t="s">
        <v>52</v>
      </c>
      <c r="C1804" s="88">
        <v>11519</v>
      </c>
      <c r="D1804" s="88" t="s">
        <v>71</v>
      </c>
      <c r="E1804" s="90" t="s">
        <v>22</v>
      </c>
      <c r="F1804" s="90">
        <v>105</v>
      </c>
      <c r="G1804" s="90">
        <v>94</v>
      </c>
      <c r="H1804" s="91"/>
      <c r="I1804" s="91">
        <v>2</v>
      </c>
      <c r="J1804" s="91">
        <v>1</v>
      </c>
      <c r="K1804" s="91"/>
      <c r="L1804" s="92">
        <v>2</v>
      </c>
      <c r="M1804" s="92"/>
      <c r="N1804" s="92">
        <v>1</v>
      </c>
      <c r="O1804" s="92"/>
      <c r="P1804" s="92"/>
      <c r="Q1804" s="92">
        <v>1</v>
      </c>
      <c r="R1804" s="92">
        <v>1</v>
      </c>
      <c r="S1804" s="92"/>
      <c r="T1804" s="93">
        <v>0</v>
      </c>
      <c r="U1804" s="93"/>
      <c r="V1804" s="94">
        <v>8</v>
      </c>
      <c r="W1804" s="121"/>
    </row>
    <row r="1805" spans="1:23" x14ac:dyDescent="0.2">
      <c r="A1805" s="86" t="s">
        <v>16</v>
      </c>
      <c r="B1805" s="86" t="s">
        <v>52</v>
      </c>
      <c r="C1805" s="88">
        <v>11519</v>
      </c>
      <c r="D1805" s="88" t="s">
        <v>71</v>
      </c>
      <c r="E1805" s="90" t="s">
        <v>23</v>
      </c>
      <c r="F1805" s="90">
        <v>105</v>
      </c>
      <c r="G1805" s="90">
        <v>94</v>
      </c>
      <c r="H1805" s="91"/>
      <c r="I1805" s="91">
        <v>2</v>
      </c>
      <c r="J1805" s="91">
        <v>1</v>
      </c>
      <c r="K1805" s="91"/>
      <c r="L1805" s="92"/>
      <c r="M1805" s="92">
        <v>2</v>
      </c>
      <c r="N1805" s="92">
        <v>1</v>
      </c>
      <c r="O1805" s="92"/>
      <c r="P1805" s="92">
        <v>2</v>
      </c>
      <c r="Q1805" s="92"/>
      <c r="R1805" s="92"/>
      <c r="S1805" s="92">
        <v>0</v>
      </c>
      <c r="T1805" s="93">
        <v>2</v>
      </c>
      <c r="U1805" s="93"/>
      <c r="V1805" s="94">
        <v>10</v>
      </c>
      <c r="W1805" s="121"/>
    </row>
    <row r="1806" spans="1:23" x14ac:dyDescent="0.2">
      <c r="A1806" s="86" t="s">
        <v>16</v>
      </c>
      <c r="B1806" s="86" t="s">
        <v>52</v>
      </c>
      <c r="C1806" s="88">
        <v>11519</v>
      </c>
      <c r="D1806" s="88" t="s">
        <v>71</v>
      </c>
      <c r="E1806" s="90" t="s">
        <v>23</v>
      </c>
      <c r="F1806" s="90">
        <v>105</v>
      </c>
      <c r="G1806" s="90">
        <v>94</v>
      </c>
      <c r="H1806" s="91"/>
      <c r="I1806" s="91">
        <v>2</v>
      </c>
      <c r="J1806" s="91"/>
      <c r="K1806" s="91">
        <v>1</v>
      </c>
      <c r="L1806" s="92">
        <v>2</v>
      </c>
      <c r="M1806" s="92"/>
      <c r="N1806" s="92">
        <v>1</v>
      </c>
      <c r="O1806" s="92"/>
      <c r="P1806" s="92">
        <v>2</v>
      </c>
      <c r="Q1806" s="92"/>
      <c r="R1806" s="92">
        <v>1</v>
      </c>
      <c r="S1806" s="92"/>
      <c r="T1806" s="93">
        <v>2</v>
      </c>
      <c r="U1806" s="93"/>
      <c r="V1806" s="94">
        <v>11</v>
      </c>
      <c r="W1806" s="121"/>
    </row>
    <row r="1807" spans="1:23" x14ac:dyDescent="0.2">
      <c r="A1807" s="86" t="s">
        <v>16</v>
      </c>
      <c r="B1807" s="86" t="s">
        <v>52</v>
      </c>
      <c r="C1807" s="88">
        <v>11519</v>
      </c>
      <c r="D1807" s="88" t="s">
        <v>71</v>
      </c>
      <c r="E1807" s="90" t="s">
        <v>23</v>
      </c>
      <c r="F1807" s="90">
        <v>105</v>
      </c>
      <c r="G1807" s="90">
        <v>94</v>
      </c>
      <c r="H1807" s="91"/>
      <c r="I1807" s="91">
        <v>2</v>
      </c>
      <c r="J1807" s="91">
        <v>1</v>
      </c>
      <c r="K1807" s="91"/>
      <c r="L1807" s="92"/>
      <c r="M1807" s="92">
        <v>0</v>
      </c>
      <c r="N1807" s="92">
        <v>1</v>
      </c>
      <c r="O1807" s="92"/>
      <c r="P1807" s="92">
        <v>2</v>
      </c>
      <c r="Q1807" s="92"/>
      <c r="R1807" s="92"/>
      <c r="S1807" s="92">
        <v>0</v>
      </c>
      <c r="T1807" s="93">
        <v>1</v>
      </c>
      <c r="U1807" s="93"/>
      <c r="V1807" s="94">
        <v>7</v>
      </c>
      <c r="W1807" s="121"/>
    </row>
    <row r="1808" spans="1:23" x14ac:dyDescent="0.2">
      <c r="A1808" s="86" t="s">
        <v>16</v>
      </c>
      <c r="B1808" s="86" t="s">
        <v>52</v>
      </c>
      <c r="C1808" s="88">
        <v>11519</v>
      </c>
      <c r="D1808" s="88" t="s">
        <v>71</v>
      </c>
      <c r="E1808" s="90" t="s">
        <v>23</v>
      </c>
      <c r="F1808" s="90">
        <v>105</v>
      </c>
      <c r="G1808" s="90">
        <v>94</v>
      </c>
      <c r="H1808" s="91">
        <v>2</v>
      </c>
      <c r="I1808" s="91"/>
      <c r="J1808" s="91"/>
      <c r="K1808" s="91">
        <v>1</v>
      </c>
      <c r="L1808" s="92"/>
      <c r="M1808" s="92">
        <v>1</v>
      </c>
      <c r="N1808" s="92">
        <v>1</v>
      </c>
      <c r="O1808" s="92"/>
      <c r="P1808" s="92">
        <v>0</v>
      </c>
      <c r="Q1808" s="92"/>
      <c r="R1808" s="92">
        <v>1</v>
      </c>
      <c r="S1808" s="92"/>
      <c r="T1808" s="93">
        <v>0</v>
      </c>
      <c r="U1808" s="93"/>
      <c r="V1808" s="94">
        <v>6</v>
      </c>
      <c r="W1808" s="121"/>
    </row>
    <row r="1809" spans="1:23" x14ac:dyDescent="0.2">
      <c r="A1809" s="86" t="s">
        <v>16</v>
      </c>
      <c r="B1809" s="86" t="s">
        <v>52</v>
      </c>
      <c r="C1809" s="88">
        <v>11519</v>
      </c>
      <c r="D1809" s="88" t="s">
        <v>71</v>
      </c>
      <c r="E1809" s="90" t="s">
        <v>23</v>
      </c>
      <c r="F1809" s="90">
        <v>105</v>
      </c>
      <c r="G1809" s="90">
        <v>94</v>
      </c>
      <c r="H1809" s="91">
        <v>2</v>
      </c>
      <c r="I1809" s="91"/>
      <c r="J1809" s="91">
        <v>1</v>
      </c>
      <c r="K1809" s="91"/>
      <c r="L1809" s="92"/>
      <c r="M1809" s="92">
        <v>2</v>
      </c>
      <c r="N1809" s="92">
        <v>1</v>
      </c>
      <c r="O1809" s="92"/>
      <c r="P1809" s="92">
        <v>2</v>
      </c>
      <c r="Q1809" s="92"/>
      <c r="R1809" s="92">
        <v>1</v>
      </c>
      <c r="S1809" s="92"/>
      <c r="T1809" s="93">
        <v>2</v>
      </c>
      <c r="U1809" s="93"/>
      <c r="V1809" s="94">
        <v>11</v>
      </c>
      <c r="W1809" s="121"/>
    </row>
    <row r="1810" spans="1:23" x14ac:dyDescent="0.2">
      <c r="A1810" s="86" t="s">
        <v>16</v>
      </c>
      <c r="B1810" s="86" t="s">
        <v>52</v>
      </c>
      <c r="C1810" s="88">
        <v>11519</v>
      </c>
      <c r="D1810" s="88" t="s">
        <v>71</v>
      </c>
      <c r="E1810" s="90" t="s">
        <v>23</v>
      </c>
      <c r="F1810" s="90">
        <v>105</v>
      </c>
      <c r="G1810" s="90">
        <v>94</v>
      </c>
      <c r="H1810" s="91">
        <v>2</v>
      </c>
      <c r="I1810" s="91"/>
      <c r="J1810" s="91">
        <v>1</v>
      </c>
      <c r="K1810" s="91"/>
      <c r="L1810" s="92">
        <v>2</v>
      </c>
      <c r="M1810" s="92"/>
      <c r="N1810" s="92">
        <v>1</v>
      </c>
      <c r="O1810" s="92"/>
      <c r="P1810" s="92">
        <v>2</v>
      </c>
      <c r="Q1810" s="92"/>
      <c r="R1810" s="92">
        <v>1</v>
      </c>
      <c r="S1810" s="92"/>
      <c r="T1810" s="93">
        <v>0</v>
      </c>
      <c r="U1810" s="93"/>
      <c r="V1810" s="94">
        <v>9</v>
      </c>
      <c r="W1810" s="121"/>
    </row>
    <row r="1811" spans="1:23" x14ac:dyDescent="0.2">
      <c r="A1811" s="86" t="s">
        <v>16</v>
      </c>
      <c r="B1811" s="86" t="s">
        <v>52</v>
      </c>
      <c r="C1811" s="88">
        <v>11519</v>
      </c>
      <c r="D1811" s="88" t="s">
        <v>71</v>
      </c>
      <c r="E1811" s="90" t="s">
        <v>23</v>
      </c>
      <c r="F1811" s="90">
        <v>105</v>
      </c>
      <c r="G1811" s="90">
        <v>94</v>
      </c>
      <c r="H1811" s="91">
        <v>2</v>
      </c>
      <c r="I1811" s="91"/>
      <c r="J1811" s="91"/>
      <c r="K1811" s="91">
        <v>1</v>
      </c>
      <c r="L1811" s="92">
        <v>2</v>
      </c>
      <c r="M1811" s="92"/>
      <c r="N1811" s="92">
        <v>1</v>
      </c>
      <c r="O1811" s="92"/>
      <c r="P1811" s="92">
        <v>2</v>
      </c>
      <c r="Q1811" s="92"/>
      <c r="R1811" s="92"/>
      <c r="S1811" s="92">
        <v>0</v>
      </c>
      <c r="T1811" s="93">
        <v>2</v>
      </c>
      <c r="U1811" s="93"/>
      <c r="V1811" s="94">
        <v>10</v>
      </c>
      <c r="W1811" s="121"/>
    </row>
    <row r="1812" spans="1:23" x14ac:dyDescent="0.2">
      <c r="A1812" s="86" t="s">
        <v>16</v>
      </c>
      <c r="B1812" s="86" t="s">
        <v>52</v>
      </c>
      <c r="C1812" s="88">
        <v>11519</v>
      </c>
      <c r="D1812" s="88" t="s">
        <v>71</v>
      </c>
      <c r="E1812" s="90" t="s">
        <v>23</v>
      </c>
      <c r="F1812" s="90">
        <v>105</v>
      </c>
      <c r="G1812" s="90">
        <v>94</v>
      </c>
      <c r="H1812" s="91">
        <v>2</v>
      </c>
      <c r="I1812" s="91"/>
      <c r="J1812" s="91"/>
      <c r="K1812" s="91">
        <v>1</v>
      </c>
      <c r="L1812" s="92"/>
      <c r="M1812" s="92">
        <v>1</v>
      </c>
      <c r="N1812" s="92"/>
      <c r="O1812" s="92">
        <v>1</v>
      </c>
      <c r="P1812" s="92">
        <v>2</v>
      </c>
      <c r="Q1812" s="92"/>
      <c r="R1812" s="92">
        <v>1</v>
      </c>
      <c r="S1812" s="92"/>
      <c r="T1812" s="93">
        <v>1</v>
      </c>
      <c r="U1812" s="93"/>
      <c r="V1812" s="94">
        <v>9</v>
      </c>
      <c r="W1812" s="121"/>
    </row>
    <row r="1813" spans="1:23" x14ac:dyDescent="0.2">
      <c r="A1813" s="86" t="s">
        <v>16</v>
      </c>
      <c r="B1813" s="86" t="s">
        <v>52</v>
      </c>
      <c r="C1813" s="88">
        <v>11519</v>
      </c>
      <c r="D1813" s="88" t="s">
        <v>71</v>
      </c>
      <c r="E1813" s="90" t="s">
        <v>23</v>
      </c>
      <c r="F1813" s="90">
        <v>105</v>
      </c>
      <c r="G1813" s="90">
        <v>94</v>
      </c>
      <c r="H1813" s="91">
        <v>1</v>
      </c>
      <c r="I1813" s="91"/>
      <c r="J1813" s="91"/>
      <c r="K1813" s="91">
        <v>1</v>
      </c>
      <c r="L1813" s="92"/>
      <c r="M1813" s="92">
        <v>1</v>
      </c>
      <c r="N1813" s="92">
        <v>1</v>
      </c>
      <c r="O1813" s="92"/>
      <c r="P1813" s="92">
        <v>2</v>
      </c>
      <c r="Q1813" s="92"/>
      <c r="R1813" s="92">
        <v>1</v>
      </c>
      <c r="S1813" s="92"/>
      <c r="T1813" s="93">
        <v>1</v>
      </c>
      <c r="U1813" s="93"/>
      <c r="V1813" s="94">
        <v>8</v>
      </c>
      <c r="W1813" s="121"/>
    </row>
    <row r="1814" spans="1:23" x14ac:dyDescent="0.2">
      <c r="A1814" s="86" t="s">
        <v>16</v>
      </c>
      <c r="B1814" s="86" t="s">
        <v>52</v>
      </c>
      <c r="C1814" s="88">
        <v>11519</v>
      </c>
      <c r="D1814" s="88" t="s">
        <v>71</v>
      </c>
      <c r="E1814" s="90" t="s">
        <v>23</v>
      </c>
      <c r="F1814" s="90">
        <v>105</v>
      </c>
      <c r="G1814" s="90">
        <v>94</v>
      </c>
      <c r="H1814" s="91"/>
      <c r="I1814" s="91">
        <v>2</v>
      </c>
      <c r="J1814" s="91"/>
      <c r="K1814" s="91">
        <v>1</v>
      </c>
      <c r="L1814" s="92">
        <v>2</v>
      </c>
      <c r="M1814" s="92"/>
      <c r="N1814" s="92">
        <v>1</v>
      </c>
      <c r="O1814" s="92"/>
      <c r="P1814" s="92">
        <v>2</v>
      </c>
      <c r="Q1814" s="92"/>
      <c r="R1814" s="92"/>
      <c r="S1814" s="92">
        <v>0</v>
      </c>
      <c r="T1814" s="93">
        <v>2</v>
      </c>
      <c r="U1814" s="93"/>
      <c r="V1814" s="94">
        <v>10</v>
      </c>
      <c r="W1814" s="121"/>
    </row>
    <row r="1815" spans="1:23" x14ac:dyDescent="0.2">
      <c r="A1815" s="86" t="s">
        <v>16</v>
      </c>
      <c r="B1815" s="86" t="s">
        <v>52</v>
      </c>
      <c r="C1815" s="88">
        <v>11519</v>
      </c>
      <c r="D1815" s="88" t="s">
        <v>71</v>
      </c>
      <c r="E1815" s="90" t="s">
        <v>23</v>
      </c>
      <c r="F1815" s="90">
        <v>105</v>
      </c>
      <c r="G1815" s="90">
        <v>94</v>
      </c>
      <c r="H1815" s="91">
        <v>2</v>
      </c>
      <c r="I1815" s="91"/>
      <c r="J1815" s="91"/>
      <c r="K1815" s="91">
        <v>1</v>
      </c>
      <c r="L1815" s="92"/>
      <c r="M1815" s="92">
        <v>1</v>
      </c>
      <c r="N1815" s="92">
        <v>0</v>
      </c>
      <c r="O1815" s="92"/>
      <c r="P1815" s="92">
        <v>2</v>
      </c>
      <c r="Q1815" s="92"/>
      <c r="R1815" s="92"/>
      <c r="S1815" s="92">
        <v>0</v>
      </c>
      <c r="T1815" s="93">
        <v>1</v>
      </c>
      <c r="U1815" s="93"/>
      <c r="V1815" s="94">
        <v>7</v>
      </c>
      <c r="W1815" s="121"/>
    </row>
    <row r="1816" spans="1:23" x14ac:dyDescent="0.2">
      <c r="A1816" s="86" t="s">
        <v>16</v>
      </c>
      <c r="B1816" s="86" t="s">
        <v>52</v>
      </c>
      <c r="C1816" s="88">
        <v>11519</v>
      </c>
      <c r="D1816" s="88" t="s">
        <v>71</v>
      </c>
      <c r="E1816" s="90" t="s">
        <v>23</v>
      </c>
      <c r="F1816" s="90">
        <v>105</v>
      </c>
      <c r="G1816" s="90">
        <v>94</v>
      </c>
      <c r="H1816" s="91">
        <v>2</v>
      </c>
      <c r="I1816" s="91"/>
      <c r="J1816" s="91">
        <v>1</v>
      </c>
      <c r="K1816" s="91"/>
      <c r="L1816" s="92"/>
      <c r="M1816" s="92">
        <v>2</v>
      </c>
      <c r="N1816" s="92">
        <v>1</v>
      </c>
      <c r="O1816" s="92"/>
      <c r="P1816" s="92"/>
      <c r="Q1816" s="92">
        <v>2</v>
      </c>
      <c r="R1816" s="92">
        <v>1</v>
      </c>
      <c r="S1816" s="92"/>
      <c r="T1816" s="93">
        <v>2</v>
      </c>
      <c r="U1816" s="93"/>
      <c r="V1816" s="94">
        <v>11</v>
      </c>
      <c r="W1816" s="121"/>
    </row>
    <row r="1817" spans="1:23" x14ac:dyDescent="0.2">
      <c r="A1817" s="86" t="s">
        <v>16</v>
      </c>
      <c r="B1817" s="86" t="s">
        <v>52</v>
      </c>
      <c r="C1817" s="88">
        <v>11519</v>
      </c>
      <c r="D1817" s="88" t="s">
        <v>71</v>
      </c>
      <c r="E1817" s="90" t="s">
        <v>23</v>
      </c>
      <c r="F1817" s="90">
        <v>105</v>
      </c>
      <c r="G1817" s="90">
        <v>94</v>
      </c>
      <c r="H1817" s="91"/>
      <c r="I1817" s="91">
        <v>0</v>
      </c>
      <c r="J1817" s="91">
        <v>1</v>
      </c>
      <c r="K1817" s="91"/>
      <c r="L1817" s="92">
        <v>1</v>
      </c>
      <c r="M1817" s="92"/>
      <c r="N1817" s="92">
        <v>1</v>
      </c>
      <c r="O1817" s="92"/>
      <c r="P1817" s="92">
        <v>2</v>
      </c>
      <c r="Q1817" s="92"/>
      <c r="R1817" s="92"/>
      <c r="S1817" s="92">
        <v>1</v>
      </c>
      <c r="T1817" s="93">
        <v>2</v>
      </c>
      <c r="U1817" s="93"/>
      <c r="V1817" s="94">
        <v>8</v>
      </c>
      <c r="W1817" s="121"/>
    </row>
    <row r="1818" spans="1:23" x14ac:dyDescent="0.2">
      <c r="A1818" s="86" t="s">
        <v>16</v>
      </c>
      <c r="B1818" s="86" t="s">
        <v>52</v>
      </c>
      <c r="C1818" s="88">
        <v>11519</v>
      </c>
      <c r="D1818" s="88" t="s">
        <v>71</v>
      </c>
      <c r="E1818" s="90" t="s">
        <v>23</v>
      </c>
      <c r="F1818" s="90">
        <v>105</v>
      </c>
      <c r="G1818" s="90">
        <v>94</v>
      </c>
      <c r="H1818" s="91"/>
      <c r="I1818" s="91">
        <v>0</v>
      </c>
      <c r="J1818" s="91">
        <v>1</v>
      </c>
      <c r="K1818" s="91"/>
      <c r="L1818" s="92">
        <v>2</v>
      </c>
      <c r="M1818" s="92"/>
      <c r="N1818" s="92">
        <v>1</v>
      </c>
      <c r="O1818" s="92"/>
      <c r="P1818" s="92">
        <v>0</v>
      </c>
      <c r="Q1818" s="92"/>
      <c r="R1818" s="92">
        <v>1</v>
      </c>
      <c r="S1818" s="92"/>
      <c r="T1818" s="93">
        <v>1</v>
      </c>
      <c r="U1818" s="93"/>
      <c r="V1818" s="94">
        <v>6</v>
      </c>
      <c r="W1818" s="121"/>
    </row>
    <row r="1819" spans="1:23" x14ac:dyDescent="0.2">
      <c r="A1819" s="86" t="s">
        <v>16</v>
      </c>
      <c r="B1819" s="86" t="s">
        <v>52</v>
      </c>
      <c r="C1819" s="88">
        <v>11519</v>
      </c>
      <c r="D1819" s="88" t="s">
        <v>71</v>
      </c>
      <c r="E1819" s="90" t="s">
        <v>23</v>
      </c>
      <c r="F1819" s="90">
        <v>105</v>
      </c>
      <c r="G1819" s="90">
        <v>94</v>
      </c>
      <c r="H1819" s="91"/>
      <c r="I1819" s="91">
        <v>2</v>
      </c>
      <c r="J1819" s="91">
        <v>1</v>
      </c>
      <c r="K1819" s="91"/>
      <c r="L1819" s="92"/>
      <c r="M1819" s="92">
        <v>1</v>
      </c>
      <c r="N1819" s="92">
        <v>1</v>
      </c>
      <c r="O1819" s="92"/>
      <c r="P1819" s="92">
        <v>2</v>
      </c>
      <c r="Q1819" s="92"/>
      <c r="R1819" s="92"/>
      <c r="S1819" s="92">
        <v>1</v>
      </c>
      <c r="T1819" s="93">
        <v>2</v>
      </c>
      <c r="U1819" s="93"/>
      <c r="V1819" s="94">
        <v>10</v>
      </c>
      <c r="W1819" s="121"/>
    </row>
    <row r="1820" spans="1:23" x14ac:dyDescent="0.2">
      <c r="A1820" s="86" t="s">
        <v>16</v>
      </c>
      <c r="B1820" s="86" t="s">
        <v>52</v>
      </c>
      <c r="C1820" s="88">
        <v>11519</v>
      </c>
      <c r="D1820" s="88" t="s">
        <v>71</v>
      </c>
      <c r="E1820" s="90" t="s">
        <v>23</v>
      </c>
      <c r="F1820" s="90">
        <v>105</v>
      </c>
      <c r="G1820" s="90">
        <v>94</v>
      </c>
      <c r="H1820" s="91">
        <v>0</v>
      </c>
      <c r="I1820" s="91"/>
      <c r="J1820" s="91"/>
      <c r="K1820" s="91">
        <v>1</v>
      </c>
      <c r="L1820" s="92">
        <v>2</v>
      </c>
      <c r="M1820" s="92"/>
      <c r="N1820" s="92"/>
      <c r="O1820" s="92">
        <v>0</v>
      </c>
      <c r="P1820" s="92">
        <v>2</v>
      </c>
      <c r="Q1820" s="92"/>
      <c r="R1820" s="92">
        <v>1</v>
      </c>
      <c r="S1820" s="92"/>
      <c r="T1820" s="93"/>
      <c r="U1820" s="93">
        <v>2</v>
      </c>
      <c r="V1820" s="94">
        <v>8</v>
      </c>
      <c r="W1820" s="121"/>
    </row>
    <row r="1821" spans="1:23" x14ac:dyDescent="0.2">
      <c r="A1821" s="86" t="s">
        <v>16</v>
      </c>
      <c r="B1821" s="86" t="s">
        <v>52</v>
      </c>
      <c r="C1821" s="88">
        <v>11519</v>
      </c>
      <c r="D1821" s="88" t="s">
        <v>71</v>
      </c>
      <c r="E1821" s="90" t="s">
        <v>23</v>
      </c>
      <c r="F1821" s="90">
        <v>105</v>
      </c>
      <c r="G1821" s="90">
        <v>94</v>
      </c>
      <c r="H1821" s="91">
        <v>2</v>
      </c>
      <c r="I1821" s="91"/>
      <c r="J1821" s="91">
        <v>1</v>
      </c>
      <c r="K1821" s="91"/>
      <c r="L1821" s="92">
        <v>2</v>
      </c>
      <c r="M1821" s="92"/>
      <c r="N1821" s="92">
        <v>1</v>
      </c>
      <c r="O1821" s="92"/>
      <c r="P1821" s="92"/>
      <c r="Q1821" s="92">
        <v>2</v>
      </c>
      <c r="R1821" s="92">
        <v>1</v>
      </c>
      <c r="S1821" s="92"/>
      <c r="T1821" s="93"/>
      <c r="U1821" s="93">
        <v>2</v>
      </c>
      <c r="V1821" s="94">
        <v>11</v>
      </c>
      <c r="W1821" s="121"/>
    </row>
    <row r="1822" spans="1:23" x14ac:dyDescent="0.2">
      <c r="A1822" s="86" t="s">
        <v>16</v>
      </c>
      <c r="B1822" s="86" t="s">
        <v>52</v>
      </c>
      <c r="C1822" s="88">
        <v>11519</v>
      </c>
      <c r="D1822" s="88" t="s">
        <v>71</v>
      </c>
      <c r="E1822" s="90" t="s">
        <v>23</v>
      </c>
      <c r="F1822" s="90">
        <v>105</v>
      </c>
      <c r="G1822" s="90">
        <v>94</v>
      </c>
      <c r="H1822" s="91">
        <v>2</v>
      </c>
      <c r="I1822" s="91"/>
      <c r="J1822" s="91"/>
      <c r="K1822" s="91">
        <v>1</v>
      </c>
      <c r="L1822" s="92"/>
      <c r="M1822" s="92">
        <v>1</v>
      </c>
      <c r="N1822" s="92">
        <v>1</v>
      </c>
      <c r="O1822" s="92"/>
      <c r="P1822" s="92"/>
      <c r="Q1822" s="92">
        <v>2</v>
      </c>
      <c r="R1822" s="92">
        <v>1</v>
      </c>
      <c r="S1822" s="92"/>
      <c r="T1822" s="93"/>
      <c r="U1822" s="93">
        <v>0</v>
      </c>
      <c r="V1822" s="94">
        <v>8</v>
      </c>
      <c r="W1822" s="121"/>
    </row>
    <row r="1823" spans="1:23" x14ac:dyDescent="0.2">
      <c r="A1823" s="86" t="s">
        <v>16</v>
      </c>
      <c r="B1823" s="86" t="s">
        <v>52</v>
      </c>
      <c r="C1823" s="88">
        <v>11519</v>
      </c>
      <c r="D1823" s="88" t="s">
        <v>71</v>
      </c>
      <c r="E1823" s="90" t="s">
        <v>23</v>
      </c>
      <c r="F1823" s="90">
        <v>105</v>
      </c>
      <c r="G1823" s="90">
        <v>94</v>
      </c>
      <c r="H1823" s="91"/>
      <c r="I1823" s="91">
        <v>2</v>
      </c>
      <c r="J1823" s="91">
        <v>1</v>
      </c>
      <c r="K1823" s="91"/>
      <c r="L1823" s="92">
        <v>1</v>
      </c>
      <c r="M1823" s="92"/>
      <c r="N1823" s="92">
        <v>1</v>
      </c>
      <c r="O1823" s="92"/>
      <c r="P1823" s="92">
        <v>2</v>
      </c>
      <c r="Q1823" s="92"/>
      <c r="R1823" s="92">
        <v>1</v>
      </c>
      <c r="S1823" s="92"/>
      <c r="T1823" s="93">
        <v>2</v>
      </c>
      <c r="U1823" s="93"/>
      <c r="V1823" s="94">
        <v>10</v>
      </c>
      <c r="W1823" s="121"/>
    </row>
    <row r="1824" spans="1:23" x14ac:dyDescent="0.2">
      <c r="A1824" s="86" t="s">
        <v>16</v>
      </c>
      <c r="B1824" s="86" t="s">
        <v>52</v>
      </c>
      <c r="C1824" s="88">
        <v>11519</v>
      </c>
      <c r="D1824" s="88" t="s">
        <v>71</v>
      </c>
      <c r="E1824" s="90" t="s">
        <v>23</v>
      </c>
      <c r="F1824" s="90">
        <v>105</v>
      </c>
      <c r="G1824" s="90">
        <v>94</v>
      </c>
      <c r="H1824" s="91">
        <v>2</v>
      </c>
      <c r="I1824" s="91"/>
      <c r="J1824" s="91">
        <v>1</v>
      </c>
      <c r="K1824" s="91"/>
      <c r="L1824" s="92">
        <v>2</v>
      </c>
      <c r="M1824" s="92"/>
      <c r="N1824" s="92">
        <v>1</v>
      </c>
      <c r="O1824" s="92"/>
      <c r="P1824" s="92"/>
      <c r="Q1824" s="92">
        <v>2</v>
      </c>
      <c r="R1824" s="92">
        <v>1</v>
      </c>
      <c r="S1824" s="92"/>
      <c r="T1824" s="93"/>
      <c r="U1824" s="93">
        <v>2</v>
      </c>
      <c r="V1824" s="94">
        <v>11</v>
      </c>
      <c r="W1824" s="121"/>
    </row>
    <row r="1825" spans="1:23" x14ac:dyDescent="0.2">
      <c r="A1825" s="86" t="s">
        <v>16</v>
      </c>
      <c r="B1825" s="86" t="s">
        <v>52</v>
      </c>
      <c r="C1825" s="88">
        <v>11519</v>
      </c>
      <c r="D1825" s="88" t="s">
        <v>71</v>
      </c>
      <c r="E1825" s="90" t="s">
        <v>23</v>
      </c>
      <c r="F1825" s="90">
        <v>105</v>
      </c>
      <c r="G1825" s="90">
        <v>94</v>
      </c>
      <c r="H1825" s="91">
        <v>1</v>
      </c>
      <c r="I1825" s="91"/>
      <c r="J1825" s="91">
        <v>1</v>
      </c>
      <c r="K1825" s="91"/>
      <c r="L1825" s="92"/>
      <c r="M1825" s="92">
        <v>1</v>
      </c>
      <c r="N1825" s="92">
        <v>1</v>
      </c>
      <c r="O1825" s="92"/>
      <c r="P1825" s="92">
        <v>1</v>
      </c>
      <c r="Q1825" s="92"/>
      <c r="R1825" s="92">
        <v>1</v>
      </c>
      <c r="S1825" s="92"/>
      <c r="T1825" s="93">
        <v>1</v>
      </c>
      <c r="U1825" s="93"/>
      <c r="V1825" s="94">
        <v>7</v>
      </c>
      <c r="W1825" s="121"/>
    </row>
    <row r="1826" spans="1:23" x14ac:dyDescent="0.2">
      <c r="A1826" s="86" t="s">
        <v>16</v>
      </c>
      <c r="B1826" s="86" t="s">
        <v>52</v>
      </c>
      <c r="C1826" s="88">
        <v>11519</v>
      </c>
      <c r="D1826" s="88" t="s">
        <v>71</v>
      </c>
      <c r="E1826" s="90" t="s">
        <v>23</v>
      </c>
      <c r="F1826" s="90">
        <v>105</v>
      </c>
      <c r="G1826" s="90">
        <v>94</v>
      </c>
      <c r="H1826" s="91"/>
      <c r="I1826" s="91">
        <v>2</v>
      </c>
      <c r="J1826" s="91">
        <v>1</v>
      </c>
      <c r="K1826" s="91"/>
      <c r="L1826" s="92">
        <v>2</v>
      </c>
      <c r="M1826" s="92"/>
      <c r="N1826" s="92"/>
      <c r="O1826" s="92">
        <v>1</v>
      </c>
      <c r="P1826" s="92">
        <v>0</v>
      </c>
      <c r="Q1826" s="92"/>
      <c r="R1826" s="92">
        <v>1</v>
      </c>
      <c r="S1826" s="92"/>
      <c r="T1826" s="93">
        <v>2</v>
      </c>
      <c r="U1826" s="93"/>
      <c r="V1826" s="94">
        <v>9</v>
      </c>
      <c r="W1826" s="121"/>
    </row>
    <row r="1827" spans="1:23" x14ac:dyDescent="0.2">
      <c r="A1827" s="86" t="s">
        <v>16</v>
      </c>
      <c r="B1827" s="86" t="s">
        <v>52</v>
      </c>
      <c r="C1827" s="88">
        <v>11519</v>
      </c>
      <c r="D1827" s="88" t="s">
        <v>71</v>
      </c>
      <c r="E1827" s="90" t="s">
        <v>23</v>
      </c>
      <c r="F1827" s="90">
        <v>105</v>
      </c>
      <c r="G1827" s="90">
        <v>94</v>
      </c>
      <c r="H1827" s="91"/>
      <c r="I1827" s="91">
        <v>2</v>
      </c>
      <c r="J1827" s="91">
        <v>1</v>
      </c>
      <c r="K1827" s="91"/>
      <c r="L1827" s="92">
        <v>2</v>
      </c>
      <c r="M1827" s="92"/>
      <c r="N1827" s="92">
        <v>1</v>
      </c>
      <c r="O1827" s="92"/>
      <c r="P1827" s="92">
        <v>2</v>
      </c>
      <c r="Q1827" s="92"/>
      <c r="R1827" s="92">
        <v>1</v>
      </c>
      <c r="S1827" s="92"/>
      <c r="T1827" s="93">
        <v>1</v>
      </c>
      <c r="U1827" s="93"/>
      <c r="V1827" s="94">
        <v>10</v>
      </c>
      <c r="W1827" s="121"/>
    </row>
    <row r="1828" spans="1:23" x14ac:dyDescent="0.2">
      <c r="A1828" s="86" t="s">
        <v>16</v>
      </c>
      <c r="B1828" s="86" t="s">
        <v>52</v>
      </c>
      <c r="C1828" s="88">
        <v>11519</v>
      </c>
      <c r="D1828" s="88" t="s">
        <v>71</v>
      </c>
      <c r="E1828" s="90" t="s">
        <v>23</v>
      </c>
      <c r="F1828" s="90">
        <v>105</v>
      </c>
      <c r="G1828" s="90">
        <v>94</v>
      </c>
      <c r="H1828" s="91"/>
      <c r="I1828" s="91">
        <v>1</v>
      </c>
      <c r="J1828" s="91"/>
      <c r="K1828" s="91">
        <v>1</v>
      </c>
      <c r="L1828" s="92"/>
      <c r="M1828" s="92">
        <v>0</v>
      </c>
      <c r="N1828" s="92">
        <v>1</v>
      </c>
      <c r="O1828" s="92"/>
      <c r="P1828" s="92"/>
      <c r="Q1828" s="92">
        <v>2</v>
      </c>
      <c r="R1828" s="92">
        <v>1</v>
      </c>
      <c r="S1828" s="92"/>
      <c r="T1828" s="93"/>
      <c r="U1828" s="93">
        <v>2</v>
      </c>
      <c r="V1828" s="94">
        <v>8</v>
      </c>
      <c r="W1828" s="121"/>
    </row>
    <row r="1829" spans="1:23" x14ac:dyDescent="0.2">
      <c r="A1829" s="86" t="s">
        <v>16</v>
      </c>
      <c r="B1829" s="86" t="s">
        <v>52</v>
      </c>
      <c r="C1829" s="88">
        <v>11519</v>
      </c>
      <c r="D1829" s="88" t="s">
        <v>71</v>
      </c>
      <c r="E1829" s="90" t="s">
        <v>23</v>
      </c>
      <c r="F1829" s="90">
        <v>105</v>
      </c>
      <c r="G1829" s="90">
        <v>94</v>
      </c>
      <c r="H1829" s="91">
        <v>2</v>
      </c>
      <c r="I1829" s="91"/>
      <c r="J1829" s="91"/>
      <c r="K1829" s="91">
        <v>1</v>
      </c>
      <c r="L1829" s="92"/>
      <c r="M1829" s="92">
        <v>0</v>
      </c>
      <c r="N1829" s="92">
        <v>0</v>
      </c>
      <c r="O1829" s="92"/>
      <c r="P1829" s="92">
        <v>0</v>
      </c>
      <c r="Q1829" s="92"/>
      <c r="R1829" s="92">
        <v>1</v>
      </c>
      <c r="S1829" s="92"/>
      <c r="T1829" s="93">
        <v>0</v>
      </c>
      <c r="U1829" s="93"/>
      <c r="V1829" s="94">
        <v>4</v>
      </c>
      <c r="W1829" s="121"/>
    </row>
    <row r="1830" spans="1:23" x14ac:dyDescent="0.2">
      <c r="A1830" s="86" t="s">
        <v>16</v>
      </c>
      <c r="B1830" s="86" t="s">
        <v>52</v>
      </c>
      <c r="C1830" s="88">
        <v>11519</v>
      </c>
      <c r="D1830" s="88" t="s">
        <v>71</v>
      </c>
      <c r="E1830" s="90" t="s">
        <v>23</v>
      </c>
      <c r="F1830" s="90">
        <v>105</v>
      </c>
      <c r="G1830" s="90">
        <v>94</v>
      </c>
      <c r="H1830" s="91">
        <v>2</v>
      </c>
      <c r="I1830" s="91"/>
      <c r="J1830" s="91">
        <v>1</v>
      </c>
      <c r="K1830" s="91"/>
      <c r="L1830" s="92">
        <v>2</v>
      </c>
      <c r="M1830" s="92"/>
      <c r="N1830" s="92">
        <v>1</v>
      </c>
      <c r="O1830" s="92"/>
      <c r="P1830" s="92">
        <v>2</v>
      </c>
      <c r="Q1830" s="92"/>
      <c r="R1830" s="92">
        <v>1</v>
      </c>
      <c r="S1830" s="92"/>
      <c r="T1830" s="93">
        <v>1</v>
      </c>
      <c r="U1830" s="93"/>
      <c r="V1830" s="94">
        <v>10</v>
      </c>
      <c r="W1830" s="121"/>
    </row>
    <row r="1831" spans="1:23" x14ac:dyDescent="0.2">
      <c r="A1831" s="86" t="s">
        <v>16</v>
      </c>
      <c r="B1831" s="86" t="s">
        <v>52</v>
      </c>
      <c r="C1831" s="88">
        <v>11519</v>
      </c>
      <c r="D1831" s="88" t="s">
        <v>71</v>
      </c>
      <c r="E1831" s="90" t="s">
        <v>23</v>
      </c>
      <c r="F1831" s="90">
        <v>105</v>
      </c>
      <c r="G1831" s="90">
        <v>94</v>
      </c>
      <c r="H1831" s="91">
        <v>2</v>
      </c>
      <c r="I1831" s="91"/>
      <c r="J1831" s="91">
        <v>1</v>
      </c>
      <c r="K1831" s="91"/>
      <c r="L1831" s="92">
        <v>2</v>
      </c>
      <c r="M1831" s="92"/>
      <c r="N1831" s="92">
        <v>1</v>
      </c>
      <c r="O1831" s="92"/>
      <c r="P1831" s="92">
        <v>2</v>
      </c>
      <c r="Q1831" s="92"/>
      <c r="R1831" s="92"/>
      <c r="S1831" s="92">
        <v>1</v>
      </c>
      <c r="T1831" s="93">
        <v>2</v>
      </c>
      <c r="U1831" s="93"/>
      <c r="V1831" s="94">
        <v>11</v>
      </c>
      <c r="W1831" s="121"/>
    </row>
    <row r="1832" spans="1:23" x14ac:dyDescent="0.2">
      <c r="A1832" s="86" t="s">
        <v>16</v>
      </c>
      <c r="B1832" s="86" t="s">
        <v>52</v>
      </c>
      <c r="C1832" s="88">
        <v>11519</v>
      </c>
      <c r="D1832" s="88" t="s">
        <v>71</v>
      </c>
      <c r="E1832" s="90" t="s">
        <v>23</v>
      </c>
      <c r="F1832" s="90">
        <v>105</v>
      </c>
      <c r="G1832" s="90">
        <v>94</v>
      </c>
      <c r="H1832" s="91">
        <v>2</v>
      </c>
      <c r="I1832" s="91"/>
      <c r="J1832" s="91">
        <v>1</v>
      </c>
      <c r="K1832" s="91"/>
      <c r="L1832" s="92">
        <v>2</v>
      </c>
      <c r="M1832" s="92"/>
      <c r="N1832" s="92"/>
      <c r="O1832" s="92">
        <v>0</v>
      </c>
      <c r="P1832" s="92">
        <v>2</v>
      </c>
      <c r="Q1832" s="92"/>
      <c r="R1832" s="92">
        <v>1</v>
      </c>
      <c r="S1832" s="92"/>
      <c r="T1832" s="93">
        <v>1</v>
      </c>
      <c r="U1832" s="93"/>
      <c r="V1832" s="94">
        <v>9</v>
      </c>
      <c r="W1832" s="121"/>
    </row>
    <row r="1833" spans="1:23" x14ac:dyDescent="0.2">
      <c r="A1833" s="86" t="s">
        <v>16</v>
      </c>
      <c r="B1833" s="86" t="s">
        <v>52</v>
      </c>
      <c r="C1833" s="88">
        <v>11519</v>
      </c>
      <c r="D1833" s="88" t="s">
        <v>71</v>
      </c>
      <c r="E1833" s="90" t="s">
        <v>23</v>
      </c>
      <c r="F1833" s="90">
        <v>105</v>
      </c>
      <c r="G1833" s="90">
        <v>94</v>
      </c>
      <c r="H1833" s="91">
        <v>1</v>
      </c>
      <c r="I1833" s="91"/>
      <c r="J1833" s="91">
        <v>0</v>
      </c>
      <c r="K1833" s="91"/>
      <c r="L1833" s="92"/>
      <c r="M1833" s="92">
        <v>0</v>
      </c>
      <c r="N1833" s="92">
        <v>1</v>
      </c>
      <c r="O1833" s="92"/>
      <c r="P1833" s="92">
        <v>2</v>
      </c>
      <c r="Q1833" s="92"/>
      <c r="R1833" s="92">
        <v>1</v>
      </c>
      <c r="S1833" s="92"/>
      <c r="T1833" s="93">
        <v>0</v>
      </c>
      <c r="U1833" s="93"/>
      <c r="V1833" s="94">
        <v>5</v>
      </c>
      <c r="W1833" s="121"/>
    </row>
    <row r="1834" spans="1:23" x14ac:dyDescent="0.2">
      <c r="A1834" s="86" t="s">
        <v>16</v>
      </c>
      <c r="B1834" s="86" t="s">
        <v>52</v>
      </c>
      <c r="C1834" s="88">
        <v>11519</v>
      </c>
      <c r="D1834" s="88" t="s">
        <v>71</v>
      </c>
      <c r="E1834" s="90" t="s">
        <v>23</v>
      </c>
      <c r="F1834" s="90">
        <v>105</v>
      </c>
      <c r="G1834" s="90">
        <v>94</v>
      </c>
      <c r="H1834" s="91">
        <v>2</v>
      </c>
      <c r="I1834" s="91"/>
      <c r="J1834" s="91">
        <v>1</v>
      </c>
      <c r="K1834" s="91"/>
      <c r="L1834" s="92"/>
      <c r="M1834" s="92">
        <v>1</v>
      </c>
      <c r="N1834" s="92">
        <v>1</v>
      </c>
      <c r="O1834" s="92"/>
      <c r="P1834" s="92">
        <v>0</v>
      </c>
      <c r="Q1834" s="92"/>
      <c r="R1834" s="92">
        <v>1</v>
      </c>
      <c r="S1834" s="92"/>
      <c r="T1834" s="93"/>
      <c r="U1834" s="93">
        <v>2</v>
      </c>
      <c r="V1834" s="94">
        <v>8</v>
      </c>
      <c r="W1834" s="121"/>
    </row>
    <row r="1835" spans="1:23" x14ac:dyDescent="0.2">
      <c r="A1835" s="86" t="s">
        <v>16</v>
      </c>
      <c r="B1835" s="86" t="s">
        <v>52</v>
      </c>
      <c r="C1835" s="88">
        <v>11519</v>
      </c>
      <c r="D1835" s="88" t="s">
        <v>71</v>
      </c>
      <c r="E1835" s="90" t="s">
        <v>23</v>
      </c>
      <c r="F1835" s="90">
        <v>105</v>
      </c>
      <c r="G1835" s="90">
        <v>94</v>
      </c>
      <c r="H1835" s="91"/>
      <c r="I1835" s="91">
        <v>2</v>
      </c>
      <c r="J1835" s="91">
        <v>1</v>
      </c>
      <c r="K1835" s="91"/>
      <c r="L1835" s="92"/>
      <c r="M1835" s="92">
        <v>1</v>
      </c>
      <c r="N1835" s="92">
        <v>1</v>
      </c>
      <c r="O1835" s="92"/>
      <c r="P1835" s="92">
        <v>2</v>
      </c>
      <c r="Q1835" s="92"/>
      <c r="R1835" s="92">
        <v>1</v>
      </c>
      <c r="S1835" s="92"/>
      <c r="T1835" s="93">
        <v>1</v>
      </c>
      <c r="U1835" s="93"/>
      <c r="V1835" s="94">
        <v>9</v>
      </c>
      <c r="W1835" s="121"/>
    </row>
    <row r="1836" spans="1:23" x14ac:dyDescent="0.2">
      <c r="A1836" s="86" t="s">
        <v>16</v>
      </c>
      <c r="B1836" s="86" t="s">
        <v>52</v>
      </c>
      <c r="C1836" s="88">
        <v>11519</v>
      </c>
      <c r="D1836" s="88" t="s">
        <v>71</v>
      </c>
      <c r="E1836" s="90" t="s">
        <v>23</v>
      </c>
      <c r="F1836" s="90">
        <v>105</v>
      </c>
      <c r="G1836" s="90">
        <v>94</v>
      </c>
      <c r="H1836" s="91"/>
      <c r="I1836" s="91">
        <v>2</v>
      </c>
      <c r="J1836" s="91">
        <v>1</v>
      </c>
      <c r="K1836" s="91"/>
      <c r="L1836" s="92">
        <v>2</v>
      </c>
      <c r="M1836" s="92"/>
      <c r="N1836" s="92">
        <v>1</v>
      </c>
      <c r="O1836" s="92"/>
      <c r="P1836" s="92">
        <v>2</v>
      </c>
      <c r="Q1836" s="92"/>
      <c r="R1836" s="92">
        <v>1</v>
      </c>
      <c r="S1836" s="92"/>
      <c r="T1836" s="93"/>
      <c r="U1836" s="93">
        <v>2</v>
      </c>
      <c r="V1836" s="94">
        <v>11</v>
      </c>
      <c r="W1836" s="121"/>
    </row>
    <row r="1837" spans="1:23" x14ac:dyDescent="0.2">
      <c r="A1837" s="86" t="s">
        <v>16</v>
      </c>
      <c r="B1837" s="86" t="s">
        <v>52</v>
      </c>
      <c r="C1837" s="88">
        <v>11519</v>
      </c>
      <c r="D1837" s="88" t="s">
        <v>71</v>
      </c>
      <c r="E1837" s="90" t="s">
        <v>23</v>
      </c>
      <c r="F1837" s="90">
        <v>105</v>
      </c>
      <c r="G1837" s="90">
        <v>94</v>
      </c>
      <c r="H1837" s="91">
        <v>2</v>
      </c>
      <c r="I1837" s="91"/>
      <c r="J1837" s="91">
        <v>1</v>
      </c>
      <c r="K1837" s="91"/>
      <c r="L1837" s="92">
        <v>2</v>
      </c>
      <c r="M1837" s="92"/>
      <c r="N1837" s="92">
        <v>1</v>
      </c>
      <c r="O1837" s="92"/>
      <c r="P1837" s="92">
        <v>2</v>
      </c>
      <c r="Q1837" s="92"/>
      <c r="R1837" s="92">
        <v>1</v>
      </c>
      <c r="S1837" s="92"/>
      <c r="T1837" s="93">
        <v>2</v>
      </c>
      <c r="U1837" s="93"/>
      <c r="V1837" s="94">
        <v>11</v>
      </c>
      <c r="W1837" s="121"/>
    </row>
    <row r="1838" spans="1:23" x14ac:dyDescent="0.2">
      <c r="A1838" s="86" t="s">
        <v>16</v>
      </c>
      <c r="B1838" s="86" t="s">
        <v>52</v>
      </c>
      <c r="C1838" s="88">
        <v>11519</v>
      </c>
      <c r="D1838" s="88" t="s">
        <v>71</v>
      </c>
      <c r="E1838" s="90" t="s">
        <v>23</v>
      </c>
      <c r="F1838" s="90">
        <v>105</v>
      </c>
      <c r="G1838" s="90">
        <v>94</v>
      </c>
      <c r="H1838" s="91"/>
      <c r="I1838" s="91">
        <v>2</v>
      </c>
      <c r="J1838" s="91">
        <v>1</v>
      </c>
      <c r="K1838" s="91"/>
      <c r="L1838" s="92"/>
      <c r="M1838" s="92">
        <v>2</v>
      </c>
      <c r="N1838" s="92">
        <v>1</v>
      </c>
      <c r="O1838" s="92"/>
      <c r="P1838" s="92"/>
      <c r="Q1838" s="92">
        <v>2</v>
      </c>
      <c r="R1838" s="92"/>
      <c r="S1838" s="92">
        <v>0</v>
      </c>
      <c r="T1838" s="93">
        <v>1</v>
      </c>
      <c r="U1838" s="93"/>
      <c r="V1838" s="94">
        <v>9</v>
      </c>
      <c r="W1838" s="121"/>
    </row>
    <row r="1839" spans="1:23" x14ac:dyDescent="0.2">
      <c r="A1839" s="86" t="s">
        <v>16</v>
      </c>
      <c r="B1839" s="86" t="s">
        <v>52</v>
      </c>
      <c r="C1839" s="88">
        <v>11519</v>
      </c>
      <c r="D1839" s="88" t="s">
        <v>71</v>
      </c>
      <c r="E1839" s="90" t="s">
        <v>53</v>
      </c>
      <c r="F1839" s="90">
        <v>105</v>
      </c>
      <c r="G1839" s="90">
        <v>94</v>
      </c>
      <c r="H1839" s="91"/>
      <c r="I1839" s="91">
        <v>2</v>
      </c>
      <c r="J1839" s="91">
        <v>1</v>
      </c>
      <c r="K1839" s="91"/>
      <c r="L1839" s="92">
        <v>2</v>
      </c>
      <c r="M1839" s="92"/>
      <c r="N1839" s="92">
        <v>1</v>
      </c>
      <c r="O1839" s="92"/>
      <c r="P1839" s="92">
        <v>2</v>
      </c>
      <c r="Q1839" s="92"/>
      <c r="R1839" s="92"/>
      <c r="S1839" s="92">
        <v>1</v>
      </c>
      <c r="T1839" s="93"/>
      <c r="U1839" s="93">
        <v>0</v>
      </c>
      <c r="V1839" s="94">
        <v>9</v>
      </c>
      <c r="W1839" s="121"/>
    </row>
    <row r="1840" spans="1:23" x14ac:dyDescent="0.2">
      <c r="A1840" s="86" t="s">
        <v>16</v>
      </c>
      <c r="B1840" s="86" t="s">
        <v>52</v>
      </c>
      <c r="C1840" s="88">
        <v>11519</v>
      </c>
      <c r="D1840" s="88" t="s">
        <v>71</v>
      </c>
      <c r="E1840" s="90" t="s">
        <v>53</v>
      </c>
      <c r="F1840" s="90">
        <v>105</v>
      </c>
      <c r="G1840" s="90">
        <v>94</v>
      </c>
      <c r="H1840" s="91"/>
      <c r="I1840" s="91">
        <v>0</v>
      </c>
      <c r="J1840" s="91"/>
      <c r="K1840" s="91">
        <v>1</v>
      </c>
      <c r="L1840" s="92"/>
      <c r="M1840" s="92">
        <v>0</v>
      </c>
      <c r="N1840" s="92">
        <v>1</v>
      </c>
      <c r="O1840" s="92"/>
      <c r="P1840" s="92">
        <v>2</v>
      </c>
      <c r="Q1840" s="92"/>
      <c r="R1840" s="92">
        <v>1</v>
      </c>
      <c r="S1840" s="92"/>
      <c r="T1840" s="93">
        <v>0</v>
      </c>
      <c r="U1840" s="93"/>
      <c r="V1840" s="94">
        <v>5</v>
      </c>
      <c r="W1840" s="121"/>
    </row>
    <row r="1841" spans="1:23" x14ac:dyDescent="0.2">
      <c r="A1841" s="86" t="s">
        <v>16</v>
      </c>
      <c r="B1841" s="86" t="s">
        <v>52</v>
      </c>
      <c r="C1841" s="88">
        <v>11519</v>
      </c>
      <c r="D1841" s="88" t="s">
        <v>71</v>
      </c>
      <c r="E1841" s="90" t="s">
        <v>53</v>
      </c>
      <c r="F1841" s="90">
        <v>105</v>
      </c>
      <c r="G1841" s="90">
        <v>94</v>
      </c>
      <c r="H1841" s="91"/>
      <c r="I1841" s="91">
        <v>2</v>
      </c>
      <c r="J1841" s="91">
        <v>1</v>
      </c>
      <c r="K1841" s="91"/>
      <c r="L1841" s="92"/>
      <c r="M1841" s="92">
        <v>1</v>
      </c>
      <c r="N1841" s="92">
        <v>1</v>
      </c>
      <c r="O1841" s="92"/>
      <c r="P1841" s="92">
        <v>0</v>
      </c>
      <c r="Q1841" s="92"/>
      <c r="R1841" s="92"/>
      <c r="S1841" s="92">
        <v>0</v>
      </c>
      <c r="T1841" s="93">
        <v>2</v>
      </c>
      <c r="U1841" s="93"/>
      <c r="V1841" s="94">
        <v>7</v>
      </c>
      <c r="W1841" s="121"/>
    </row>
    <row r="1842" spans="1:23" x14ac:dyDescent="0.2">
      <c r="A1842" s="86" t="s">
        <v>16</v>
      </c>
      <c r="B1842" s="86" t="s">
        <v>52</v>
      </c>
      <c r="C1842" s="88">
        <v>11519</v>
      </c>
      <c r="D1842" s="88" t="s">
        <v>71</v>
      </c>
      <c r="E1842" s="90" t="s">
        <v>53</v>
      </c>
      <c r="F1842" s="90">
        <v>105</v>
      </c>
      <c r="G1842" s="90">
        <v>94</v>
      </c>
      <c r="H1842" s="91"/>
      <c r="I1842" s="91">
        <v>2</v>
      </c>
      <c r="J1842" s="91">
        <v>1</v>
      </c>
      <c r="K1842" s="91"/>
      <c r="L1842" s="92"/>
      <c r="M1842" s="92">
        <v>1</v>
      </c>
      <c r="N1842" s="92">
        <v>1</v>
      </c>
      <c r="O1842" s="92"/>
      <c r="P1842" s="92">
        <v>0</v>
      </c>
      <c r="Q1842" s="92"/>
      <c r="R1842" s="92"/>
      <c r="S1842" s="92">
        <v>0</v>
      </c>
      <c r="T1842" s="93">
        <v>2</v>
      </c>
      <c r="U1842" s="93"/>
      <c r="V1842" s="94">
        <v>7</v>
      </c>
      <c r="W1842" s="121"/>
    </row>
    <row r="1843" spans="1:23" x14ac:dyDescent="0.2">
      <c r="A1843" s="86" t="s">
        <v>16</v>
      </c>
      <c r="B1843" s="86" t="s">
        <v>52</v>
      </c>
      <c r="C1843" s="88">
        <v>11519</v>
      </c>
      <c r="D1843" s="88" t="s">
        <v>71</v>
      </c>
      <c r="E1843" s="90" t="s">
        <v>53</v>
      </c>
      <c r="F1843" s="90">
        <v>105</v>
      </c>
      <c r="G1843" s="90">
        <v>94</v>
      </c>
      <c r="H1843" s="91">
        <v>2</v>
      </c>
      <c r="I1843" s="91"/>
      <c r="J1843" s="91"/>
      <c r="K1843" s="91">
        <v>0</v>
      </c>
      <c r="L1843" s="92"/>
      <c r="M1843" s="92">
        <v>0</v>
      </c>
      <c r="N1843" s="92">
        <v>1</v>
      </c>
      <c r="O1843" s="92"/>
      <c r="P1843" s="92">
        <v>0</v>
      </c>
      <c r="Q1843" s="92"/>
      <c r="R1843" s="92"/>
      <c r="S1843" s="92">
        <v>1</v>
      </c>
      <c r="T1843" s="93">
        <v>2</v>
      </c>
      <c r="U1843" s="93"/>
      <c r="V1843" s="94">
        <v>6</v>
      </c>
      <c r="W1843" s="121"/>
    </row>
    <row r="1844" spans="1:23" x14ac:dyDescent="0.2">
      <c r="A1844" s="86" t="s">
        <v>16</v>
      </c>
      <c r="B1844" s="86" t="s">
        <v>52</v>
      </c>
      <c r="C1844" s="88">
        <v>11519</v>
      </c>
      <c r="D1844" s="88" t="s">
        <v>71</v>
      </c>
      <c r="E1844" s="90" t="s">
        <v>53</v>
      </c>
      <c r="F1844" s="90">
        <v>105</v>
      </c>
      <c r="G1844" s="90">
        <v>94</v>
      </c>
      <c r="H1844" s="91">
        <v>2</v>
      </c>
      <c r="I1844" s="91"/>
      <c r="J1844" s="91">
        <v>1</v>
      </c>
      <c r="K1844" s="91"/>
      <c r="L1844" s="92"/>
      <c r="M1844" s="92">
        <v>1</v>
      </c>
      <c r="N1844" s="92">
        <v>1</v>
      </c>
      <c r="O1844" s="92"/>
      <c r="P1844" s="92">
        <v>2</v>
      </c>
      <c r="Q1844" s="92"/>
      <c r="R1844" s="92">
        <v>1</v>
      </c>
      <c r="S1844" s="92"/>
      <c r="T1844" s="93">
        <v>0</v>
      </c>
      <c r="U1844" s="93"/>
      <c r="V1844" s="94">
        <v>8</v>
      </c>
      <c r="W1844" s="121"/>
    </row>
    <row r="1845" spans="1:23" x14ac:dyDescent="0.2">
      <c r="A1845" s="86" t="s">
        <v>16</v>
      </c>
      <c r="B1845" s="86" t="s">
        <v>52</v>
      </c>
      <c r="C1845" s="88">
        <v>11519</v>
      </c>
      <c r="D1845" s="88" t="s">
        <v>71</v>
      </c>
      <c r="E1845" s="90" t="s">
        <v>53</v>
      </c>
      <c r="F1845" s="90">
        <v>105</v>
      </c>
      <c r="G1845" s="90">
        <v>94</v>
      </c>
      <c r="H1845" s="91">
        <v>0</v>
      </c>
      <c r="I1845" s="91"/>
      <c r="J1845" s="91"/>
      <c r="K1845" s="91">
        <v>1</v>
      </c>
      <c r="L1845" s="92">
        <v>0</v>
      </c>
      <c r="M1845" s="92"/>
      <c r="N1845" s="92">
        <v>1</v>
      </c>
      <c r="O1845" s="92"/>
      <c r="P1845" s="92">
        <v>0</v>
      </c>
      <c r="Q1845" s="92"/>
      <c r="R1845" s="92">
        <v>0</v>
      </c>
      <c r="S1845" s="92"/>
      <c r="T1845" s="93">
        <v>0</v>
      </c>
      <c r="U1845" s="93"/>
      <c r="V1845" s="94">
        <v>2</v>
      </c>
      <c r="W1845" s="121"/>
    </row>
    <row r="1846" spans="1:23" x14ac:dyDescent="0.2">
      <c r="A1846" s="86" t="s">
        <v>16</v>
      </c>
      <c r="B1846" s="86" t="s">
        <v>52</v>
      </c>
      <c r="C1846" s="88">
        <v>11519</v>
      </c>
      <c r="D1846" s="88" t="s">
        <v>71</v>
      </c>
      <c r="E1846" s="90" t="s">
        <v>53</v>
      </c>
      <c r="F1846" s="90">
        <v>105</v>
      </c>
      <c r="G1846" s="90">
        <v>94</v>
      </c>
      <c r="H1846" s="91">
        <v>1</v>
      </c>
      <c r="I1846" s="91"/>
      <c r="J1846" s="91">
        <v>1</v>
      </c>
      <c r="K1846" s="91"/>
      <c r="L1846" s="92"/>
      <c r="M1846" s="92">
        <v>0</v>
      </c>
      <c r="N1846" s="92">
        <v>1</v>
      </c>
      <c r="O1846" s="92"/>
      <c r="P1846" s="92">
        <v>0</v>
      </c>
      <c r="Q1846" s="92"/>
      <c r="R1846" s="92">
        <v>1</v>
      </c>
      <c r="S1846" s="92"/>
      <c r="T1846" s="93">
        <v>0</v>
      </c>
      <c r="U1846" s="93"/>
      <c r="V1846" s="94">
        <v>4</v>
      </c>
      <c r="W1846" s="121"/>
    </row>
    <row r="1847" spans="1:23" x14ac:dyDescent="0.2">
      <c r="A1847" s="86" t="s">
        <v>16</v>
      </c>
      <c r="B1847" s="86" t="s">
        <v>52</v>
      </c>
      <c r="C1847" s="88">
        <v>11519</v>
      </c>
      <c r="D1847" s="88" t="s">
        <v>71</v>
      </c>
      <c r="E1847" s="90" t="s">
        <v>53</v>
      </c>
      <c r="F1847" s="90">
        <v>105</v>
      </c>
      <c r="G1847" s="90">
        <v>94</v>
      </c>
      <c r="H1847" s="91">
        <v>2</v>
      </c>
      <c r="I1847" s="91"/>
      <c r="J1847" s="91"/>
      <c r="K1847" s="91">
        <v>1</v>
      </c>
      <c r="L1847" s="92">
        <v>2</v>
      </c>
      <c r="M1847" s="92"/>
      <c r="N1847" s="92">
        <v>1</v>
      </c>
      <c r="O1847" s="92"/>
      <c r="P1847" s="92"/>
      <c r="Q1847" s="92">
        <v>2</v>
      </c>
      <c r="R1847" s="92">
        <v>1</v>
      </c>
      <c r="S1847" s="92"/>
      <c r="T1847" s="93"/>
      <c r="U1847" s="93">
        <v>2</v>
      </c>
      <c r="V1847" s="94">
        <v>11</v>
      </c>
      <c r="W1847" s="121"/>
    </row>
    <row r="1848" spans="1:23" x14ac:dyDescent="0.2">
      <c r="A1848" s="86" t="s">
        <v>16</v>
      </c>
      <c r="B1848" s="86" t="s">
        <v>52</v>
      </c>
      <c r="C1848" s="88">
        <v>11519</v>
      </c>
      <c r="D1848" s="88" t="s">
        <v>71</v>
      </c>
      <c r="E1848" s="90" t="s">
        <v>53</v>
      </c>
      <c r="F1848" s="90">
        <v>105</v>
      </c>
      <c r="G1848" s="90">
        <v>94</v>
      </c>
      <c r="H1848" s="91">
        <v>2</v>
      </c>
      <c r="I1848" s="91"/>
      <c r="J1848" s="91">
        <v>1</v>
      </c>
      <c r="K1848" s="91"/>
      <c r="L1848" s="92">
        <v>2</v>
      </c>
      <c r="M1848" s="92"/>
      <c r="N1848" s="92">
        <v>1</v>
      </c>
      <c r="O1848" s="92"/>
      <c r="P1848" s="92">
        <v>2</v>
      </c>
      <c r="Q1848" s="92"/>
      <c r="R1848" s="92">
        <v>0</v>
      </c>
      <c r="S1848" s="92"/>
      <c r="T1848" s="93">
        <v>1</v>
      </c>
      <c r="U1848" s="93"/>
      <c r="V1848" s="94">
        <v>9</v>
      </c>
      <c r="W1848" s="121"/>
    </row>
    <row r="1849" spans="1:23" x14ac:dyDescent="0.2">
      <c r="A1849" s="86" t="s">
        <v>16</v>
      </c>
      <c r="B1849" s="86" t="s">
        <v>52</v>
      </c>
      <c r="C1849" s="88">
        <v>11519</v>
      </c>
      <c r="D1849" s="88" t="s">
        <v>71</v>
      </c>
      <c r="E1849" s="90" t="s">
        <v>53</v>
      </c>
      <c r="F1849" s="90">
        <v>105</v>
      </c>
      <c r="G1849" s="90">
        <v>94</v>
      </c>
      <c r="H1849" s="91">
        <v>2</v>
      </c>
      <c r="I1849" s="91"/>
      <c r="J1849" s="91">
        <v>1</v>
      </c>
      <c r="K1849" s="91"/>
      <c r="L1849" s="92">
        <v>2</v>
      </c>
      <c r="M1849" s="92"/>
      <c r="N1849" s="92">
        <v>1</v>
      </c>
      <c r="O1849" s="92"/>
      <c r="P1849" s="92"/>
      <c r="Q1849" s="92">
        <v>2</v>
      </c>
      <c r="R1849" s="92">
        <v>1</v>
      </c>
      <c r="S1849" s="92"/>
      <c r="T1849" s="93">
        <v>1</v>
      </c>
      <c r="U1849" s="93"/>
      <c r="V1849" s="94">
        <v>10</v>
      </c>
      <c r="W1849" s="121"/>
    </row>
    <row r="1850" spans="1:23" x14ac:dyDescent="0.2">
      <c r="A1850" s="86" t="s">
        <v>16</v>
      </c>
      <c r="B1850" s="86" t="s">
        <v>52</v>
      </c>
      <c r="C1850" s="88">
        <v>11519</v>
      </c>
      <c r="D1850" s="88" t="s">
        <v>71</v>
      </c>
      <c r="E1850" s="90" t="s">
        <v>53</v>
      </c>
      <c r="F1850" s="90">
        <v>105</v>
      </c>
      <c r="G1850" s="90">
        <v>94</v>
      </c>
      <c r="H1850" s="91">
        <v>1</v>
      </c>
      <c r="I1850" s="91"/>
      <c r="J1850" s="91">
        <v>1</v>
      </c>
      <c r="K1850" s="91"/>
      <c r="L1850" s="92">
        <v>2</v>
      </c>
      <c r="M1850" s="92"/>
      <c r="N1850" s="92">
        <v>1</v>
      </c>
      <c r="O1850" s="92"/>
      <c r="P1850" s="92"/>
      <c r="Q1850" s="92">
        <v>2</v>
      </c>
      <c r="R1850" s="92"/>
      <c r="S1850" s="92">
        <v>1</v>
      </c>
      <c r="T1850" s="93">
        <v>1</v>
      </c>
      <c r="U1850" s="93"/>
      <c r="V1850" s="94">
        <v>9</v>
      </c>
      <c r="W1850" s="121"/>
    </row>
    <row r="1851" spans="1:23" x14ac:dyDescent="0.2">
      <c r="A1851" s="86" t="s">
        <v>16</v>
      </c>
      <c r="B1851" s="86" t="s">
        <v>52</v>
      </c>
      <c r="C1851" s="88">
        <v>11519</v>
      </c>
      <c r="D1851" s="88" t="s">
        <v>71</v>
      </c>
      <c r="E1851" s="90" t="s">
        <v>53</v>
      </c>
      <c r="F1851" s="90">
        <v>105</v>
      </c>
      <c r="G1851" s="90">
        <v>94</v>
      </c>
      <c r="H1851" s="91">
        <v>2</v>
      </c>
      <c r="I1851" s="91"/>
      <c r="J1851" s="91"/>
      <c r="K1851" s="91">
        <v>0</v>
      </c>
      <c r="L1851" s="92">
        <v>2</v>
      </c>
      <c r="M1851" s="92"/>
      <c r="N1851" s="92">
        <v>1</v>
      </c>
      <c r="O1851" s="92"/>
      <c r="P1851" s="92">
        <v>0</v>
      </c>
      <c r="Q1851" s="92"/>
      <c r="R1851" s="92">
        <v>1</v>
      </c>
      <c r="S1851" s="92"/>
      <c r="T1851" s="93">
        <v>2</v>
      </c>
      <c r="U1851" s="93"/>
      <c r="V1851" s="94">
        <v>8</v>
      </c>
      <c r="W1851" s="121"/>
    </row>
    <row r="1852" spans="1:23" x14ac:dyDescent="0.2">
      <c r="A1852" s="86" t="s">
        <v>16</v>
      </c>
      <c r="B1852" s="86" t="s">
        <v>52</v>
      </c>
      <c r="C1852" s="88">
        <v>11519</v>
      </c>
      <c r="D1852" s="88" t="s">
        <v>71</v>
      </c>
      <c r="E1852" s="90" t="s">
        <v>53</v>
      </c>
      <c r="F1852" s="90">
        <v>105</v>
      </c>
      <c r="G1852" s="90">
        <v>94</v>
      </c>
      <c r="H1852" s="91">
        <v>0</v>
      </c>
      <c r="I1852" s="91"/>
      <c r="J1852" s="91"/>
      <c r="K1852" s="91">
        <v>1</v>
      </c>
      <c r="L1852" s="92">
        <v>2</v>
      </c>
      <c r="M1852" s="92"/>
      <c r="N1852" s="92">
        <v>1</v>
      </c>
      <c r="O1852" s="92"/>
      <c r="P1852" s="92">
        <v>2</v>
      </c>
      <c r="Q1852" s="92"/>
      <c r="R1852" s="92">
        <v>1</v>
      </c>
      <c r="S1852" s="92"/>
      <c r="T1852" s="93">
        <v>1</v>
      </c>
      <c r="U1852" s="93"/>
      <c r="V1852" s="94">
        <v>8</v>
      </c>
      <c r="W1852" s="121"/>
    </row>
    <row r="1853" spans="1:23" x14ac:dyDescent="0.2">
      <c r="A1853" s="86" t="s">
        <v>16</v>
      </c>
      <c r="B1853" s="86" t="s">
        <v>52</v>
      </c>
      <c r="C1853" s="88">
        <v>11519</v>
      </c>
      <c r="D1853" s="88" t="s">
        <v>71</v>
      </c>
      <c r="E1853" s="90" t="s">
        <v>53</v>
      </c>
      <c r="F1853" s="90">
        <v>105</v>
      </c>
      <c r="G1853" s="90">
        <v>94</v>
      </c>
      <c r="H1853" s="91">
        <v>0</v>
      </c>
      <c r="I1853" s="91"/>
      <c r="J1853" s="91"/>
      <c r="K1853" s="91">
        <v>1</v>
      </c>
      <c r="L1853" s="92"/>
      <c r="M1853" s="92">
        <v>1</v>
      </c>
      <c r="N1853" s="92">
        <v>1</v>
      </c>
      <c r="O1853" s="92"/>
      <c r="P1853" s="92">
        <v>2</v>
      </c>
      <c r="Q1853" s="92"/>
      <c r="R1853" s="92">
        <v>1</v>
      </c>
      <c r="S1853" s="92"/>
      <c r="T1853" s="93">
        <v>0</v>
      </c>
      <c r="U1853" s="93"/>
      <c r="V1853" s="94">
        <v>6</v>
      </c>
      <c r="W1853" s="121"/>
    </row>
    <row r="1854" spans="1:23" x14ac:dyDescent="0.2">
      <c r="A1854" s="86" t="s">
        <v>16</v>
      </c>
      <c r="B1854" s="86" t="s">
        <v>52</v>
      </c>
      <c r="C1854" s="88">
        <v>11519</v>
      </c>
      <c r="D1854" s="88" t="s">
        <v>71</v>
      </c>
      <c r="E1854" s="90" t="s">
        <v>53</v>
      </c>
      <c r="F1854" s="90">
        <v>105</v>
      </c>
      <c r="G1854" s="90">
        <v>94</v>
      </c>
      <c r="H1854" s="91">
        <v>1</v>
      </c>
      <c r="I1854" s="91"/>
      <c r="J1854" s="91"/>
      <c r="K1854" s="91">
        <v>0</v>
      </c>
      <c r="L1854" s="92"/>
      <c r="M1854" s="92">
        <v>2</v>
      </c>
      <c r="N1854" s="92">
        <v>1</v>
      </c>
      <c r="O1854" s="92"/>
      <c r="P1854" s="92">
        <v>2</v>
      </c>
      <c r="Q1854" s="92"/>
      <c r="R1854" s="92">
        <v>1</v>
      </c>
      <c r="S1854" s="92"/>
      <c r="T1854" s="93">
        <v>0</v>
      </c>
      <c r="U1854" s="93"/>
      <c r="V1854" s="94">
        <v>7</v>
      </c>
      <c r="W1854" s="121"/>
    </row>
    <row r="1855" spans="1:23" x14ac:dyDescent="0.2">
      <c r="A1855" s="86" t="s">
        <v>16</v>
      </c>
      <c r="B1855" s="86" t="s">
        <v>52</v>
      </c>
      <c r="C1855" s="88">
        <v>11519</v>
      </c>
      <c r="D1855" s="88" t="s">
        <v>71</v>
      </c>
      <c r="E1855" s="90" t="s">
        <v>53</v>
      </c>
      <c r="F1855" s="90">
        <v>105</v>
      </c>
      <c r="G1855" s="90">
        <v>94</v>
      </c>
      <c r="H1855" s="91">
        <v>2</v>
      </c>
      <c r="I1855" s="91"/>
      <c r="J1855" s="91"/>
      <c r="K1855" s="91">
        <v>0</v>
      </c>
      <c r="L1855" s="92">
        <v>2</v>
      </c>
      <c r="M1855" s="92"/>
      <c r="N1855" s="92">
        <v>1</v>
      </c>
      <c r="O1855" s="92"/>
      <c r="P1855" s="92">
        <v>0</v>
      </c>
      <c r="Q1855" s="92"/>
      <c r="R1855" s="92">
        <v>0</v>
      </c>
      <c r="S1855" s="92"/>
      <c r="T1855" s="93">
        <v>0</v>
      </c>
      <c r="U1855" s="93"/>
      <c r="V1855" s="94">
        <v>5</v>
      </c>
      <c r="W1855" s="121"/>
    </row>
    <row r="1856" spans="1:23" x14ac:dyDescent="0.2">
      <c r="A1856" s="86" t="s">
        <v>16</v>
      </c>
      <c r="B1856" s="86" t="s">
        <v>52</v>
      </c>
      <c r="C1856" s="88">
        <v>11519</v>
      </c>
      <c r="D1856" s="88" t="s">
        <v>71</v>
      </c>
      <c r="E1856" s="90" t="s">
        <v>53</v>
      </c>
      <c r="F1856" s="90">
        <v>105</v>
      </c>
      <c r="G1856" s="90">
        <v>94</v>
      </c>
      <c r="H1856" s="91"/>
      <c r="I1856" s="91">
        <v>0</v>
      </c>
      <c r="J1856" s="91"/>
      <c r="K1856" s="91">
        <v>1</v>
      </c>
      <c r="L1856" s="92">
        <v>2</v>
      </c>
      <c r="M1856" s="92"/>
      <c r="N1856" s="92">
        <v>1</v>
      </c>
      <c r="O1856" s="92"/>
      <c r="P1856" s="92">
        <v>2</v>
      </c>
      <c r="Q1856" s="92"/>
      <c r="R1856" s="92">
        <v>1</v>
      </c>
      <c r="S1856" s="92"/>
      <c r="T1856" s="93"/>
      <c r="U1856" s="93">
        <v>2</v>
      </c>
      <c r="V1856" s="94">
        <v>9</v>
      </c>
      <c r="W1856" s="121"/>
    </row>
    <row r="1857" spans="1:23" x14ac:dyDescent="0.2">
      <c r="A1857" s="86" t="s">
        <v>16</v>
      </c>
      <c r="B1857" s="86" t="s">
        <v>52</v>
      </c>
      <c r="C1857" s="88">
        <v>11519</v>
      </c>
      <c r="D1857" s="88" t="s">
        <v>71</v>
      </c>
      <c r="E1857" s="90" t="s">
        <v>53</v>
      </c>
      <c r="F1857" s="90">
        <v>105</v>
      </c>
      <c r="G1857" s="90">
        <v>94</v>
      </c>
      <c r="H1857" s="91">
        <v>1</v>
      </c>
      <c r="I1857" s="91"/>
      <c r="J1857" s="91"/>
      <c r="K1857" s="91">
        <v>1</v>
      </c>
      <c r="L1857" s="92"/>
      <c r="M1857" s="92">
        <v>1</v>
      </c>
      <c r="N1857" s="92">
        <v>1</v>
      </c>
      <c r="O1857" s="92"/>
      <c r="P1857" s="92">
        <v>2</v>
      </c>
      <c r="Q1857" s="92"/>
      <c r="R1857" s="92">
        <v>1</v>
      </c>
      <c r="S1857" s="92"/>
      <c r="T1857" s="93">
        <v>2</v>
      </c>
      <c r="U1857" s="93"/>
      <c r="V1857" s="94">
        <v>9</v>
      </c>
      <c r="W1857" s="121"/>
    </row>
    <row r="1858" spans="1:23" x14ac:dyDescent="0.2">
      <c r="A1858" s="86" t="s">
        <v>16</v>
      </c>
      <c r="B1858" s="86" t="s">
        <v>52</v>
      </c>
      <c r="C1858" s="88">
        <v>11519</v>
      </c>
      <c r="D1858" s="88" t="s">
        <v>71</v>
      </c>
      <c r="E1858" s="90" t="s">
        <v>53</v>
      </c>
      <c r="F1858" s="90">
        <v>105</v>
      </c>
      <c r="G1858" s="90">
        <v>94</v>
      </c>
      <c r="H1858" s="91">
        <v>2</v>
      </c>
      <c r="I1858" s="91"/>
      <c r="J1858" s="91">
        <v>1</v>
      </c>
      <c r="K1858" s="91"/>
      <c r="L1858" s="92"/>
      <c r="M1858" s="92">
        <v>1</v>
      </c>
      <c r="N1858" s="92">
        <v>1</v>
      </c>
      <c r="O1858" s="92"/>
      <c r="P1858" s="92">
        <v>1</v>
      </c>
      <c r="Q1858" s="92"/>
      <c r="R1858" s="92">
        <v>1</v>
      </c>
      <c r="S1858" s="92"/>
      <c r="T1858" s="93">
        <v>1</v>
      </c>
      <c r="U1858" s="93"/>
      <c r="V1858" s="94">
        <v>8</v>
      </c>
      <c r="W1858" s="121"/>
    </row>
    <row r="1859" spans="1:23" x14ac:dyDescent="0.2">
      <c r="A1859" s="86" t="s">
        <v>16</v>
      </c>
      <c r="B1859" s="86" t="s">
        <v>52</v>
      </c>
      <c r="C1859" s="88">
        <v>11519</v>
      </c>
      <c r="D1859" s="88" t="s">
        <v>71</v>
      </c>
      <c r="E1859" s="90" t="s">
        <v>53</v>
      </c>
      <c r="F1859" s="90">
        <v>105</v>
      </c>
      <c r="G1859" s="90">
        <v>94</v>
      </c>
      <c r="H1859" s="91"/>
      <c r="I1859" s="91">
        <v>0</v>
      </c>
      <c r="J1859" s="91">
        <v>1</v>
      </c>
      <c r="K1859" s="91"/>
      <c r="L1859" s="92"/>
      <c r="M1859" s="92">
        <v>1</v>
      </c>
      <c r="N1859" s="92">
        <v>1</v>
      </c>
      <c r="O1859" s="92"/>
      <c r="P1859" s="92"/>
      <c r="Q1859" s="92">
        <v>2</v>
      </c>
      <c r="R1859" s="92">
        <v>1</v>
      </c>
      <c r="S1859" s="92"/>
      <c r="T1859" s="93">
        <v>0</v>
      </c>
      <c r="U1859" s="93"/>
      <c r="V1859" s="94">
        <v>6</v>
      </c>
      <c r="W1859" s="121"/>
    </row>
    <row r="1860" spans="1:23" x14ac:dyDescent="0.2">
      <c r="A1860" s="86" t="s">
        <v>16</v>
      </c>
      <c r="B1860" s="86" t="s">
        <v>52</v>
      </c>
      <c r="C1860" s="88">
        <v>11519</v>
      </c>
      <c r="D1860" s="88" t="s">
        <v>71</v>
      </c>
      <c r="E1860" s="90" t="s">
        <v>53</v>
      </c>
      <c r="F1860" s="90">
        <v>105</v>
      </c>
      <c r="G1860" s="90">
        <v>94</v>
      </c>
      <c r="H1860" s="91"/>
      <c r="I1860" s="91">
        <v>1</v>
      </c>
      <c r="J1860" s="91"/>
      <c r="K1860" s="91">
        <v>0</v>
      </c>
      <c r="L1860" s="92"/>
      <c r="M1860" s="92">
        <v>0</v>
      </c>
      <c r="N1860" s="92">
        <v>1</v>
      </c>
      <c r="O1860" s="92"/>
      <c r="P1860" s="92">
        <v>2</v>
      </c>
      <c r="Q1860" s="92"/>
      <c r="R1860" s="92"/>
      <c r="S1860" s="92">
        <v>1</v>
      </c>
      <c r="T1860" s="93">
        <v>0</v>
      </c>
      <c r="U1860" s="93"/>
      <c r="V1860" s="94">
        <v>5</v>
      </c>
      <c r="W1860" s="121"/>
    </row>
    <row r="1861" spans="1:23" x14ac:dyDescent="0.2">
      <c r="A1861" s="86" t="s">
        <v>16</v>
      </c>
      <c r="B1861" s="86" t="s">
        <v>52</v>
      </c>
      <c r="C1861" s="88">
        <v>11519</v>
      </c>
      <c r="D1861" s="88" t="s">
        <v>71</v>
      </c>
      <c r="E1861" s="90" t="s">
        <v>53</v>
      </c>
      <c r="F1861" s="90">
        <v>105</v>
      </c>
      <c r="G1861" s="90">
        <v>94</v>
      </c>
      <c r="H1861" s="91">
        <v>0</v>
      </c>
      <c r="I1861" s="91"/>
      <c r="J1861" s="91"/>
      <c r="K1861" s="91">
        <v>1</v>
      </c>
      <c r="L1861" s="92">
        <v>0</v>
      </c>
      <c r="M1861" s="92"/>
      <c r="N1861" s="92"/>
      <c r="O1861" s="92">
        <v>0</v>
      </c>
      <c r="P1861" s="92">
        <v>2</v>
      </c>
      <c r="Q1861" s="92"/>
      <c r="R1861" s="92"/>
      <c r="S1861" s="92">
        <v>1</v>
      </c>
      <c r="T1861" s="93">
        <v>1</v>
      </c>
      <c r="U1861" s="93"/>
      <c r="V1861" s="94">
        <v>5</v>
      </c>
      <c r="W1861" s="121"/>
    </row>
    <row r="1862" spans="1:23" x14ac:dyDescent="0.2">
      <c r="A1862" s="86" t="s">
        <v>16</v>
      </c>
      <c r="B1862" s="86" t="s">
        <v>52</v>
      </c>
      <c r="C1862" s="88">
        <v>11519</v>
      </c>
      <c r="D1862" s="88" t="s">
        <v>71</v>
      </c>
      <c r="E1862" s="90" t="s">
        <v>53</v>
      </c>
      <c r="F1862" s="90">
        <v>105</v>
      </c>
      <c r="G1862" s="90">
        <v>94</v>
      </c>
      <c r="H1862" s="91">
        <v>2</v>
      </c>
      <c r="I1862" s="91"/>
      <c r="J1862" s="91">
        <v>1</v>
      </c>
      <c r="K1862" s="91"/>
      <c r="L1862" s="92">
        <v>0</v>
      </c>
      <c r="M1862" s="92"/>
      <c r="N1862" s="92">
        <v>1</v>
      </c>
      <c r="O1862" s="92"/>
      <c r="P1862" s="92">
        <v>1</v>
      </c>
      <c r="Q1862" s="92"/>
      <c r="R1862" s="92"/>
      <c r="S1862" s="92">
        <v>0</v>
      </c>
      <c r="T1862" s="93">
        <v>0</v>
      </c>
      <c r="U1862" s="93"/>
      <c r="V1862" s="94">
        <v>5</v>
      </c>
      <c r="W1862" s="121"/>
    </row>
    <row r="1863" spans="1:23" x14ac:dyDescent="0.2">
      <c r="A1863" s="86" t="s">
        <v>16</v>
      </c>
      <c r="B1863" s="86" t="s">
        <v>52</v>
      </c>
      <c r="C1863" s="88">
        <v>11519</v>
      </c>
      <c r="D1863" s="88" t="s">
        <v>71</v>
      </c>
      <c r="E1863" s="90" t="s">
        <v>53</v>
      </c>
      <c r="F1863" s="90">
        <v>105</v>
      </c>
      <c r="G1863" s="90">
        <v>94</v>
      </c>
      <c r="H1863" s="91">
        <v>1</v>
      </c>
      <c r="I1863" s="91"/>
      <c r="J1863" s="91">
        <v>1</v>
      </c>
      <c r="K1863" s="91"/>
      <c r="L1863" s="92">
        <v>2</v>
      </c>
      <c r="M1863" s="92"/>
      <c r="N1863" s="92">
        <v>1</v>
      </c>
      <c r="O1863" s="92"/>
      <c r="P1863" s="92">
        <v>2</v>
      </c>
      <c r="Q1863" s="92"/>
      <c r="R1863" s="92">
        <v>1</v>
      </c>
      <c r="S1863" s="92"/>
      <c r="T1863" s="93"/>
      <c r="U1863" s="93">
        <v>1</v>
      </c>
      <c r="V1863" s="94">
        <v>9</v>
      </c>
      <c r="W1863" s="121"/>
    </row>
    <row r="1864" spans="1:23" x14ac:dyDescent="0.2">
      <c r="A1864" s="86" t="s">
        <v>16</v>
      </c>
      <c r="B1864" s="86" t="s">
        <v>52</v>
      </c>
      <c r="C1864" s="88">
        <v>11519</v>
      </c>
      <c r="D1864" s="88" t="s">
        <v>71</v>
      </c>
      <c r="E1864" s="90" t="s">
        <v>53</v>
      </c>
      <c r="F1864" s="90">
        <v>105</v>
      </c>
      <c r="G1864" s="90">
        <v>94</v>
      </c>
      <c r="H1864" s="91">
        <v>1</v>
      </c>
      <c r="I1864" s="91"/>
      <c r="J1864" s="91">
        <v>1</v>
      </c>
      <c r="K1864" s="91"/>
      <c r="L1864" s="92"/>
      <c r="M1864" s="92">
        <v>2</v>
      </c>
      <c r="N1864" s="92">
        <v>1</v>
      </c>
      <c r="O1864" s="92"/>
      <c r="P1864" s="92">
        <v>2</v>
      </c>
      <c r="Q1864" s="92"/>
      <c r="R1864" s="92"/>
      <c r="S1864" s="92">
        <v>1</v>
      </c>
      <c r="T1864" s="93">
        <v>2</v>
      </c>
      <c r="U1864" s="93"/>
      <c r="V1864" s="94">
        <v>10</v>
      </c>
      <c r="W1864" s="121"/>
    </row>
    <row r="1865" spans="1:23" x14ac:dyDescent="0.2">
      <c r="A1865" s="86" t="s">
        <v>16</v>
      </c>
      <c r="B1865" s="86" t="s">
        <v>52</v>
      </c>
      <c r="C1865" s="88">
        <v>11519</v>
      </c>
      <c r="D1865" s="88" t="s">
        <v>71</v>
      </c>
      <c r="E1865" s="90" t="s">
        <v>53</v>
      </c>
      <c r="F1865" s="90">
        <v>105</v>
      </c>
      <c r="G1865" s="90">
        <v>94</v>
      </c>
      <c r="H1865" s="91">
        <v>2</v>
      </c>
      <c r="I1865" s="91"/>
      <c r="J1865" s="91">
        <v>1</v>
      </c>
      <c r="K1865" s="91"/>
      <c r="L1865" s="92">
        <v>2</v>
      </c>
      <c r="M1865" s="92"/>
      <c r="N1865" s="92">
        <v>1</v>
      </c>
      <c r="O1865" s="92"/>
      <c r="P1865" s="92">
        <v>2</v>
      </c>
      <c r="Q1865" s="92"/>
      <c r="R1865" s="92">
        <v>1</v>
      </c>
      <c r="S1865" s="92"/>
      <c r="T1865" s="93">
        <v>1</v>
      </c>
      <c r="U1865" s="93"/>
      <c r="V1865" s="94">
        <v>10</v>
      </c>
      <c r="W1865" s="121"/>
    </row>
    <row r="1866" spans="1:23" x14ac:dyDescent="0.2">
      <c r="A1866" s="86" t="s">
        <v>16</v>
      </c>
      <c r="B1866" s="86" t="s">
        <v>52</v>
      </c>
      <c r="C1866" s="88">
        <v>11519</v>
      </c>
      <c r="D1866" s="88" t="s">
        <v>71</v>
      </c>
      <c r="E1866" s="90" t="s">
        <v>53</v>
      </c>
      <c r="F1866" s="90">
        <v>105</v>
      </c>
      <c r="G1866" s="90">
        <v>94</v>
      </c>
      <c r="H1866" s="91">
        <v>2</v>
      </c>
      <c r="I1866" s="91"/>
      <c r="J1866" s="91">
        <v>1</v>
      </c>
      <c r="K1866" s="91"/>
      <c r="L1866" s="92">
        <v>0</v>
      </c>
      <c r="M1866" s="92"/>
      <c r="N1866" s="92">
        <v>1</v>
      </c>
      <c r="O1866" s="92"/>
      <c r="P1866" s="92">
        <v>2</v>
      </c>
      <c r="Q1866" s="92"/>
      <c r="R1866" s="92">
        <v>1</v>
      </c>
      <c r="S1866" s="92"/>
      <c r="T1866" s="93"/>
      <c r="U1866" s="93">
        <v>1</v>
      </c>
      <c r="V1866" s="94">
        <v>8</v>
      </c>
      <c r="W1866" s="121"/>
    </row>
    <row r="1867" spans="1:23" x14ac:dyDescent="0.2">
      <c r="A1867" s="86" t="s">
        <v>16</v>
      </c>
      <c r="B1867" s="86" t="s">
        <v>52</v>
      </c>
      <c r="C1867" s="88">
        <v>11519</v>
      </c>
      <c r="D1867" s="88" t="s">
        <v>71</v>
      </c>
      <c r="E1867" s="90" t="s">
        <v>53</v>
      </c>
      <c r="F1867" s="90">
        <v>105</v>
      </c>
      <c r="G1867" s="90">
        <v>94</v>
      </c>
      <c r="H1867" s="91">
        <v>0</v>
      </c>
      <c r="I1867" s="91"/>
      <c r="J1867" s="91"/>
      <c r="K1867" s="91">
        <v>1</v>
      </c>
      <c r="L1867" s="92">
        <v>1</v>
      </c>
      <c r="M1867" s="92"/>
      <c r="N1867" s="92">
        <v>1</v>
      </c>
      <c r="O1867" s="92"/>
      <c r="P1867" s="92"/>
      <c r="Q1867" s="92">
        <v>0</v>
      </c>
      <c r="R1867" s="92"/>
      <c r="S1867" s="92">
        <v>0</v>
      </c>
      <c r="T1867" s="93">
        <v>1</v>
      </c>
      <c r="U1867" s="93"/>
      <c r="V1867" s="94">
        <v>4</v>
      </c>
      <c r="W1867" s="121"/>
    </row>
    <row r="1868" spans="1:23" x14ac:dyDescent="0.2">
      <c r="A1868" s="86" t="s">
        <v>16</v>
      </c>
      <c r="B1868" s="86" t="s">
        <v>54</v>
      </c>
      <c r="C1868" s="88">
        <v>11524</v>
      </c>
      <c r="D1868" s="88" t="s">
        <v>73</v>
      </c>
      <c r="E1868" s="89" t="s">
        <v>18</v>
      </c>
      <c r="F1868" s="90">
        <v>157</v>
      </c>
      <c r="G1868" s="90">
        <v>145</v>
      </c>
      <c r="H1868" s="103">
        <v>1</v>
      </c>
      <c r="I1868" s="103"/>
      <c r="J1868" s="103"/>
      <c r="K1868" s="103">
        <v>1</v>
      </c>
      <c r="L1868" s="104">
        <v>2</v>
      </c>
      <c r="M1868" s="104"/>
      <c r="N1868" s="104">
        <v>1</v>
      </c>
      <c r="O1868" s="104"/>
      <c r="P1868" s="104">
        <v>0</v>
      </c>
      <c r="Q1868" s="104"/>
      <c r="R1868" s="104">
        <v>1</v>
      </c>
      <c r="S1868" s="104"/>
      <c r="T1868" s="105"/>
      <c r="U1868" s="105">
        <v>2</v>
      </c>
      <c r="V1868" s="94">
        <v>8</v>
      </c>
      <c r="W1868" s="121"/>
    </row>
    <row r="1869" spans="1:23" x14ac:dyDescent="0.2">
      <c r="A1869" s="86" t="s">
        <v>16</v>
      </c>
      <c r="B1869" s="86" t="s">
        <v>54</v>
      </c>
      <c r="C1869" s="88">
        <v>11524</v>
      </c>
      <c r="D1869" s="88" t="s">
        <v>73</v>
      </c>
      <c r="E1869" s="90" t="s">
        <v>18</v>
      </c>
      <c r="F1869" s="90">
        <v>157</v>
      </c>
      <c r="G1869" s="90">
        <v>145</v>
      </c>
      <c r="H1869" s="103">
        <v>1</v>
      </c>
      <c r="I1869" s="103"/>
      <c r="J1869" s="103"/>
      <c r="K1869" s="103">
        <v>1</v>
      </c>
      <c r="L1869" s="104">
        <v>2</v>
      </c>
      <c r="M1869" s="104"/>
      <c r="N1869" s="104">
        <v>1</v>
      </c>
      <c r="O1869" s="104"/>
      <c r="P1869" s="104">
        <v>1</v>
      </c>
      <c r="Q1869" s="104"/>
      <c r="R1869" s="104">
        <v>1</v>
      </c>
      <c r="S1869" s="104"/>
      <c r="T1869" s="105"/>
      <c r="U1869" s="105">
        <v>1</v>
      </c>
      <c r="V1869" s="94">
        <v>8</v>
      </c>
      <c r="W1869" s="121"/>
    </row>
    <row r="1870" spans="1:23" x14ac:dyDescent="0.2">
      <c r="A1870" s="86" t="s">
        <v>16</v>
      </c>
      <c r="B1870" s="86" t="s">
        <v>54</v>
      </c>
      <c r="C1870" s="88">
        <v>11524</v>
      </c>
      <c r="D1870" s="88" t="s">
        <v>73</v>
      </c>
      <c r="E1870" s="90" t="s">
        <v>18</v>
      </c>
      <c r="F1870" s="90">
        <v>157</v>
      </c>
      <c r="G1870" s="90">
        <v>145</v>
      </c>
      <c r="H1870" s="103">
        <v>2</v>
      </c>
      <c r="I1870" s="103"/>
      <c r="J1870" s="103">
        <v>1</v>
      </c>
      <c r="K1870" s="103"/>
      <c r="L1870" s="104">
        <v>2</v>
      </c>
      <c r="M1870" s="104"/>
      <c r="N1870" s="104">
        <v>1</v>
      </c>
      <c r="O1870" s="104"/>
      <c r="P1870" s="104">
        <v>2</v>
      </c>
      <c r="Q1870" s="104"/>
      <c r="R1870" s="104">
        <v>1</v>
      </c>
      <c r="S1870" s="104"/>
      <c r="T1870" s="105">
        <v>2</v>
      </c>
      <c r="U1870" s="105"/>
      <c r="V1870" s="94">
        <v>11</v>
      </c>
      <c r="W1870" s="121"/>
    </row>
    <row r="1871" spans="1:23" x14ac:dyDescent="0.2">
      <c r="A1871" s="86" t="s">
        <v>16</v>
      </c>
      <c r="B1871" s="86" t="s">
        <v>54</v>
      </c>
      <c r="C1871" s="88">
        <v>11524</v>
      </c>
      <c r="D1871" s="88" t="s">
        <v>73</v>
      </c>
      <c r="E1871" s="90" t="s">
        <v>18</v>
      </c>
      <c r="F1871" s="90">
        <v>157</v>
      </c>
      <c r="G1871" s="90">
        <v>145</v>
      </c>
      <c r="H1871" s="103">
        <v>2</v>
      </c>
      <c r="I1871" s="103"/>
      <c r="J1871" s="103"/>
      <c r="K1871" s="103">
        <v>1</v>
      </c>
      <c r="L1871" s="104">
        <v>0</v>
      </c>
      <c r="M1871" s="104"/>
      <c r="N1871" s="104">
        <v>1</v>
      </c>
      <c r="O1871" s="104"/>
      <c r="P1871" s="104">
        <v>2</v>
      </c>
      <c r="Q1871" s="104"/>
      <c r="R1871" s="104">
        <v>1</v>
      </c>
      <c r="S1871" s="104"/>
      <c r="T1871" s="105">
        <v>1</v>
      </c>
      <c r="U1871" s="105"/>
      <c r="V1871" s="94">
        <v>8</v>
      </c>
      <c r="W1871" s="121"/>
    </row>
    <row r="1872" spans="1:23" x14ac:dyDescent="0.2">
      <c r="A1872" s="86" t="s">
        <v>16</v>
      </c>
      <c r="B1872" s="86" t="s">
        <v>54</v>
      </c>
      <c r="C1872" s="88">
        <v>11524</v>
      </c>
      <c r="D1872" s="88" t="s">
        <v>73</v>
      </c>
      <c r="E1872" s="90" t="s">
        <v>18</v>
      </c>
      <c r="F1872" s="90">
        <v>157</v>
      </c>
      <c r="G1872" s="90">
        <v>145</v>
      </c>
      <c r="H1872" s="103"/>
      <c r="I1872" s="103">
        <v>2</v>
      </c>
      <c r="J1872" s="103"/>
      <c r="K1872" s="103">
        <v>1</v>
      </c>
      <c r="L1872" s="104"/>
      <c r="M1872" s="104">
        <v>2</v>
      </c>
      <c r="N1872" s="104">
        <v>1</v>
      </c>
      <c r="O1872" s="104"/>
      <c r="P1872" s="104">
        <v>0</v>
      </c>
      <c r="Q1872" s="104"/>
      <c r="R1872" s="104">
        <v>1</v>
      </c>
      <c r="S1872" s="104"/>
      <c r="T1872" s="105">
        <v>2</v>
      </c>
      <c r="U1872" s="105"/>
      <c r="V1872" s="94">
        <v>9</v>
      </c>
      <c r="W1872" s="121"/>
    </row>
    <row r="1873" spans="1:23" x14ac:dyDescent="0.2">
      <c r="A1873" s="86" t="s">
        <v>16</v>
      </c>
      <c r="B1873" s="86" t="s">
        <v>54</v>
      </c>
      <c r="C1873" s="88">
        <v>11524</v>
      </c>
      <c r="D1873" s="88" t="s">
        <v>73</v>
      </c>
      <c r="E1873" s="90" t="s">
        <v>18</v>
      </c>
      <c r="F1873" s="90">
        <v>157</v>
      </c>
      <c r="G1873" s="90">
        <v>145</v>
      </c>
      <c r="H1873" s="103"/>
      <c r="I1873" s="103">
        <v>2</v>
      </c>
      <c r="J1873" s="103">
        <v>1</v>
      </c>
      <c r="K1873" s="103"/>
      <c r="L1873" s="104">
        <v>0</v>
      </c>
      <c r="M1873" s="104"/>
      <c r="N1873" s="104">
        <v>1</v>
      </c>
      <c r="O1873" s="104"/>
      <c r="P1873" s="104"/>
      <c r="Q1873" s="104">
        <v>2</v>
      </c>
      <c r="R1873" s="104">
        <v>1</v>
      </c>
      <c r="S1873" s="104"/>
      <c r="T1873" s="105">
        <v>1</v>
      </c>
      <c r="U1873" s="105"/>
      <c r="V1873" s="94">
        <v>8</v>
      </c>
      <c r="W1873" s="121"/>
    </row>
    <row r="1874" spans="1:23" x14ac:dyDescent="0.2">
      <c r="A1874" s="86" t="s">
        <v>16</v>
      </c>
      <c r="B1874" s="86" t="s">
        <v>54</v>
      </c>
      <c r="C1874" s="88">
        <v>11524</v>
      </c>
      <c r="D1874" s="88" t="s">
        <v>73</v>
      </c>
      <c r="E1874" s="90" t="s">
        <v>18</v>
      </c>
      <c r="F1874" s="90">
        <v>157</v>
      </c>
      <c r="G1874" s="90">
        <v>145</v>
      </c>
      <c r="H1874" s="103"/>
      <c r="I1874" s="103">
        <v>1</v>
      </c>
      <c r="J1874" s="103"/>
      <c r="K1874" s="103">
        <v>1</v>
      </c>
      <c r="L1874" s="104">
        <v>2</v>
      </c>
      <c r="M1874" s="104"/>
      <c r="N1874" s="104">
        <v>1</v>
      </c>
      <c r="O1874" s="104"/>
      <c r="P1874" s="104"/>
      <c r="Q1874" s="104">
        <v>2</v>
      </c>
      <c r="R1874" s="104">
        <v>1</v>
      </c>
      <c r="S1874" s="104"/>
      <c r="T1874" s="105">
        <v>2</v>
      </c>
      <c r="U1874" s="105"/>
      <c r="V1874" s="94">
        <v>10</v>
      </c>
      <c r="W1874" s="121"/>
    </row>
    <row r="1875" spans="1:23" x14ac:dyDescent="0.2">
      <c r="A1875" s="86" t="s">
        <v>16</v>
      </c>
      <c r="B1875" s="86" t="s">
        <v>54</v>
      </c>
      <c r="C1875" s="88">
        <v>11524</v>
      </c>
      <c r="D1875" s="88" t="s">
        <v>73</v>
      </c>
      <c r="E1875" s="90" t="s">
        <v>18</v>
      </c>
      <c r="F1875" s="90">
        <v>157</v>
      </c>
      <c r="G1875" s="90">
        <v>145</v>
      </c>
      <c r="H1875" s="103">
        <v>0</v>
      </c>
      <c r="I1875" s="103"/>
      <c r="J1875" s="103"/>
      <c r="K1875" s="103">
        <v>1</v>
      </c>
      <c r="L1875" s="104">
        <v>1</v>
      </c>
      <c r="M1875" s="104"/>
      <c r="N1875" s="104"/>
      <c r="O1875" s="104">
        <v>0</v>
      </c>
      <c r="P1875" s="104">
        <v>0</v>
      </c>
      <c r="Q1875" s="104"/>
      <c r="R1875" s="104">
        <v>1</v>
      </c>
      <c r="S1875" s="104"/>
      <c r="T1875" s="105"/>
      <c r="U1875" s="105">
        <v>1</v>
      </c>
      <c r="V1875" s="94">
        <v>4</v>
      </c>
      <c r="W1875" s="121"/>
    </row>
    <row r="1876" spans="1:23" x14ac:dyDescent="0.2">
      <c r="A1876" s="86" t="s">
        <v>16</v>
      </c>
      <c r="B1876" s="86" t="s">
        <v>54</v>
      </c>
      <c r="C1876" s="88">
        <v>11524</v>
      </c>
      <c r="D1876" s="88" t="s">
        <v>73</v>
      </c>
      <c r="E1876" s="90" t="s">
        <v>18</v>
      </c>
      <c r="F1876" s="90">
        <v>157</v>
      </c>
      <c r="G1876" s="90">
        <v>145</v>
      </c>
      <c r="H1876" s="103"/>
      <c r="I1876" s="103">
        <v>2</v>
      </c>
      <c r="J1876" s="103"/>
      <c r="K1876" s="103">
        <v>1</v>
      </c>
      <c r="L1876" s="104">
        <v>2</v>
      </c>
      <c r="M1876" s="104"/>
      <c r="N1876" s="104">
        <v>1</v>
      </c>
      <c r="O1876" s="104"/>
      <c r="P1876" s="104">
        <v>0</v>
      </c>
      <c r="Q1876" s="104"/>
      <c r="R1876" s="104">
        <v>1</v>
      </c>
      <c r="S1876" s="104"/>
      <c r="T1876" s="105">
        <v>0</v>
      </c>
      <c r="U1876" s="105"/>
      <c r="V1876" s="94">
        <v>7</v>
      </c>
      <c r="W1876" s="121"/>
    </row>
    <row r="1877" spans="1:23" x14ac:dyDescent="0.2">
      <c r="A1877" s="86" t="s">
        <v>16</v>
      </c>
      <c r="B1877" s="86" t="s">
        <v>54</v>
      </c>
      <c r="C1877" s="88">
        <v>11524</v>
      </c>
      <c r="D1877" s="88" t="s">
        <v>73</v>
      </c>
      <c r="E1877" s="90" t="s">
        <v>18</v>
      </c>
      <c r="F1877" s="90">
        <v>157</v>
      </c>
      <c r="G1877" s="90">
        <v>145</v>
      </c>
      <c r="H1877" s="103">
        <v>1</v>
      </c>
      <c r="I1877" s="103"/>
      <c r="J1877" s="103"/>
      <c r="K1877" s="103">
        <v>1</v>
      </c>
      <c r="L1877" s="104">
        <v>2</v>
      </c>
      <c r="M1877" s="104"/>
      <c r="N1877" s="104">
        <v>0</v>
      </c>
      <c r="O1877" s="104"/>
      <c r="P1877" s="104">
        <v>0</v>
      </c>
      <c r="Q1877" s="104"/>
      <c r="R1877" s="104">
        <v>0</v>
      </c>
      <c r="S1877" s="104"/>
      <c r="T1877" s="105">
        <v>0</v>
      </c>
      <c r="U1877" s="105"/>
      <c r="V1877" s="94">
        <v>4</v>
      </c>
      <c r="W1877" s="121"/>
    </row>
    <row r="1878" spans="1:23" x14ac:dyDescent="0.2">
      <c r="A1878" s="86" t="s">
        <v>16</v>
      </c>
      <c r="B1878" s="86" t="s">
        <v>54</v>
      </c>
      <c r="C1878" s="88">
        <v>11524</v>
      </c>
      <c r="D1878" s="88" t="s">
        <v>73</v>
      </c>
      <c r="E1878" s="90" t="s">
        <v>18</v>
      </c>
      <c r="F1878" s="90">
        <v>157</v>
      </c>
      <c r="G1878" s="90">
        <v>145</v>
      </c>
      <c r="H1878" s="103">
        <v>1</v>
      </c>
      <c r="I1878" s="103"/>
      <c r="J1878" s="103"/>
      <c r="K1878" s="103">
        <v>1</v>
      </c>
      <c r="L1878" s="104">
        <v>0</v>
      </c>
      <c r="M1878" s="104"/>
      <c r="N1878" s="104">
        <v>1</v>
      </c>
      <c r="O1878" s="104"/>
      <c r="P1878" s="104"/>
      <c r="Q1878" s="104">
        <v>1</v>
      </c>
      <c r="R1878" s="104">
        <v>0</v>
      </c>
      <c r="S1878" s="104"/>
      <c r="T1878" s="105"/>
      <c r="U1878" s="105">
        <v>1</v>
      </c>
      <c r="V1878" s="94">
        <v>5</v>
      </c>
      <c r="W1878" s="121"/>
    </row>
    <row r="1879" spans="1:23" x14ac:dyDescent="0.2">
      <c r="A1879" s="86" t="s">
        <v>16</v>
      </c>
      <c r="B1879" s="86" t="s">
        <v>54</v>
      </c>
      <c r="C1879" s="88">
        <v>11524</v>
      </c>
      <c r="D1879" s="88" t="s">
        <v>73</v>
      </c>
      <c r="E1879" s="90" t="s">
        <v>18</v>
      </c>
      <c r="F1879" s="90">
        <v>157</v>
      </c>
      <c r="G1879" s="90">
        <v>145</v>
      </c>
      <c r="H1879" s="103">
        <v>0</v>
      </c>
      <c r="I1879" s="103"/>
      <c r="J1879" s="103"/>
      <c r="K1879" s="103">
        <v>1</v>
      </c>
      <c r="L1879" s="104"/>
      <c r="M1879" s="104">
        <v>2</v>
      </c>
      <c r="N1879" s="104">
        <v>1</v>
      </c>
      <c r="O1879" s="104"/>
      <c r="P1879" s="104"/>
      <c r="Q1879" s="104">
        <v>2</v>
      </c>
      <c r="R1879" s="104"/>
      <c r="S1879" s="104">
        <v>1</v>
      </c>
      <c r="T1879" s="105">
        <v>1</v>
      </c>
      <c r="U1879" s="105"/>
      <c r="V1879" s="94">
        <v>8</v>
      </c>
      <c r="W1879" s="121"/>
    </row>
    <row r="1880" spans="1:23" x14ac:dyDescent="0.2">
      <c r="A1880" s="86" t="s">
        <v>16</v>
      </c>
      <c r="B1880" s="86" t="s">
        <v>54</v>
      </c>
      <c r="C1880" s="88">
        <v>11524</v>
      </c>
      <c r="D1880" s="88" t="s">
        <v>73</v>
      </c>
      <c r="E1880" s="90" t="s">
        <v>18</v>
      </c>
      <c r="F1880" s="90">
        <v>157</v>
      </c>
      <c r="G1880" s="90">
        <v>145</v>
      </c>
      <c r="H1880" s="103"/>
      <c r="I1880" s="103">
        <v>2</v>
      </c>
      <c r="J1880" s="103"/>
      <c r="K1880" s="103">
        <v>1</v>
      </c>
      <c r="L1880" s="104">
        <v>2</v>
      </c>
      <c r="M1880" s="104"/>
      <c r="N1880" s="104">
        <v>1</v>
      </c>
      <c r="O1880" s="104"/>
      <c r="P1880" s="104"/>
      <c r="Q1880" s="104">
        <v>2</v>
      </c>
      <c r="R1880" s="104"/>
      <c r="S1880" s="104">
        <v>1</v>
      </c>
      <c r="T1880" s="105"/>
      <c r="U1880" s="105">
        <v>1</v>
      </c>
      <c r="V1880" s="94">
        <v>10</v>
      </c>
      <c r="W1880" s="121"/>
    </row>
    <row r="1881" spans="1:23" x14ac:dyDescent="0.2">
      <c r="A1881" s="86" t="s">
        <v>16</v>
      </c>
      <c r="B1881" s="86" t="s">
        <v>54</v>
      </c>
      <c r="C1881" s="88">
        <v>11524</v>
      </c>
      <c r="D1881" s="88" t="s">
        <v>73</v>
      </c>
      <c r="E1881" s="90" t="s">
        <v>18</v>
      </c>
      <c r="F1881" s="90">
        <v>157</v>
      </c>
      <c r="G1881" s="90">
        <v>145</v>
      </c>
      <c r="H1881" s="103">
        <v>2</v>
      </c>
      <c r="I1881" s="103"/>
      <c r="J1881" s="103"/>
      <c r="K1881" s="103">
        <v>1</v>
      </c>
      <c r="L1881" s="104">
        <v>2</v>
      </c>
      <c r="M1881" s="104"/>
      <c r="N1881" s="104">
        <v>1</v>
      </c>
      <c r="O1881" s="104"/>
      <c r="P1881" s="104">
        <v>0</v>
      </c>
      <c r="Q1881" s="104"/>
      <c r="R1881" s="104">
        <v>1</v>
      </c>
      <c r="S1881" s="104"/>
      <c r="T1881" s="105">
        <v>1</v>
      </c>
      <c r="U1881" s="105"/>
      <c r="V1881" s="94">
        <v>8</v>
      </c>
      <c r="W1881" s="121"/>
    </row>
    <row r="1882" spans="1:23" x14ac:dyDescent="0.2">
      <c r="A1882" s="86" t="s">
        <v>16</v>
      </c>
      <c r="B1882" s="86" t="s">
        <v>54</v>
      </c>
      <c r="C1882" s="88">
        <v>11524</v>
      </c>
      <c r="D1882" s="88" t="s">
        <v>73</v>
      </c>
      <c r="E1882" s="90" t="s">
        <v>18</v>
      </c>
      <c r="F1882" s="90">
        <v>157</v>
      </c>
      <c r="G1882" s="90">
        <v>145</v>
      </c>
      <c r="H1882" s="103"/>
      <c r="I1882" s="103">
        <v>2</v>
      </c>
      <c r="J1882" s="103">
        <v>1</v>
      </c>
      <c r="K1882" s="103"/>
      <c r="L1882" s="104">
        <v>2</v>
      </c>
      <c r="M1882" s="104"/>
      <c r="N1882" s="104">
        <v>1</v>
      </c>
      <c r="O1882" s="104"/>
      <c r="P1882" s="104"/>
      <c r="Q1882" s="104">
        <v>2</v>
      </c>
      <c r="R1882" s="104"/>
      <c r="S1882" s="104">
        <v>1</v>
      </c>
      <c r="T1882" s="105">
        <v>1</v>
      </c>
      <c r="U1882" s="105"/>
      <c r="V1882" s="94">
        <v>10</v>
      </c>
      <c r="W1882" s="121"/>
    </row>
    <row r="1883" spans="1:23" x14ac:dyDescent="0.2">
      <c r="A1883" s="86" t="s">
        <v>16</v>
      </c>
      <c r="B1883" s="86" t="s">
        <v>54</v>
      </c>
      <c r="C1883" s="88">
        <v>11524</v>
      </c>
      <c r="D1883" s="88" t="s">
        <v>73</v>
      </c>
      <c r="E1883" s="90" t="s">
        <v>18</v>
      </c>
      <c r="F1883" s="90">
        <v>157</v>
      </c>
      <c r="G1883" s="90">
        <v>145</v>
      </c>
      <c r="H1883" s="103">
        <v>2</v>
      </c>
      <c r="I1883" s="103"/>
      <c r="J1883" s="103">
        <v>1</v>
      </c>
      <c r="K1883" s="103"/>
      <c r="L1883" s="104">
        <v>2</v>
      </c>
      <c r="M1883" s="104"/>
      <c r="N1883" s="104"/>
      <c r="O1883" s="104">
        <v>1</v>
      </c>
      <c r="P1883" s="104"/>
      <c r="Q1883" s="104">
        <v>2</v>
      </c>
      <c r="R1883" s="104">
        <v>1</v>
      </c>
      <c r="S1883" s="104"/>
      <c r="T1883" s="105"/>
      <c r="U1883" s="105">
        <v>1</v>
      </c>
      <c r="V1883" s="94">
        <v>10</v>
      </c>
      <c r="W1883" s="121"/>
    </row>
    <row r="1884" spans="1:23" x14ac:dyDescent="0.2">
      <c r="A1884" s="86" t="s">
        <v>16</v>
      </c>
      <c r="B1884" s="86" t="s">
        <v>54</v>
      </c>
      <c r="C1884" s="88">
        <v>11524</v>
      </c>
      <c r="D1884" s="88" t="s">
        <v>73</v>
      </c>
      <c r="E1884" s="90" t="s">
        <v>18</v>
      </c>
      <c r="F1884" s="90">
        <v>157</v>
      </c>
      <c r="G1884" s="90">
        <v>145</v>
      </c>
      <c r="H1884" s="103"/>
      <c r="I1884" s="103">
        <v>2</v>
      </c>
      <c r="J1884" s="103">
        <v>1</v>
      </c>
      <c r="K1884" s="103"/>
      <c r="L1884" s="104">
        <v>2</v>
      </c>
      <c r="M1884" s="104"/>
      <c r="N1884" s="104"/>
      <c r="O1884" s="104">
        <v>0</v>
      </c>
      <c r="P1884" s="104"/>
      <c r="Q1884" s="104">
        <v>0</v>
      </c>
      <c r="R1884" s="104">
        <v>1</v>
      </c>
      <c r="S1884" s="104"/>
      <c r="T1884" s="105">
        <v>2</v>
      </c>
      <c r="U1884" s="105"/>
      <c r="V1884" s="94">
        <v>8</v>
      </c>
      <c r="W1884" s="121"/>
    </row>
    <row r="1885" spans="1:23" x14ac:dyDescent="0.2">
      <c r="A1885" s="86" t="s">
        <v>16</v>
      </c>
      <c r="B1885" s="86" t="s">
        <v>54</v>
      </c>
      <c r="C1885" s="88">
        <v>11524</v>
      </c>
      <c r="D1885" s="88" t="s">
        <v>73</v>
      </c>
      <c r="E1885" s="90" t="s">
        <v>18</v>
      </c>
      <c r="F1885" s="90">
        <v>157</v>
      </c>
      <c r="G1885" s="90">
        <v>145</v>
      </c>
      <c r="H1885" s="103"/>
      <c r="I1885" s="103">
        <v>2</v>
      </c>
      <c r="J1885" s="103"/>
      <c r="K1885" s="103">
        <v>1</v>
      </c>
      <c r="L1885" s="104">
        <v>2</v>
      </c>
      <c r="M1885" s="104"/>
      <c r="N1885" s="104">
        <v>0</v>
      </c>
      <c r="O1885" s="104"/>
      <c r="P1885" s="104"/>
      <c r="Q1885" s="104">
        <v>2</v>
      </c>
      <c r="R1885" s="104"/>
      <c r="S1885" s="104">
        <v>1</v>
      </c>
      <c r="T1885" s="105">
        <v>2</v>
      </c>
      <c r="U1885" s="105"/>
      <c r="V1885" s="94">
        <v>10</v>
      </c>
      <c r="W1885" s="121"/>
    </row>
    <row r="1886" spans="1:23" x14ac:dyDescent="0.2">
      <c r="A1886" s="86" t="s">
        <v>16</v>
      </c>
      <c r="B1886" s="86" t="s">
        <v>54</v>
      </c>
      <c r="C1886" s="88">
        <v>11524</v>
      </c>
      <c r="D1886" s="88" t="s">
        <v>73</v>
      </c>
      <c r="E1886" s="90" t="s">
        <v>18</v>
      </c>
      <c r="F1886" s="90">
        <v>157</v>
      </c>
      <c r="G1886" s="90">
        <v>145</v>
      </c>
      <c r="H1886" s="103"/>
      <c r="I1886" s="103">
        <v>2</v>
      </c>
      <c r="J1886" s="103"/>
      <c r="K1886" s="103">
        <v>1</v>
      </c>
      <c r="L1886" s="104">
        <v>1</v>
      </c>
      <c r="M1886" s="104"/>
      <c r="N1886" s="104">
        <v>1</v>
      </c>
      <c r="O1886" s="104"/>
      <c r="P1886" s="104">
        <v>2</v>
      </c>
      <c r="Q1886" s="104"/>
      <c r="R1886" s="104"/>
      <c r="S1886" s="104">
        <v>1</v>
      </c>
      <c r="T1886" s="105"/>
      <c r="U1886" s="105">
        <v>2</v>
      </c>
      <c r="V1886" s="94">
        <v>10</v>
      </c>
      <c r="W1886" s="121"/>
    </row>
    <row r="1887" spans="1:23" x14ac:dyDescent="0.2">
      <c r="A1887" s="86" t="s">
        <v>16</v>
      </c>
      <c r="B1887" s="86" t="s">
        <v>54</v>
      </c>
      <c r="C1887" s="88">
        <v>11524</v>
      </c>
      <c r="D1887" s="88" t="s">
        <v>73</v>
      </c>
      <c r="E1887" s="90" t="s">
        <v>18</v>
      </c>
      <c r="F1887" s="90">
        <v>157</v>
      </c>
      <c r="G1887" s="90">
        <v>145</v>
      </c>
      <c r="H1887" s="103">
        <v>1</v>
      </c>
      <c r="I1887" s="103"/>
      <c r="J1887" s="103">
        <v>1</v>
      </c>
      <c r="K1887" s="103"/>
      <c r="L1887" s="104">
        <v>2</v>
      </c>
      <c r="M1887" s="104"/>
      <c r="N1887" s="104">
        <v>1</v>
      </c>
      <c r="O1887" s="104"/>
      <c r="P1887" s="104"/>
      <c r="Q1887" s="104">
        <v>0</v>
      </c>
      <c r="R1887" s="104">
        <v>1</v>
      </c>
      <c r="S1887" s="104"/>
      <c r="T1887" s="105">
        <v>2</v>
      </c>
      <c r="U1887" s="105"/>
      <c r="V1887" s="94">
        <v>8</v>
      </c>
      <c r="W1887" s="121"/>
    </row>
    <row r="1888" spans="1:23" x14ac:dyDescent="0.2">
      <c r="A1888" s="86" t="s">
        <v>16</v>
      </c>
      <c r="B1888" s="86" t="s">
        <v>54</v>
      </c>
      <c r="C1888" s="88">
        <v>11524</v>
      </c>
      <c r="D1888" s="88" t="s">
        <v>73</v>
      </c>
      <c r="E1888" s="90" t="s">
        <v>18</v>
      </c>
      <c r="F1888" s="90">
        <v>157</v>
      </c>
      <c r="G1888" s="90">
        <v>145</v>
      </c>
      <c r="H1888" s="103">
        <v>2</v>
      </c>
      <c r="I1888" s="103"/>
      <c r="J1888" s="103"/>
      <c r="K1888" s="103">
        <v>1</v>
      </c>
      <c r="L1888" s="104">
        <v>2</v>
      </c>
      <c r="M1888" s="104"/>
      <c r="N1888" s="104"/>
      <c r="O1888" s="104">
        <v>0</v>
      </c>
      <c r="P1888" s="104">
        <v>0</v>
      </c>
      <c r="Q1888" s="104"/>
      <c r="R1888" s="104"/>
      <c r="S1888" s="104">
        <v>1</v>
      </c>
      <c r="T1888" s="105">
        <v>1</v>
      </c>
      <c r="U1888" s="105"/>
      <c r="V1888" s="94">
        <v>7</v>
      </c>
      <c r="W1888" s="121"/>
    </row>
    <row r="1889" spans="1:23" x14ac:dyDescent="0.2">
      <c r="A1889" s="86" t="s">
        <v>16</v>
      </c>
      <c r="B1889" s="86" t="s">
        <v>54</v>
      </c>
      <c r="C1889" s="88">
        <v>11524</v>
      </c>
      <c r="D1889" s="88" t="s">
        <v>73</v>
      </c>
      <c r="E1889" s="90" t="s">
        <v>18</v>
      </c>
      <c r="F1889" s="90">
        <v>157</v>
      </c>
      <c r="G1889" s="90">
        <v>145</v>
      </c>
      <c r="H1889" s="103"/>
      <c r="I1889" s="103">
        <v>2</v>
      </c>
      <c r="J1889" s="103"/>
      <c r="K1889" s="103">
        <v>1</v>
      </c>
      <c r="L1889" s="104">
        <v>2</v>
      </c>
      <c r="M1889" s="104"/>
      <c r="N1889" s="104"/>
      <c r="O1889" s="104">
        <v>0</v>
      </c>
      <c r="P1889" s="104">
        <v>2</v>
      </c>
      <c r="Q1889" s="104"/>
      <c r="R1889" s="104"/>
      <c r="S1889" s="104">
        <v>0</v>
      </c>
      <c r="T1889" s="105">
        <v>2</v>
      </c>
      <c r="U1889" s="105"/>
      <c r="V1889" s="94">
        <v>9</v>
      </c>
      <c r="W1889" s="121"/>
    </row>
    <row r="1890" spans="1:23" x14ac:dyDescent="0.2">
      <c r="A1890" s="86" t="s">
        <v>16</v>
      </c>
      <c r="B1890" s="86" t="s">
        <v>54</v>
      </c>
      <c r="C1890" s="88">
        <v>11524</v>
      </c>
      <c r="D1890" s="88" t="s">
        <v>73</v>
      </c>
      <c r="E1890" s="90" t="s">
        <v>18</v>
      </c>
      <c r="F1890" s="90">
        <v>157</v>
      </c>
      <c r="G1890" s="90">
        <v>145</v>
      </c>
      <c r="H1890" s="103">
        <v>0</v>
      </c>
      <c r="I1890" s="103"/>
      <c r="J1890" s="103">
        <v>1</v>
      </c>
      <c r="K1890" s="103"/>
      <c r="L1890" s="104">
        <v>2</v>
      </c>
      <c r="M1890" s="104"/>
      <c r="N1890" s="104">
        <v>1</v>
      </c>
      <c r="O1890" s="104"/>
      <c r="P1890" s="104">
        <v>2</v>
      </c>
      <c r="Q1890" s="104"/>
      <c r="R1890" s="104">
        <v>1</v>
      </c>
      <c r="S1890" s="104"/>
      <c r="T1890" s="105"/>
      <c r="U1890" s="105">
        <v>1</v>
      </c>
      <c r="V1890" s="94">
        <v>8</v>
      </c>
      <c r="W1890" s="121"/>
    </row>
    <row r="1891" spans="1:23" x14ac:dyDescent="0.2">
      <c r="A1891" s="86" t="s">
        <v>16</v>
      </c>
      <c r="B1891" s="86" t="s">
        <v>54</v>
      </c>
      <c r="C1891" s="88">
        <v>11524</v>
      </c>
      <c r="D1891" s="88" t="s">
        <v>73</v>
      </c>
      <c r="E1891" s="90" t="s">
        <v>18</v>
      </c>
      <c r="F1891" s="90">
        <v>157</v>
      </c>
      <c r="G1891" s="90">
        <v>145</v>
      </c>
      <c r="H1891" s="103">
        <v>1</v>
      </c>
      <c r="I1891" s="103"/>
      <c r="J1891" s="103">
        <v>1</v>
      </c>
      <c r="K1891" s="103"/>
      <c r="L1891" s="104">
        <v>2</v>
      </c>
      <c r="M1891" s="104"/>
      <c r="N1891" s="104">
        <v>1</v>
      </c>
      <c r="O1891" s="104"/>
      <c r="P1891" s="104">
        <v>2</v>
      </c>
      <c r="Q1891" s="104"/>
      <c r="R1891" s="104">
        <v>1</v>
      </c>
      <c r="S1891" s="104"/>
      <c r="T1891" s="105">
        <v>1</v>
      </c>
      <c r="U1891" s="105"/>
      <c r="V1891" s="94">
        <v>9</v>
      </c>
      <c r="W1891" s="121"/>
    </row>
    <row r="1892" spans="1:23" x14ac:dyDescent="0.2">
      <c r="A1892" s="86" t="s">
        <v>16</v>
      </c>
      <c r="B1892" s="86" t="s">
        <v>54</v>
      </c>
      <c r="C1892" s="88">
        <v>11524</v>
      </c>
      <c r="D1892" s="88" t="s">
        <v>73</v>
      </c>
      <c r="E1892" s="90" t="s">
        <v>18</v>
      </c>
      <c r="F1892" s="90">
        <v>157</v>
      </c>
      <c r="G1892" s="90">
        <v>145</v>
      </c>
      <c r="H1892" s="103"/>
      <c r="I1892" s="103">
        <v>1</v>
      </c>
      <c r="J1892" s="103"/>
      <c r="K1892" s="103">
        <v>1</v>
      </c>
      <c r="L1892" s="104"/>
      <c r="M1892" s="104">
        <v>2</v>
      </c>
      <c r="N1892" s="104">
        <v>0</v>
      </c>
      <c r="O1892" s="104"/>
      <c r="P1892" s="104"/>
      <c r="Q1892" s="104">
        <v>2</v>
      </c>
      <c r="R1892" s="104">
        <v>1</v>
      </c>
      <c r="S1892" s="104"/>
      <c r="T1892" s="105"/>
      <c r="U1892" s="105">
        <v>2</v>
      </c>
      <c r="V1892" s="94">
        <v>9</v>
      </c>
      <c r="W1892" s="121"/>
    </row>
    <row r="1893" spans="1:23" x14ac:dyDescent="0.2">
      <c r="A1893" s="86" t="s">
        <v>16</v>
      </c>
      <c r="B1893" s="86" t="s">
        <v>54</v>
      </c>
      <c r="C1893" s="88">
        <v>11524</v>
      </c>
      <c r="D1893" s="88" t="s">
        <v>73</v>
      </c>
      <c r="E1893" s="90" t="s">
        <v>18</v>
      </c>
      <c r="F1893" s="90">
        <v>157</v>
      </c>
      <c r="G1893" s="90">
        <v>145</v>
      </c>
      <c r="H1893" s="103">
        <v>2</v>
      </c>
      <c r="I1893" s="103"/>
      <c r="J1893" s="103">
        <v>1</v>
      </c>
      <c r="K1893" s="103"/>
      <c r="L1893" s="104"/>
      <c r="M1893" s="104">
        <v>2</v>
      </c>
      <c r="N1893" s="104">
        <v>1</v>
      </c>
      <c r="O1893" s="104"/>
      <c r="P1893" s="104">
        <v>2</v>
      </c>
      <c r="Q1893" s="104"/>
      <c r="R1893" s="104">
        <v>1</v>
      </c>
      <c r="S1893" s="104"/>
      <c r="T1893" s="105">
        <v>2</v>
      </c>
      <c r="U1893" s="105"/>
      <c r="V1893" s="94">
        <v>11</v>
      </c>
      <c r="W1893" s="121"/>
    </row>
    <row r="1894" spans="1:23" x14ac:dyDescent="0.2">
      <c r="A1894" s="86" t="s">
        <v>16</v>
      </c>
      <c r="B1894" s="86" t="s">
        <v>54</v>
      </c>
      <c r="C1894" s="88">
        <v>11524</v>
      </c>
      <c r="D1894" s="88" t="s">
        <v>73</v>
      </c>
      <c r="E1894" s="90" t="s">
        <v>18</v>
      </c>
      <c r="F1894" s="90">
        <v>157</v>
      </c>
      <c r="G1894" s="90">
        <v>145</v>
      </c>
      <c r="H1894" s="103"/>
      <c r="I1894" s="103">
        <v>2</v>
      </c>
      <c r="J1894" s="103">
        <v>0</v>
      </c>
      <c r="K1894" s="103"/>
      <c r="L1894" s="104">
        <v>2</v>
      </c>
      <c r="M1894" s="104"/>
      <c r="N1894" s="104">
        <v>1</v>
      </c>
      <c r="O1894" s="104"/>
      <c r="P1894" s="104">
        <v>0</v>
      </c>
      <c r="Q1894" s="104"/>
      <c r="R1894" s="104">
        <v>1</v>
      </c>
      <c r="S1894" s="104"/>
      <c r="T1894" s="105">
        <v>2</v>
      </c>
      <c r="U1894" s="105"/>
      <c r="V1894" s="94">
        <v>8</v>
      </c>
      <c r="W1894" s="121"/>
    </row>
    <row r="1895" spans="1:23" x14ac:dyDescent="0.2">
      <c r="A1895" s="86" t="s">
        <v>16</v>
      </c>
      <c r="B1895" s="86" t="s">
        <v>54</v>
      </c>
      <c r="C1895" s="88">
        <v>11524</v>
      </c>
      <c r="D1895" s="88" t="s">
        <v>73</v>
      </c>
      <c r="E1895" s="90" t="s">
        <v>18</v>
      </c>
      <c r="F1895" s="90">
        <v>157</v>
      </c>
      <c r="G1895" s="90">
        <v>145</v>
      </c>
      <c r="H1895" s="103"/>
      <c r="I1895" s="103">
        <v>2</v>
      </c>
      <c r="J1895" s="103"/>
      <c r="K1895" s="103">
        <v>1</v>
      </c>
      <c r="L1895" s="104">
        <v>2</v>
      </c>
      <c r="M1895" s="104"/>
      <c r="N1895" s="104">
        <v>1</v>
      </c>
      <c r="O1895" s="104"/>
      <c r="P1895" s="104"/>
      <c r="Q1895" s="104">
        <v>2</v>
      </c>
      <c r="R1895" s="104"/>
      <c r="S1895" s="104">
        <v>1</v>
      </c>
      <c r="T1895" s="105"/>
      <c r="U1895" s="105">
        <v>2</v>
      </c>
      <c r="V1895" s="94">
        <v>11</v>
      </c>
      <c r="W1895" s="121"/>
    </row>
    <row r="1896" spans="1:23" x14ac:dyDescent="0.2">
      <c r="A1896" s="86" t="s">
        <v>16</v>
      </c>
      <c r="B1896" s="86" t="s">
        <v>54</v>
      </c>
      <c r="C1896" s="88">
        <v>11524</v>
      </c>
      <c r="D1896" s="88" t="s">
        <v>73</v>
      </c>
      <c r="E1896" s="90" t="s">
        <v>18</v>
      </c>
      <c r="F1896" s="90">
        <v>157</v>
      </c>
      <c r="G1896" s="90">
        <v>145</v>
      </c>
      <c r="H1896" s="103">
        <v>1</v>
      </c>
      <c r="I1896" s="103"/>
      <c r="J1896" s="103">
        <v>1</v>
      </c>
      <c r="K1896" s="103"/>
      <c r="L1896" s="104">
        <v>2</v>
      </c>
      <c r="M1896" s="104"/>
      <c r="N1896" s="104">
        <v>1</v>
      </c>
      <c r="O1896" s="104"/>
      <c r="P1896" s="104">
        <v>2</v>
      </c>
      <c r="Q1896" s="104"/>
      <c r="R1896" s="104">
        <v>1</v>
      </c>
      <c r="S1896" s="104"/>
      <c r="T1896" s="105">
        <v>2</v>
      </c>
      <c r="U1896" s="105"/>
      <c r="V1896" s="94">
        <v>10</v>
      </c>
      <c r="W1896" s="121"/>
    </row>
    <row r="1897" spans="1:23" x14ac:dyDescent="0.2">
      <c r="A1897" s="86" t="s">
        <v>16</v>
      </c>
      <c r="B1897" s="86" t="s">
        <v>54</v>
      </c>
      <c r="C1897" s="88">
        <v>11524</v>
      </c>
      <c r="D1897" s="88" t="s">
        <v>73</v>
      </c>
      <c r="E1897" s="90" t="s">
        <v>18</v>
      </c>
      <c r="F1897" s="90">
        <v>157</v>
      </c>
      <c r="G1897" s="90">
        <v>145</v>
      </c>
      <c r="H1897" s="91">
        <v>1</v>
      </c>
      <c r="I1897" s="91"/>
      <c r="J1897" s="91">
        <v>1</v>
      </c>
      <c r="K1897" s="91"/>
      <c r="L1897" s="92">
        <v>1</v>
      </c>
      <c r="M1897" s="92"/>
      <c r="N1897" s="92">
        <v>1</v>
      </c>
      <c r="O1897" s="92"/>
      <c r="P1897" s="92">
        <v>2</v>
      </c>
      <c r="Q1897" s="92"/>
      <c r="R1897" s="92">
        <v>1</v>
      </c>
      <c r="S1897" s="92"/>
      <c r="T1897" s="93"/>
      <c r="U1897" s="93">
        <v>0</v>
      </c>
      <c r="V1897" s="94">
        <v>7</v>
      </c>
      <c r="W1897" s="121"/>
    </row>
    <row r="1898" spans="1:23" x14ac:dyDescent="0.2">
      <c r="A1898" s="86" t="s">
        <v>16</v>
      </c>
      <c r="B1898" s="86" t="s">
        <v>54</v>
      </c>
      <c r="C1898" s="88">
        <v>11524</v>
      </c>
      <c r="D1898" s="88" t="s">
        <v>73</v>
      </c>
      <c r="E1898" s="90" t="s">
        <v>18</v>
      </c>
      <c r="F1898" s="90">
        <v>157</v>
      </c>
      <c r="G1898" s="90">
        <v>145</v>
      </c>
      <c r="H1898" s="91">
        <v>2</v>
      </c>
      <c r="I1898" s="91"/>
      <c r="J1898" s="91">
        <v>1</v>
      </c>
      <c r="K1898" s="91"/>
      <c r="L1898" s="92">
        <v>1</v>
      </c>
      <c r="M1898" s="92"/>
      <c r="N1898" s="92">
        <v>1</v>
      </c>
      <c r="O1898" s="92"/>
      <c r="P1898" s="92">
        <v>1</v>
      </c>
      <c r="Q1898" s="92"/>
      <c r="R1898" s="92">
        <v>1</v>
      </c>
      <c r="S1898" s="92"/>
      <c r="T1898" s="93"/>
      <c r="U1898" s="93">
        <v>1</v>
      </c>
      <c r="V1898" s="94">
        <v>8</v>
      </c>
      <c r="W1898" s="121"/>
    </row>
    <row r="1899" spans="1:23" x14ac:dyDescent="0.2">
      <c r="A1899" s="86" t="s">
        <v>16</v>
      </c>
      <c r="B1899" s="86" t="s">
        <v>54</v>
      </c>
      <c r="C1899" s="88">
        <v>11524</v>
      </c>
      <c r="D1899" s="88" t="s">
        <v>73</v>
      </c>
      <c r="E1899" s="90" t="s">
        <v>18</v>
      </c>
      <c r="F1899" s="90">
        <v>157</v>
      </c>
      <c r="G1899" s="90">
        <v>145</v>
      </c>
      <c r="H1899" s="91"/>
      <c r="I1899" s="91">
        <v>2</v>
      </c>
      <c r="J1899" s="91">
        <v>1</v>
      </c>
      <c r="K1899" s="91"/>
      <c r="L1899" s="92">
        <v>2</v>
      </c>
      <c r="M1899" s="92"/>
      <c r="N1899" s="92">
        <v>1</v>
      </c>
      <c r="O1899" s="92"/>
      <c r="P1899" s="92"/>
      <c r="Q1899" s="92">
        <v>2</v>
      </c>
      <c r="R1899" s="92"/>
      <c r="S1899" s="92">
        <v>1</v>
      </c>
      <c r="T1899" s="93">
        <v>2</v>
      </c>
      <c r="U1899" s="93"/>
      <c r="V1899" s="94">
        <v>11</v>
      </c>
      <c r="W1899" s="121"/>
    </row>
    <row r="1900" spans="1:23" x14ac:dyDescent="0.2">
      <c r="A1900" s="86" t="s">
        <v>16</v>
      </c>
      <c r="B1900" s="86" t="s">
        <v>54</v>
      </c>
      <c r="C1900" s="88">
        <v>11524</v>
      </c>
      <c r="D1900" s="88" t="s">
        <v>73</v>
      </c>
      <c r="E1900" s="90" t="s">
        <v>18</v>
      </c>
      <c r="F1900" s="90">
        <v>157</v>
      </c>
      <c r="G1900" s="90">
        <v>145</v>
      </c>
      <c r="H1900" s="91">
        <v>2</v>
      </c>
      <c r="I1900" s="91"/>
      <c r="J1900" s="91">
        <v>1</v>
      </c>
      <c r="K1900" s="91"/>
      <c r="L1900" s="92"/>
      <c r="M1900" s="92">
        <v>2</v>
      </c>
      <c r="N1900" s="92">
        <v>1</v>
      </c>
      <c r="O1900" s="92"/>
      <c r="P1900" s="92">
        <v>2</v>
      </c>
      <c r="Q1900" s="92"/>
      <c r="R1900" s="92">
        <v>1</v>
      </c>
      <c r="S1900" s="92"/>
      <c r="T1900" s="93">
        <v>2</v>
      </c>
      <c r="U1900" s="93"/>
      <c r="V1900" s="94">
        <v>11</v>
      </c>
      <c r="W1900" s="121"/>
    </row>
    <row r="1901" spans="1:23" x14ac:dyDescent="0.2">
      <c r="A1901" s="86" t="s">
        <v>16</v>
      </c>
      <c r="B1901" s="86" t="s">
        <v>54</v>
      </c>
      <c r="C1901" s="88">
        <v>11524</v>
      </c>
      <c r="D1901" s="88" t="s">
        <v>73</v>
      </c>
      <c r="E1901" s="90" t="s">
        <v>18</v>
      </c>
      <c r="F1901" s="90">
        <v>157</v>
      </c>
      <c r="G1901" s="90">
        <v>145</v>
      </c>
      <c r="H1901" s="91">
        <v>2</v>
      </c>
      <c r="I1901" s="91"/>
      <c r="J1901" s="91"/>
      <c r="K1901" s="91">
        <v>1</v>
      </c>
      <c r="L1901" s="92">
        <v>1</v>
      </c>
      <c r="M1901" s="92"/>
      <c r="N1901" s="92">
        <v>1</v>
      </c>
      <c r="O1901" s="92"/>
      <c r="P1901" s="92">
        <v>0</v>
      </c>
      <c r="Q1901" s="92"/>
      <c r="R1901" s="92">
        <v>1</v>
      </c>
      <c r="S1901" s="92"/>
      <c r="T1901" s="93"/>
      <c r="U1901" s="93">
        <v>1</v>
      </c>
      <c r="V1901" s="94">
        <v>7</v>
      </c>
      <c r="W1901" s="121"/>
    </row>
    <row r="1902" spans="1:23" x14ac:dyDescent="0.2">
      <c r="A1902" s="86" t="s">
        <v>16</v>
      </c>
      <c r="B1902" s="86" t="s">
        <v>54</v>
      </c>
      <c r="C1902" s="88">
        <v>11524</v>
      </c>
      <c r="D1902" s="88" t="s">
        <v>73</v>
      </c>
      <c r="E1902" s="90" t="s">
        <v>18</v>
      </c>
      <c r="F1902" s="90">
        <v>157</v>
      </c>
      <c r="G1902" s="90">
        <v>145</v>
      </c>
      <c r="H1902" s="91">
        <v>1</v>
      </c>
      <c r="I1902" s="91"/>
      <c r="J1902" s="91">
        <v>1</v>
      </c>
      <c r="K1902" s="91"/>
      <c r="L1902" s="92"/>
      <c r="M1902" s="92">
        <v>1</v>
      </c>
      <c r="N1902" s="92">
        <v>1</v>
      </c>
      <c r="O1902" s="92"/>
      <c r="P1902" s="92">
        <v>2</v>
      </c>
      <c r="Q1902" s="92"/>
      <c r="R1902" s="92">
        <v>0</v>
      </c>
      <c r="S1902" s="92"/>
      <c r="T1902" s="93"/>
      <c r="U1902" s="93">
        <v>1</v>
      </c>
      <c r="V1902" s="94">
        <v>7</v>
      </c>
      <c r="W1902" s="121"/>
    </row>
    <row r="1903" spans="1:23" x14ac:dyDescent="0.2">
      <c r="A1903" s="86" t="s">
        <v>16</v>
      </c>
      <c r="B1903" s="86" t="s">
        <v>54</v>
      </c>
      <c r="C1903" s="88">
        <v>11524</v>
      </c>
      <c r="D1903" s="88" t="s">
        <v>73</v>
      </c>
      <c r="E1903" s="90" t="s">
        <v>18</v>
      </c>
      <c r="F1903" s="90">
        <v>157</v>
      </c>
      <c r="G1903" s="90">
        <v>145</v>
      </c>
      <c r="H1903" s="91">
        <v>2</v>
      </c>
      <c r="I1903" s="91"/>
      <c r="J1903" s="91">
        <v>0</v>
      </c>
      <c r="K1903" s="91"/>
      <c r="L1903" s="92">
        <v>1</v>
      </c>
      <c r="M1903" s="92"/>
      <c r="N1903" s="92">
        <v>1</v>
      </c>
      <c r="O1903" s="92"/>
      <c r="P1903" s="92"/>
      <c r="Q1903" s="92">
        <v>2</v>
      </c>
      <c r="R1903" s="92">
        <v>1</v>
      </c>
      <c r="S1903" s="92"/>
      <c r="T1903" s="93"/>
      <c r="U1903" s="93">
        <v>1</v>
      </c>
      <c r="V1903" s="94">
        <v>8</v>
      </c>
      <c r="W1903" s="121"/>
    </row>
    <row r="1904" spans="1:23" x14ac:dyDescent="0.2">
      <c r="A1904" s="86" t="s">
        <v>16</v>
      </c>
      <c r="B1904" s="86" t="s">
        <v>54</v>
      </c>
      <c r="C1904" s="88">
        <v>11524</v>
      </c>
      <c r="D1904" s="88" t="s">
        <v>73</v>
      </c>
      <c r="E1904" s="90" t="s">
        <v>18</v>
      </c>
      <c r="F1904" s="90">
        <v>157</v>
      </c>
      <c r="G1904" s="90">
        <v>145</v>
      </c>
      <c r="H1904" s="91">
        <v>2</v>
      </c>
      <c r="I1904" s="91"/>
      <c r="J1904" s="91">
        <v>1</v>
      </c>
      <c r="K1904" s="91"/>
      <c r="L1904" s="92">
        <v>2</v>
      </c>
      <c r="M1904" s="92"/>
      <c r="N1904" s="92">
        <v>1</v>
      </c>
      <c r="O1904" s="92"/>
      <c r="P1904" s="92"/>
      <c r="Q1904" s="92">
        <v>2</v>
      </c>
      <c r="R1904" s="92">
        <v>1</v>
      </c>
      <c r="S1904" s="92"/>
      <c r="T1904" s="93">
        <v>1</v>
      </c>
      <c r="U1904" s="93"/>
      <c r="V1904" s="94">
        <v>10</v>
      </c>
      <c r="W1904" s="121"/>
    </row>
    <row r="1905" spans="1:23" x14ac:dyDescent="0.2">
      <c r="A1905" s="86" t="s">
        <v>16</v>
      </c>
      <c r="B1905" s="86" t="s">
        <v>54</v>
      </c>
      <c r="C1905" s="88">
        <v>11524</v>
      </c>
      <c r="D1905" s="88" t="s">
        <v>73</v>
      </c>
      <c r="E1905" s="90" t="s">
        <v>18</v>
      </c>
      <c r="F1905" s="90">
        <v>157</v>
      </c>
      <c r="G1905" s="90">
        <v>145</v>
      </c>
      <c r="H1905" s="91">
        <v>2</v>
      </c>
      <c r="I1905" s="91"/>
      <c r="J1905" s="91">
        <v>1</v>
      </c>
      <c r="K1905" s="91"/>
      <c r="L1905" s="92"/>
      <c r="M1905" s="92">
        <v>2</v>
      </c>
      <c r="N1905" s="92"/>
      <c r="O1905" s="92">
        <v>1</v>
      </c>
      <c r="P1905" s="92"/>
      <c r="Q1905" s="92">
        <v>2</v>
      </c>
      <c r="R1905" s="92"/>
      <c r="S1905" s="92">
        <v>0</v>
      </c>
      <c r="T1905" s="93">
        <v>1</v>
      </c>
      <c r="U1905" s="93"/>
      <c r="V1905" s="94">
        <v>9</v>
      </c>
      <c r="W1905" s="121"/>
    </row>
    <row r="1906" spans="1:23" x14ac:dyDescent="0.2">
      <c r="A1906" s="86" t="s">
        <v>16</v>
      </c>
      <c r="B1906" s="86" t="s">
        <v>54</v>
      </c>
      <c r="C1906" s="88">
        <v>11524</v>
      </c>
      <c r="D1906" s="88" t="s">
        <v>73</v>
      </c>
      <c r="E1906" s="90" t="s">
        <v>18</v>
      </c>
      <c r="F1906" s="90">
        <v>157</v>
      </c>
      <c r="G1906" s="90">
        <v>145</v>
      </c>
      <c r="H1906" s="91"/>
      <c r="I1906" s="91">
        <v>0</v>
      </c>
      <c r="J1906" s="91">
        <v>1</v>
      </c>
      <c r="K1906" s="91"/>
      <c r="L1906" s="92">
        <v>2</v>
      </c>
      <c r="M1906" s="92"/>
      <c r="N1906" s="92">
        <v>1</v>
      </c>
      <c r="O1906" s="92"/>
      <c r="P1906" s="92"/>
      <c r="Q1906" s="92">
        <v>0</v>
      </c>
      <c r="R1906" s="92">
        <v>1</v>
      </c>
      <c r="S1906" s="92"/>
      <c r="T1906" s="93"/>
      <c r="U1906" s="93">
        <v>1</v>
      </c>
      <c r="V1906" s="94">
        <v>6</v>
      </c>
      <c r="W1906" s="121"/>
    </row>
    <row r="1907" spans="1:23" x14ac:dyDescent="0.2">
      <c r="A1907" s="86" t="s">
        <v>16</v>
      </c>
      <c r="B1907" s="86" t="s">
        <v>54</v>
      </c>
      <c r="C1907" s="88">
        <v>11524</v>
      </c>
      <c r="D1907" s="88" t="s">
        <v>73</v>
      </c>
      <c r="E1907" s="90" t="s">
        <v>18</v>
      </c>
      <c r="F1907" s="90">
        <v>157</v>
      </c>
      <c r="G1907" s="90">
        <v>145</v>
      </c>
      <c r="H1907" s="91">
        <v>2</v>
      </c>
      <c r="I1907" s="91"/>
      <c r="J1907" s="91"/>
      <c r="K1907" s="91">
        <v>1</v>
      </c>
      <c r="L1907" s="92"/>
      <c r="M1907" s="92">
        <v>2</v>
      </c>
      <c r="N1907" s="92">
        <v>1</v>
      </c>
      <c r="O1907" s="92"/>
      <c r="P1907" s="92">
        <v>2</v>
      </c>
      <c r="Q1907" s="92"/>
      <c r="R1907" s="92">
        <v>1</v>
      </c>
      <c r="S1907" s="92"/>
      <c r="T1907" s="93">
        <v>1</v>
      </c>
      <c r="U1907" s="93"/>
      <c r="V1907" s="94">
        <v>10</v>
      </c>
      <c r="W1907" s="121"/>
    </row>
    <row r="1908" spans="1:23" x14ac:dyDescent="0.2">
      <c r="A1908" s="86" t="s">
        <v>16</v>
      </c>
      <c r="B1908" s="86" t="s">
        <v>54</v>
      </c>
      <c r="C1908" s="88">
        <v>11524</v>
      </c>
      <c r="D1908" s="88" t="s">
        <v>73</v>
      </c>
      <c r="E1908" s="90" t="s">
        <v>18</v>
      </c>
      <c r="F1908" s="90">
        <v>157</v>
      </c>
      <c r="G1908" s="90">
        <v>145</v>
      </c>
      <c r="H1908" s="91"/>
      <c r="I1908" s="91">
        <v>2</v>
      </c>
      <c r="J1908" s="91"/>
      <c r="K1908" s="91">
        <v>1</v>
      </c>
      <c r="L1908" s="92">
        <v>2</v>
      </c>
      <c r="M1908" s="92"/>
      <c r="N1908" s="92">
        <v>1</v>
      </c>
      <c r="O1908" s="92"/>
      <c r="P1908" s="92">
        <v>2</v>
      </c>
      <c r="Q1908" s="92"/>
      <c r="R1908" s="92">
        <v>1</v>
      </c>
      <c r="S1908" s="92"/>
      <c r="T1908" s="93">
        <v>2</v>
      </c>
      <c r="U1908" s="93"/>
      <c r="V1908" s="94">
        <v>11</v>
      </c>
      <c r="W1908" s="121"/>
    </row>
    <row r="1909" spans="1:23" x14ac:dyDescent="0.2">
      <c r="A1909" s="86" t="s">
        <v>16</v>
      </c>
      <c r="B1909" s="86" t="s">
        <v>54</v>
      </c>
      <c r="C1909" s="88">
        <v>11524</v>
      </c>
      <c r="D1909" s="88" t="s">
        <v>73</v>
      </c>
      <c r="E1909" s="90" t="s">
        <v>18</v>
      </c>
      <c r="F1909" s="90">
        <v>157</v>
      </c>
      <c r="G1909" s="90">
        <v>145</v>
      </c>
      <c r="H1909" s="91">
        <v>2</v>
      </c>
      <c r="I1909" s="91"/>
      <c r="J1909" s="91">
        <v>1</v>
      </c>
      <c r="K1909" s="91"/>
      <c r="L1909" s="92">
        <v>2</v>
      </c>
      <c r="M1909" s="92"/>
      <c r="N1909" s="92"/>
      <c r="O1909" s="92">
        <v>1</v>
      </c>
      <c r="P1909" s="92">
        <v>2</v>
      </c>
      <c r="Q1909" s="92"/>
      <c r="R1909" s="92">
        <v>1</v>
      </c>
      <c r="S1909" s="92"/>
      <c r="T1909" s="93">
        <v>1</v>
      </c>
      <c r="U1909" s="93"/>
      <c r="V1909" s="94">
        <v>10</v>
      </c>
      <c r="W1909" s="121"/>
    </row>
    <row r="1910" spans="1:23" x14ac:dyDescent="0.2">
      <c r="A1910" s="86" t="s">
        <v>16</v>
      </c>
      <c r="B1910" s="86" t="s">
        <v>54</v>
      </c>
      <c r="C1910" s="88">
        <v>11524</v>
      </c>
      <c r="D1910" s="88" t="s">
        <v>73</v>
      </c>
      <c r="E1910" s="90" t="s">
        <v>18</v>
      </c>
      <c r="F1910" s="90">
        <v>157</v>
      </c>
      <c r="G1910" s="90">
        <v>145</v>
      </c>
      <c r="H1910" s="91">
        <v>2</v>
      </c>
      <c r="I1910" s="91"/>
      <c r="J1910" s="91">
        <v>0</v>
      </c>
      <c r="K1910" s="91"/>
      <c r="L1910" s="92"/>
      <c r="M1910" s="92">
        <v>2</v>
      </c>
      <c r="N1910" s="92">
        <v>1</v>
      </c>
      <c r="O1910" s="92"/>
      <c r="P1910" s="92">
        <v>2</v>
      </c>
      <c r="Q1910" s="92"/>
      <c r="R1910" s="92">
        <v>1</v>
      </c>
      <c r="S1910" s="92"/>
      <c r="T1910" s="93"/>
      <c r="U1910" s="93">
        <v>1</v>
      </c>
      <c r="V1910" s="94">
        <v>9</v>
      </c>
      <c r="W1910" s="121"/>
    </row>
    <row r="1911" spans="1:23" x14ac:dyDescent="0.2">
      <c r="A1911" s="86" t="s">
        <v>16</v>
      </c>
      <c r="B1911" s="86" t="s">
        <v>54</v>
      </c>
      <c r="C1911" s="88">
        <v>11524</v>
      </c>
      <c r="D1911" s="88" t="s">
        <v>73</v>
      </c>
      <c r="E1911" s="90" t="s">
        <v>18</v>
      </c>
      <c r="F1911" s="90">
        <v>157</v>
      </c>
      <c r="G1911" s="90">
        <v>145</v>
      </c>
      <c r="H1911" s="91">
        <v>1</v>
      </c>
      <c r="I1911" s="91"/>
      <c r="J1911" s="91">
        <v>1</v>
      </c>
      <c r="K1911" s="91"/>
      <c r="L1911" s="92">
        <v>2</v>
      </c>
      <c r="M1911" s="92"/>
      <c r="N1911" s="92">
        <v>1</v>
      </c>
      <c r="O1911" s="92"/>
      <c r="P1911" s="92">
        <v>0</v>
      </c>
      <c r="Q1911" s="92"/>
      <c r="R1911" s="92">
        <v>1</v>
      </c>
      <c r="S1911" s="92"/>
      <c r="T1911" s="93">
        <v>2</v>
      </c>
      <c r="U1911" s="93"/>
      <c r="V1911" s="94">
        <v>8</v>
      </c>
      <c r="W1911" s="121"/>
    </row>
    <row r="1912" spans="1:23" x14ac:dyDescent="0.2">
      <c r="A1912" s="86" t="s">
        <v>16</v>
      </c>
      <c r="B1912" s="86" t="s">
        <v>54</v>
      </c>
      <c r="C1912" s="88">
        <v>11524</v>
      </c>
      <c r="D1912" s="88" t="s">
        <v>73</v>
      </c>
      <c r="E1912" s="90" t="s">
        <v>18</v>
      </c>
      <c r="F1912" s="90">
        <v>157</v>
      </c>
      <c r="G1912" s="90">
        <v>145</v>
      </c>
      <c r="H1912" s="91">
        <v>1</v>
      </c>
      <c r="I1912" s="91"/>
      <c r="J1912" s="91">
        <v>1</v>
      </c>
      <c r="K1912" s="91"/>
      <c r="L1912" s="92"/>
      <c r="M1912" s="92">
        <v>2</v>
      </c>
      <c r="N1912" s="92">
        <v>1</v>
      </c>
      <c r="O1912" s="92"/>
      <c r="P1912" s="92">
        <v>2</v>
      </c>
      <c r="Q1912" s="92"/>
      <c r="R1912" s="92">
        <v>1</v>
      </c>
      <c r="S1912" s="92"/>
      <c r="T1912" s="93">
        <v>1</v>
      </c>
      <c r="U1912" s="93"/>
      <c r="V1912" s="94">
        <v>9</v>
      </c>
      <c r="W1912" s="121"/>
    </row>
    <row r="1913" spans="1:23" x14ac:dyDescent="0.2">
      <c r="A1913" s="86" t="s">
        <v>16</v>
      </c>
      <c r="B1913" s="86" t="s">
        <v>54</v>
      </c>
      <c r="C1913" s="88">
        <v>11524</v>
      </c>
      <c r="D1913" s="88" t="s">
        <v>73</v>
      </c>
      <c r="E1913" s="90" t="s">
        <v>18</v>
      </c>
      <c r="F1913" s="90">
        <v>157</v>
      </c>
      <c r="G1913" s="90">
        <v>145</v>
      </c>
      <c r="H1913" s="91"/>
      <c r="I1913" s="91">
        <v>2</v>
      </c>
      <c r="J1913" s="91"/>
      <c r="K1913" s="91">
        <v>1</v>
      </c>
      <c r="L1913" s="92"/>
      <c r="M1913" s="92">
        <v>1</v>
      </c>
      <c r="N1913" s="92">
        <v>1</v>
      </c>
      <c r="O1913" s="92"/>
      <c r="P1913" s="92"/>
      <c r="Q1913" s="92">
        <v>2</v>
      </c>
      <c r="R1913" s="92">
        <v>1</v>
      </c>
      <c r="S1913" s="92"/>
      <c r="T1913" s="93"/>
      <c r="U1913" s="93">
        <v>2</v>
      </c>
      <c r="V1913" s="94">
        <v>10</v>
      </c>
      <c r="W1913" s="121"/>
    </row>
    <row r="1914" spans="1:23" x14ac:dyDescent="0.2">
      <c r="A1914" s="86" t="s">
        <v>16</v>
      </c>
      <c r="B1914" s="86" t="s">
        <v>54</v>
      </c>
      <c r="C1914" s="88">
        <v>11524</v>
      </c>
      <c r="D1914" s="88" t="s">
        <v>73</v>
      </c>
      <c r="E1914" s="90" t="s">
        <v>18</v>
      </c>
      <c r="F1914" s="90">
        <v>157</v>
      </c>
      <c r="G1914" s="90">
        <v>145</v>
      </c>
      <c r="H1914" s="91"/>
      <c r="I1914" s="91">
        <v>2</v>
      </c>
      <c r="J1914" s="91"/>
      <c r="K1914" s="91">
        <v>1</v>
      </c>
      <c r="L1914" s="92"/>
      <c r="M1914" s="92">
        <v>2</v>
      </c>
      <c r="N1914" s="92"/>
      <c r="O1914" s="92">
        <v>1</v>
      </c>
      <c r="P1914" s="92"/>
      <c r="Q1914" s="92">
        <v>2</v>
      </c>
      <c r="R1914" s="92">
        <v>1</v>
      </c>
      <c r="S1914" s="92"/>
      <c r="T1914" s="93"/>
      <c r="U1914" s="93">
        <v>2</v>
      </c>
      <c r="V1914" s="94">
        <v>11</v>
      </c>
      <c r="W1914" s="121"/>
    </row>
    <row r="1915" spans="1:23" x14ac:dyDescent="0.2">
      <c r="A1915" s="86" t="s">
        <v>16</v>
      </c>
      <c r="B1915" s="86" t="s">
        <v>54</v>
      </c>
      <c r="C1915" s="88">
        <v>11524</v>
      </c>
      <c r="D1915" s="88" t="s">
        <v>73</v>
      </c>
      <c r="E1915" s="90" t="s">
        <v>18</v>
      </c>
      <c r="F1915" s="90">
        <v>157</v>
      </c>
      <c r="G1915" s="90">
        <v>145</v>
      </c>
      <c r="H1915" s="91"/>
      <c r="I1915" s="91">
        <v>2</v>
      </c>
      <c r="J1915" s="91"/>
      <c r="K1915" s="91">
        <v>1</v>
      </c>
      <c r="L1915" s="92"/>
      <c r="M1915" s="92">
        <v>2</v>
      </c>
      <c r="N1915" s="92">
        <v>1</v>
      </c>
      <c r="O1915" s="92"/>
      <c r="P1915" s="92">
        <v>2</v>
      </c>
      <c r="Q1915" s="92"/>
      <c r="R1915" s="92">
        <v>1</v>
      </c>
      <c r="S1915" s="92"/>
      <c r="T1915" s="93"/>
      <c r="U1915" s="93">
        <v>1</v>
      </c>
      <c r="V1915" s="94">
        <v>10</v>
      </c>
      <c r="W1915" s="121"/>
    </row>
    <row r="1916" spans="1:23" x14ac:dyDescent="0.2">
      <c r="A1916" s="86" t="s">
        <v>16</v>
      </c>
      <c r="B1916" s="86" t="s">
        <v>54</v>
      </c>
      <c r="C1916" s="88">
        <v>11524</v>
      </c>
      <c r="D1916" s="88" t="s">
        <v>73</v>
      </c>
      <c r="E1916" s="90" t="s">
        <v>18</v>
      </c>
      <c r="F1916" s="90">
        <v>157</v>
      </c>
      <c r="G1916" s="90">
        <v>145</v>
      </c>
      <c r="H1916" s="91"/>
      <c r="I1916" s="91">
        <v>2</v>
      </c>
      <c r="J1916" s="91">
        <v>1</v>
      </c>
      <c r="K1916" s="91"/>
      <c r="L1916" s="92"/>
      <c r="M1916" s="92">
        <v>2</v>
      </c>
      <c r="N1916" s="92">
        <v>1</v>
      </c>
      <c r="O1916" s="92"/>
      <c r="P1916" s="92"/>
      <c r="Q1916" s="92">
        <v>2</v>
      </c>
      <c r="R1916" s="92">
        <v>1</v>
      </c>
      <c r="S1916" s="92"/>
      <c r="T1916" s="93"/>
      <c r="U1916" s="93">
        <v>2</v>
      </c>
      <c r="V1916" s="94">
        <v>11</v>
      </c>
      <c r="W1916" s="121"/>
    </row>
    <row r="1917" spans="1:23" x14ac:dyDescent="0.2">
      <c r="A1917" s="86" t="s">
        <v>16</v>
      </c>
      <c r="B1917" s="86" t="s">
        <v>54</v>
      </c>
      <c r="C1917" s="88">
        <v>11524</v>
      </c>
      <c r="D1917" s="88" t="s">
        <v>73</v>
      </c>
      <c r="E1917" s="90" t="s">
        <v>18</v>
      </c>
      <c r="F1917" s="90">
        <v>157</v>
      </c>
      <c r="G1917" s="90">
        <v>145</v>
      </c>
      <c r="H1917" s="91"/>
      <c r="I1917" s="91">
        <v>2</v>
      </c>
      <c r="J1917" s="91"/>
      <c r="K1917" s="91">
        <v>1</v>
      </c>
      <c r="L1917" s="92"/>
      <c r="M1917" s="92">
        <v>2</v>
      </c>
      <c r="N1917" s="92">
        <v>1</v>
      </c>
      <c r="O1917" s="92"/>
      <c r="P1917" s="92"/>
      <c r="Q1917" s="92">
        <v>2</v>
      </c>
      <c r="R1917" s="92">
        <v>1</v>
      </c>
      <c r="S1917" s="92"/>
      <c r="T1917" s="93">
        <v>0</v>
      </c>
      <c r="U1917" s="93"/>
      <c r="V1917" s="94">
        <v>9</v>
      </c>
      <c r="W1917" s="121"/>
    </row>
    <row r="1918" spans="1:23" x14ac:dyDescent="0.2">
      <c r="A1918" s="86" t="s">
        <v>16</v>
      </c>
      <c r="B1918" s="86" t="s">
        <v>54</v>
      </c>
      <c r="C1918" s="88">
        <v>11524</v>
      </c>
      <c r="D1918" s="88" t="s">
        <v>73</v>
      </c>
      <c r="E1918" s="90" t="s">
        <v>18</v>
      </c>
      <c r="F1918" s="90">
        <v>157</v>
      </c>
      <c r="G1918" s="90">
        <v>145</v>
      </c>
      <c r="H1918" s="91">
        <v>2</v>
      </c>
      <c r="I1918" s="91"/>
      <c r="J1918" s="91">
        <v>1</v>
      </c>
      <c r="K1918" s="91"/>
      <c r="L1918" s="92"/>
      <c r="M1918" s="92">
        <v>2</v>
      </c>
      <c r="N1918" s="92">
        <v>1</v>
      </c>
      <c r="O1918" s="92"/>
      <c r="P1918" s="92">
        <v>2</v>
      </c>
      <c r="Q1918" s="92"/>
      <c r="R1918" s="92"/>
      <c r="S1918" s="92">
        <v>0</v>
      </c>
      <c r="T1918" s="93"/>
      <c r="U1918" s="93">
        <v>2</v>
      </c>
      <c r="V1918" s="94">
        <v>10</v>
      </c>
      <c r="W1918" s="121"/>
    </row>
    <row r="1919" spans="1:23" x14ac:dyDescent="0.2">
      <c r="A1919" s="86" t="s">
        <v>16</v>
      </c>
      <c r="B1919" s="86" t="s">
        <v>54</v>
      </c>
      <c r="C1919" s="88">
        <v>11524</v>
      </c>
      <c r="D1919" s="88" t="s">
        <v>73</v>
      </c>
      <c r="E1919" s="90" t="s">
        <v>18</v>
      </c>
      <c r="F1919" s="90">
        <v>157</v>
      </c>
      <c r="G1919" s="90">
        <v>145</v>
      </c>
      <c r="H1919" s="91">
        <v>2</v>
      </c>
      <c r="I1919" s="91"/>
      <c r="J1919" s="91">
        <v>1</v>
      </c>
      <c r="K1919" s="91"/>
      <c r="L1919" s="92"/>
      <c r="M1919" s="92">
        <v>2</v>
      </c>
      <c r="N1919" s="92">
        <v>1</v>
      </c>
      <c r="O1919" s="92"/>
      <c r="P1919" s="92">
        <v>0</v>
      </c>
      <c r="Q1919" s="92"/>
      <c r="R1919" s="92">
        <v>1</v>
      </c>
      <c r="S1919" s="92"/>
      <c r="T1919" s="93">
        <v>2</v>
      </c>
      <c r="U1919" s="93"/>
      <c r="V1919" s="94">
        <v>9</v>
      </c>
      <c r="W1919" s="121"/>
    </row>
    <row r="1920" spans="1:23" x14ac:dyDescent="0.2">
      <c r="A1920" s="86" t="s">
        <v>16</v>
      </c>
      <c r="B1920" s="86" t="s">
        <v>54</v>
      </c>
      <c r="C1920" s="88">
        <v>11524</v>
      </c>
      <c r="D1920" s="88" t="s">
        <v>73</v>
      </c>
      <c r="E1920" s="90" t="s">
        <v>18</v>
      </c>
      <c r="F1920" s="90">
        <v>157</v>
      </c>
      <c r="G1920" s="90">
        <v>145</v>
      </c>
      <c r="H1920" s="91">
        <v>2</v>
      </c>
      <c r="I1920" s="91"/>
      <c r="J1920" s="91">
        <v>1</v>
      </c>
      <c r="K1920" s="91"/>
      <c r="L1920" s="92"/>
      <c r="M1920" s="92">
        <v>2</v>
      </c>
      <c r="N1920" s="92">
        <v>1</v>
      </c>
      <c r="O1920" s="92"/>
      <c r="P1920" s="92">
        <v>2</v>
      </c>
      <c r="Q1920" s="92"/>
      <c r="R1920" s="92">
        <v>1</v>
      </c>
      <c r="S1920" s="92"/>
      <c r="T1920" s="93">
        <v>1</v>
      </c>
      <c r="U1920" s="93"/>
      <c r="V1920" s="94">
        <v>10</v>
      </c>
      <c r="W1920" s="121"/>
    </row>
    <row r="1921" spans="1:23" x14ac:dyDescent="0.2">
      <c r="A1921" s="86" t="s">
        <v>16</v>
      </c>
      <c r="B1921" s="86" t="s">
        <v>54</v>
      </c>
      <c r="C1921" s="88">
        <v>11524</v>
      </c>
      <c r="D1921" s="88" t="s">
        <v>73</v>
      </c>
      <c r="E1921" s="90" t="s">
        <v>18</v>
      </c>
      <c r="F1921" s="90">
        <v>157</v>
      </c>
      <c r="G1921" s="90">
        <v>145</v>
      </c>
      <c r="H1921" s="91"/>
      <c r="I1921" s="91">
        <v>1</v>
      </c>
      <c r="J1921" s="91"/>
      <c r="K1921" s="91">
        <v>1</v>
      </c>
      <c r="L1921" s="92">
        <v>1</v>
      </c>
      <c r="M1921" s="92"/>
      <c r="N1921" s="92">
        <v>1</v>
      </c>
      <c r="O1921" s="92"/>
      <c r="P1921" s="92">
        <v>0</v>
      </c>
      <c r="Q1921" s="92"/>
      <c r="R1921" s="92">
        <v>1</v>
      </c>
      <c r="S1921" s="92"/>
      <c r="T1921" s="93">
        <v>1</v>
      </c>
      <c r="U1921" s="93"/>
      <c r="V1921" s="94">
        <v>6</v>
      </c>
      <c r="W1921" s="121"/>
    </row>
    <row r="1922" spans="1:23" x14ac:dyDescent="0.2">
      <c r="A1922" s="86" t="s">
        <v>16</v>
      </c>
      <c r="B1922" s="86" t="s">
        <v>54</v>
      </c>
      <c r="C1922" s="88">
        <v>11524</v>
      </c>
      <c r="D1922" s="88" t="s">
        <v>73</v>
      </c>
      <c r="E1922" s="90" t="s">
        <v>18</v>
      </c>
      <c r="F1922" s="90">
        <v>157</v>
      </c>
      <c r="G1922" s="90">
        <v>145</v>
      </c>
      <c r="H1922" s="91"/>
      <c r="I1922" s="91">
        <v>2</v>
      </c>
      <c r="J1922" s="91"/>
      <c r="K1922" s="91">
        <v>1</v>
      </c>
      <c r="L1922" s="92">
        <v>1</v>
      </c>
      <c r="M1922" s="92"/>
      <c r="N1922" s="92">
        <v>1</v>
      </c>
      <c r="O1922" s="92"/>
      <c r="P1922" s="92">
        <v>2</v>
      </c>
      <c r="Q1922" s="92"/>
      <c r="R1922" s="92">
        <v>1</v>
      </c>
      <c r="S1922" s="92"/>
      <c r="T1922" s="93">
        <v>1</v>
      </c>
      <c r="U1922" s="93"/>
      <c r="V1922" s="94">
        <v>9</v>
      </c>
      <c r="W1922" s="121"/>
    </row>
    <row r="1923" spans="1:23" x14ac:dyDescent="0.2">
      <c r="A1923" s="86" t="s">
        <v>16</v>
      </c>
      <c r="B1923" s="86" t="s">
        <v>54</v>
      </c>
      <c r="C1923" s="88">
        <v>11524</v>
      </c>
      <c r="D1923" s="88" t="s">
        <v>73</v>
      </c>
      <c r="E1923" s="90" t="s">
        <v>18</v>
      </c>
      <c r="F1923" s="90">
        <v>157</v>
      </c>
      <c r="G1923" s="90">
        <v>145</v>
      </c>
      <c r="H1923" s="91">
        <v>1</v>
      </c>
      <c r="I1923" s="91"/>
      <c r="J1923" s="91">
        <v>1</v>
      </c>
      <c r="K1923" s="91"/>
      <c r="L1923" s="92"/>
      <c r="M1923" s="92">
        <v>1</v>
      </c>
      <c r="N1923" s="92"/>
      <c r="O1923" s="92">
        <v>1</v>
      </c>
      <c r="P1923" s="92">
        <v>0</v>
      </c>
      <c r="Q1923" s="92"/>
      <c r="R1923" s="92">
        <v>1</v>
      </c>
      <c r="S1923" s="92"/>
      <c r="T1923" s="93">
        <v>1</v>
      </c>
      <c r="U1923" s="93"/>
      <c r="V1923" s="94">
        <v>6</v>
      </c>
      <c r="W1923" s="121"/>
    </row>
    <row r="1924" spans="1:23" x14ac:dyDescent="0.2">
      <c r="A1924" s="86" t="s">
        <v>16</v>
      </c>
      <c r="B1924" s="86" t="s">
        <v>54</v>
      </c>
      <c r="C1924" s="88">
        <v>11524</v>
      </c>
      <c r="D1924" s="88" t="s">
        <v>73</v>
      </c>
      <c r="E1924" s="90" t="s">
        <v>18</v>
      </c>
      <c r="F1924" s="90">
        <v>157</v>
      </c>
      <c r="G1924" s="90">
        <v>145</v>
      </c>
      <c r="H1924" s="91"/>
      <c r="I1924" s="91">
        <v>0</v>
      </c>
      <c r="J1924" s="91">
        <v>1</v>
      </c>
      <c r="K1924" s="91"/>
      <c r="L1924" s="92">
        <v>1</v>
      </c>
      <c r="M1924" s="92"/>
      <c r="N1924" s="92">
        <v>1</v>
      </c>
      <c r="O1924" s="92"/>
      <c r="P1924" s="92">
        <v>0</v>
      </c>
      <c r="Q1924" s="92"/>
      <c r="R1924" s="92">
        <v>1</v>
      </c>
      <c r="S1924" s="92"/>
      <c r="T1924" s="93">
        <v>1</v>
      </c>
      <c r="U1924" s="93"/>
      <c r="V1924" s="94">
        <v>5</v>
      </c>
      <c r="W1924" s="121"/>
    </row>
    <row r="1925" spans="1:23" x14ac:dyDescent="0.2">
      <c r="A1925" s="86" t="s">
        <v>16</v>
      </c>
      <c r="B1925" s="86" t="s">
        <v>54</v>
      </c>
      <c r="C1925" s="88">
        <v>11524</v>
      </c>
      <c r="D1925" s="88" t="s">
        <v>73</v>
      </c>
      <c r="E1925" s="90" t="s">
        <v>18</v>
      </c>
      <c r="F1925" s="90">
        <v>157</v>
      </c>
      <c r="G1925" s="90">
        <v>145</v>
      </c>
      <c r="H1925" s="91"/>
      <c r="I1925" s="91">
        <v>2</v>
      </c>
      <c r="J1925" s="91"/>
      <c r="K1925" s="91">
        <v>1</v>
      </c>
      <c r="L1925" s="92">
        <v>2</v>
      </c>
      <c r="M1925" s="92"/>
      <c r="N1925" s="92">
        <v>1</v>
      </c>
      <c r="O1925" s="92"/>
      <c r="P1925" s="92"/>
      <c r="Q1925" s="92">
        <v>2</v>
      </c>
      <c r="R1925" s="92">
        <v>1</v>
      </c>
      <c r="S1925" s="92"/>
      <c r="T1925" s="93">
        <v>2</v>
      </c>
      <c r="U1925" s="93"/>
      <c r="V1925" s="94">
        <v>11</v>
      </c>
      <c r="W1925" s="121"/>
    </row>
    <row r="1926" spans="1:23" x14ac:dyDescent="0.2">
      <c r="A1926" s="86" t="s">
        <v>16</v>
      </c>
      <c r="B1926" s="86" t="s">
        <v>54</v>
      </c>
      <c r="C1926" s="88">
        <v>11524</v>
      </c>
      <c r="D1926" s="88" t="s">
        <v>73</v>
      </c>
      <c r="E1926" s="90" t="s">
        <v>18</v>
      </c>
      <c r="F1926" s="90">
        <v>157</v>
      </c>
      <c r="G1926" s="90">
        <v>145</v>
      </c>
      <c r="H1926" s="91">
        <v>1</v>
      </c>
      <c r="I1926" s="91"/>
      <c r="J1926" s="91"/>
      <c r="K1926" s="91">
        <v>1</v>
      </c>
      <c r="L1926" s="92">
        <v>2</v>
      </c>
      <c r="M1926" s="92"/>
      <c r="N1926" s="92">
        <v>1</v>
      </c>
      <c r="O1926" s="92"/>
      <c r="P1926" s="92"/>
      <c r="Q1926" s="92">
        <v>2</v>
      </c>
      <c r="R1926" s="92">
        <v>1</v>
      </c>
      <c r="S1926" s="92"/>
      <c r="T1926" s="93"/>
      <c r="U1926" s="93">
        <v>2</v>
      </c>
      <c r="V1926" s="94">
        <v>10</v>
      </c>
      <c r="W1926" s="121"/>
    </row>
    <row r="1927" spans="1:23" x14ac:dyDescent="0.2">
      <c r="A1927" s="86" t="s">
        <v>16</v>
      </c>
      <c r="B1927" s="86" t="s">
        <v>54</v>
      </c>
      <c r="C1927" s="88">
        <v>11524</v>
      </c>
      <c r="D1927" s="88" t="s">
        <v>73</v>
      </c>
      <c r="E1927" s="90" t="s">
        <v>18</v>
      </c>
      <c r="F1927" s="90">
        <v>157</v>
      </c>
      <c r="G1927" s="90">
        <v>145</v>
      </c>
      <c r="H1927" s="91">
        <v>2</v>
      </c>
      <c r="I1927" s="91"/>
      <c r="J1927" s="91"/>
      <c r="K1927" s="91">
        <v>1</v>
      </c>
      <c r="L1927" s="92">
        <v>1</v>
      </c>
      <c r="M1927" s="92"/>
      <c r="N1927" s="92">
        <v>1</v>
      </c>
      <c r="O1927" s="92"/>
      <c r="P1927" s="92">
        <v>1</v>
      </c>
      <c r="Q1927" s="92"/>
      <c r="R1927" s="92">
        <v>1</v>
      </c>
      <c r="S1927" s="92"/>
      <c r="T1927" s="93">
        <v>0</v>
      </c>
      <c r="U1927" s="93"/>
      <c r="V1927" s="94">
        <v>7</v>
      </c>
      <c r="W1927" s="121"/>
    </row>
    <row r="1928" spans="1:23" x14ac:dyDescent="0.2">
      <c r="A1928" s="86" t="s">
        <v>16</v>
      </c>
      <c r="B1928" s="86" t="s">
        <v>54</v>
      </c>
      <c r="C1928" s="88">
        <v>11524</v>
      </c>
      <c r="D1928" s="88" t="s">
        <v>73</v>
      </c>
      <c r="E1928" s="90" t="s">
        <v>18</v>
      </c>
      <c r="F1928" s="90">
        <v>157</v>
      </c>
      <c r="G1928" s="90">
        <v>145</v>
      </c>
      <c r="H1928" s="91">
        <v>2</v>
      </c>
      <c r="I1928" s="91"/>
      <c r="J1928" s="91">
        <v>1</v>
      </c>
      <c r="K1928" s="91"/>
      <c r="L1928" s="92"/>
      <c r="M1928" s="92">
        <v>2</v>
      </c>
      <c r="N1928" s="92">
        <v>1</v>
      </c>
      <c r="O1928" s="92"/>
      <c r="P1928" s="92"/>
      <c r="Q1928" s="92">
        <v>2</v>
      </c>
      <c r="R1928" s="92"/>
      <c r="S1928" s="92">
        <v>1</v>
      </c>
      <c r="T1928" s="93">
        <v>2</v>
      </c>
      <c r="U1928" s="93"/>
      <c r="V1928" s="94">
        <v>11</v>
      </c>
      <c r="W1928" s="121"/>
    </row>
    <row r="1929" spans="1:23" x14ac:dyDescent="0.2">
      <c r="A1929" s="86" t="s">
        <v>16</v>
      </c>
      <c r="B1929" s="86" t="s">
        <v>54</v>
      </c>
      <c r="C1929" s="88">
        <v>11524</v>
      </c>
      <c r="D1929" s="88" t="s">
        <v>73</v>
      </c>
      <c r="E1929" s="90" t="s">
        <v>18</v>
      </c>
      <c r="F1929" s="90">
        <v>157</v>
      </c>
      <c r="G1929" s="90">
        <v>145</v>
      </c>
      <c r="H1929" s="91">
        <v>2</v>
      </c>
      <c r="I1929" s="91"/>
      <c r="J1929" s="91"/>
      <c r="K1929" s="91">
        <v>1</v>
      </c>
      <c r="L1929" s="92"/>
      <c r="M1929" s="92">
        <v>1</v>
      </c>
      <c r="N1929" s="92">
        <v>1</v>
      </c>
      <c r="O1929" s="92"/>
      <c r="P1929" s="92">
        <v>2</v>
      </c>
      <c r="Q1929" s="92"/>
      <c r="R1929" s="92">
        <v>1</v>
      </c>
      <c r="S1929" s="92"/>
      <c r="T1929" s="93">
        <v>2</v>
      </c>
      <c r="U1929" s="93"/>
      <c r="V1929" s="94">
        <v>10</v>
      </c>
      <c r="W1929" s="121"/>
    </row>
    <row r="1930" spans="1:23" x14ac:dyDescent="0.2">
      <c r="A1930" s="86" t="s">
        <v>16</v>
      </c>
      <c r="B1930" s="86" t="s">
        <v>54</v>
      </c>
      <c r="C1930" s="88">
        <v>11524</v>
      </c>
      <c r="D1930" s="88" t="s">
        <v>73</v>
      </c>
      <c r="E1930" s="90" t="s">
        <v>18</v>
      </c>
      <c r="F1930" s="90">
        <v>157</v>
      </c>
      <c r="G1930" s="90">
        <v>145</v>
      </c>
      <c r="H1930" s="91">
        <v>1</v>
      </c>
      <c r="I1930" s="91"/>
      <c r="J1930" s="91"/>
      <c r="K1930" s="91">
        <v>1</v>
      </c>
      <c r="L1930" s="92"/>
      <c r="M1930" s="92">
        <v>1</v>
      </c>
      <c r="N1930" s="92"/>
      <c r="O1930" s="92">
        <v>1</v>
      </c>
      <c r="P1930" s="92"/>
      <c r="Q1930" s="92">
        <v>1</v>
      </c>
      <c r="R1930" s="92">
        <v>1</v>
      </c>
      <c r="S1930" s="92"/>
      <c r="T1930" s="93">
        <v>0</v>
      </c>
      <c r="U1930" s="93"/>
      <c r="V1930" s="94">
        <v>6</v>
      </c>
      <c r="W1930" s="121"/>
    </row>
    <row r="1931" spans="1:23" x14ac:dyDescent="0.2">
      <c r="A1931" s="86" t="s">
        <v>16</v>
      </c>
      <c r="B1931" s="86" t="s">
        <v>54</v>
      </c>
      <c r="C1931" s="88">
        <v>11524</v>
      </c>
      <c r="D1931" s="88" t="s">
        <v>73</v>
      </c>
      <c r="E1931" s="90" t="s">
        <v>18</v>
      </c>
      <c r="F1931" s="90">
        <v>157</v>
      </c>
      <c r="G1931" s="90">
        <v>145</v>
      </c>
      <c r="H1931" s="91">
        <v>2</v>
      </c>
      <c r="I1931" s="91"/>
      <c r="J1931" s="91"/>
      <c r="K1931" s="91">
        <v>1</v>
      </c>
      <c r="L1931" s="92">
        <v>2</v>
      </c>
      <c r="M1931" s="92"/>
      <c r="N1931" s="92"/>
      <c r="O1931" s="92">
        <v>1</v>
      </c>
      <c r="P1931" s="92"/>
      <c r="Q1931" s="92">
        <v>2</v>
      </c>
      <c r="R1931" s="92">
        <v>1</v>
      </c>
      <c r="S1931" s="92"/>
      <c r="T1931" s="93">
        <v>1</v>
      </c>
      <c r="U1931" s="93"/>
      <c r="V1931" s="94">
        <v>10</v>
      </c>
      <c r="W1931" s="121"/>
    </row>
    <row r="1932" spans="1:23" x14ac:dyDescent="0.2">
      <c r="A1932" s="86" t="s">
        <v>16</v>
      </c>
      <c r="B1932" s="86" t="s">
        <v>54</v>
      </c>
      <c r="C1932" s="88">
        <v>11524</v>
      </c>
      <c r="D1932" s="88" t="s">
        <v>73</v>
      </c>
      <c r="E1932" s="90" t="s">
        <v>18</v>
      </c>
      <c r="F1932" s="90">
        <v>157</v>
      </c>
      <c r="G1932" s="90">
        <v>145</v>
      </c>
      <c r="H1932" s="91">
        <v>2</v>
      </c>
      <c r="I1932" s="91"/>
      <c r="J1932" s="91">
        <v>1</v>
      </c>
      <c r="K1932" s="91"/>
      <c r="L1932" s="92">
        <v>1</v>
      </c>
      <c r="M1932" s="92"/>
      <c r="N1932" s="92">
        <v>1</v>
      </c>
      <c r="O1932" s="92"/>
      <c r="P1932" s="92">
        <v>2</v>
      </c>
      <c r="Q1932" s="92"/>
      <c r="R1932" s="92">
        <v>1</v>
      </c>
      <c r="S1932" s="92"/>
      <c r="T1932" s="93">
        <v>2</v>
      </c>
      <c r="U1932" s="93"/>
      <c r="V1932" s="94">
        <v>10</v>
      </c>
      <c r="W1932" s="121"/>
    </row>
    <row r="1933" spans="1:23" x14ac:dyDescent="0.2">
      <c r="A1933" s="86" t="s">
        <v>16</v>
      </c>
      <c r="B1933" s="86" t="s">
        <v>54</v>
      </c>
      <c r="C1933" s="88">
        <v>11524</v>
      </c>
      <c r="D1933" s="88" t="s">
        <v>73</v>
      </c>
      <c r="E1933" s="90" t="s">
        <v>18</v>
      </c>
      <c r="F1933" s="90">
        <v>157</v>
      </c>
      <c r="G1933" s="90">
        <v>145</v>
      </c>
      <c r="H1933" s="91">
        <v>2</v>
      </c>
      <c r="I1933" s="91"/>
      <c r="J1933" s="91"/>
      <c r="K1933" s="91">
        <v>1</v>
      </c>
      <c r="L1933" s="92"/>
      <c r="M1933" s="92">
        <v>1</v>
      </c>
      <c r="N1933" s="92"/>
      <c r="O1933" s="92">
        <v>1</v>
      </c>
      <c r="P1933" s="92"/>
      <c r="Q1933" s="92">
        <v>2</v>
      </c>
      <c r="R1933" s="92">
        <v>1</v>
      </c>
      <c r="S1933" s="92"/>
      <c r="T1933" s="93">
        <v>2</v>
      </c>
      <c r="U1933" s="93"/>
      <c r="V1933" s="94">
        <v>10</v>
      </c>
      <c r="W1933" s="121"/>
    </row>
    <row r="1934" spans="1:23" x14ac:dyDescent="0.2">
      <c r="A1934" s="86" t="s">
        <v>16</v>
      </c>
      <c r="B1934" s="86" t="s">
        <v>54</v>
      </c>
      <c r="C1934" s="88">
        <v>11524</v>
      </c>
      <c r="D1934" s="88" t="s">
        <v>73</v>
      </c>
      <c r="E1934" s="90" t="s">
        <v>18</v>
      </c>
      <c r="F1934" s="90">
        <v>157</v>
      </c>
      <c r="G1934" s="90">
        <v>145</v>
      </c>
      <c r="H1934" s="91">
        <v>2</v>
      </c>
      <c r="I1934" s="91"/>
      <c r="J1934" s="91">
        <v>1</v>
      </c>
      <c r="K1934" s="91"/>
      <c r="L1934" s="92"/>
      <c r="M1934" s="92">
        <v>2</v>
      </c>
      <c r="N1934" s="92">
        <v>1</v>
      </c>
      <c r="O1934" s="92"/>
      <c r="P1934" s="92"/>
      <c r="Q1934" s="92">
        <v>2</v>
      </c>
      <c r="R1934" s="92">
        <v>1</v>
      </c>
      <c r="S1934" s="92"/>
      <c r="T1934" s="93">
        <v>1</v>
      </c>
      <c r="U1934" s="93"/>
      <c r="V1934" s="94">
        <v>10</v>
      </c>
      <c r="W1934" s="121"/>
    </row>
    <row r="1935" spans="1:23" x14ac:dyDescent="0.2">
      <c r="A1935" s="86" t="s">
        <v>16</v>
      </c>
      <c r="B1935" s="86" t="s">
        <v>54</v>
      </c>
      <c r="C1935" s="88">
        <v>11524</v>
      </c>
      <c r="D1935" s="88" t="s">
        <v>73</v>
      </c>
      <c r="E1935" s="90" t="s">
        <v>18</v>
      </c>
      <c r="F1935" s="90">
        <v>157</v>
      </c>
      <c r="G1935" s="90">
        <v>145</v>
      </c>
      <c r="H1935" s="91">
        <v>2</v>
      </c>
      <c r="I1935" s="91"/>
      <c r="J1935" s="91">
        <v>1</v>
      </c>
      <c r="K1935" s="91"/>
      <c r="L1935" s="92">
        <v>1</v>
      </c>
      <c r="M1935" s="92"/>
      <c r="N1935" s="92">
        <v>1</v>
      </c>
      <c r="O1935" s="92"/>
      <c r="P1935" s="92">
        <v>2</v>
      </c>
      <c r="Q1935" s="92"/>
      <c r="R1935" s="92">
        <v>1</v>
      </c>
      <c r="S1935" s="92"/>
      <c r="T1935" s="93"/>
      <c r="U1935" s="93">
        <v>1</v>
      </c>
      <c r="V1935" s="94">
        <v>9</v>
      </c>
      <c r="W1935" s="121"/>
    </row>
    <row r="1936" spans="1:23" x14ac:dyDescent="0.2">
      <c r="A1936" s="86" t="s">
        <v>16</v>
      </c>
      <c r="B1936" s="86" t="s">
        <v>54</v>
      </c>
      <c r="C1936" s="88">
        <v>11524</v>
      </c>
      <c r="D1936" s="88" t="s">
        <v>73</v>
      </c>
      <c r="E1936" s="90" t="s">
        <v>18</v>
      </c>
      <c r="F1936" s="90">
        <v>157</v>
      </c>
      <c r="G1936" s="90">
        <v>145</v>
      </c>
      <c r="H1936" s="91"/>
      <c r="I1936" s="91">
        <v>2</v>
      </c>
      <c r="J1936" s="91"/>
      <c r="K1936" s="91">
        <v>1</v>
      </c>
      <c r="L1936" s="92">
        <v>2</v>
      </c>
      <c r="M1936" s="92"/>
      <c r="N1936" s="92">
        <v>1</v>
      </c>
      <c r="O1936" s="92"/>
      <c r="P1936" s="92">
        <v>2</v>
      </c>
      <c r="Q1936" s="92"/>
      <c r="R1936" s="92">
        <v>1</v>
      </c>
      <c r="S1936" s="92"/>
      <c r="T1936" s="93">
        <v>2</v>
      </c>
      <c r="U1936" s="93"/>
      <c r="V1936" s="94">
        <v>11</v>
      </c>
      <c r="W1936" s="121"/>
    </row>
    <row r="1937" spans="1:23" x14ac:dyDescent="0.2">
      <c r="A1937" s="86" t="s">
        <v>16</v>
      </c>
      <c r="B1937" s="86" t="s">
        <v>54</v>
      </c>
      <c r="C1937" s="88">
        <v>11524</v>
      </c>
      <c r="D1937" s="88" t="s">
        <v>73</v>
      </c>
      <c r="E1937" s="90" t="s">
        <v>18</v>
      </c>
      <c r="F1937" s="90">
        <v>157</v>
      </c>
      <c r="G1937" s="90">
        <v>145</v>
      </c>
      <c r="H1937" s="91">
        <v>2</v>
      </c>
      <c r="I1937" s="91"/>
      <c r="J1937" s="91"/>
      <c r="K1937" s="91">
        <v>1</v>
      </c>
      <c r="L1937" s="92"/>
      <c r="M1937" s="92">
        <v>1</v>
      </c>
      <c r="N1937" s="92">
        <v>1</v>
      </c>
      <c r="O1937" s="92"/>
      <c r="P1937" s="92">
        <v>2</v>
      </c>
      <c r="Q1937" s="92"/>
      <c r="R1937" s="92">
        <v>1</v>
      </c>
      <c r="S1937" s="92"/>
      <c r="T1937" s="93">
        <v>2</v>
      </c>
      <c r="U1937" s="93"/>
      <c r="V1937" s="94">
        <v>10</v>
      </c>
      <c r="W1937" s="121"/>
    </row>
    <row r="1938" spans="1:23" x14ac:dyDescent="0.2">
      <c r="A1938" s="86" t="s">
        <v>16</v>
      </c>
      <c r="B1938" s="86" t="s">
        <v>54</v>
      </c>
      <c r="C1938" s="88">
        <v>11524</v>
      </c>
      <c r="D1938" s="88" t="s">
        <v>73</v>
      </c>
      <c r="E1938" s="90" t="s">
        <v>18</v>
      </c>
      <c r="F1938" s="90">
        <v>157</v>
      </c>
      <c r="G1938" s="90">
        <v>145</v>
      </c>
      <c r="H1938" s="91">
        <v>1</v>
      </c>
      <c r="I1938" s="91"/>
      <c r="J1938" s="91">
        <v>1</v>
      </c>
      <c r="K1938" s="91"/>
      <c r="L1938" s="92"/>
      <c r="M1938" s="92">
        <v>1</v>
      </c>
      <c r="N1938" s="92">
        <v>1</v>
      </c>
      <c r="O1938" s="92"/>
      <c r="P1938" s="92">
        <v>2</v>
      </c>
      <c r="Q1938" s="92"/>
      <c r="R1938" s="92">
        <v>1</v>
      </c>
      <c r="S1938" s="92"/>
      <c r="T1938" s="93">
        <v>2</v>
      </c>
      <c r="U1938" s="93"/>
      <c r="V1938" s="94">
        <v>9</v>
      </c>
      <c r="W1938" s="121"/>
    </row>
    <row r="1939" spans="1:23" x14ac:dyDescent="0.2">
      <c r="A1939" s="86" t="s">
        <v>16</v>
      </c>
      <c r="B1939" s="86" t="s">
        <v>54</v>
      </c>
      <c r="C1939" s="88">
        <v>11524</v>
      </c>
      <c r="D1939" s="88" t="s">
        <v>73</v>
      </c>
      <c r="E1939" s="90" t="s">
        <v>18</v>
      </c>
      <c r="F1939" s="90">
        <v>157</v>
      </c>
      <c r="G1939" s="90">
        <v>145</v>
      </c>
      <c r="H1939" s="91">
        <v>2</v>
      </c>
      <c r="I1939" s="91"/>
      <c r="J1939" s="91">
        <v>1</v>
      </c>
      <c r="K1939" s="91"/>
      <c r="L1939" s="92"/>
      <c r="M1939" s="92">
        <v>1</v>
      </c>
      <c r="N1939" s="92">
        <v>1</v>
      </c>
      <c r="O1939" s="92"/>
      <c r="P1939" s="92">
        <v>2</v>
      </c>
      <c r="Q1939" s="92"/>
      <c r="R1939" s="92"/>
      <c r="S1939" s="92">
        <v>1</v>
      </c>
      <c r="T1939" s="93"/>
      <c r="U1939" s="93">
        <v>2</v>
      </c>
      <c r="V1939" s="94">
        <v>10</v>
      </c>
      <c r="W1939" s="121"/>
    </row>
    <row r="1940" spans="1:23" x14ac:dyDescent="0.2">
      <c r="A1940" s="86" t="s">
        <v>16</v>
      </c>
      <c r="B1940" s="86" t="s">
        <v>54</v>
      </c>
      <c r="C1940" s="88">
        <v>11524</v>
      </c>
      <c r="D1940" s="88" t="s">
        <v>73</v>
      </c>
      <c r="E1940" s="90" t="s">
        <v>18</v>
      </c>
      <c r="F1940" s="90">
        <v>157</v>
      </c>
      <c r="G1940" s="90">
        <v>145</v>
      </c>
      <c r="H1940" s="91">
        <v>1</v>
      </c>
      <c r="I1940" s="91"/>
      <c r="J1940" s="91">
        <v>1</v>
      </c>
      <c r="K1940" s="91"/>
      <c r="L1940" s="92"/>
      <c r="M1940" s="92">
        <v>2</v>
      </c>
      <c r="N1940" s="92"/>
      <c r="O1940" s="92">
        <v>1</v>
      </c>
      <c r="P1940" s="92"/>
      <c r="Q1940" s="92">
        <v>2</v>
      </c>
      <c r="R1940" s="92"/>
      <c r="S1940" s="92">
        <v>1</v>
      </c>
      <c r="T1940" s="93">
        <v>2</v>
      </c>
      <c r="U1940" s="93"/>
      <c r="V1940" s="94">
        <v>10</v>
      </c>
      <c r="W1940" s="121"/>
    </row>
    <row r="1941" spans="1:23" x14ac:dyDescent="0.2">
      <c r="A1941" s="86" t="s">
        <v>16</v>
      </c>
      <c r="B1941" s="86" t="s">
        <v>54</v>
      </c>
      <c r="C1941" s="88">
        <v>11524</v>
      </c>
      <c r="D1941" s="88" t="s">
        <v>73</v>
      </c>
      <c r="E1941" s="90" t="s">
        <v>18</v>
      </c>
      <c r="F1941" s="90">
        <v>157</v>
      </c>
      <c r="G1941" s="90">
        <v>145</v>
      </c>
      <c r="H1941" s="91"/>
      <c r="I1941" s="91">
        <v>2</v>
      </c>
      <c r="J1941" s="91">
        <v>1</v>
      </c>
      <c r="K1941" s="91"/>
      <c r="L1941" s="92">
        <v>1</v>
      </c>
      <c r="M1941" s="92"/>
      <c r="N1941" s="92">
        <v>1</v>
      </c>
      <c r="O1941" s="92"/>
      <c r="P1941" s="92"/>
      <c r="Q1941" s="92">
        <v>1</v>
      </c>
      <c r="R1941" s="92">
        <v>1</v>
      </c>
      <c r="S1941" s="92"/>
      <c r="T1941" s="93">
        <v>1</v>
      </c>
      <c r="U1941" s="93"/>
      <c r="V1941" s="94">
        <v>8</v>
      </c>
      <c r="W1941" s="121"/>
    </row>
    <row r="1942" spans="1:23" x14ac:dyDescent="0.2">
      <c r="A1942" s="86" t="s">
        <v>16</v>
      </c>
      <c r="B1942" s="86" t="s">
        <v>54</v>
      </c>
      <c r="C1942" s="88">
        <v>11524</v>
      </c>
      <c r="D1942" s="88" t="s">
        <v>73</v>
      </c>
      <c r="E1942" s="90" t="s">
        <v>18</v>
      </c>
      <c r="F1942" s="90">
        <v>157</v>
      </c>
      <c r="G1942" s="90">
        <v>145</v>
      </c>
      <c r="H1942" s="91">
        <v>2</v>
      </c>
      <c r="I1942" s="91"/>
      <c r="J1942" s="91">
        <v>1</v>
      </c>
      <c r="K1942" s="91"/>
      <c r="L1942" s="92"/>
      <c r="M1942" s="92">
        <v>1</v>
      </c>
      <c r="N1942" s="92">
        <v>1</v>
      </c>
      <c r="O1942" s="92"/>
      <c r="P1942" s="92"/>
      <c r="Q1942" s="92">
        <v>2</v>
      </c>
      <c r="R1942" s="92"/>
      <c r="S1942" s="92">
        <v>1</v>
      </c>
      <c r="T1942" s="93">
        <v>2</v>
      </c>
      <c r="U1942" s="93"/>
      <c r="V1942" s="94">
        <v>10</v>
      </c>
      <c r="W1942" s="121"/>
    </row>
    <row r="1943" spans="1:23" x14ac:dyDescent="0.2">
      <c r="A1943" s="86" t="s">
        <v>16</v>
      </c>
      <c r="B1943" s="86" t="s">
        <v>54</v>
      </c>
      <c r="C1943" s="88">
        <v>11524</v>
      </c>
      <c r="D1943" s="88" t="s">
        <v>73</v>
      </c>
      <c r="E1943" s="90" t="s">
        <v>18</v>
      </c>
      <c r="F1943" s="90">
        <v>157</v>
      </c>
      <c r="G1943" s="90">
        <v>145</v>
      </c>
      <c r="H1943" s="91"/>
      <c r="I1943" s="91">
        <v>2</v>
      </c>
      <c r="J1943" s="91">
        <v>1</v>
      </c>
      <c r="K1943" s="91"/>
      <c r="L1943" s="92">
        <v>2</v>
      </c>
      <c r="M1943" s="92"/>
      <c r="N1943" s="92">
        <v>1</v>
      </c>
      <c r="O1943" s="92"/>
      <c r="P1943" s="92">
        <v>2</v>
      </c>
      <c r="Q1943" s="92"/>
      <c r="R1943" s="92">
        <v>1</v>
      </c>
      <c r="S1943" s="92"/>
      <c r="T1943" s="93">
        <v>2</v>
      </c>
      <c r="U1943" s="93"/>
      <c r="V1943" s="94">
        <v>11</v>
      </c>
      <c r="W1943" s="121"/>
    </row>
    <row r="1944" spans="1:23" x14ac:dyDescent="0.2">
      <c r="A1944" s="86" t="s">
        <v>16</v>
      </c>
      <c r="B1944" s="86" t="s">
        <v>54</v>
      </c>
      <c r="C1944" s="88">
        <v>11524</v>
      </c>
      <c r="D1944" s="88" t="s">
        <v>73</v>
      </c>
      <c r="E1944" s="90" t="s">
        <v>18</v>
      </c>
      <c r="F1944" s="90">
        <v>157</v>
      </c>
      <c r="G1944" s="90">
        <v>145</v>
      </c>
      <c r="H1944" s="91">
        <v>2</v>
      </c>
      <c r="I1944" s="91"/>
      <c r="J1944" s="91">
        <v>1</v>
      </c>
      <c r="K1944" s="91"/>
      <c r="L1944" s="92">
        <v>1</v>
      </c>
      <c r="M1944" s="92"/>
      <c r="N1944" s="92">
        <v>1</v>
      </c>
      <c r="O1944" s="92"/>
      <c r="P1944" s="92">
        <v>2</v>
      </c>
      <c r="Q1944" s="92"/>
      <c r="R1944" s="92">
        <v>1</v>
      </c>
      <c r="S1944" s="92"/>
      <c r="T1944" s="93"/>
      <c r="U1944" s="93">
        <v>2</v>
      </c>
      <c r="V1944" s="94">
        <v>10</v>
      </c>
      <c r="W1944" s="121"/>
    </row>
    <row r="1945" spans="1:23" x14ac:dyDescent="0.2">
      <c r="A1945" s="86" t="s">
        <v>16</v>
      </c>
      <c r="B1945" s="86" t="s">
        <v>54</v>
      </c>
      <c r="C1945" s="88">
        <v>11524</v>
      </c>
      <c r="D1945" s="88" t="s">
        <v>73</v>
      </c>
      <c r="E1945" s="90" t="s">
        <v>18</v>
      </c>
      <c r="F1945" s="90">
        <v>157</v>
      </c>
      <c r="G1945" s="90">
        <v>145</v>
      </c>
      <c r="H1945" s="91">
        <v>1</v>
      </c>
      <c r="I1945" s="91"/>
      <c r="J1945" s="91">
        <v>1</v>
      </c>
      <c r="K1945" s="91"/>
      <c r="L1945" s="92"/>
      <c r="M1945" s="92">
        <v>1</v>
      </c>
      <c r="N1945" s="92">
        <v>1</v>
      </c>
      <c r="O1945" s="92"/>
      <c r="P1945" s="92">
        <v>2</v>
      </c>
      <c r="Q1945" s="92"/>
      <c r="R1945" s="92">
        <v>1</v>
      </c>
      <c r="S1945" s="92"/>
      <c r="T1945" s="93"/>
      <c r="U1945" s="93">
        <v>1</v>
      </c>
      <c r="V1945" s="94">
        <v>8</v>
      </c>
      <c r="W1945" s="121"/>
    </row>
    <row r="1946" spans="1:23" x14ac:dyDescent="0.2">
      <c r="A1946" s="86" t="s">
        <v>16</v>
      </c>
      <c r="B1946" s="86" t="s">
        <v>54</v>
      </c>
      <c r="C1946" s="88">
        <v>11524</v>
      </c>
      <c r="D1946" s="88" t="s">
        <v>73</v>
      </c>
      <c r="E1946" s="90" t="s">
        <v>18</v>
      </c>
      <c r="F1946" s="90">
        <v>157</v>
      </c>
      <c r="G1946" s="90">
        <v>145</v>
      </c>
      <c r="H1946" s="91"/>
      <c r="I1946" s="91">
        <v>2</v>
      </c>
      <c r="J1946" s="91">
        <v>1</v>
      </c>
      <c r="K1946" s="91"/>
      <c r="L1946" s="92"/>
      <c r="M1946" s="92">
        <v>2</v>
      </c>
      <c r="N1946" s="92"/>
      <c r="O1946" s="92">
        <v>1</v>
      </c>
      <c r="P1946" s="92"/>
      <c r="Q1946" s="92">
        <v>2</v>
      </c>
      <c r="R1946" s="92"/>
      <c r="S1946" s="92">
        <v>1</v>
      </c>
      <c r="T1946" s="93">
        <v>2</v>
      </c>
      <c r="U1946" s="93"/>
      <c r="V1946" s="94">
        <v>11</v>
      </c>
      <c r="W1946" s="121"/>
    </row>
    <row r="1947" spans="1:23" x14ac:dyDescent="0.2">
      <c r="A1947" s="86" t="s">
        <v>16</v>
      </c>
      <c r="B1947" s="86" t="s">
        <v>54</v>
      </c>
      <c r="C1947" s="88">
        <v>11524</v>
      </c>
      <c r="D1947" s="88" t="s">
        <v>73</v>
      </c>
      <c r="E1947" s="90" t="s">
        <v>18</v>
      </c>
      <c r="F1947" s="90">
        <v>157</v>
      </c>
      <c r="G1947" s="90">
        <v>145</v>
      </c>
      <c r="H1947" s="91"/>
      <c r="I1947" s="91">
        <v>2</v>
      </c>
      <c r="J1947" s="91"/>
      <c r="K1947" s="91">
        <v>1</v>
      </c>
      <c r="L1947" s="92">
        <v>2</v>
      </c>
      <c r="M1947" s="92"/>
      <c r="N1947" s="92">
        <v>1</v>
      </c>
      <c r="O1947" s="92"/>
      <c r="P1947" s="92"/>
      <c r="Q1947" s="92">
        <v>2</v>
      </c>
      <c r="R1947" s="92">
        <v>1</v>
      </c>
      <c r="S1947" s="92"/>
      <c r="T1947" s="93">
        <v>2</v>
      </c>
      <c r="U1947" s="93"/>
      <c r="V1947" s="94">
        <v>11</v>
      </c>
      <c r="W1947" s="121"/>
    </row>
    <row r="1948" spans="1:23" x14ac:dyDescent="0.2">
      <c r="A1948" s="86" t="s">
        <v>16</v>
      </c>
      <c r="B1948" s="86" t="s">
        <v>54</v>
      </c>
      <c r="C1948" s="88">
        <v>11524</v>
      </c>
      <c r="D1948" s="88" t="s">
        <v>73</v>
      </c>
      <c r="E1948" s="90" t="s">
        <v>18</v>
      </c>
      <c r="F1948" s="90">
        <v>157</v>
      </c>
      <c r="G1948" s="90">
        <v>145</v>
      </c>
      <c r="H1948" s="91">
        <v>1</v>
      </c>
      <c r="I1948" s="91"/>
      <c r="J1948" s="91">
        <v>1</v>
      </c>
      <c r="K1948" s="91"/>
      <c r="L1948" s="92"/>
      <c r="M1948" s="92">
        <v>1</v>
      </c>
      <c r="N1948" s="92">
        <v>1</v>
      </c>
      <c r="O1948" s="92"/>
      <c r="P1948" s="92">
        <v>2</v>
      </c>
      <c r="Q1948" s="92"/>
      <c r="R1948" s="92">
        <v>1</v>
      </c>
      <c r="S1948" s="92"/>
      <c r="T1948" s="93">
        <v>1</v>
      </c>
      <c r="U1948" s="93"/>
      <c r="V1948" s="94">
        <v>8</v>
      </c>
      <c r="W1948" s="121"/>
    </row>
    <row r="1949" spans="1:23" x14ac:dyDescent="0.2">
      <c r="A1949" s="86" t="s">
        <v>16</v>
      </c>
      <c r="B1949" s="86" t="s">
        <v>54</v>
      </c>
      <c r="C1949" s="88">
        <v>11524</v>
      </c>
      <c r="D1949" s="88" t="s">
        <v>73</v>
      </c>
      <c r="E1949" s="90" t="s">
        <v>18</v>
      </c>
      <c r="F1949" s="90">
        <v>157</v>
      </c>
      <c r="G1949" s="90">
        <v>145</v>
      </c>
      <c r="H1949" s="91"/>
      <c r="I1949" s="91">
        <v>2</v>
      </c>
      <c r="J1949" s="91">
        <v>1</v>
      </c>
      <c r="K1949" s="91"/>
      <c r="L1949" s="92">
        <v>2</v>
      </c>
      <c r="M1949" s="92"/>
      <c r="N1949" s="92">
        <v>1</v>
      </c>
      <c r="O1949" s="92"/>
      <c r="P1949" s="92">
        <v>2</v>
      </c>
      <c r="Q1949" s="92"/>
      <c r="R1949" s="92">
        <v>1</v>
      </c>
      <c r="S1949" s="92"/>
      <c r="T1949" s="93">
        <v>2</v>
      </c>
      <c r="U1949" s="93"/>
      <c r="V1949" s="94">
        <v>11</v>
      </c>
      <c r="W1949" s="121"/>
    </row>
    <row r="1950" spans="1:23" x14ac:dyDescent="0.2">
      <c r="A1950" s="86" t="s">
        <v>16</v>
      </c>
      <c r="B1950" s="86" t="s">
        <v>54</v>
      </c>
      <c r="C1950" s="88">
        <v>11524</v>
      </c>
      <c r="D1950" s="88" t="s">
        <v>73</v>
      </c>
      <c r="E1950" s="90" t="s">
        <v>18</v>
      </c>
      <c r="F1950" s="90">
        <v>157</v>
      </c>
      <c r="G1950" s="90">
        <v>145</v>
      </c>
      <c r="H1950" s="91">
        <v>2</v>
      </c>
      <c r="I1950" s="91"/>
      <c r="J1950" s="91"/>
      <c r="K1950" s="91">
        <v>1</v>
      </c>
      <c r="L1950" s="92"/>
      <c r="M1950" s="92">
        <v>2</v>
      </c>
      <c r="N1950" s="92">
        <v>1</v>
      </c>
      <c r="O1950" s="92"/>
      <c r="P1950" s="92">
        <v>0</v>
      </c>
      <c r="Q1950" s="92"/>
      <c r="R1950" s="92">
        <v>1</v>
      </c>
      <c r="S1950" s="92"/>
      <c r="T1950" s="93">
        <v>1</v>
      </c>
      <c r="U1950" s="93"/>
      <c r="V1950" s="94">
        <v>8</v>
      </c>
      <c r="W1950" s="121"/>
    </row>
    <row r="1951" spans="1:23" x14ac:dyDescent="0.2">
      <c r="A1951" s="86" t="s">
        <v>16</v>
      </c>
      <c r="B1951" s="86" t="s">
        <v>54</v>
      </c>
      <c r="C1951" s="88">
        <v>11524</v>
      </c>
      <c r="D1951" s="88" t="s">
        <v>73</v>
      </c>
      <c r="E1951" s="90" t="s">
        <v>18</v>
      </c>
      <c r="F1951" s="90">
        <v>157</v>
      </c>
      <c r="G1951" s="90">
        <v>145</v>
      </c>
      <c r="H1951" s="91"/>
      <c r="I1951" s="91">
        <v>2</v>
      </c>
      <c r="J1951" s="91">
        <v>1</v>
      </c>
      <c r="K1951" s="91"/>
      <c r="L1951" s="92"/>
      <c r="M1951" s="92">
        <v>1</v>
      </c>
      <c r="N1951" s="92">
        <v>1</v>
      </c>
      <c r="O1951" s="92"/>
      <c r="P1951" s="92">
        <v>2</v>
      </c>
      <c r="Q1951" s="92"/>
      <c r="R1951" s="92">
        <v>1</v>
      </c>
      <c r="S1951" s="92"/>
      <c r="T1951" s="93">
        <v>1</v>
      </c>
      <c r="U1951" s="93"/>
      <c r="V1951" s="94">
        <v>9</v>
      </c>
      <c r="W1951" s="121"/>
    </row>
    <row r="1952" spans="1:23" x14ac:dyDescent="0.2">
      <c r="A1952" s="86" t="s">
        <v>16</v>
      </c>
      <c r="B1952" s="86" t="s">
        <v>54</v>
      </c>
      <c r="C1952" s="88">
        <v>11524</v>
      </c>
      <c r="D1952" s="88" t="s">
        <v>73</v>
      </c>
      <c r="E1952" s="90" t="s">
        <v>18</v>
      </c>
      <c r="F1952" s="90">
        <v>157</v>
      </c>
      <c r="G1952" s="90">
        <v>145</v>
      </c>
      <c r="H1952" s="91">
        <v>2</v>
      </c>
      <c r="I1952" s="91"/>
      <c r="J1952" s="91"/>
      <c r="K1952" s="91">
        <v>1</v>
      </c>
      <c r="L1952" s="92"/>
      <c r="M1952" s="92">
        <v>2</v>
      </c>
      <c r="N1952" s="92">
        <v>1</v>
      </c>
      <c r="O1952" s="92"/>
      <c r="P1952" s="92">
        <v>0</v>
      </c>
      <c r="Q1952" s="92"/>
      <c r="R1952" s="92">
        <v>1</v>
      </c>
      <c r="S1952" s="92"/>
      <c r="T1952" s="93"/>
      <c r="U1952" s="93">
        <v>1</v>
      </c>
      <c r="V1952" s="94">
        <v>8</v>
      </c>
      <c r="W1952" s="121"/>
    </row>
    <row r="1953" spans="1:23" x14ac:dyDescent="0.2">
      <c r="A1953" s="86" t="s">
        <v>16</v>
      </c>
      <c r="B1953" s="86" t="s">
        <v>54</v>
      </c>
      <c r="C1953" s="88">
        <v>11524</v>
      </c>
      <c r="D1953" s="88" t="s">
        <v>73</v>
      </c>
      <c r="E1953" s="90" t="s">
        <v>18</v>
      </c>
      <c r="F1953" s="90">
        <v>157</v>
      </c>
      <c r="G1953" s="90">
        <v>145</v>
      </c>
      <c r="H1953" s="91">
        <v>1</v>
      </c>
      <c r="I1953" s="91"/>
      <c r="J1953" s="91">
        <v>0</v>
      </c>
      <c r="K1953" s="91"/>
      <c r="L1953" s="92"/>
      <c r="M1953" s="92">
        <v>0</v>
      </c>
      <c r="N1953" s="92"/>
      <c r="O1953" s="92">
        <v>1</v>
      </c>
      <c r="P1953" s="92">
        <v>1</v>
      </c>
      <c r="Q1953" s="92"/>
      <c r="R1953" s="92">
        <v>0</v>
      </c>
      <c r="S1953" s="92"/>
      <c r="T1953" s="93">
        <v>2</v>
      </c>
      <c r="U1953" s="93"/>
      <c r="V1953" s="94">
        <v>5</v>
      </c>
      <c r="W1953" s="121"/>
    </row>
    <row r="1954" spans="1:23" x14ac:dyDescent="0.2">
      <c r="A1954" s="86" t="s">
        <v>16</v>
      </c>
      <c r="B1954" s="86" t="s">
        <v>54</v>
      </c>
      <c r="C1954" s="88">
        <v>11524</v>
      </c>
      <c r="D1954" s="88" t="s">
        <v>73</v>
      </c>
      <c r="E1954" s="90" t="s">
        <v>37</v>
      </c>
      <c r="F1954" s="90">
        <v>157</v>
      </c>
      <c r="G1954" s="90">
        <v>145</v>
      </c>
      <c r="H1954" s="103"/>
      <c r="I1954" s="103">
        <v>1</v>
      </c>
      <c r="J1954" s="103">
        <v>1</v>
      </c>
      <c r="K1954" s="103"/>
      <c r="L1954" s="104">
        <v>1</v>
      </c>
      <c r="M1954" s="104"/>
      <c r="N1954" s="104">
        <v>1</v>
      </c>
      <c r="O1954" s="104"/>
      <c r="P1954" s="104">
        <v>1</v>
      </c>
      <c r="Q1954" s="104"/>
      <c r="R1954" s="104">
        <v>1</v>
      </c>
      <c r="S1954" s="104"/>
      <c r="T1954" s="105"/>
      <c r="U1954" s="105">
        <v>1</v>
      </c>
      <c r="V1954" s="94">
        <v>7</v>
      </c>
      <c r="W1954" s="121"/>
    </row>
    <row r="1955" spans="1:23" x14ac:dyDescent="0.2">
      <c r="A1955" s="86" t="s">
        <v>16</v>
      </c>
      <c r="B1955" s="86" t="s">
        <v>54</v>
      </c>
      <c r="C1955" s="88">
        <v>11524</v>
      </c>
      <c r="D1955" s="88" t="s">
        <v>73</v>
      </c>
      <c r="E1955" s="90" t="s">
        <v>37</v>
      </c>
      <c r="F1955" s="90">
        <v>157</v>
      </c>
      <c r="G1955" s="90">
        <v>145</v>
      </c>
      <c r="H1955" s="103"/>
      <c r="I1955" s="103">
        <v>2</v>
      </c>
      <c r="J1955" s="103"/>
      <c r="K1955" s="103">
        <v>1</v>
      </c>
      <c r="L1955" s="104">
        <v>2</v>
      </c>
      <c r="M1955" s="104"/>
      <c r="N1955" s="104">
        <v>1</v>
      </c>
      <c r="O1955" s="104"/>
      <c r="P1955" s="104"/>
      <c r="Q1955" s="104">
        <v>2</v>
      </c>
      <c r="R1955" s="104">
        <v>1</v>
      </c>
      <c r="S1955" s="104"/>
      <c r="T1955" s="105"/>
      <c r="U1955" s="105">
        <v>2</v>
      </c>
      <c r="V1955" s="94">
        <v>11</v>
      </c>
      <c r="W1955" s="121"/>
    </row>
    <row r="1956" spans="1:23" x14ac:dyDescent="0.2">
      <c r="A1956" s="86" t="s">
        <v>16</v>
      </c>
      <c r="B1956" s="86" t="s">
        <v>54</v>
      </c>
      <c r="C1956" s="88">
        <v>11524</v>
      </c>
      <c r="D1956" s="88" t="s">
        <v>73</v>
      </c>
      <c r="E1956" s="90" t="s">
        <v>37</v>
      </c>
      <c r="F1956" s="90">
        <v>157</v>
      </c>
      <c r="G1956" s="90">
        <v>145</v>
      </c>
      <c r="H1956" s="103"/>
      <c r="I1956" s="103">
        <v>2</v>
      </c>
      <c r="J1956" s="103">
        <v>1</v>
      </c>
      <c r="K1956" s="103"/>
      <c r="L1956" s="104"/>
      <c r="M1956" s="104">
        <v>1</v>
      </c>
      <c r="N1956" s="104">
        <v>1</v>
      </c>
      <c r="O1956" s="104"/>
      <c r="P1956" s="104"/>
      <c r="Q1956" s="104">
        <v>1</v>
      </c>
      <c r="R1956" s="104">
        <v>1</v>
      </c>
      <c r="S1956" s="104"/>
      <c r="T1956" s="105">
        <v>1</v>
      </c>
      <c r="U1956" s="105"/>
      <c r="V1956" s="94">
        <v>8</v>
      </c>
      <c r="W1956" s="121"/>
    </row>
    <row r="1957" spans="1:23" x14ac:dyDescent="0.2">
      <c r="A1957" s="86" t="s">
        <v>16</v>
      </c>
      <c r="B1957" s="86" t="s">
        <v>54</v>
      </c>
      <c r="C1957" s="88">
        <v>11524</v>
      </c>
      <c r="D1957" s="88" t="s">
        <v>73</v>
      </c>
      <c r="E1957" s="90" t="s">
        <v>37</v>
      </c>
      <c r="F1957" s="90">
        <v>157</v>
      </c>
      <c r="G1957" s="90">
        <v>145</v>
      </c>
      <c r="H1957" s="103"/>
      <c r="I1957" s="103">
        <v>1</v>
      </c>
      <c r="J1957" s="103">
        <v>1</v>
      </c>
      <c r="K1957" s="103"/>
      <c r="L1957" s="104">
        <v>1</v>
      </c>
      <c r="M1957" s="104"/>
      <c r="N1957" s="104">
        <v>1</v>
      </c>
      <c r="O1957" s="104"/>
      <c r="P1957" s="104"/>
      <c r="Q1957" s="104">
        <v>1</v>
      </c>
      <c r="R1957" s="104">
        <v>1</v>
      </c>
      <c r="S1957" s="104"/>
      <c r="T1957" s="105"/>
      <c r="U1957" s="105">
        <v>1</v>
      </c>
      <c r="V1957" s="94">
        <v>7</v>
      </c>
      <c r="W1957" s="121"/>
    </row>
    <row r="1958" spans="1:23" x14ac:dyDescent="0.2">
      <c r="A1958" s="86" t="s">
        <v>16</v>
      </c>
      <c r="B1958" s="86" t="s">
        <v>54</v>
      </c>
      <c r="C1958" s="88">
        <v>11524</v>
      </c>
      <c r="D1958" s="88" t="s">
        <v>73</v>
      </c>
      <c r="E1958" s="90" t="s">
        <v>37</v>
      </c>
      <c r="F1958" s="90">
        <v>157</v>
      </c>
      <c r="G1958" s="90">
        <v>145</v>
      </c>
      <c r="H1958" s="103"/>
      <c r="I1958" s="103">
        <v>0</v>
      </c>
      <c r="J1958" s="103">
        <v>0</v>
      </c>
      <c r="K1958" s="103"/>
      <c r="L1958" s="104">
        <v>0</v>
      </c>
      <c r="M1958" s="104"/>
      <c r="N1958" s="104">
        <v>0</v>
      </c>
      <c r="O1958" s="104"/>
      <c r="P1958" s="104"/>
      <c r="Q1958" s="104">
        <v>0</v>
      </c>
      <c r="R1958" s="104">
        <v>0</v>
      </c>
      <c r="S1958" s="104"/>
      <c r="T1958" s="105">
        <v>0</v>
      </c>
      <c r="U1958" s="105"/>
      <c r="V1958" s="94">
        <v>0</v>
      </c>
      <c r="W1958" s="121"/>
    </row>
    <row r="1959" spans="1:23" x14ac:dyDescent="0.2">
      <c r="A1959" s="86" t="s">
        <v>16</v>
      </c>
      <c r="B1959" s="86" t="s">
        <v>54</v>
      </c>
      <c r="C1959" s="88">
        <v>11524</v>
      </c>
      <c r="D1959" s="88" t="s">
        <v>73</v>
      </c>
      <c r="E1959" s="90" t="s">
        <v>37</v>
      </c>
      <c r="F1959" s="90">
        <v>157</v>
      </c>
      <c r="G1959" s="90">
        <v>145</v>
      </c>
      <c r="H1959" s="103"/>
      <c r="I1959" s="103">
        <v>2</v>
      </c>
      <c r="J1959" s="103"/>
      <c r="K1959" s="103">
        <v>1</v>
      </c>
      <c r="L1959" s="104">
        <v>2</v>
      </c>
      <c r="M1959" s="104"/>
      <c r="N1959" s="104">
        <v>1</v>
      </c>
      <c r="O1959" s="104"/>
      <c r="P1959" s="104">
        <v>2</v>
      </c>
      <c r="Q1959" s="104"/>
      <c r="R1959" s="104">
        <v>1</v>
      </c>
      <c r="S1959" s="104"/>
      <c r="T1959" s="105"/>
      <c r="U1959" s="105">
        <v>1</v>
      </c>
      <c r="V1959" s="94">
        <v>10</v>
      </c>
      <c r="W1959" s="121"/>
    </row>
    <row r="1960" spans="1:23" x14ac:dyDescent="0.2">
      <c r="A1960" s="86" t="s">
        <v>16</v>
      </c>
      <c r="B1960" s="86" t="s">
        <v>54</v>
      </c>
      <c r="C1960" s="88">
        <v>11524</v>
      </c>
      <c r="D1960" s="88" t="s">
        <v>73</v>
      </c>
      <c r="E1960" s="90" t="s">
        <v>37</v>
      </c>
      <c r="F1960" s="90">
        <v>157</v>
      </c>
      <c r="G1960" s="90">
        <v>145</v>
      </c>
      <c r="H1960" s="103">
        <v>2</v>
      </c>
      <c r="I1960" s="103"/>
      <c r="J1960" s="103"/>
      <c r="K1960" s="103">
        <v>1</v>
      </c>
      <c r="L1960" s="104">
        <v>2</v>
      </c>
      <c r="M1960" s="104"/>
      <c r="N1960" s="104">
        <v>1</v>
      </c>
      <c r="O1960" s="104"/>
      <c r="P1960" s="104">
        <v>2</v>
      </c>
      <c r="Q1960" s="104"/>
      <c r="R1960" s="104">
        <v>1</v>
      </c>
      <c r="S1960" s="104"/>
      <c r="T1960" s="105"/>
      <c r="U1960" s="105">
        <v>1</v>
      </c>
      <c r="V1960" s="94">
        <v>10</v>
      </c>
      <c r="W1960" s="121"/>
    </row>
    <row r="1961" spans="1:23" x14ac:dyDescent="0.2">
      <c r="A1961" s="86" t="s">
        <v>16</v>
      </c>
      <c r="B1961" s="86" t="s">
        <v>54</v>
      </c>
      <c r="C1961" s="88">
        <v>11524</v>
      </c>
      <c r="D1961" s="88" t="s">
        <v>73</v>
      </c>
      <c r="E1961" s="90" t="s">
        <v>37</v>
      </c>
      <c r="F1961" s="90">
        <v>157</v>
      </c>
      <c r="G1961" s="90">
        <v>145</v>
      </c>
      <c r="H1961" s="103"/>
      <c r="I1961" s="103">
        <v>2</v>
      </c>
      <c r="J1961" s="103">
        <v>1</v>
      </c>
      <c r="K1961" s="103"/>
      <c r="L1961" s="104">
        <v>1</v>
      </c>
      <c r="M1961" s="104"/>
      <c r="N1961" s="104">
        <v>1</v>
      </c>
      <c r="O1961" s="104"/>
      <c r="P1961" s="104"/>
      <c r="Q1961" s="104">
        <v>2</v>
      </c>
      <c r="R1961" s="104">
        <v>1</v>
      </c>
      <c r="S1961" s="104"/>
      <c r="T1961" s="105">
        <v>1</v>
      </c>
      <c r="U1961" s="105"/>
      <c r="V1961" s="94">
        <v>9</v>
      </c>
      <c r="W1961" s="121"/>
    </row>
    <row r="1962" spans="1:23" x14ac:dyDescent="0.2">
      <c r="A1962" s="86" t="s">
        <v>16</v>
      </c>
      <c r="B1962" s="86" t="s">
        <v>54</v>
      </c>
      <c r="C1962" s="88">
        <v>11524</v>
      </c>
      <c r="D1962" s="88" t="s">
        <v>73</v>
      </c>
      <c r="E1962" s="90" t="s">
        <v>37</v>
      </c>
      <c r="F1962" s="90">
        <v>157</v>
      </c>
      <c r="G1962" s="90">
        <v>145</v>
      </c>
      <c r="H1962" s="103"/>
      <c r="I1962" s="103">
        <v>2</v>
      </c>
      <c r="J1962" s="103">
        <v>1</v>
      </c>
      <c r="K1962" s="103"/>
      <c r="L1962" s="104"/>
      <c r="M1962" s="104">
        <v>2</v>
      </c>
      <c r="N1962" s="104">
        <v>1</v>
      </c>
      <c r="O1962" s="104"/>
      <c r="P1962" s="104">
        <v>2</v>
      </c>
      <c r="Q1962" s="104"/>
      <c r="R1962" s="104"/>
      <c r="S1962" s="104">
        <v>1</v>
      </c>
      <c r="T1962" s="105"/>
      <c r="U1962" s="105">
        <v>2</v>
      </c>
      <c r="V1962" s="94">
        <v>11</v>
      </c>
      <c r="W1962" s="121"/>
    </row>
    <row r="1963" spans="1:23" x14ac:dyDescent="0.2">
      <c r="A1963" s="86" t="s">
        <v>16</v>
      </c>
      <c r="B1963" s="86" t="s">
        <v>54</v>
      </c>
      <c r="C1963" s="88">
        <v>11524</v>
      </c>
      <c r="D1963" s="88" t="s">
        <v>73</v>
      </c>
      <c r="E1963" s="90" t="s">
        <v>37</v>
      </c>
      <c r="F1963" s="90">
        <v>157</v>
      </c>
      <c r="G1963" s="90">
        <v>145</v>
      </c>
      <c r="H1963" s="103"/>
      <c r="I1963" s="103">
        <v>2</v>
      </c>
      <c r="J1963" s="103"/>
      <c r="K1963" s="103">
        <v>1</v>
      </c>
      <c r="L1963" s="104">
        <v>2</v>
      </c>
      <c r="M1963" s="104"/>
      <c r="N1963" s="104">
        <v>1</v>
      </c>
      <c r="O1963" s="104"/>
      <c r="P1963" s="104">
        <v>2</v>
      </c>
      <c r="Q1963" s="104"/>
      <c r="R1963" s="104">
        <v>1</v>
      </c>
      <c r="S1963" s="104"/>
      <c r="T1963" s="105"/>
      <c r="U1963" s="105">
        <v>2</v>
      </c>
      <c r="V1963" s="94">
        <v>11</v>
      </c>
      <c r="W1963" s="121"/>
    </row>
    <row r="1964" spans="1:23" x14ac:dyDescent="0.2">
      <c r="A1964" s="86" t="s">
        <v>16</v>
      </c>
      <c r="B1964" s="86" t="s">
        <v>54</v>
      </c>
      <c r="C1964" s="88">
        <v>11524</v>
      </c>
      <c r="D1964" s="88" t="s">
        <v>73</v>
      </c>
      <c r="E1964" s="90" t="s">
        <v>37</v>
      </c>
      <c r="F1964" s="90">
        <v>157</v>
      </c>
      <c r="G1964" s="90">
        <v>145</v>
      </c>
      <c r="H1964" s="103"/>
      <c r="I1964" s="103">
        <v>1</v>
      </c>
      <c r="J1964" s="103"/>
      <c r="K1964" s="103">
        <v>1</v>
      </c>
      <c r="L1964" s="104"/>
      <c r="M1964" s="104">
        <v>1</v>
      </c>
      <c r="N1964" s="104">
        <v>1</v>
      </c>
      <c r="O1964" s="104"/>
      <c r="P1964" s="104">
        <v>1</v>
      </c>
      <c r="Q1964" s="104"/>
      <c r="R1964" s="104">
        <v>1</v>
      </c>
      <c r="S1964" s="104"/>
      <c r="T1964" s="105"/>
      <c r="U1964" s="105">
        <v>1</v>
      </c>
      <c r="V1964" s="94">
        <v>7</v>
      </c>
      <c r="W1964" s="121"/>
    </row>
    <row r="1965" spans="1:23" x14ac:dyDescent="0.2">
      <c r="A1965" s="86" t="s">
        <v>16</v>
      </c>
      <c r="B1965" s="86" t="s">
        <v>54</v>
      </c>
      <c r="C1965" s="88">
        <v>11524</v>
      </c>
      <c r="D1965" s="88" t="s">
        <v>73</v>
      </c>
      <c r="E1965" s="90" t="s">
        <v>37</v>
      </c>
      <c r="F1965" s="90">
        <v>157</v>
      </c>
      <c r="G1965" s="90">
        <v>145</v>
      </c>
      <c r="H1965" s="103"/>
      <c r="I1965" s="103">
        <v>2</v>
      </c>
      <c r="J1965" s="103"/>
      <c r="K1965" s="103">
        <v>1</v>
      </c>
      <c r="L1965" s="104"/>
      <c r="M1965" s="104">
        <v>2</v>
      </c>
      <c r="N1965" s="104">
        <v>1</v>
      </c>
      <c r="O1965" s="104"/>
      <c r="P1965" s="104">
        <v>2</v>
      </c>
      <c r="Q1965" s="104"/>
      <c r="R1965" s="104"/>
      <c r="S1965" s="104">
        <v>1</v>
      </c>
      <c r="T1965" s="105"/>
      <c r="U1965" s="105">
        <v>2</v>
      </c>
      <c r="V1965" s="94">
        <v>11</v>
      </c>
      <c r="W1965" s="121"/>
    </row>
    <row r="1966" spans="1:23" x14ac:dyDescent="0.2">
      <c r="A1966" s="86" t="s">
        <v>16</v>
      </c>
      <c r="B1966" s="86" t="s">
        <v>54</v>
      </c>
      <c r="C1966" s="88">
        <v>11524</v>
      </c>
      <c r="D1966" s="88" t="s">
        <v>73</v>
      </c>
      <c r="E1966" s="90" t="s">
        <v>37</v>
      </c>
      <c r="F1966" s="90">
        <v>157</v>
      </c>
      <c r="G1966" s="90">
        <v>145</v>
      </c>
      <c r="H1966" s="103"/>
      <c r="I1966" s="103">
        <v>0</v>
      </c>
      <c r="J1966" s="103">
        <v>1</v>
      </c>
      <c r="K1966" s="103"/>
      <c r="L1966" s="104">
        <v>1</v>
      </c>
      <c r="M1966" s="104"/>
      <c r="N1966" s="104">
        <v>0</v>
      </c>
      <c r="O1966" s="104"/>
      <c r="P1966" s="104">
        <v>1</v>
      </c>
      <c r="Q1966" s="104"/>
      <c r="R1966" s="104">
        <v>1</v>
      </c>
      <c r="S1966" s="104"/>
      <c r="T1966" s="105"/>
      <c r="U1966" s="105">
        <v>1</v>
      </c>
      <c r="V1966" s="94">
        <v>5</v>
      </c>
      <c r="W1966" s="121"/>
    </row>
    <row r="1967" spans="1:23" x14ac:dyDescent="0.2">
      <c r="A1967" s="86" t="s">
        <v>16</v>
      </c>
      <c r="B1967" s="86" t="s">
        <v>54</v>
      </c>
      <c r="C1967" s="88">
        <v>11524</v>
      </c>
      <c r="D1967" s="88" t="s">
        <v>73</v>
      </c>
      <c r="E1967" s="90" t="s">
        <v>37</v>
      </c>
      <c r="F1967" s="90">
        <v>157</v>
      </c>
      <c r="G1967" s="90">
        <v>145</v>
      </c>
      <c r="H1967" s="103"/>
      <c r="I1967" s="103">
        <v>1</v>
      </c>
      <c r="J1967" s="103">
        <v>1</v>
      </c>
      <c r="K1967" s="103"/>
      <c r="L1967" s="104">
        <v>1</v>
      </c>
      <c r="M1967" s="104"/>
      <c r="N1967" s="104">
        <v>1</v>
      </c>
      <c r="O1967" s="104"/>
      <c r="P1967" s="104">
        <v>2</v>
      </c>
      <c r="Q1967" s="104"/>
      <c r="R1967" s="104">
        <v>1</v>
      </c>
      <c r="S1967" s="104"/>
      <c r="T1967" s="105"/>
      <c r="U1967" s="105">
        <v>1</v>
      </c>
      <c r="V1967" s="94">
        <v>8</v>
      </c>
      <c r="W1967" s="121"/>
    </row>
    <row r="1968" spans="1:23" x14ac:dyDescent="0.2">
      <c r="A1968" s="86" t="s">
        <v>16</v>
      </c>
      <c r="B1968" s="86" t="s">
        <v>54</v>
      </c>
      <c r="C1968" s="88">
        <v>11524</v>
      </c>
      <c r="D1968" s="88" t="s">
        <v>73</v>
      </c>
      <c r="E1968" s="90" t="s">
        <v>37</v>
      </c>
      <c r="F1968" s="90">
        <v>157</v>
      </c>
      <c r="G1968" s="90">
        <v>145</v>
      </c>
      <c r="H1968" s="103"/>
      <c r="I1968" s="103">
        <v>2</v>
      </c>
      <c r="J1968" s="103">
        <v>1</v>
      </c>
      <c r="K1968" s="103"/>
      <c r="L1968" s="104">
        <v>2</v>
      </c>
      <c r="M1968" s="104"/>
      <c r="N1968" s="104">
        <v>1</v>
      </c>
      <c r="O1968" s="104"/>
      <c r="P1968" s="104"/>
      <c r="Q1968" s="104">
        <v>2</v>
      </c>
      <c r="R1968" s="104"/>
      <c r="S1968" s="104">
        <v>1</v>
      </c>
      <c r="T1968" s="105">
        <v>2</v>
      </c>
      <c r="U1968" s="105"/>
      <c r="V1968" s="94">
        <v>11</v>
      </c>
      <c r="W1968" s="121"/>
    </row>
    <row r="1969" spans="1:23" x14ac:dyDescent="0.2">
      <c r="A1969" s="86" t="s">
        <v>16</v>
      </c>
      <c r="B1969" s="86" t="s">
        <v>54</v>
      </c>
      <c r="C1969" s="88">
        <v>11524</v>
      </c>
      <c r="D1969" s="88" t="s">
        <v>73</v>
      </c>
      <c r="E1969" s="90" t="s">
        <v>37</v>
      </c>
      <c r="F1969" s="90">
        <v>157</v>
      </c>
      <c r="G1969" s="90">
        <v>145</v>
      </c>
      <c r="H1969" s="103"/>
      <c r="I1969" s="103">
        <v>0</v>
      </c>
      <c r="J1969" s="103">
        <v>1</v>
      </c>
      <c r="K1969" s="103"/>
      <c r="L1969" s="104"/>
      <c r="M1969" s="104">
        <v>1</v>
      </c>
      <c r="N1969" s="104">
        <v>0</v>
      </c>
      <c r="O1969" s="104"/>
      <c r="P1969" s="104">
        <v>0</v>
      </c>
      <c r="Q1969" s="104"/>
      <c r="R1969" s="104">
        <v>1</v>
      </c>
      <c r="S1969" s="104"/>
      <c r="T1969" s="105"/>
      <c r="U1969" s="105">
        <v>1</v>
      </c>
      <c r="V1969" s="94">
        <v>4</v>
      </c>
      <c r="W1969" s="121"/>
    </row>
    <row r="1970" spans="1:23" x14ac:dyDescent="0.2">
      <c r="A1970" s="86" t="s">
        <v>16</v>
      </c>
      <c r="B1970" s="86" t="s">
        <v>54</v>
      </c>
      <c r="C1970" s="88">
        <v>11524</v>
      </c>
      <c r="D1970" s="88" t="s">
        <v>73</v>
      </c>
      <c r="E1970" s="90" t="s">
        <v>37</v>
      </c>
      <c r="F1970" s="90">
        <v>157</v>
      </c>
      <c r="G1970" s="90">
        <v>145</v>
      </c>
      <c r="H1970" s="103"/>
      <c r="I1970" s="103">
        <v>2</v>
      </c>
      <c r="J1970" s="103"/>
      <c r="K1970" s="103">
        <v>1</v>
      </c>
      <c r="L1970" s="104">
        <v>2</v>
      </c>
      <c r="M1970" s="104"/>
      <c r="N1970" s="104">
        <v>1</v>
      </c>
      <c r="O1970" s="104"/>
      <c r="P1970" s="104">
        <v>2</v>
      </c>
      <c r="Q1970" s="104"/>
      <c r="R1970" s="104">
        <v>1</v>
      </c>
      <c r="S1970" s="104"/>
      <c r="T1970" s="105"/>
      <c r="U1970" s="105">
        <v>2</v>
      </c>
      <c r="V1970" s="94">
        <v>11</v>
      </c>
      <c r="W1970" s="121"/>
    </row>
    <row r="1971" spans="1:23" x14ac:dyDescent="0.2">
      <c r="A1971" s="86" t="s">
        <v>16</v>
      </c>
      <c r="B1971" s="86" t="s">
        <v>54</v>
      </c>
      <c r="C1971" s="88">
        <v>11524</v>
      </c>
      <c r="D1971" s="88" t="s">
        <v>73</v>
      </c>
      <c r="E1971" s="90" t="s">
        <v>37</v>
      </c>
      <c r="F1971" s="90">
        <v>157</v>
      </c>
      <c r="G1971" s="90">
        <v>145</v>
      </c>
      <c r="H1971" s="103"/>
      <c r="I1971" s="103">
        <v>2</v>
      </c>
      <c r="J1971" s="103">
        <v>1</v>
      </c>
      <c r="K1971" s="103"/>
      <c r="L1971" s="104">
        <v>2</v>
      </c>
      <c r="M1971" s="104"/>
      <c r="N1971" s="104">
        <v>1</v>
      </c>
      <c r="O1971" s="104"/>
      <c r="P1971" s="104">
        <v>2</v>
      </c>
      <c r="Q1971" s="104"/>
      <c r="R1971" s="104">
        <v>1</v>
      </c>
      <c r="S1971" s="104"/>
      <c r="T1971" s="105"/>
      <c r="U1971" s="105">
        <v>1</v>
      </c>
      <c r="V1971" s="94">
        <v>10</v>
      </c>
      <c r="W1971" s="121"/>
    </row>
    <row r="1972" spans="1:23" x14ac:dyDescent="0.2">
      <c r="A1972" s="86" t="s">
        <v>16</v>
      </c>
      <c r="B1972" s="86" t="s">
        <v>54</v>
      </c>
      <c r="C1972" s="88">
        <v>11524</v>
      </c>
      <c r="D1972" s="88" t="s">
        <v>73</v>
      </c>
      <c r="E1972" s="90" t="s">
        <v>37</v>
      </c>
      <c r="F1972" s="90">
        <v>157</v>
      </c>
      <c r="G1972" s="90">
        <v>145</v>
      </c>
      <c r="H1972" s="103"/>
      <c r="I1972" s="103">
        <v>2</v>
      </c>
      <c r="J1972" s="103">
        <v>1</v>
      </c>
      <c r="K1972" s="103"/>
      <c r="L1972" s="104">
        <v>2</v>
      </c>
      <c r="M1972" s="104"/>
      <c r="N1972" s="104">
        <v>1</v>
      </c>
      <c r="O1972" s="104"/>
      <c r="P1972" s="104">
        <v>2</v>
      </c>
      <c r="Q1972" s="104"/>
      <c r="R1972" s="104">
        <v>1</v>
      </c>
      <c r="S1972" s="104"/>
      <c r="T1972" s="105">
        <v>2</v>
      </c>
      <c r="U1972" s="105"/>
      <c r="V1972" s="94">
        <v>11</v>
      </c>
      <c r="W1972" s="121"/>
    </row>
    <row r="1973" spans="1:23" x14ac:dyDescent="0.2">
      <c r="A1973" s="86" t="s">
        <v>16</v>
      </c>
      <c r="B1973" s="86" t="s">
        <v>54</v>
      </c>
      <c r="C1973" s="88">
        <v>11524</v>
      </c>
      <c r="D1973" s="88" t="s">
        <v>73</v>
      </c>
      <c r="E1973" s="90" t="s">
        <v>37</v>
      </c>
      <c r="F1973" s="90">
        <v>157</v>
      </c>
      <c r="G1973" s="90">
        <v>145</v>
      </c>
      <c r="H1973" s="103"/>
      <c r="I1973" s="103">
        <v>2</v>
      </c>
      <c r="J1973" s="103">
        <v>1</v>
      </c>
      <c r="K1973" s="103"/>
      <c r="L1973" s="104">
        <v>2</v>
      </c>
      <c r="M1973" s="104"/>
      <c r="N1973" s="104">
        <v>1</v>
      </c>
      <c r="O1973" s="104"/>
      <c r="P1973" s="104">
        <v>2</v>
      </c>
      <c r="Q1973" s="104"/>
      <c r="R1973" s="104"/>
      <c r="S1973" s="104">
        <v>1</v>
      </c>
      <c r="T1973" s="105">
        <v>1</v>
      </c>
      <c r="U1973" s="105"/>
      <c r="V1973" s="94">
        <v>10</v>
      </c>
      <c r="W1973" s="121"/>
    </row>
    <row r="1974" spans="1:23" x14ac:dyDescent="0.2">
      <c r="A1974" s="86" t="s">
        <v>16</v>
      </c>
      <c r="B1974" s="86" t="s">
        <v>54</v>
      </c>
      <c r="C1974" s="88">
        <v>11524</v>
      </c>
      <c r="D1974" s="88" t="s">
        <v>73</v>
      </c>
      <c r="E1974" s="90" t="s">
        <v>37</v>
      </c>
      <c r="F1974" s="90">
        <v>157</v>
      </c>
      <c r="G1974" s="90">
        <v>145</v>
      </c>
      <c r="H1974" s="103"/>
      <c r="I1974" s="103">
        <v>2</v>
      </c>
      <c r="J1974" s="103">
        <v>1</v>
      </c>
      <c r="K1974" s="103"/>
      <c r="L1974" s="104">
        <v>2</v>
      </c>
      <c r="M1974" s="104"/>
      <c r="N1974" s="104">
        <v>1</v>
      </c>
      <c r="O1974" s="104"/>
      <c r="P1974" s="104">
        <v>2</v>
      </c>
      <c r="Q1974" s="104"/>
      <c r="R1974" s="104"/>
      <c r="S1974" s="104">
        <v>1</v>
      </c>
      <c r="T1974" s="105"/>
      <c r="U1974" s="105">
        <v>2</v>
      </c>
      <c r="V1974" s="94">
        <v>11</v>
      </c>
      <c r="W1974" s="121"/>
    </row>
    <row r="1975" spans="1:23" x14ac:dyDescent="0.2">
      <c r="A1975" s="86" t="s">
        <v>16</v>
      </c>
      <c r="B1975" s="86" t="s">
        <v>54</v>
      </c>
      <c r="C1975" s="88">
        <v>11524</v>
      </c>
      <c r="D1975" s="88" t="s">
        <v>73</v>
      </c>
      <c r="E1975" s="90" t="s">
        <v>37</v>
      </c>
      <c r="F1975" s="90">
        <v>157</v>
      </c>
      <c r="G1975" s="90">
        <v>145</v>
      </c>
      <c r="H1975" s="103"/>
      <c r="I1975" s="103">
        <v>1</v>
      </c>
      <c r="J1975" s="103">
        <v>1</v>
      </c>
      <c r="K1975" s="103"/>
      <c r="L1975" s="104"/>
      <c r="M1975" s="104">
        <v>1</v>
      </c>
      <c r="N1975" s="104">
        <v>1</v>
      </c>
      <c r="O1975" s="104"/>
      <c r="P1975" s="104">
        <v>1</v>
      </c>
      <c r="Q1975" s="104"/>
      <c r="R1975" s="104">
        <v>1</v>
      </c>
      <c r="S1975" s="104"/>
      <c r="T1975" s="105">
        <v>1</v>
      </c>
      <c r="U1975" s="105"/>
      <c r="V1975" s="94">
        <v>7</v>
      </c>
      <c r="W1975" s="121"/>
    </row>
    <row r="1976" spans="1:23" x14ac:dyDescent="0.2">
      <c r="A1976" s="86" t="s">
        <v>16</v>
      </c>
      <c r="B1976" s="86" t="s">
        <v>54</v>
      </c>
      <c r="C1976" s="88">
        <v>11524</v>
      </c>
      <c r="D1976" s="88" t="s">
        <v>73</v>
      </c>
      <c r="E1976" s="90" t="s">
        <v>37</v>
      </c>
      <c r="F1976" s="90">
        <v>157</v>
      </c>
      <c r="G1976" s="90">
        <v>145</v>
      </c>
      <c r="H1976" s="103"/>
      <c r="I1976" s="103">
        <v>1</v>
      </c>
      <c r="J1976" s="103"/>
      <c r="K1976" s="103">
        <v>1</v>
      </c>
      <c r="L1976" s="104">
        <v>1</v>
      </c>
      <c r="M1976" s="104"/>
      <c r="N1976" s="104">
        <v>1</v>
      </c>
      <c r="O1976" s="104"/>
      <c r="P1976" s="104">
        <v>2</v>
      </c>
      <c r="Q1976" s="104"/>
      <c r="R1976" s="104">
        <v>1</v>
      </c>
      <c r="S1976" s="104"/>
      <c r="T1976" s="105"/>
      <c r="U1976" s="105">
        <v>1</v>
      </c>
      <c r="V1976" s="94">
        <v>8</v>
      </c>
      <c r="W1976" s="121"/>
    </row>
    <row r="1977" spans="1:23" x14ac:dyDescent="0.2">
      <c r="A1977" s="86" t="s">
        <v>16</v>
      </c>
      <c r="B1977" s="86" t="s">
        <v>54</v>
      </c>
      <c r="C1977" s="88">
        <v>11524</v>
      </c>
      <c r="D1977" s="88" t="s">
        <v>73</v>
      </c>
      <c r="E1977" s="90" t="s">
        <v>37</v>
      </c>
      <c r="F1977" s="90">
        <v>157</v>
      </c>
      <c r="G1977" s="90">
        <v>145</v>
      </c>
      <c r="H1977" s="103"/>
      <c r="I1977" s="103">
        <v>2</v>
      </c>
      <c r="J1977" s="103">
        <v>1</v>
      </c>
      <c r="K1977" s="103"/>
      <c r="L1977" s="104"/>
      <c r="M1977" s="104">
        <v>2</v>
      </c>
      <c r="N1977" s="104">
        <v>1</v>
      </c>
      <c r="O1977" s="104"/>
      <c r="P1977" s="104">
        <v>2</v>
      </c>
      <c r="Q1977" s="104"/>
      <c r="R1977" s="104">
        <v>1</v>
      </c>
      <c r="S1977" s="104"/>
      <c r="T1977" s="105">
        <v>1</v>
      </c>
      <c r="U1977" s="105"/>
      <c r="V1977" s="94">
        <v>10</v>
      </c>
      <c r="W1977" s="121"/>
    </row>
    <row r="1978" spans="1:23" x14ac:dyDescent="0.2">
      <c r="A1978" s="86" t="s">
        <v>16</v>
      </c>
      <c r="B1978" s="86" t="s">
        <v>54</v>
      </c>
      <c r="C1978" s="88">
        <v>11524</v>
      </c>
      <c r="D1978" s="88" t="s">
        <v>73</v>
      </c>
      <c r="E1978" s="90" t="s">
        <v>37</v>
      </c>
      <c r="F1978" s="90">
        <v>157</v>
      </c>
      <c r="G1978" s="90">
        <v>145</v>
      </c>
      <c r="H1978" s="103"/>
      <c r="I1978" s="103">
        <v>1</v>
      </c>
      <c r="J1978" s="103">
        <v>1</v>
      </c>
      <c r="K1978" s="103"/>
      <c r="L1978" s="104"/>
      <c r="M1978" s="104">
        <v>1</v>
      </c>
      <c r="N1978" s="104">
        <v>1</v>
      </c>
      <c r="O1978" s="104"/>
      <c r="P1978" s="104">
        <v>2</v>
      </c>
      <c r="Q1978" s="104"/>
      <c r="R1978" s="104">
        <v>1</v>
      </c>
      <c r="S1978" s="104"/>
      <c r="T1978" s="105">
        <v>1</v>
      </c>
      <c r="U1978" s="105"/>
      <c r="V1978" s="94">
        <v>8</v>
      </c>
      <c r="W1978" s="121"/>
    </row>
    <row r="1979" spans="1:23" x14ac:dyDescent="0.2">
      <c r="A1979" s="86" t="s">
        <v>16</v>
      </c>
      <c r="B1979" s="86" t="s">
        <v>54</v>
      </c>
      <c r="C1979" s="88">
        <v>11524</v>
      </c>
      <c r="D1979" s="88" t="s">
        <v>73</v>
      </c>
      <c r="E1979" s="90" t="s">
        <v>37</v>
      </c>
      <c r="F1979" s="90">
        <v>157</v>
      </c>
      <c r="G1979" s="90">
        <v>145</v>
      </c>
      <c r="H1979" s="103"/>
      <c r="I1979" s="103">
        <v>1</v>
      </c>
      <c r="J1979" s="103">
        <v>1</v>
      </c>
      <c r="K1979" s="103"/>
      <c r="L1979" s="104"/>
      <c r="M1979" s="104">
        <v>1</v>
      </c>
      <c r="N1979" s="104">
        <v>1</v>
      </c>
      <c r="O1979" s="104"/>
      <c r="P1979" s="104">
        <v>1</v>
      </c>
      <c r="Q1979" s="104"/>
      <c r="R1979" s="104">
        <v>1</v>
      </c>
      <c r="S1979" s="104"/>
      <c r="T1979" s="105">
        <v>1</v>
      </c>
      <c r="U1979" s="105"/>
      <c r="V1979" s="94">
        <v>7</v>
      </c>
      <c r="W1979" s="121"/>
    </row>
    <row r="1980" spans="1:23" x14ac:dyDescent="0.2">
      <c r="A1980" s="86" t="s">
        <v>16</v>
      </c>
      <c r="B1980" s="86" t="s">
        <v>54</v>
      </c>
      <c r="C1980" s="88">
        <v>11524</v>
      </c>
      <c r="D1980" s="88" t="s">
        <v>73</v>
      </c>
      <c r="E1980" s="90" t="s">
        <v>37</v>
      </c>
      <c r="F1980" s="90">
        <v>157</v>
      </c>
      <c r="G1980" s="90">
        <v>145</v>
      </c>
      <c r="H1980" s="103"/>
      <c r="I1980" s="103">
        <v>1</v>
      </c>
      <c r="J1980" s="103"/>
      <c r="K1980" s="103">
        <v>1</v>
      </c>
      <c r="L1980" s="104">
        <v>1</v>
      </c>
      <c r="M1980" s="104"/>
      <c r="N1980" s="104">
        <v>0</v>
      </c>
      <c r="O1980" s="104"/>
      <c r="P1980" s="104">
        <v>1</v>
      </c>
      <c r="Q1980" s="104"/>
      <c r="R1980" s="104">
        <v>1</v>
      </c>
      <c r="S1980" s="104"/>
      <c r="T1980" s="105">
        <v>1</v>
      </c>
      <c r="U1980" s="105"/>
      <c r="V1980" s="94">
        <v>6</v>
      </c>
      <c r="W1980" s="121"/>
    </row>
    <row r="1981" spans="1:23" x14ac:dyDescent="0.2">
      <c r="A1981" s="86" t="s">
        <v>16</v>
      </c>
      <c r="B1981" s="86" t="s">
        <v>54</v>
      </c>
      <c r="C1981" s="88">
        <v>11524</v>
      </c>
      <c r="D1981" s="88" t="s">
        <v>73</v>
      </c>
      <c r="E1981" s="90" t="s">
        <v>37</v>
      </c>
      <c r="F1981" s="90">
        <v>157</v>
      </c>
      <c r="G1981" s="90">
        <v>145</v>
      </c>
      <c r="H1981" s="103">
        <v>2</v>
      </c>
      <c r="I1981" s="103"/>
      <c r="J1981" s="103">
        <v>1</v>
      </c>
      <c r="K1981" s="103"/>
      <c r="L1981" s="104">
        <v>2</v>
      </c>
      <c r="M1981" s="104"/>
      <c r="N1981" s="104">
        <v>1</v>
      </c>
      <c r="O1981" s="104"/>
      <c r="P1981" s="104">
        <v>2</v>
      </c>
      <c r="Q1981" s="104"/>
      <c r="R1981" s="104"/>
      <c r="S1981" s="104">
        <v>1</v>
      </c>
      <c r="T1981" s="105"/>
      <c r="U1981" s="105">
        <v>2</v>
      </c>
      <c r="V1981" s="94">
        <v>11</v>
      </c>
      <c r="W1981" s="121"/>
    </row>
    <row r="1982" spans="1:23" x14ac:dyDescent="0.2">
      <c r="A1982" s="86" t="s">
        <v>16</v>
      </c>
      <c r="B1982" s="86" t="s">
        <v>54</v>
      </c>
      <c r="C1982" s="88">
        <v>11524</v>
      </c>
      <c r="D1982" s="88" t="s">
        <v>73</v>
      </c>
      <c r="E1982" s="90" t="s">
        <v>37</v>
      </c>
      <c r="F1982" s="90">
        <v>157</v>
      </c>
      <c r="G1982" s="90">
        <v>145</v>
      </c>
      <c r="H1982" s="103">
        <v>2</v>
      </c>
      <c r="I1982" s="103"/>
      <c r="J1982" s="103">
        <v>1</v>
      </c>
      <c r="K1982" s="103"/>
      <c r="L1982" s="104">
        <v>2</v>
      </c>
      <c r="M1982" s="104"/>
      <c r="N1982" s="104">
        <v>1</v>
      </c>
      <c r="O1982" s="104"/>
      <c r="P1982" s="104">
        <v>2</v>
      </c>
      <c r="Q1982" s="104"/>
      <c r="R1982" s="104">
        <v>1</v>
      </c>
      <c r="S1982" s="104"/>
      <c r="T1982" s="105">
        <v>1</v>
      </c>
      <c r="U1982" s="105"/>
      <c r="V1982" s="94">
        <v>10</v>
      </c>
      <c r="W1982" s="121"/>
    </row>
    <row r="1983" spans="1:23" x14ac:dyDescent="0.2">
      <c r="A1983" s="86" t="s">
        <v>16</v>
      </c>
      <c r="B1983" s="86" t="s">
        <v>54</v>
      </c>
      <c r="C1983" s="88">
        <v>11524</v>
      </c>
      <c r="D1983" s="88" t="s">
        <v>73</v>
      </c>
      <c r="E1983" s="90" t="s">
        <v>37</v>
      </c>
      <c r="F1983" s="90">
        <v>157</v>
      </c>
      <c r="G1983" s="90">
        <v>145</v>
      </c>
      <c r="H1983" s="103"/>
      <c r="I1983" s="103">
        <v>2</v>
      </c>
      <c r="J1983" s="103">
        <v>1</v>
      </c>
      <c r="K1983" s="103"/>
      <c r="L1983" s="104">
        <v>2</v>
      </c>
      <c r="M1983" s="104"/>
      <c r="N1983" s="104">
        <v>1</v>
      </c>
      <c r="O1983" s="104"/>
      <c r="P1983" s="104"/>
      <c r="Q1983" s="104">
        <v>0</v>
      </c>
      <c r="R1983" s="104">
        <v>1</v>
      </c>
      <c r="S1983" s="104"/>
      <c r="T1983" s="105"/>
      <c r="U1983" s="105">
        <v>1</v>
      </c>
      <c r="V1983" s="94">
        <v>8</v>
      </c>
      <c r="W1983" s="121"/>
    </row>
    <row r="1984" spans="1:23" x14ac:dyDescent="0.2">
      <c r="A1984" s="86" t="s">
        <v>16</v>
      </c>
      <c r="B1984" s="86" t="s">
        <v>54</v>
      </c>
      <c r="C1984" s="88">
        <v>11524</v>
      </c>
      <c r="D1984" s="88" t="s">
        <v>73</v>
      </c>
      <c r="E1984" s="90" t="s">
        <v>37</v>
      </c>
      <c r="F1984" s="90">
        <v>157</v>
      </c>
      <c r="G1984" s="90">
        <v>145</v>
      </c>
      <c r="H1984" s="103">
        <v>2</v>
      </c>
      <c r="I1984" s="103"/>
      <c r="J1984" s="103"/>
      <c r="K1984" s="103">
        <v>1</v>
      </c>
      <c r="L1984" s="104">
        <v>1</v>
      </c>
      <c r="M1984" s="104"/>
      <c r="N1984" s="104">
        <v>1</v>
      </c>
      <c r="O1984" s="104"/>
      <c r="P1984" s="104"/>
      <c r="Q1984" s="104">
        <v>2</v>
      </c>
      <c r="R1984" s="104">
        <v>1</v>
      </c>
      <c r="S1984" s="104"/>
      <c r="T1984" s="105">
        <v>1</v>
      </c>
      <c r="U1984" s="105"/>
      <c r="V1984" s="94">
        <v>9</v>
      </c>
      <c r="W1984" s="121"/>
    </row>
    <row r="1985" spans="1:23" x14ac:dyDescent="0.2">
      <c r="A1985" s="86" t="s">
        <v>16</v>
      </c>
      <c r="B1985" s="86" t="s">
        <v>54</v>
      </c>
      <c r="C1985" s="88">
        <v>11524</v>
      </c>
      <c r="D1985" s="88" t="s">
        <v>73</v>
      </c>
      <c r="E1985" s="90" t="s">
        <v>37</v>
      </c>
      <c r="F1985" s="90">
        <v>157</v>
      </c>
      <c r="G1985" s="90">
        <v>145</v>
      </c>
      <c r="H1985" s="103">
        <v>2</v>
      </c>
      <c r="I1985" s="103"/>
      <c r="J1985" s="103">
        <v>1</v>
      </c>
      <c r="K1985" s="103"/>
      <c r="L1985" s="104">
        <v>2</v>
      </c>
      <c r="M1985" s="104"/>
      <c r="N1985" s="104">
        <v>1</v>
      </c>
      <c r="O1985" s="104"/>
      <c r="P1985" s="104">
        <v>2</v>
      </c>
      <c r="Q1985" s="104"/>
      <c r="R1985" s="104">
        <v>1</v>
      </c>
      <c r="S1985" s="104"/>
      <c r="T1985" s="105">
        <v>1</v>
      </c>
      <c r="U1985" s="105"/>
      <c r="V1985" s="94">
        <v>10</v>
      </c>
      <c r="W1985" s="121"/>
    </row>
    <row r="1986" spans="1:23" x14ac:dyDescent="0.2">
      <c r="A1986" s="86" t="s">
        <v>16</v>
      </c>
      <c r="B1986" s="86" t="s">
        <v>54</v>
      </c>
      <c r="C1986" s="88">
        <v>11524</v>
      </c>
      <c r="D1986" s="88" t="s">
        <v>73</v>
      </c>
      <c r="E1986" s="90" t="s">
        <v>37</v>
      </c>
      <c r="F1986" s="90">
        <v>157</v>
      </c>
      <c r="G1986" s="90">
        <v>145</v>
      </c>
      <c r="H1986" s="103"/>
      <c r="I1986" s="103">
        <v>2</v>
      </c>
      <c r="J1986" s="103">
        <v>1</v>
      </c>
      <c r="K1986" s="103"/>
      <c r="L1986" s="104">
        <v>2</v>
      </c>
      <c r="M1986" s="104"/>
      <c r="N1986" s="104">
        <v>1</v>
      </c>
      <c r="O1986" s="104"/>
      <c r="P1986" s="104">
        <v>1</v>
      </c>
      <c r="Q1986" s="104"/>
      <c r="R1986" s="104"/>
      <c r="S1986" s="104">
        <v>1</v>
      </c>
      <c r="T1986" s="105">
        <v>0</v>
      </c>
      <c r="U1986" s="105"/>
      <c r="V1986" s="94">
        <v>8</v>
      </c>
      <c r="W1986" s="121"/>
    </row>
    <row r="1987" spans="1:23" x14ac:dyDescent="0.2">
      <c r="A1987" s="86" t="s">
        <v>16</v>
      </c>
      <c r="B1987" s="86" t="s">
        <v>54</v>
      </c>
      <c r="C1987" s="88">
        <v>11524</v>
      </c>
      <c r="D1987" s="88" t="s">
        <v>73</v>
      </c>
      <c r="E1987" s="90" t="s">
        <v>37</v>
      </c>
      <c r="F1987" s="90">
        <v>157</v>
      </c>
      <c r="G1987" s="90">
        <v>145</v>
      </c>
      <c r="H1987" s="103">
        <v>2</v>
      </c>
      <c r="I1987" s="103"/>
      <c r="J1987" s="103"/>
      <c r="K1987" s="103">
        <v>1</v>
      </c>
      <c r="L1987" s="104">
        <v>2</v>
      </c>
      <c r="M1987" s="104"/>
      <c r="N1987" s="104">
        <v>1</v>
      </c>
      <c r="O1987" s="104"/>
      <c r="P1987" s="104"/>
      <c r="Q1987" s="104">
        <v>2</v>
      </c>
      <c r="R1987" s="104">
        <v>1</v>
      </c>
      <c r="S1987" s="104"/>
      <c r="T1987" s="105"/>
      <c r="U1987" s="105">
        <v>0</v>
      </c>
      <c r="V1987" s="94">
        <v>9</v>
      </c>
      <c r="W1987" s="121"/>
    </row>
    <row r="1988" spans="1:23" x14ac:dyDescent="0.2">
      <c r="A1988" s="86" t="s">
        <v>16</v>
      </c>
      <c r="B1988" s="86" t="s">
        <v>54</v>
      </c>
      <c r="C1988" s="88">
        <v>11524</v>
      </c>
      <c r="D1988" s="88" t="s">
        <v>73</v>
      </c>
      <c r="E1988" s="90" t="s">
        <v>37</v>
      </c>
      <c r="F1988" s="90">
        <v>157</v>
      </c>
      <c r="G1988" s="90">
        <v>145</v>
      </c>
      <c r="H1988" s="103"/>
      <c r="I1988" s="103">
        <v>2</v>
      </c>
      <c r="J1988" s="103">
        <v>1</v>
      </c>
      <c r="K1988" s="103"/>
      <c r="L1988" s="104">
        <v>2</v>
      </c>
      <c r="M1988" s="104"/>
      <c r="N1988" s="104">
        <v>1</v>
      </c>
      <c r="O1988" s="104"/>
      <c r="P1988" s="104">
        <v>1</v>
      </c>
      <c r="Q1988" s="104"/>
      <c r="R1988" s="104"/>
      <c r="S1988" s="104">
        <v>1</v>
      </c>
      <c r="T1988" s="105">
        <v>2</v>
      </c>
      <c r="U1988" s="105"/>
      <c r="V1988" s="94">
        <v>10</v>
      </c>
      <c r="W1988" s="121"/>
    </row>
    <row r="1989" spans="1:23" x14ac:dyDescent="0.2">
      <c r="A1989" s="86" t="s">
        <v>16</v>
      </c>
      <c r="B1989" s="86" t="s">
        <v>54</v>
      </c>
      <c r="C1989" s="88">
        <v>11524</v>
      </c>
      <c r="D1989" s="88" t="s">
        <v>73</v>
      </c>
      <c r="E1989" s="90" t="s">
        <v>37</v>
      </c>
      <c r="F1989" s="90">
        <v>157</v>
      </c>
      <c r="G1989" s="90">
        <v>145</v>
      </c>
      <c r="H1989" s="103"/>
      <c r="I1989" s="103">
        <v>2</v>
      </c>
      <c r="J1989" s="103">
        <v>1</v>
      </c>
      <c r="K1989" s="103"/>
      <c r="L1989" s="104">
        <v>2</v>
      </c>
      <c r="M1989" s="104"/>
      <c r="N1989" s="104">
        <v>1</v>
      </c>
      <c r="O1989" s="104"/>
      <c r="P1989" s="104">
        <v>1</v>
      </c>
      <c r="Q1989" s="104"/>
      <c r="R1989" s="104">
        <v>1</v>
      </c>
      <c r="S1989" s="104"/>
      <c r="T1989" s="105"/>
      <c r="U1989" s="105">
        <v>2</v>
      </c>
      <c r="V1989" s="94">
        <v>10</v>
      </c>
      <c r="W1989" s="121"/>
    </row>
    <row r="1990" spans="1:23" x14ac:dyDescent="0.2">
      <c r="A1990" s="86" t="s">
        <v>16</v>
      </c>
      <c r="B1990" s="86" t="s">
        <v>54</v>
      </c>
      <c r="C1990" s="88">
        <v>11524</v>
      </c>
      <c r="D1990" s="88" t="s">
        <v>73</v>
      </c>
      <c r="E1990" s="90" t="s">
        <v>37</v>
      </c>
      <c r="F1990" s="90">
        <v>157</v>
      </c>
      <c r="G1990" s="90">
        <v>145</v>
      </c>
      <c r="H1990" s="103"/>
      <c r="I1990" s="103">
        <v>2</v>
      </c>
      <c r="J1990" s="103"/>
      <c r="K1990" s="103">
        <v>1</v>
      </c>
      <c r="L1990" s="104">
        <v>2</v>
      </c>
      <c r="M1990" s="104"/>
      <c r="N1990" s="104">
        <v>1</v>
      </c>
      <c r="O1990" s="104"/>
      <c r="P1990" s="104"/>
      <c r="Q1990" s="104">
        <v>2</v>
      </c>
      <c r="R1990" s="104">
        <v>1</v>
      </c>
      <c r="S1990" s="104"/>
      <c r="T1990" s="105">
        <v>1</v>
      </c>
      <c r="U1990" s="105"/>
      <c r="V1990" s="94">
        <v>10</v>
      </c>
      <c r="W1990" s="121"/>
    </row>
    <row r="1991" spans="1:23" x14ac:dyDescent="0.2">
      <c r="A1991" s="86" t="s">
        <v>16</v>
      </c>
      <c r="B1991" s="86" t="s">
        <v>54</v>
      </c>
      <c r="C1991" s="88">
        <v>11524</v>
      </c>
      <c r="D1991" s="88" t="s">
        <v>73</v>
      </c>
      <c r="E1991" s="90" t="s">
        <v>37</v>
      </c>
      <c r="F1991" s="90">
        <v>157</v>
      </c>
      <c r="G1991" s="90">
        <v>145</v>
      </c>
      <c r="H1991" s="103">
        <v>2</v>
      </c>
      <c r="I1991" s="103"/>
      <c r="J1991" s="103">
        <v>1</v>
      </c>
      <c r="K1991" s="103"/>
      <c r="L1991" s="104">
        <v>2</v>
      </c>
      <c r="M1991" s="104"/>
      <c r="N1991" s="104">
        <v>1</v>
      </c>
      <c r="O1991" s="104"/>
      <c r="P1991" s="104"/>
      <c r="Q1991" s="104">
        <v>2</v>
      </c>
      <c r="R1991" s="104">
        <v>1</v>
      </c>
      <c r="S1991" s="104"/>
      <c r="T1991" s="105">
        <v>1</v>
      </c>
      <c r="U1991" s="105"/>
      <c r="V1991" s="94">
        <v>10</v>
      </c>
      <c r="W1991" s="121"/>
    </row>
    <row r="1992" spans="1:23" x14ac:dyDescent="0.2">
      <c r="A1992" s="86" t="s">
        <v>16</v>
      </c>
      <c r="B1992" s="86" t="s">
        <v>54</v>
      </c>
      <c r="C1992" s="88">
        <v>11524</v>
      </c>
      <c r="D1992" s="88" t="s">
        <v>73</v>
      </c>
      <c r="E1992" s="90" t="s">
        <v>37</v>
      </c>
      <c r="F1992" s="90">
        <v>157</v>
      </c>
      <c r="G1992" s="90">
        <v>145</v>
      </c>
      <c r="H1992" s="103"/>
      <c r="I1992" s="103">
        <v>2</v>
      </c>
      <c r="J1992" s="103">
        <v>1</v>
      </c>
      <c r="K1992" s="103"/>
      <c r="L1992" s="104">
        <v>2</v>
      </c>
      <c r="M1992" s="104"/>
      <c r="N1992" s="104">
        <v>1</v>
      </c>
      <c r="O1992" s="104"/>
      <c r="P1992" s="104"/>
      <c r="Q1992" s="104">
        <v>2</v>
      </c>
      <c r="R1992" s="104"/>
      <c r="S1992" s="104">
        <v>0</v>
      </c>
      <c r="T1992" s="105"/>
      <c r="U1992" s="105">
        <v>0</v>
      </c>
      <c r="V1992" s="94">
        <v>8</v>
      </c>
      <c r="W1992" s="121"/>
    </row>
    <row r="1993" spans="1:23" x14ac:dyDescent="0.2">
      <c r="A1993" s="86" t="s">
        <v>16</v>
      </c>
      <c r="B1993" s="86" t="s">
        <v>54</v>
      </c>
      <c r="C1993" s="88">
        <v>11524</v>
      </c>
      <c r="D1993" s="88" t="s">
        <v>73</v>
      </c>
      <c r="E1993" s="90" t="s">
        <v>37</v>
      </c>
      <c r="F1993" s="90">
        <v>157</v>
      </c>
      <c r="G1993" s="90">
        <v>145</v>
      </c>
      <c r="H1993" s="103">
        <v>2</v>
      </c>
      <c r="I1993" s="103"/>
      <c r="J1993" s="103">
        <v>1</v>
      </c>
      <c r="K1993" s="103"/>
      <c r="L1993" s="104">
        <v>2</v>
      </c>
      <c r="M1993" s="104"/>
      <c r="N1993" s="104">
        <v>1</v>
      </c>
      <c r="O1993" s="104"/>
      <c r="P1993" s="104">
        <v>2</v>
      </c>
      <c r="Q1993" s="104"/>
      <c r="R1993" s="104">
        <v>1</v>
      </c>
      <c r="S1993" s="104"/>
      <c r="T1993" s="105">
        <v>0</v>
      </c>
      <c r="U1993" s="105"/>
      <c r="V1993" s="94">
        <v>9</v>
      </c>
      <c r="W1993" s="121"/>
    </row>
    <row r="1994" spans="1:23" x14ac:dyDescent="0.2">
      <c r="A1994" s="86" t="s">
        <v>16</v>
      </c>
      <c r="B1994" s="86" t="s">
        <v>54</v>
      </c>
      <c r="C1994" s="88">
        <v>11524</v>
      </c>
      <c r="D1994" s="88" t="s">
        <v>73</v>
      </c>
      <c r="E1994" s="90" t="s">
        <v>37</v>
      </c>
      <c r="F1994" s="90">
        <v>157</v>
      </c>
      <c r="G1994" s="90">
        <v>145</v>
      </c>
      <c r="H1994" s="103">
        <v>2</v>
      </c>
      <c r="I1994" s="103"/>
      <c r="J1994" s="103">
        <v>1</v>
      </c>
      <c r="K1994" s="103"/>
      <c r="L1994" s="104">
        <v>2</v>
      </c>
      <c r="M1994" s="104"/>
      <c r="N1994" s="104">
        <v>1</v>
      </c>
      <c r="O1994" s="104"/>
      <c r="P1994" s="104">
        <v>2</v>
      </c>
      <c r="Q1994" s="104"/>
      <c r="R1994" s="104"/>
      <c r="S1994" s="104">
        <v>1</v>
      </c>
      <c r="T1994" s="105">
        <v>2</v>
      </c>
      <c r="U1994" s="105"/>
      <c r="V1994" s="94">
        <v>11</v>
      </c>
      <c r="W1994" s="121"/>
    </row>
    <row r="1995" spans="1:23" x14ac:dyDescent="0.2">
      <c r="A1995" s="86" t="s">
        <v>16</v>
      </c>
      <c r="B1995" s="86" t="s">
        <v>54</v>
      </c>
      <c r="C1995" s="88">
        <v>11524</v>
      </c>
      <c r="D1995" s="88" t="s">
        <v>73</v>
      </c>
      <c r="E1995" s="90" t="s">
        <v>37</v>
      </c>
      <c r="F1995" s="90">
        <v>157</v>
      </c>
      <c r="G1995" s="90">
        <v>145</v>
      </c>
      <c r="H1995" s="103"/>
      <c r="I1995" s="103">
        <v>2</v>
      </c>
      <c r="J1995" s="103">
        <v>1</v>
      </c>
      <c r="K1995" s="103"/>
      <c r="L1995" s="104">
        <v>2</v>
      </c>
      <c r="M1995" s="104"/>
      <c r="N1995" s="104">
        <v>1</v>
      </c>
      <c r="O1995" s="104"/>
      <c r="P1995" s="104">
        <v>2</v>
      </c>
      <c r="Q1995" s="104"/>
      <c r="R1995" s="104">
        <v>1</v>
      </c>
      <c r="S1995" s="104"/>
      <c r="T1995" s="105">
        <v>0</v>
      </c>
      <c r="U1995" s="105"/>
      <c r="V1995" s="94">
        <v>9</v>
      </c>
      <c r="W1995" s="121"/>
    </row>
    <row r="1996" spans="1:23" x14ac:dyDescent="0.2">
      <c r="A1996" s="86" t="s">
        <v>16</v>
      </c>
      <c r="B1996" s="86" t="s">
        <v>54</v>
      </c>
      <c r="C1996" s="88">
        <v>11524</v>
      </c>
      <c r="D1996" s="88" t="s">
        <v>73</v>
      </c>
      <c r="E1996" s="90" t="s">
        <v>37</v>
      </c>
      <c r="F1996" s="90">
        <v>157</v>
      </c>
      <c r="G1996" s="90">
        <v>145</v>
      </c>
      <c r="H1996" s="103"/>
      <c r="I1996" s="103">
        <v>2</v>
      </c>
      <c r="J1996" s="103">
        <v>1</v>
      </c>
      <c r="K1996" s="103"/>
      <c r="L1996" s="104">
        <v>2</v>
      </c>
      <c r="M1996" s="104"/>
      <c r="N1996" s="104">
        <v>1</v>
      </c>
      <c r="O1996" s="104"/>
      <c r="P1996" s="104"/>
      <c r="Q1996" s="104">
        <v>2</v>
      </c>
      <c r="R1996" s="104">
        <v>1</v>
      </c>
      <c r="S1996" s="104"/>
      <c r="T1996" s="105">
        <v>0</v>
      </c>
      <c r="U1996" s="105"/>
      <c r="V1996" s="94">
        <v>9</v>
      </c>
      <c r="W1996" s="121"/>
    </row>
    <row r="1997" spans="1:23" x14ac:dyDescent="0.2">
      <c r="A1997" s="86" t="s">
        <v>16</v>
      </c>
      <c r="B1997" s="86" t="s">
        <v>54</v>
      </c>
      <c r="C1997" s="88">
        <v>11524</v>
      </c>
      <c r="D1997" s="88" t="s">
        <v>73</v>
      </c>
      <c r="E1997" s="90" t="s">
        <v>37</v>
      </c>
      <c r="F1997" s="90">
        <v>157</v>
      </c>
      <c r="G1997" s="90">
        <v>145</v>
      </c>
      <c r="H1997" s="103">
        <v>2</v>
      </c>
      <c r="I1997" s="103"/>
      <c r="J1997" s="103">
        <v>1</v>
      </c>
      <c r="K1997" s="103"/>
      <c r="L1997" s="104">
        <v>2</v>
      </c>
      <c r="M1997" s="104"/>
      <c r="N1997" s="104">
        <v>1</v>
      </c>
      <c r="O1997" s="104"/>
      <c r="P1997" s="104">
        <v>2</v>
      </c>
      <c r="Q1997" s="104"/>
      <c r="R1997" s="104">
        <v>1</v>
      </c>
      <c r="S1997" s="104">
        <v>1</v>
      </c>
      <c r="T1997" s="105">
        <v>0</v>
      </c>
      <c r="U1997" s="105"/>
      <c r="V1997" s="94">
        <v>10</v>
      </c>
      <c r="W1997" s="121"/>
    </row>
    <row r="1998" spans="1:23" x14ac:dyDescent="0.2">
      <c r="A1998" s="86" t="s">
        <v>16</v>
      </c>
      <c r="B1998" s="86" t="s">
        <v>54</v>
      </c>
      <c r="C1998" s="88">
        <v>11524</v>
      </c>
      <c r="D1998" s="88" t="s">
        <v>73</v>
      </c>
      <c r="E1998" s="90" t="s">
        <v>37</v>
      </c>
      <c r="F1998" s="90">
        <v>157</v>
      </c>
      <c r="G1998" s="90">
        <v>145</v>
      </c>
      <c r="H1998" s="103">
        <v>2</v>
      </c>
      <c r="I1998" s="103"/>
      <c r="J1998" s="103">
        <v>1</v>
      </c>
      <c r="K1998" s="103"/>
      <c r="L1998" s="104">
        <v>2</v>
      </c>
      <c r="M1998" s="104"/>
      <c r="N1998" s="104">
        <v>1</v>
      </c>
      <c r="O1998" s="104"/>
      <c r="P1998" s="104">
        <v>2</v>
      </c>
      <c r="Q1998" s="104"/>
      <c r="R1998" s="104">
        <v>1</v>
      </c>
      <c r="S1998" s="104"/>
      <c r="T1998" s="105">
        <v>0</v>
      </c>
      <c r="U1998" s="105"/>
      <c r="V1998" s="94">
        <v>9</v>
      </c>
      <c r="W1998" s="121"/>
    </row>
    <row r="1999" spans="1:23" x14ac:dyDescent="0.2">
      <c r="A1999" s="86" t="s">
        <v>16</v>
      </c>
      <c r="B1999" s="86" t="s">
        <v>54</v>
      </c>
      <c r="C1999" s="88">
        <v>11524</v>
      </c>
      <c r="D1999" s="88" t="s">
        <v>73</v>
      </c>
      <c r="E1999" s="90" t="s">
        <v>37</v>
      </c>
      <c r="F1999" s="90">
        <v>157</v>
      </c>
      <c r="G1999" s="90">
        <v>145</v>
      </c>
      <c r="H1999" s="103"/>
      <c r="I1999" s="103">
        <v>2</v>
      </c>
      <c r="J1999" s="103">
        <v>1</v>
      </c>
      <c r="K1999" s="103"/>
      <c r="L1999" s="104">
        <v>2</v>
      </c>
      <c r="M1999" s="104"/>
      <c r="N1999" s="104"/>
      <c r="O1999" s="104">
        <v>1</v>
      </c>
      <c r="P1999" s="104">
        <v>2</v>
      </c>
      <c r="Q1999" s="104"/>
      <c r="R1999" s="104"/>
      <c r="S1999" s="104">
        <v>1</v>
      </c>
      <c r="T1999" s="105">
        <v>1</v>
      </c>
      <c r="U1999" s="105"/>
      <c r="V1999" s="94">
        <v>10</v>
      </c>
      <c r="W1999" s="121"/>
    </row>
    <row r="2000" spans="1:23" x14ac:dyDescent="0.2">
      <c r="A2000" s="86" t="s">
        <v>16</v>
      </c>
      <c r="B2000" s="86" t="s">
        <v>54</v>
      </c>
      <c r="C2000" s="88">
        <v>11524</v>
      </c>
      <c r="D2000" s="88" t="s">
        <v>73</v>
      </c>
      <c r="E2000" s="90" t="s">
        <v>37</v>
      </c>
      <c r="F2000" s="90">
        <v>157</v>
      </c>
      <c r="G2000" s="90">
        <v>145</v>
      </c>
      <c r="H2000" s="103"/>
      <c r="I2000" s="103">
        <v>2</v>
      </c>
      <c r="J2000" s="103">
        <v>1</v>
      </c>
      <c r="K2000" s="103"/>
      <c r="L2000" s="104">
        <v>2</v>
      </c>
      <c r="M2000" s="104"/>
      <c r="N2000" s="104">
        <v>1</v>
      </c>
      <c r="O2000" s="104"/>
      <c r="P2000" s="104"/>
      <c r="Q2000" s="104">
        <v>2</v>
      </c>
      <c r="R2000" s="104"/>
      <c r="S2000" s="104">
        <v>1</v>
      </c>
      <c r="T2000" s="105">
        <v>1</v>
      </c>
      <c r="U2000" s="105"/>
      <c r="V2000" s="94">
        <v>10</v>
      </c>
      <c r="W2000" s="121"/>
    </row>
    <row r="2001" spans="1:23" x14ac:dyDescent="0.2">
      <c r="A2001" s="86" t="s">
        <v>16</v>
      </c>
      <c r="B2001" s="86" t="s">
        <v>54</v>
      </c>
      <c r="C2001" s="88">
        <v>11524</v>
      </c>
      <c r="D2001" s="88" t="s">
        <v>73</v>
      </c>
      <c r="E2001" s="90" t="s">
        <v>37</v>
      </c>
      <c r="F2001" s="90">
        <v>157</v>
      </c>
      <c r="G2001" s="90">
        <v>145</v>
      </c>
      <c r="H2001" s="103">
        <v>2</v>
      </c>
      <c r="I2001" s="103"/>
      <c r="J2001" s="103">
        <v>1</v>
      </c>
      <c r="K2001" s="103"/>
      <c r="L2001" s="104">
        <v>2</v>
      </c>
      <c r="M2001" s="104"/>
      <c r="N2001" s="104">
        <v>1</v>
      </c>
      <c r="O2001" s="104"/>
      <c r="P2001" s="104">
        <v>2</v>
      </c>
      <c r="Q2001" s="104"/>
      <c r="R2001" s="104">
        <v>1</v>
      </c>
      <c r="S2001" s="104"/>
      <c r="T2001" s="105">
        <v>1</v>
      </c>
      <c r="U2001" s="105"/>
      <c r="V2001" s="94">
        <v>10</v>
      </c>
      <c r="W2001" s="121"/>
    </row>
    <row r="2002" spans="1:23" x14ac:dyDescent="0.2">
      <c r="A2002" s="86" t="s">
        <v>16</v>
      </c>
      <c r="B2002" s="86" t="s">
        <v>54</v>
      </c>
      <c r="C2002" s="88">
        <v>11524</v>
      </c>
      <c r="D2002" s="88" t="s">
        <v>73</v>
      </c>
      <c r="E2002" s="90" t="s">
        <v>37</v>
      </c>
      <c r="F2002" s="90">
        <v>157</v>
      </c>
      <c r="G2002" s="90">
        <v>145</v>
      </c>
      <c r="H2002" s="103">
        <v>2</v>
      </c>
      <c r="I2002" s="103"/>
      <c r="J2002" s="103"/>
      <c r="K2002" s="103">
        <v>1</v>
      </c>
      <c r="L2002" s="104">
        <v>2</v>
      </c>
      <c r="M2002" s="104"/>
      <c r="N2002" s="104">
        <v>1</v>
      </c>
      <c r="O2002" s="104"/>
      <c r="P2002" s="104"/>
      <c r="Q2002" s="104">
        <v>1</v>
      </c>
      <c r="R2002" s="104">
        <v>1</v>
      </c>
      <c r="S2002" s="104"/>
      <c r="T2002" s="105">
        <v>1</v>
      </c>
      <c r="U2002" s="105"/>
      <c r="V2002" s="94">
        <v>9</v>
      </c>
      <c r="W2002" s="121"/>
    </row>
    <row r="2003" spans="1:23" x14ac:dyDescent="0.2">
      <c r="A2003" s="86" t="s">
        <v>16</v>
      </c>
      <c r="B2003" s="86" t="s">
        <v>54</v>
      </c>
      <c r="C2003" s="88">
        <v>11524</v>
      </c>
      <c r="D2003" s="88" t="s">
        <v>73</v>
      </c>
      <c r="E2003" s="90" t="s">
        <v>37</v>
      </c>
      <c r="F2003" s="90">
        <v>157</v>
      </c>
      <c r="G2003" s="90">
        <v>145</v>
      </c>
      <c r="H2003" s="103">
        <v>2</v>
      </c>
      <c r="I2003" s="103"/>
      <c r="J2003" s="103">
        <v>1</v>
      </c>
      <c r="K2003" s="103"/>
      <c r="L2003" s="104">
        <v>2</v>
      </c>
      <c r="M2003" s="104"/>
      <c r="N2003" s="104">
        <v>1</v>
      </c>
      <c r="O2003" s="104"/>
      <c r="P2003" s="104">
        <v>2</v>
      </c>
      <c r="Q2003" s="104"/>
      <c r="R2003" s="104">
        <v>1</v>
      </c>
      <c r="S2003" s="104"/>
      <c r="T2003" s="105"/>
      <c r="U2003" s="105">
        <v>1</v>
      </c>
      <c r="V2003" s="94">
        <v>10</v>
      </c>
      <c r="W2003" s="121"/>
    </row>
    <row r="2004" spans="1:23" x14ac:dyDescent="0.2">
      <c r="A2004" s="86" t="s">
        <v>16</v>
      </c>
      <c r="B2004" s="86" t="s">
        <v>54</v>
      </c>
      <c r="C2004" s="88">
        <v>11524</v>
      </c>
      <c r="D2004" s="88" t="s">
        <v>73</v>
      </c>
      <c r="E2004" s="90" t="s">
        <v>37</v>
      </c>
      <c r="F2004" s="90">
        <v>157</v>
      </c>
      <c r="G2004" s="90">
        <v>145</v>
      </c>
      <c r="H2004" s="103"/>
      <c r="I2004" s="103">
        <v>2</v>
      </c>
      <c r="J2004" s="103">
        <v>1</v>
      </c>
      <c r="K2004" s="103"/>
      <c r="L2004" s="104">
        <v>2</v>
      </c>
      <c r="M2004" s="104"/>
      <c r="N2004" s="104">
        <v>1</v>
      </c>
      <c r="O2004" s="104"/>
      <c r="P2004" s="104">
        <v>2</v>
      </c>
      <c r="Q2004" s="104"/>
      <c r="R2004" s="104">
        <v>1</v>
      </c>
      <c r="S2004" s="104"/>
      <c r="T2004" s="105"/>
      <c r="U2004" s="105">
        <v>0</v>
      </c>
      <c r="V2004" s="94">
        <v>9</v>
      </c>
      <c r="W2004" s="121"/>
    </row>
    <row r="2005" spans="1:23" x14ac:dyDescent="0.2">
      <c r="A2005" s="86" t="s">
        <v>16</v>
      </c>
      <c r="B2005" s="86" t="s">
        <v>54</v>
      </c>
      <c r="C2005" s="88">
        <v>11524</v>
      </c>
      <c r="D2005" s="88" t="s">
        <v>73</v>
      </c>
      <c r="E2005" s="90" t="s">
        <v>37</v>
      </c>
      <c r="F2005" s="90">
        <v>157</v>
      </c>
      <c r="G2005" s="90">
        <v>145</v>
      </c>
      <c r="H2005" s="103"/>
      <c r="I2005" s="103">
        <v>2</v>
      </c>
      <c r="J2005" s="103">
        <v>1</v>
      </c>
      <c r="K2005" s="103"/>
      <c r="L2005" s="104">
        <v>1</v>
      </c>
      <c r="M2005" s="104"/>
      <c r="N2005" s="104">
        <v>1</v>
      </c>
      <c r="O2005" s="104"/>
      <c r="P2005" s="104">
        <v>0</v>
      </c>
      <c r="Q2005" s="104"/>
      <c r="R2005" s="104">
        <v>1</v>
      </c>
      <c r="S2005" s="104"/>
      <c r="T2005" s="105">
        <v>1</v>
      </c>
      <c r="U2005" s="105"/>
      <c r="V2005" s="94">
        <v>7</v>
      </c>
      <c r="W2005" s="121"/>
    </row>
    <row r="2006" spans="1:23" x14ac:dyDescent="0.2">
      <c r="A2006" s="86" t="s">
        <v>16</v>
      </c>
      <c r="B2006" s="86" t="s">
        <v>54</v>
      </c>
      <c r="C2006" s="88">
        <v>11524</v>
      </c>
      <c r="D2006" s="88" t="s">
        <v>73</v>
      </c>
      <c r="E2006" s="90" t="s">
        <v>37</v>
      </c>
      <c r="F2006" s="90">
        <v>157</v>
      </c>
      <c r="G2006" s="90">
        <v>145</v>
      </c>
      <c r="H2006" s="103"/>
      <c r="I2006" s="103">
        <v>2</v>
      </c>
      <c r="J2006" s="103">
        <v>1</v>
      </c>
      <c r="K2006" s="103"/>
      <c r="L2006" s="104">
        <v>2</v>
      </c>
      <c r="M2006" s="104"/>
      <c r="N2006" s="104">
        <v>1</v>
      </c>
      <c r="O2006" s="104"/>
      <c r="P2006" s="104">
        <v>2</v>
      </c>
      <c r="Q2006" s="104"/>
      <c r="R2006" s="104"/>
      <c r="S2006" s="104">
        <v>1</v>
      </c>
      <c r="T2006" s="105"/>
      <c r="U2006" s="105">
        <v>1</v>
      </c>
      <c r="V2006" s="94">
        <v>10</v>
      </c>
      <c r="W2006" s="121"/>
    </row>
    <row r="2007" spans="1:23" x14ac:dyDescent="0.2">
      <c r="A2007" s="86" t="s">
        <v>16</v>
      </c>
      <c r="B2007" s="86" t="s">
        <v>54</v>
      </c>
      <c r="C2007" s="88">
        <v>11524</v>
      </c>
      <c r="D2007" s="88" t="s">
        <v>73</v>
      </c>
      <c r="E2007" s="90" t="s">
        <v>37</v>
      </c>
      <c r="F2007" s="90">
        <v>157</v>
      </c>
      <c r="G2007" s="90">
        <v>145</v>
      </c>
      <c r="H2007" s="103">
        <v>2</v>
      </c>
      <c r="I2007" s="103"/>
      <c r="J2007" s="103">
        <v>1</v>
      </c>
      <c r="K2007" s="103"/>
      <c r="L2007" s="104">
        <v>2</v>
      </c>
      <c r="M2007" s="104"/>
      <c r="N2007" s="104">
        <v>1</v>
      </c>
      <c r="O2007" s="104"/>
      <c r="P2007" s="104">
        <v>1</v>
      </c>
      <c r="Q2007" s="104"/>
      <c r="R2007" s="104">
        <v>1</v>
      </c>
      <c r="S2007" s="104"/>
      <c r="T2007" s="105"/>
      <c r="U2007" s="105">
        <v>2</v>
      </c>
      <c r="V2007" s="94">
        <v>10</v>
      </c>
      <c r="W2007" s="121"/>
    </row>
    <row r="2008" spans="1:23" x14ac:dyDescent="0.2">
      <c r="A2008" s="86" t="s">
        <v>16</v>
      </c>
      <c r="B2008" s="86" t="s">
        <v>54</v>
      </c>
      <c r="C2008" s="88">
        <v>11524</v>
      </c>
      <c r="D2008" s="88" t="s">
        <v>73</v>
      </c>
      <c r="E2008" s="90" t="s">
        <v>37</v>
      </c>
      <c r="F2008" s="90">
        <v>157</v>
      </c>
      <c r="G2008" s="90">
        <v>145</v>
      </c>
      <c r="H2008" s="103"/>
      <c r="I2008" s="103">
        <v>2</v>
      </c>
      <c r="J2008" s="103">
        <v>1</v>
      </c>
      <c r="K2008" s="103"/>
      <c r="L2008" s="104">
        <v>2</v>
      </c>
      <c r="M2008" s="104"/>
      <c r="N2008" s="104"/>
      <c r="O2008" s="104">
        <v>1</v>
      </c>
      <c r="P2008" s="104">
        <v>2</v>
      </c>
      <c r="Q2008" s="104"/>
      <c r="R2008" s="104"/>
      <c r="S2008" s="104">
        <v>1</v>
      </c>
      <c r="T2008" s="105"/>
      <c r="U2008" s="105">
        <v>2</v>
      </c>
      <c r="V2008" s="94">
        <v>11</v>
      </c>
      <c r="W2008" s="121"/>
    </row>
    <row r="2009" spans="1:23" x14ac:dyDescent="0.2">
      <c r="A2009" s="86" t="s">
        <v>16</v>
      </c>
      <c r="B2009" s="86" t="s">
        <v>54</v>
      </c>
      <c r="C2009" s="88">
        <v>11524</v>
      </c>
      <c r="D2009" s="88" t="s">
        <v>73</v>
      </c>
      <c r="E2009" s="90" t="s">
        <v>37</v>
      </c>
      <c r="F2009" s="90">
        <v>157</v>
      </c>
      <c r="G2009" s="90">
        <v>145</v>
      </c>
      <c r="H2009" s="103">
        <v>2</v>
      </c>
      <c r="I2009" s="103"/>
      <c r="J2009" s="103">
        <v>1</v>
      </c>
      <c r="K2009" s="103"/>
      <c r="L2009" s="104">
        <v>2</v>
      </c>
      <c r="M2009" s="104"/>
      <c r="N2009" s="104">
        <v>1</v>
      </c>
      <c r="O2009" s="104"/>
      <c r="P2009" s="104"/>
      <c r="Q2009" s="104">
        <v>2</v>
      </c>
      <c r="R2009" s="104"/>
      <c r="S2009" s="104">
        <v>1</v>
      </c>
      <c r="T2009" s="105">
        <v>0</v>
      </c>
      <c r="U2009" s="105"/>
      <c r="V2009" s="94">
        <v>9</v>
      </c>
      <c r="W2009" s="121"/>
    </row>
    <row r="2010" spans="1:23" x14ac:dyDescent="0.2">
      <c r="A2010" s="86" t="s">
        <v>16</v>
      </c>
      <c r="B2010" s="86" t="s">
        <v>54</v>
      </c>
      <c r="C2010" s="88">
        <v>11524</v>
      </c>
      <c r="D2010" s="88" t="s">
        <v>73</v>
      </c>
      <c r="E2010" s="90" t="s">
        <v>37</v>
      </c>
      <c r="F2010" s="90">
        <v>157</v>
      </c>
      <c r="G2010" s="90">
        <v>145</v>
      </c>
      <c r="H2010" s="103"/>
      <c r="I2010" s="103">
        <v>2</v>
      </c>
      <c r="J2010" s="103"/>
      <c r="K2010" s="103">
        <v>0</v>
      </c>
      <c r="L2010" s="104">
        <v>2</v>
      </c>
      <c r="M2010" s="104"/>
      <c r="N2010" s="104">
        <v>1</v>
      </c>
      <c r="O2010" s="104"/>
      <c r="P2010" s="104">
        <v>0</v>
      </c>
      <c r="Q2010" s="104"/>
      <c r="R2010" s="104">
        <v>1</v>
      </c>
      <c r="S2010" s="104"/>
      <c r="T2010" s="105">
        <v>1</v>
      </c>
      <c r="U2010" s="105"/>
      <c r="V2010" s="94">
        <v>7</v>
      </c>
      <c r="W2010" s="121"/>
    </row>
    <row r="2011" spans="1:23" x14ac:dyDescent="0.2">
      <c r="A2011" s="86" t="s">
        <v>16</v>
      </c>
      <c r="B2011" s="86" t="s">
        <v>54</v>
      </c>
      <c r="C2011" s="88">
        <v>11524</v>
      </c>
      <c r="D2011" s="88" t="s">
        <v>73</v>
      </c>
      <c r="E2011" s="90" t="s">
        <v>37</v>
      </c>
      <c r="F2011" s="90">
        <v>157</v>
      </c>
      <c r="G2011" s="90">
        <v>145</v>
      </c>
      <c r="H2011" s="103"/>
      <c r="I2011" s="103">
        <v>2</v>
      </c>
      <c r="J2011" s="103">
        <v>1</v>
      </c>
      <c r="K2011" s="103"/>
      <c r="L2011" s="104">
        <v>2</v>
      </c>
      <c r="M2011" s="104"/>
      <c r="N2011" s="104">
        <v>1</v>
      </c>
      <c r="O2011" s="104"/>
      <c r="P2011" s="104"/>
      <c r="Q2011" s="104">
        <v>2</v>
      </c>
      <c r="R2011" s="104">
        <v>1</v>
      </c>
      <c r="S2011" s="104"/>
      <c r="T2011" s="105">
        <v>2</v>
      </c>
      <c r="U2011" s="105"/>
      <c r="V2011" s="94">
        <v>11</v>
      </c>
      <c r="W2011" s="121"/>
    </row>
    <row r="2012" spans="1:23" x14ac:dyDescent="0.2">
      <c r="A2012" s="86" t="s">
        <v>16</v>
      </c>
      <c r="B2012" s="86" t="s">
        <v>54</v>
      </c>
      <c r="C2012" s="88">
        <v>11524</v>
      </c>
      <c r="D2012" s="88" t="s">
        <v>73</v>
      </c>
      <c r="E2012" s="90" t="s">
        <v>37</v>
      </c>
      <c r="F2012" s="90">
        <v>157</v>
      </c>
      <c r="G2012" s="90">
        <v>145</v>
      </c>
      <c r="H2012" s="103"/>
      <c r="I2012" s="103">
        <v>2</v>
      </c>
      <c r="J2012" s="103">
        <v>1</v>
      </c>
      <c r="K2012" s="103"/>
      <c r="L2012" s="104">
        <v>2</v>
      </c>
      <c r="M2012" s="104"/>
      <c r="N2012" s="104">
        <v>1</v>
      </c>
      <c r="O2012" s="104"/>
      <c r="P2012" s="104"/>
      <c r="Q2012" s="104">
        <v>2</v>
      </c>
      <c r="R2012" s="104">
        <v>1</v>
      </c>
      <c r="S2012" s="104"/>
      <c r="T2012" s="105">
        <v>1</v>
      </c>
      <c r="U2012" s="105"/>
      <c r="V2012" s="94">
        <v>10</v>
      </c>
      <c r="W2012" s="121"/>
    </row>
    <row r="2013" spans="1:23" x14ac:dyDescent="0.2">
      <c r="A2013" s="86" t="s">
        <v>16</v>
      </c>
      <c r="B2013" s="86" t="s">
        <v>55</v>
      </c>
      <c r="C2013" s="88">
        <v>11525</v>
      </c>
      <c r="D2013" s="88" t="s">
        <v>70</v>
      </c>
      <c r="E2013" s="89" t="s">
        <v>22</v>
      </c>
      <c r="F2013" s="90">
        <v>75</v>
      </c>
      <c r="G2013" s="90">
        <v>65</v>
      </c>
      <c r="H2013" s="91"/>
      <c r="I2013" s="91">
        <v>2</v>
      </c>
      <c r="J2013" s="91"/>
      <c r="K2013" s="91">
        <v>1</v>
      </c>
      <c r="L2013" s="92"/>
      <c r="M2013" s="92">
        <v>0</v>
      </c>
      <c r="N2013" s="92">
        <v>1</v>
      </c>
      <c r="O2013" s="92"/>
      <c r="P2013" s="92">
        <v>2</v>
      </c>
      <c r="Q2013" s="92"/>
      <c r="R2013" s="92">
        <v>1</v>
      </c>
      <c r="S2013" s="92"/>
      <c r="T2013" s="93">
        <v>0</v>
      </c>
      <c r="U2013" s="93"/>
      <c r="V2013" s="94">
        <v>7</v>
      </c>
      <c r="W2013" s="121"/>
    </row>
    <row r="2014" spans="1:23" x14ac:dyDescent="0.2">
      <c r="A2014" s="86" t="s">
        <v>16</v>
      </c>
      <c r="B2014" s="86" t="s">
        <v>55</v>
      </c>
      <c r="C2014" s="88">
        <v>11525</v>
      </c>
      <c r="D2014" s="88" t="s">
        <v>70</v>
      </c>
      <c r="E2014" s="89" t="s">
        <v>22</v>
      </c>
      <c r="F2014" s="90">
        <v>75</v>
      </c>
      <c r="G2014" s="90">
        <v>65</v>
      </c>
      <c r="H2014" s="91"/>
      <c r="I2014" s="91">
        <v>2</v>
      </c>
      <c r="J2014" s="91">
        <v>1</v>
      </c>
      <c r="K2014" s="91"/>
      <c r="L2014" s="92"/>
      <c r="M2014" s="92">
        <v>0</v>
      </c>
      <c r="N2014" s="92">
        <v>1</v>
      </c>
      <c r="O2014" s="92"/>
      <c r="P2014" s="92">
        <v>2</v>
      </c>
      <c r="Q2014" s="92"/>
      <c r="R2014" s="92">
        <v>1</v>
      </c>
      <c r="S2014" s="92"/>
      <c r="T2014" s="93">
        <v>1</v>
      </c>
      <c r="U2014" s="93"/>
      <c r="V2014" s="94">
        <v>8</v>
      </c>
      <c r="W2014" s="121"/>
    </row>
    <row r="2015" spans="1:23" x14ac:dyDescent="0.2">
      <c r="A2015" s="86" t="s">
        <v>16</v>
      </c>
      <c r="B2015" s="86" t="s">
        <v>55</v>
      </c>
      <c r="C2015" s="88">
        <v>11525</v>
      </c>
      <c r="D2015" s="88" t="s">
        <v>70</v>
      </c>
      <c r="E2015" s="90" t="s">
        <v>22</v>
      </c>
      <c r="F2015" s="90">
        <v>75</v>
      </c>
      <c r="G2015" s="90">
        <v>65</v>
      </c>
      <c r="H2015" s="91">
        <v>2</v>
      </c>
      <c r="I2015" s="91"/>
      <c r="J2015" s="91"/>
      <c r="K2015" s="91">
        <v>1</v>
      </c>
      <c r="L2015" s="92">
        <v>2</v>
      </c>
      <c r="M2015" s="92"/>
      <c r="N2015" s="92">
        <v>1</v>
      </c>
      <c r="O2015" s="92"/>
      <c r="P2015" s="92">
        <v>0</v>
      </c>
      <c r="Q2015" s="92"/>
      <c r="R2015" s="92">
        <v>1</v>
      </c>
      <c r="S2015" s="92"/>
      <c r="T2015" s="93">
        <v>0</v>
      </c>
      <c r="U2015" s="93"/>
      <c r="V2015" s="94">
        <v>7</v>
      </c>
      <c r="W2015" s="121"/>
    </row>
    <row r="2016" spans="1:23" x14ac:dyDescent="0.2">
      <c r="A2016" s="86" t="s">
        <v>16</v>
      </c>
      <c r="B2016" s="86" t="s">
        <v>55</v>
      </c>
      <c r="C2016" s="88">
        <v>11525</v>
      </c>
      <c r="D2016" s="88" t="s">
        <v>70</v>
      </c>
      <c r="E2016" s="90" t="s">
        <v>22</v>
      </c>
      <c r="F2016" s="90">
        <v>75</v>
      </c>
      <c r="G2016" s="90">
        <v>65</v>
      </c>
      <c r="H2016" s="91">
        <v>2</v>
      </c>
      <c r="I2016" s="91"/>
      <c r="J2016" s="91">
        <v>1</v>
      </c>
      <c r="K2016" s="91"/>
      <c r="L2016" s="92">
        <v>2</v>
      </c>
      <c r="M2016" s="92"/>
      <c r="N2016" s="92"/>
      <c r="O2016" s="92">
        <v>0</v>
      </c>
      <c r="P2016" s="92">
        <v>0</v>
      </c>
      <c r="Q2016" s="92"/>
      <c r="R2016" s="92"/>
      <c r="S2016" s="92">
        <v>0</v>
      </c>
      <c r="T2016" s="93">
        <v>0</v>
      </c>
      <c r="U2016" s="93"/>
      <c r="V2016" s="94">
        <v>5</v>
      </c>
      <c r="W2016" s="121"/>
    </row>
    <row r="2017" spans="1:23" x14ac:dyDescent="0.2">
      <c r="A2017" s="86" t="s">
        <v>16</v>
      </c>
      <c r="B2017" s="86" t="s">
        <v>55</v>
      </c>
      <c r="C2017" s="88">
        <v>11525</v>
      </c>
      <c r="D2017" s="88" t="s">
        <v>70</v>
      </c>
      <c r="E2017" s="90" t="s">
        <v>22</v>
      </c>
      <c r="F2017" s="90">
        <v>75</v>
      </c>
      <c r="G2017" s="90">
        <v>65</v>
      </c>
      <c r="H2017" s="91">
        <v>2</v>
      </c>
      <c r="I2017" s="91"/>
      <c r="J2017" s="91">
        <v>1</v>
      </c>
      <c r="K2017" s="91"/>
      <c r="L2017" s="92">
        <v>0</v>
      </c>
      <c r="M2017" s="92"/>
      <c r="N2017" s="92">
        <v>1</v>
      </c>
      <c r="O2017" s="92"/>
      <c r="P2017" s="92">
        <v>0</v>
      </c>
      <c r="Q2017" s="92"/>
      <c r="R2017" s="92"/>
      <c r="S2017" s="92">
        <v>0</v>
      </c>
      <c r="T2017" s="93"/>
      <c r="U2017" s="93">
        <v>0</v>
      </c>
      <c r="V2017" s="94">
        <v>4</v>
      </c>
      <c r="W2017" s="121"/>
    </row>
    <row r="2018" spans="1:23" x14ac:dyDescent="0.2">
      <c r="A2018" s="86" t="s">
        <v>16</v>
      </c>
      <c r="B2018" s="86" t="s">
        <v>55</v>
      </c>
      <c r="C2018" s="88">
        <v>11525</v>
      </c>
      <c r="D2018" s="88" t="s">
        <v>70</v>
      </c>
      <c r="E2018" s="90" t="s">
        <v>22</v>
      </c>
      <c r="F2018" s="90">
        <v>75</v>
      </c>
      <c r="G2018" s="90">
        <v>65</v>
      </c>
      <c r="H2018" s="91">
        <v>2</v>
      </c>
      <c r="I2018" s="91"/>
      <c r="J2018" s="91"/>
      <c r="K2018" s="91">
        <v>0</v>
      </c>
      <c r="L2018" s="92">
        <v>0</v>
      </c>
      <c r="M2018" s="92"/>
      <c r="N2018" s="92">
        <v>1</v>
      </c>
      <c r="O2018" s="92"/>
      <c r="P2018" s="92">
        <v>2</v>
      </c>
      <c r="Q2018" s="92"/>
      <c r="R2018" s="92">
        <v>1</v>
      </c>
      <c r="S2018" s="92"/>
      <c r="T2018" s="93"/>
      <c r="U2018" s="93">
        <v>1</v>
      </c>
      <c r="V2018" s="94">
        <v>7</v>
      </c>
      <c r="W2018" s="121"/>
    </row>
    <row r="2019" spans="1:23" x14ac:dyDescent="0.2">
      <c r="A2019" s="86" t="s">
        <v>16</v>
      </c>
      <c r="B2019" s="86" t="s">
        <v>55</v>
      </c>
      <c r="C2019" s="88">
        <v>11525</v>
      </c>
      <c r="D2019" s="88" t="s">
        <v>70</v>
      </c>
      <c r="E2019" s="90" t="s">
        <v>22</v>
      </c>
      <c r="F2019" s="90">
        <v>75</v>
      </c>
      <c r="G2019" s="90">
        <v>65</v>
      </c>
      <c r="H2019" s="91">
        <v>1</v>
      </c>
      <c r="I2019" s="91"/>
      <c r="J2019" s="91">
        <v>1</v>
      </c>
      <c r="K2019" s="91"/>
      <c r="L2019" s="92">
        <v>2</v>
      </c>
      <c r="M2019" s="92"/>
      <c r="N2019" s="92"/>
      <c r="O2019" s="92">
        <v>0</v>
      </c>
      <c r="P2019" s="92">
        <v>2</v>
      </c>
      <c r="Q2019" s="92"/>
      <c r="R2019" s="92">
        <v>1</v>
      </c>
      <c r="S2019" s="92"/>
      <c r="T2019" s="93">
        <v>1</v>
      </c>
      <c r="U2019" s="93"/>
      <c r="V2019" s="94">
        <v>8</v>
      </c>
      <c r="W2019" s="121"/>
    </row>
    <row r="2020" spans="1:23" x14ac:dyDescent="0.2">
      <c r="A2020" s="86" t="s">
        <v>16</v>
      </c>
      <c r="B2020" s="86" t="s">
        <v>55</v>
      </c>
      <c r="C2020" s="88">
        <v>11525</v>
      </c>
      <c r="D2020" s="88" t="s">
        <v>70</v>
      </c>
      <c r="E2020" s="90" t="s">
        <v>22</v>
      </c>
      <c r="F2020" s="90">
        <v>75</v>
      </c>
      <c r="G2020" s="90">
        <v>65</v>
      </c>
      <c r="H2020" s="91"/>
      <c r="I2020" s="91">
        <v>0</v>
      </c>
      <c r="J2020" s="91">
        <v>1</v>
      </c>
      <c r="K2020" s="91"/>
      <c r="L2020" s="92">
        <v>2</v>
      </c>
      <c r="M2020" s="92"/>
      <c r="N2020" s="92">
        <v>0</v>
      </c>
      <c r="O2020" s="92"/>
      <c r="P2020" s="92">
        <v>2</v>
      </c>
      <c r="Q2020" s="92"/>
      <c r="R2020" s="92">
        <v>0</v>
      </c>
      <c r="S2020" s="92"/>
      <c r="T2020" s="93">
        <v>1</v>
      </c>
      <c r="U2020" s="93"/>
      <c r="V2020" s="94">
        <v>6</v>
      </c>
      <c r="W2020" s="121"/>
    </row>
    <row r="2021" spans="1:23" x14ac:dyDescent="0.2">
      <c r="A2021" s="86" t="s">
        <v>16</v>
      </c>
      <c r="B2021" s="86" t="s">
        <v>55</v>
      </c>
      <c r="C2021" s="88">
        <v>11525</v>
      </c>
      <c r="D2021" s="88" t="s">
        <v>70</v>
      </c>
      <c r="E2021" s="90" t="s">
        <v>22</v>
      </c>
      <c r="F2021" s="90">
        <v>75</v>
      </c>
      <c r="G2021" s="90">
        <v>65</v>
      </c>
      <c r="H2021" s="91"/>
      <c r="I2021" s="91">
        <v>2</v>
      </c>
      <c r="J2021" s="91"/>
      <c r="K2021" s="91">
        <v>1</v>
      </c>
      <c r="L2021" s="92"/>
      <c r="M2021" s="92">
        <v>0</v>
      </c>
      <c r="N2021" s="92">
        <v>1</v>
      </c>
      <c r="O2021" s="92"/>
      <c r="P2021" s="92">
        <v>2</v>
      </c>
      <c r="Q2021" s="92"/>
      <c r="R2021" s="92"/>
      <c r="S2021" s="92">
        <v>1</v>
      </c>
      <c r="T2021" s="93">
        <v>1</v>
      </c>
      <c r="U2021" s="93"/>
      <c r="V2021" s="94">
        <v>8</v>
      </c>
      <c r="W2021" s="121"/>
    </row>
    <row r="2022" spans="1:23" x14ac:dyDescent="0.2">
      <c r="A2022" s="86" t="s">
        <v>16</v>
      </c>
      <c r="B2022" s="86" t="s">
        <v>55</v>
      </c>
      <c r="C2022" s="88">
        <v>11525</v>
      </c>
      <c r="D2022" s="88" t="s">
        <v>70</v>
      </c>
      <c r="E2022" s="90" t="s">
        <v>22</v>
      </c>
      <c r="F2022" s="90">
        <v>75</v>
      </c>
      <c r="G2022" s="90">
        <v>65</v>
      </c>
      <c r="H2022" s="91"/>
      <c r="I2022" s="91">
        <v>2</v>
      </c>
      <c r="J2022" s="91"/>
      <c r="K2022" s="91">
        <v>1</v>
      </c>
      <c r="L2022" s="92"/>
      <c r="M2022" s="92">
        <v>0</v>
      </c>
      <c r="N2022" s="92">
        <v>1</v>
      </c>
      <c r="O2022" s="92"/>
      <c r="P2022" s="92">
        <v>2</v>
      </c>
      <c r="Q2022" s="92"/>
      <c r="R2022" s="92"/>
      <c r="S2022" s="92">
        <v>0</v>
      </c>
      <c r="T2022" s="93"/>
      <c r="U2022" s="93">
        <v>2</v>
      </c>
      <c r="V2022" s="94">
        <v>8</v>
      </c>
      <c r="W2022" s="121"/>
    </row>
    <row r="2023" spans="1:23" x14ac:dyDescent="0.2">
      <c r="A2023" s="86" t="s">
        <v>16</v>
      </c>
      <c r="B2023" s="86" t="s">
        <v>55</v>
      </c>
      <c r="C2023" s="88">
        <v>11525</v>
      </c>
      <c r="D2023" s="88" t="s">
        <v>70</v>
      </c>
      <c r="E2023" s="90" t="s">
        <v>22</v>
      </c>
      <c r="F2023" s="90">
        <v>75</v>
      </c>
      <c r="G2023" s="90">
        <v>65</v>
      </c>
      <c r="H2023" s="91"/>
      <c r="I2023" s="91">
        <v>2</v>
      </c>
      <c r="J2023" s="91">
        <v>1</v>
      </c>
      <c r="K2023" s="91"/>
      <c r="L2023" s="92"/>
      <c r="M2023" s="92">
        <v>1</v>
      </c>
      <c r="N2023" s="92">
        <v>1</v>
      </c>
      <c r="O2023" s="92"/>
      <c r="P2023" s="92"/>
      <c r="Q2023" s="92">
        <v>2</v>
      </c>
      <c r="R2023" s="92">
        <v>1</v>
      </c>
      <c r="S2023" s="92"/>
      <c r="T2023" s="93"/>
      <c r="U2023" s="93">
        <v>1</v>
      </c>
      <c r="V2023" s="94">
        <v>9</v>
      </c>
      <c r="W2023" s="121"/>
    </row>
    <row r="2024" spans="1:23" x14ac:dyDescent="0.2">
      <c r="A2024" s="86" t="s">
        <v>16</v>
      </c>
      <c r="B2024" s="86" t="s">
        <v>55</v>
      </c>
      <c r="C2024" s="88">
        <v>11525</v>
      </c>
      <c r="D2024" s="88" t="s">
        <v>70</v>
      </c>
      <c r="E2024" s="90" t="s">
        <v>22</v>
      </c>
      <c r="F2024" s="90">
        <v>75</v>
      </c>
      <c r="G2024" s="90">
        <v>65</v>
      </c>
      <c r="H2024" s="91"/>
      <c r="I2024" s="91">
        <v>1</v>
      </c>
      <c r="J2024" s="91">
        <v>1</v>
      </c>
      <c r="K2024" s="91"/>
      <c r="L2024" s="92"/>
      <c r="M2024" s="92">
        <v>1</v>
      </c>
      <c r="N2024" s="92">
        <v>1</v>
      </c>
      <c r="O2024" s="92"/>
      <c r="P2024" s="92">
        <v>2</v>
      </c>
      <c r="Q2024" s="92"/>
      <c r="R2024" s="92"/>
      <c r="S2024" s="92">
        <v>1</v>
      </c>
      <c r="T2024" s="93"/>
      <c r="U2024" s="93">
        <v>1</v>
      </c>
      <c r="V2024" s="94">
        <v>8</v>
      </c>
      <c r="W2024" s="121"/>
    </row>
    <row r="2025" spans="1:23" x14ac:dyDescent="0.2">
      <c r="A2025" s="86" t="s">
        <v>16</v>
      </c>
      <c r="B2025" s="86" t="s">
        <v>55</v>
      </c>
      <c r="C2025" s="88">
        <v>11525</v>
      </c>
      <c r="D2025" s="88" t="s">
        <v>70</v>
      </c>
      <c r="E2025" s="90" t="s">
        <v>22</v>
      </c>
      <c r="F2025" s="90">
        <v>75</v>
      </c>
      <c r="G2025" s="90">
        <v>65</v>
      </c>
      <c r="H2025" s="91">
        <v>2</v>
      </c>
      <c r="I2025" s="91"/>
      <c r="J2025" s="91">
        <v>1</v>
      </c>
      <c r="K2025" s="91"/>
      <c r="L2025" s="92"/>
      <c r="M2025" s="92">
        <v>1</v>
      </c>
      <c r="N2025" s="92">
        <v>1</v>
      </c>
      <c r="O2025" s="92"/>
      <c r="P2025" s="92">
        <v>2</v>
      </c>
      <c r="Q2025" s="92"/>
      <c r="R2025" s="92">
        <v>1</v>
      </c>
      <c r="S2025" s="92"/>
      <c r="T2025" s="93">
        <v>1</v>
      </c>
      <c r="U2025" s="93"/>
      <c r="V2025" s="94">
        <v>9</v>
      </c>
      <c r="W2025" s="121"/>
    </row>
    <row r="2026" spans="1:23" x14ac:dyDescent="0.2">
      <c r="A2026" s="86" t="s">
        <v>16</v>
      </c>
      <c r="B2026" s="86" t="s">
        <v>55</v>
      </c>
      <c r="C2026" s="88">
        <v>11525</v>
      </c>
      <c r="D2026" s="88" t="s">
        <v>70</v>
      </c>
      <c r="E2026" s="90" t="s">
        <v>22</v>
      </c>
      <c r="F2026" s="90">
        <v>75</v>
      </c>
      <c r="G2026" s="90">
        <v>65</v>
      </c>
      <c r="H2026" s="91"/>
      <c r="I2026" s="91">
        <v>2</v>
      </c>
      <c r="J2026" s="91"/>
      <c r="K2026" s="91">
        <v>1</v>
      </c>
      <c r="L2026" s="92">
        <v>2</v>
      </c>
      <c r="M2026" s="92"/>
      <c r="N2026" s="92">
        <v>1</v>
      </c>
      <c r="O2026" s="92"/>
      <c r="P2026" s="92">
        <v>2</v>
      </c>
      <c r="Q2026" s="92"/>
      <c r="R2026" s="92">
        <v>1</v>
      </c>
      <c r="S2026" s="92"/>
      <c r="T2026" s="93">
        <v>2</v>
      </c>
      <c r="U2026" s="93"/>
      <c r="V2026" s="94">
        <v>11</v>
      </c>
      <c r="W2026" s="121"/>
    </row>
    <row r="2027" spans="1:23" x14ac:dyDescent="0.2">
      <c r="A2027" s="86" t="s">
        <v>16</v>
      </c>
      <c r="B2027" s="86" t="s">
        <v>55</v>
      </c>
      <c r="C2027" s="88">
        <v>11525</v>
      </c>
      <c r="D2027" s="88" t="s">
        <v>70</v>
      </c>
      <c r="E2027" s="90" t="s">
        <v>22</v>
      </c>
      <c r="F2027" s="90">
        <v>75</v>
      </c>
      <c r="G2027" s="90">
        <v>65</v>
      </c>
      <c r="H2027" s="91">
        <v>2</v>
      </c>
      <c r="I2027" s="91"/>
      <c r="J2027" s="91">
        <v>1</v>
      </c>
      <c r="K2027" s="91"/>
      <c r="L2027" s="92"/>
      <c r="M2027" s="92">
        <v>1</v>
      </c>
      <c r="N2027" s="92"/>
      <c r="O2027" s="92">
        <v>1</v>
      </c>
      <c r="P2027" s="92">
        <v>2</v>
      </c>
      <c r="Q2027" s="92"/>
      <c r="R2027" s="92">
        <v>1</v>
      </c>
      <c r="S2027" s="92"/>
      <c r="T2027" s="93">
        <v>2</v>
      </c>
      <c r="U2027" s="93"/>
      <c r="V2027" s="94">
        <v>10</v>
      </c>
      <c r="W2027" s="121"/>
    </row>
    <row r="2028" spans="1:23" x14ac:dyDescent="0.2">
      <c r="A2028" s="86" t="s">
        <v>16</v>
      </c>
      <c r="B2028" s="86" t="s">
        <v>55</v>
      </c>
      <c r="C2028" s="88">
        <v>11525</v>
      </c>
      <c r="D2028" s="88" t="s">
        <v>70</v>
      </c>
      <c r="E2028" s="90" t="s">
        <v>22</v>
      </c>
      <c r="F2028" s="90">
        <v>75</v>
      </c>
      <c r="G2028" s="90">
        <v>65</v>
      </c>
      <c r="H2028" s="91">
        <v>2</v>
      </c>
      <c r="I2028" s="91"/>
      <c r="J2028" s="91"/>
      <c r="K2028" s="91">
        <v>1</v>
      </c>
      <c r="L2028" s="92"/>
      <c r="M2028" s="92">
        <v>1</v>
      </c>
      <c r="N2028" s="92">
        <v>1</v>
      </c>
      <c r="O2028" s="92"/>
      <c r="P2028" s="92"/>
      <c r="Q2028" s="92">
        <v>2</v>
      </c>
      <c r="R2028" s="92"/>
      <c r="S2028" s="92">
        <v>1</v>
      </c>
      <c r="T2028" s="93">
        <v>2</v>
      </c>
      <c r="U2028" s="93"/>
      <c r="V2028" s="94">
        <v>10</v>
      </c>
      <c r="W2028" s="121"/>
    </row>
    <row r="2029" spans="1:23" x14ac:dyDescent="0.2">
      <c r="A2029" s="86" t="s">
        <v>16</v>
      </c>
      <c r="B2029" s="86" t="s">
        <v>55</v>
      </c>
      <c r="C2029" s="88">
        <v>11525</v>
      </c>
      <c r="D2029" s="88" t="s">
        <v>70</v>
      </c>
      <c r="E2029" s="90" t="s">
        <v>22</v>
      </c>
      <c r="F2029" s="90">
        <v>75</v>
      </c>
      <c r="G2029" s="90">
        <v>65</v>
      </c>
      <c r="H2029" s="91">
        <v>2</v>
      </c>
      <c r="I2029" s="91"/>
      <c r="J2029" s="91">
        <v>0</v>
      </c>
      <c r="K2029" s="91"/>
      <c r="L2029" s="92">
        <v>2</v>
      </c>
      <c r="M2029" s="92"/>
      <c r="N2029" s="92">
        <v>1</v>
      </c>
      <c r="O2029" s="92"/>
      <c r="P2029" s="92">
        <v>2</v>
      </c>
      <c r="Q2029" s="92"/>
      <c r="R2029" s="92">
        <v>1</v>
      </c>
      <c r="S2029" s="92"/>
      <c r="T2029" s="93">
        <v>2</v>
      </c>
      <c r="U2029" s="93"/>
      <c r="V2029" s="94">
        <v>10</v>
      </c>
      <c r="W2029" s="121"/>
    </row>
    <row r="2030" spans="1:23" x14ac:dyDescent="0.2">
      <c r="A2030" s="86" t="s">
        <v>16</v>
      </c>
      <c r="B2030" s="86" t="s">
        <v>55</v>
      </c>
      <c r="C2030" s="88">
        <v>11525</v>
      </c>
      <c r="D2030" s="88" t="s">
        <v>70</v>
      </c>
      <c r="E2030" s="90" t="s">
        <v>22</v>
      </c>
      <c r="F2030" s="90">
        <v>75</v>
      </c>
      <c r="G2030" s="90">
        <v>65</v>
      </c>
      <c r="H2030" s="91">
        <v>2</v>
      </c>
      <c r="I2030" s="91"/>
      <c r="J2030" s="91">
        <v>1</v>
      </c>
      <c r="K2030" s="91"/>
      <c r="L2030" s="92"/>
      <c r="M2030" s="92">
        <v>1</v>
      </c>
      <c r="N2030" s="92">
        <v>1</v>
      </c>
      <c r="O2030" s="92"/>
      <c r="P2030" s="92">
        <v>2</v>
      </c>
      <c r="Q2030" s="92"/>
      <c r="R2030" s="92">
        <v>1</v>
      </c>
      <c r="S2030" s="92"/>
      <c r="T2030" s="93">
        <v>1</v>
      </c>
      <c r="U2030" s="93"/>
      <c r="V2030" s="94">
        <v>9</v>
      </c>
      <c r="W2030" s="121"/>
    </row>
    <row r="2031" spans="1:23" x14ac:dyDescent="0.2">
      <c r="A2031" s="86" t="s">
        <v>16</v>
      </c>
      <c r="B2031" s="86" t="s">
        <v>55</v>
      </c>
      <c r="C2031" s="88">
        <v>11525</v>
      </c>
      <c r="D2031" s="88" t="s">
        <v>70</v>
      </c>
      <c r="E2031" s="90" t="s">
        <v>22</v>
      </c>
      <c r="F2031" s="90">
        <v>75</v>
      </c>
      <c r="G2031" s="90">
        <v>65</v>
      </c>
      <c r="H2031" s="91"/>
      <c r="I2031" s="91">
        <v>0</v>
      </c>
      <c r="J2031" s="91">
        <v>1</v>
      </c>
      <c r="K2031" s="91"/>
      <c r="L2031" s="92">
        <v>0</v>
      </c>
      <c r="M2031" s="92"/>
      <c r="N2031" s="92">
        <v>1</v>
      </c>
      <c r="O2031" s="92"/>
      <c r="P2031" s="92">
        <v>2</v>
      </c>
      <c r="Q2031" s="92"/>
      <c r="R2031" s="92">
        <v>1</v>
      </c>
      <c r="S2031" s="92"/>
      <c r="T2031" s="93"/>
      <c r="U2031" s="93">
        <v>1</v>
      </c>
      <c r="V2031" s="94">
        <v>6</v>
      </c>
      <c r="W2031" s="121"/>
    </row>
    <row r="2032" spans="1:23" x14ac:dyDescent="0.2">
      <c r="A2032" s="86" t="s">
        <v>16</v>
      </c>
      <c r="B2032" s="86" t="s">
        <v>55</v>
      </c>
      <c r="C2032" s="88">
        <v>11525</v>
      </c>
      <c r="D2032" s="88" t="s">
        <v>70</v>
      </c>
      <c r="E2032" s="90" t="s">
        <v>22</v>
      </c>
      <c r="F2032" s="90">
        <v>75</v>
      </c>
      <c r="G2032" s="90">
        <v>65</v>
      </c>
      <c r="H2032" s="91">
        <v>2</v>
      </c>
      <c r="I2032" s="91"/>
      <c r="J2032" s="91"/>
      <c r="K2032" s="91">
        <v>1</v>
      </c>
      <c r="L2032" s="92">
        <v>2</v>
      </c>
      <c r="M2032" s="92"/>
      <c r="N2032" s="92">
        <v>1</v>
      </c>
      <c r="O2032" s="92"/>
      <c r="P2032" s="92">
        <v>2</v>
      </c>
      <c r="Q2032" s="92"/>
      <c r="R2032" s="92">
        <v>1</v>
      </c>
      <c r="S2032" s="92"/>
      <c r="T2032" s="93">
        <v>0</v>
      </c>
      <c r="U2032" s="93"/>
      <c r="V2032" s="94">
        <v>9</v>
      </c>
      <c r="W2032" s="121"/>
    </row>
    <row r="2033" spans="1:23" x14ac:dyDescent="0.2">
      <c r="A2033" s="86" t="s">
        <v>16</v>
      </c>
      <c r="B2033" s="86" t="s">
        <v>55</v>
      </c>
      <c r="C2033" s="88">
        <v>11525</v>
      </c>
      <c r="D2033" s="88" t="s">
        <v>70</v>
      </c>
      <c r="E2033" s="90" t="s">
        <v>22</v>
      </c>
      <c r="F2033" s="90">
        <v>75</v>
      </c>
      <c r="G2033" s="90">
        <v>65</v>
      </c>
      <c r="H2033" s="91"/>
      <c r="I2033" s="91">
        <v>2</v>
      </c>
      <c r="J2033" s="91">
        <v>1</v>
      </c>
      <c r="K2033" s="91"/>
      <c r="L2033" s="92">
        <v>2</v>
      </c>
      <c r="M2033" s="92"/>
      <c r="N2033" s="92">
        <v>1</v>
      </c>
      <c r="O2033" s="92"/>
      <c r="P2033" s="92"/>
      <c r="Q2033" s="92">
        <v>2</v>
      </c>
      <c r="R2033" s="92"/>
      <c r="S2033" s="92">
        <v>1</v>
      </c>
      <c r="T2033" s="93">
        <v>1</v>
      </c>
      <c r="U2033" s="93"/>
      <c r="V2033" s="94">
        <v>10</v>
      </c>
      <c r="W2033" s="121"/>
    </row>
    <row r="2034" spans="1:23" x14ac:dyDescent="0.2">
      <c r="A2034" s="86" t="s">
        <v>16</v>
      </c>
      <c r="B2034" s="86" t="s">
        <v>55</v>
      </c>
      <c r="C2034" s="88">
        <v>11525</v>
      </c>
      <c r="D2034" s="88" t="s">
        <v>70</v>
      </c>
      <c r="E2034" s="90" t="s">
        <v>22</v>
      </c>
      <c r="F2034" s="90">
        <v>75</v>
      </c>
      <c r="G2034" s="90">
        <v>65</v>
      </c>
      <c r="H2034" s="91">
        <v>2</v>
      </c>
      <c r="I2034" s="91"/>
      <c r="J2034" s="91"/>
      <c r="K2034" s="91">
        <v>1</v>
      </c>
      <c r="L2034" s="92">
        <v>2</v>
      </c>
      <c r="M2034" s="92"/>
      <c r="N2034" s="92">
        <v>1</v>
      </c>
      <c r="O2034" s="92"/>
      <c r="P2034" s="92">
        <v>2</v>
      </c>
      <c r="Q2034" s="92"/>
      <c r="R2034" s="92">
        <v>1</v>
      </c>
      <c r="S2034" s="92"/>
      <c r="T2034" s="93">
        <v>1</v>
      </c>
      <c r="U2034" s="93"/>
      <c r="V2034" s="94">
        <v>10</v>
      </c>
      <c r="W2034" s="121"/>
    </row>
    <row r="2035" spans="1:23" x14ac:dyDescent="0.2">
      <c r="A2035" s="86" t="s">
        <v>16</v>
      </c>
      <c r="B2035" s="86" t="s">
        <v>55</v>
      </c>
      <c r="C2035" s="88">
        <v>11525</v>
      </c>
      <c r="D2035" s="88" t="s">
        <v>70</v>
      </c>
      <c r="E2035" s="90" t="s">
        <v>22</v>
      </c>
      <c r="F2035" s="90">
        <v>75</v>
      </c>
      <c r="G2035" s="90">
        <v>65</v>
      </c>
      <c r="H2035" s="91">
        <v>2</v>
      </c>
      <c r="I2035" s="91"/>
      <c r="J2035" s="91">
        <v>1</v>
      </c>
      <c r="K2035" s="91"/>
      <c r="L2035" s="92">
        <v>0</v>
      </c>
      <c r="M2035" s="92"/>
      <c r="N2035" s="92">
        <v>1</v>
      </c>
      <c r="O2035" s="92"/>
      <c r="P2035" s="92">
        <v>2</v>
      </c>
      <c r="Q2035" s="92"/>
      <c r="R2035" s="92">
        <v>1</v>
      </c>
      <c r="S2035" s="92"/>
      <c r="T2035" s="93">
        <v>0</v>
      </c>
      <c r="U2035" s="93"/>
      <c r="V2035" s="94">
        <v>7</v>
      </c>
      <c r="W2035" s="121"/>
    </row>
    <row r="2036" spans="1:23" x14ac:dyDescent="0.2">
      <c r="A2036" s="86" t="s">
        <v>16</v>
      </c>
      <c r="B2036" s="86" t="s">
        <v>55</v>
      </c>
      <c r="C2036" s="88">
        <v>11525</v>
      </c>
      <c r="D2036" s="88" t="s">
        <v>70</v>
      </c>
      <c r="E2036" s="90" t="s">
        <v>22</v>
      </c>
      <c r="F2036" s="90">
        <v>75</v>
      </c>
      <c r="G2036" s="90">
        <v>65</v>
      </c>
      <c r="H2036" s="91">
        <v>2</v>
      </c>
      <c r="I2036" s="91"/>
      <c r="J2036" s="91"/>
      <c r="K2036" s="91">
        <v>1</v>
      </c>
      <c r="L2036" s="92">
        <v>0</v>
      </c>
      <c r="M2036" s="92"/>
      <c r="N2036" s="92">
        <v>1</v>
      </c>
      <c r="O2036" s="92"/>
      <c r="P2036" s="92">
        <v>0</v>
      </c>
      <c r="Q2036" s="92"/>
      <c r="R2036" s="92"/>
      <c r="S2036" s="92">
        <v>1</v>
      </c>
      <c r="T2036" s="93"/>
      <c r="U2036" s="93">
        <v>0</v>
      </c>
      <c r="V2036" s="94">
        <v>5</v>
      </c>
      <c r="W2036" s="121"/>
    </row>
    <row r="2037" spans="1:23" x14ac:dyDescent="0.2">
      <c r="A2037" s="86" t="s">
        <v>16</v>
      </c>
      <c r="B2037" s="86" t="s">
        <v>55</v>
      </c>
      <c r="C2037" s="88">
        <v>11525</v>
      </c>
      <c r="D2037" s="88" t="s">
        <v>70</v>
      </c>
      <c r="E2037" s="90" t="s">
        <v>22</v>
      </c>
      <c r="F2037" s="90">
        <v>75</v>
      </c>
      <c r="G2037" s="90">
        <v>65</v>
      </c>
      <c r="H2037" s="91">
        <v>1</v>
      </c>
      <c r="I2037" s="91"/>
      <c r="J2037" s="91">
        <v>1</v>
      </c>
      <c r="K2037" s="91"/>
      <c r="L2037" s="92"/>
      <c r="M2037" s="92">
        <v>1</v>
      </c>
      <c r="N2037" s="92">
        <v>1</v>
      </c>
      <c r="O2037" s="92"/>
      <c r="P2037" s="92">
        <v>2</v>
      </c>
      <c r="Q2037" s="92"/>
      <c r="R2037" s="92">
        <v>1</v>
      </c>
      <c r="S2037" s="92"/>
      <c r="T2037" s="93">
        <v>0</v>
      </c>
      <c r="U2037" s="93"/>
      <c r="V2037" s="94">
        <v>7</v>
      </c>
      <c r="W2037" s="121"/>
    </row>
    <row r="2038" spans="1:23" x14ac:dyDescent="0.2">
      <c r="A2038" s="86" t="s">
        <v>16</v>
      </c>
      <c r="B2038" s="86" t="s">
        <v>55</v>
      </c>
      <c r="C2038" s="88">
        <v>11525</v>
      </c>
      <c r="D2038" s="88" t="s">
        <v>70</v>
      </c>
      <c r="E2038" s="90" t="s">
        <v>22</v>
      </c>
      <c r="F2038" s="90">
        <v>75</v>
      </c>
      <c r="G2038" s="90">
        <v>65</v>
      </c>
      <c r="H2038" s="91">
        <v>2</v>
      </c>
      <c r="I2038" s="91"/>
      <c r="J2038" s="91">
        <v>1</v>
      </c>
      <c r="K2038" s="91"/>
      <c r="L2038" s="92">
        <v>2</v>
      </c>
      <c r="M2038" s="92"/>
      <c r="N2038" s="92">
        <v>1</v>
      </c>
      <c r="O2038" s="92"/>
      <c r="P2038" s="92">
        <v>0</v>
      </c>
      <c r="Q2038" s="92"/>
      <c r="R2038" s="92">
        <v>1</v>
      </c>
      <c r="S2038" s="92"/>
      <c r="T2038" s="93">
        <v>0</v>
      </c>
      <c r="U2038" s="93"/>
      <c r="V2038" s="94">
        <v>7</v>
      </c>
      <c r="W2038" s="121"/>
    </row>
    <row r="2039" spans="1:23" x14ac:dyDescent="0.2">
      <c r="A2039" s="86" t="s">
        <v>16</v>
      </c>
      <c r="B2039" s="86" t="s">
        <v>55</v>
      </c>
      <c r="C2039" s="88">
        <v>11525</v>
      </c>
      <c r="D2039" s="88" t="s">
        <v>70</v>
      </c>
      <c r="E2039" s="90" t="s">
        <v>22</v>
      </c>
      <c r="F2039" s="90">
        <v>75</v>
      </c>
      <c r="G2039" s="90">
        <v>65</v>
      </c>
      <c r="H2039" s="91">
        <v>2</v>
      </c>
      <c r="I2039" s="91"/>
      <c r="J2039" s="91">
        <v>1</v>
      </c>
      <c r="K2039" s="91"/>
      <c r="L2039" s="92">
        <v>2</v>
      </c>
      <c r="M2039" s="92"/>
      <c r="N2039" s="92">
        <v>1</v>
      </c>
      <c r="O2039" s="92"/>
      <c r="P2039" s="92">
        <v>2</v>
      </c>
      <c r="Q2039" s="92"/>
      <c r="R2039" s="92">
        <v>1</v>
      </c>
      <c r="S2039" s="92"/>
      <c r="T2039" s="93"/>
      <c r="U2039" s="93">
        <v>2</v>
      </c>
      <c r="V2039" s="94">
        <v>11</v>
      </c>
      <c r="W2039" s="121"/>
    </row>
    <row r="2040" spans="1:23" x14ac:dyDescent="0.2">
      <c r="A2040" s="86" t="s">
        <v>16</v>
      </c>
      <c r="B2040" s="86" t="s">
        <v>55</v>
      </c>
      <c r="C2040" s="88">
        <v>11525</v>
      </c>
      <c r="D2040" s="88" t="s">
        <v>70</v>
      </c>
      <c r="E2040" s="90" t="s">
        <v>22</v>
      </c>
      <c r="F2040" s="90">
        <v>75</v>
      </c>
      <c r="G2040" s="90">
        <v>65</v>
      </c>
      <c r="H2040" s="91">
        <v>0</v>
      </c>
      <c r="I2040" s="91"/>
      <c r="J2040" s="91"/>
      <c r="K2040" s="91">
        <v>1</v>
      </c>
      <c r="L2040" s="92">
        <v>2</v>
      </c>
      <c r="M2040" s="92"/>
      <c r="N2040" s="92">
        <v>1</v>
      </c>
      <c r="O2040" s="92"/>
      <c r="P2040" s="92">
        <v>0</v>
      </c>
      <c r="Q2040" s="92"/>
      <c r="R2040" s="92">
        <v>1</v>
      </c>
      <c r="S2040" s="92"/>
      <c r="T2040" s="93">
        <v>0</v>
      </c>
      <c r="U2040" s="93"/>
      <c r="V2040" s="94">
        <v>5</v>
      </c>
      <c r="W2040" s="121"/>
    </row>
    <row r="2041" spans="1:23" x14ac:dyDescent="0.2">
      <c r="A2041" s="86" t="s">
        <v>16</v>
      </c>
      <c r="B2041" s="86" t="s">
        <v>55</v>
      </c>
      <c r="C2041" s="88">
        <v>11525</v>
      </c>
      <c r="D2041" s="88" t="s">
        <v>70</v>
      </c>
      <c r="E2041" s="90" t="s">
        <v>22</v>
      </c>
      <c r="F2041" s="90">
        <v>75</v>
      </c>
      <c r="G2041" s="90">
        <v>65</v>
      </c>
      <c r="H2041" s="91">
        <v>0</v>
      </c>
      <c r="I2041" s="91"/>
      <c r="J2041" s="91"/>
      <c r="K2041" s="91">
        <v>0</v>
      </c>
      <c r="L2041" s="92"/>
      <c r="M2041" s="92">
        <v>1</v>
      </c>
      <c r="N2041" s="92">
        <v>0</v>
      </c>
      <c r="O2041" s="92"/>
      <c r="P2041" s="92">
        <v>2</v>
      </c>
      <c r="Q2041" s="92"/>
      <c r="R2041" s="92">
        <v>1</v>
      </c>
      <c r="S2041" s="92"/>
      <c r="T2041" s="93">
        <v>1</v>
      </c>
      <c r="U2041" s="93"/>
      <c r="V2041" s="94">
        <v>5</v>
      </c>
      <c r="W2041" s="121"/>
    </row>
    <row r="2042" spans="1:23" x14ac:dyDescent="0.2">
      <c r="A2042" s="86" t="s">
        <v>16</v>
      </c>
      <c r="B2042" s="86" t="s">
        <v>55</v>
      </c>
      <c r="C2042" s="88">
        <v>11525</v>
      </c>
      <c r="D2042" s="88" t="s">
        <v>70</v>
      </c>
      <c r="E2042" s="90" t="s">
        <v>22</v>
      </c>
      <c r="F2042" s="90">
        <v>75</v>
      </c>
      <c r="G2042" s="90">
        <v>65</v>
      </c>
      <c r="H2042" s="91">
        <v>2</v>
      </c>
      <c r="I2042" s="91"/>
      <c r="J2042" s="91">
        <v>1</v>
      </c>
      <c r="K2042" s="91"/>
      <c r="L2042" s="92">
        <v>2</v>
      </c>
      <c r="M2042" s="92"/>
      <c r="N2042" s="92"/>
      <c r="O2042" s="92">
        <v>0</v>
      </c>
      <c r="P2042" s="92"/>
      <c r="Q2042" s="92">
        <v>2</v>
      </c>
      <c r="R2042" s="92">
        <v>1</v>
      </c>
      <c r="S2042" s="92"/>
      <c r="T2042" s="93">
        <v>1</v>
      </c>
      <c r="U2042" s="93"/>
      <c r="V2042" s="94">
        <v>9</v>
      </c>
      <c r="W2042" s="121"/>
    </row>
    <row r="2043" spans="1:23" x14ac:dyDescent="0.2">
      <c r="A2043" s="86" t="s">
        <v>16</v>
      </c>
      <c r="B2043" s="86" t="s">
        <v>55</v>
      </c>
      <c r="C2043" s="88">
        <v>11525</v>
      </c>
      <c r="D2043" s="88" t="s">
        <v>70</v>
      </c>
      <c r="E2043" s="90" t="s">
        <v>22</v>
      </c>
      <c r="F2043" s="90">
        <v>75</v>
      </c>
      <c r="G2043" s="90">
        <v>65</v>
      </c>
      <c r="H2043" s="91"/>
      <c r="I2043" s="91">
        <v>2</v>
      </c>
      <c r="J2043" s="91">
        <v>0</v>
      </c>
      <c r="K2043" s="91"/>
      <c r="L2043" s="92"/>
      <c r="M2043" s="92">
        <v>2</v>
      </c>
      <c r="N2043" s="92">
        <v>1</v>
      </c>
      <c r="O2043" s="92"/>
      <c r="P2043" s="92"/>
      <c r="Q2043" s="92">
        <v>2</v>
      </c>
      <c r="R2043" s="92"/>
      <c r="S2043" s="92">
        <v>1</v>
      </c>
      <c r="T2043" s="93">
        <v>1</v>
      </c>
      <c r="U2043" s="93"/>
      <c r="V2043" s="94">
        <v>9</v>
      </c>
      <c r="W2043" s="121"/>
    </row>
    <row r="2044" spans="1:23" x14ac:dyDescent="0.2">
      <c r="A2044" s="86" t="s">
        <v>16</v>
      </c>
      <c r="B2044" s="86" t="s">
        <v>55</v>
      </c>
      <c r="C2044" s="88">
        <v>11525</v>
      </c>
      <c r="D2044" s="88" t="s">
        <v>70</v>
      </c>
      <c r="E2044" s="90" t="s">
        <v>22</v>
      </c>
      <c r="F2044" s="90">
        <v>75</v>
      </c>
      <c r="G2044" s="90">
        <v>65</v>
      </c>
      <c r="H2044" s="91"/>
      <c r="I2044" s="91">
        <v>2</v>
      </c>
      <c r="J2044" s="91">
        <v>1</v>
      </c>
      <c r="K2044" s="91"/>
      <c r="L2044" s="92">
        <v>2</v>
      </c>
      <c r="M2044" s="92"/>
      <c r="N2044" s="92">
        <v>1</v>
      </c>
      <c r="O2044" s="92"/>
      <c r="P2044" s="92"/>
      <c r="Q2044" s="92">
        <v>2</v>
      </c>
      <c r="R2044" s="92"/>
      <c r="S2044" s="92">
        <v>1</v>
      </c>
      <c r="T2044" s="93"/>
      <c r="U2044" s="93">
        <v>1</v>
      </c>
      <c r="V2044" s="94">
        <v>10</v>
      </c>
      <c r="W2044" s="121"/>
    </row>
    <row r="2045" spans="1:23" x14ac:dyDescent="0.2">
      <c r="A2045" s="86" t="s">
        <v>16</v>
      </c>
      <c r="B2045" s="86" t="s">
        <v>55</v>
      </c>
      <c r="C2045" s="88">
        <v>11525</v>
      </c>
      <c r="D2045" s="88" t="s">
        <v>70</v>
      </c>
      <c r="E2045" s="90" t="s">
        <v>22</v>
      </c>
      <c r="F2045" s="90">
        <v>75</v>
      </c>
      <c r="G2045" s="90">
        <v>65</v>
      </c>
      <c r="H2045" s="91"/>
      <c r="I2045" s="91">
        <v>1</v>
      </c>
      <c r="J2045" s="91"/>
      <c r="K2045" s="91">
        <v>1</v>
      </c>
      <c r="L2045" s="92">
        <v>2</v>
      </c>
      <c r="M2045" s="92"/>
      <c r="N2045" s="92">
        <v>1</v>
      </c>
      <c r="O2045" s="92"/>
      <c r="P2045" s="92">
        <v>1</v>
      </c>
      <c r="Q2045" s="92"/>
      <c r="R2045" s="92">
        <v>1</v>
      </c>
      <c r="S2045" s="92"/>
      <c r="T2045" s="93">
        <v>1</v>
      </c>
      <c r="U2045" s="93"/>
      <c r="V2045" s="94">
        <v>8</v>
      </c>
      <c r="W2045" s="121"/>
    </row>
    <row r="2046" spans="1:23" x14ac:dyDescent="0.2">
      <c r="A2046" s="86" t="s">
        <v>16</v>
      </c>
      <c r="B2046" s="86" t="s">
        <v>55</v>
      </c>
      <c r="C2046" s="88">
        <v>11525</v>
      </c>
      <c r="D2046" s="88" t="s">
        <v>70</v>
      </c>
      <c r="E2046" s="90" t="s">
        <v>22</v>
      </c>
      <c r="F2046" s="90">
        <v>75</v>
      </c>
      <c r="G2046" s="90">
        <v>65</v>
      </c>
      <c r="H2046" s="91">
        <v>2</v>
      </c>
      <c r="I2046" s="91"/>
      <c r="J2046" s="91"/>
      <c r="K2046" s="91">
        <v>1</v>
      </c>
      <c r="L2046" s="92"/>
      <c r="M2046" s="92">
        <v>1</v>
      </c>
      <c r="N2046" s="92">
        <v>1</v>
      </c>
      <c r="O2046" s="92"/>
      <c r="P2046" s="92">
        <v>1</v>
      </c>
      <c r="Q2046" s="92"/>
      <c r="R2046" s="92">
        <v>1</v>
      </c>
      <c r="S2046" s="92"/>
      <c r="T2046" s="93">
        <v>2</v>
      </c>
      <c r="U2046" s="93"/>
      <c r="V2046" s="94">
        <v>9</v>
      </c>
      <c r="W2046" s="121"/>
    </row>
    <row r="2047" spans="1:23" x14ac:dyDescent="0.2">
      <c r="A2047" s="86" t="s">
        <v>16</v>
      </c>
      <c r="B2047" s="86" t="s">
        <v>55</v>
      </c>
      <c r="C2047" s="88">
        <v>11525</v>
      </c>
      <c r="D2047" s="88" t="s">
        <v>70</v>
      </c>
      <c r="E2047" s="90" t="s">
        <v>22</v>
      </c>
      <c r="F2047" s="90">
        <v>75</v>
      </c>
      <c r="G2047" s="90">
        <v>65</v>
      </c>
      <c r="H2047" s="91"/>
      <c r="I2047" s="91">
        <v>2</v>
      </c>
      <c r="J2047" s="91">
        <v>1</v>
      </c>
      <c r="K2047" s="91"/>
      <c r="L2047" s="92">
        <v>2</v>
      </c>
      <c r="M2047" s="92"/>
      <c r="N2047" s="92">
        <v>1</v>
      </c>
      <c r="O2047" s="92"/>
      <c r="P2047" s="92"/>
      <c r="Q2047" s="92">
        <v>2</v>
      </c>
      <c r="R2047" s="92">
        <v>1</v>
      </c>
      <c r="S2047" s="92"/>
      <c r="T2047" s="93"/>
      <c r="U2047" s="93">
        <v>2</v>
      </c>
      <c r="V2047" s="94">
        <v>11</v>
      </c>
      <c r="W2047" s="121"/>
    </row>
    <row r="2048" spans="1:23" x14ac:dyDescent="0.2">
      <c r="A2048" s="86" t="s">
        <v>16</v>
      </c>
      <c r="B2048" s="86" t="s">
        <v>55</v>
      </c>
      <c r="C2048" s="88">
        <v>11525</v>
      </c>
      <c r="D2048" s="88" t="s">
        <v>70</v>
      </c>
      <c r="E2048" s="90" t="s">
        <v>22</v>
      </c>
      <c r="F2048" s="90">
        <v>75</v>
      </c>
      <c r="G2048" s="90">
        <v>65</v>
      </c>
      <c r="H2048" s="91"/>
      <c r="I2048" s="91">
        <v>2</v>
      </c>
      <c r="J2048" s="91">
        <v>0</v>
      </c>
      <c r="K2048" s="91"/>
      <c r="L2048" s="92"/>
      <c r="M2048" s="92">
        <v>2</v>
      </c>
      <c r="N2048" s="92">
        <v>1</v>
      </c>
      <c r="O2048" s="92"/>
      <c r="P2048" s="92">
        <v>2</v>
      </c>
      <c r="Q2048" s="92"/>
      <c r="R2048" s="92"/>
      <c r="S2048" s="92">
        <v>1</v>
      </c>
      <c r="T2048" s="93">
        <v>1</v>
      </c>
      <c r="U2048" s="93"/>
      <c r="V2048" s="94">
        <v>9</v>
      </c>
      <c r="W2048" s="121"/>
    </row>
    <row r="2049" spans="1:23" x14ac:dyDescent="0.2">
      <c r="A2049" s="86" t="s">
        <v>16</v>
      </c>
      <c r="B2049" s="86" t="s">
        <v>55</v>
      </c>
      <c r="C2049" s="88">
        <v>11525</v>
      </c>
      <c r="D2049" s="88" t="s">
        <v>70</v>
      </c>
      <c r="E2049" s="90" t="s">
        <v>22</v>
      </c>
      <c r="F2049" s="90">
        <v>75</v>
      </c>
      <c r="G2049" s="90">
        <v>65</v>
      </c>
      <c r="H2049" s="91">
        <v>1</v>
      </c>
      <c r="I2049" s="91"/>
      <c r="J2049" s="91"/>
      <c r="K2049" s="91">
        <v>1</v>
      </c>
      <c r="L2049" s="92"/>
      <c r="M2049" s="92">
        <v>2</v>
      </c>
      <c r="N2049" s="92">
        <v>1</v>
      </c>
      <c r="O2049" s="92"/>
      <c r="P2049" s="92">
        <v>2</v>
      </c>
      <c r="Q2049" s="92"/>
      <c r="R2049" s="92"/>
      <c r="S2049" s="92">
        <v>0</v>
      </c>
      <c r="T2049" s="93">
        <v>2</v>
      </c>
      <c r="U2049" s="93"/>
      <c r="V2049" s="94">
        <v>9</v>
      </c>
      <c r="W2049" s="121"/>
    </row>
    <row r="2050" spans="1:23" x14ac:dyDescent="0.2">
      <c r="A2050" s="86" t="s">
        <v>16</v>
      </c>
      <c r="B2050" s="86" t="s">
        <v>55</v>
      </c>
      <c r="C2050" s="88">
        <v>11525</v>
      </c>
      <c r="D2050" s="88" t="s">
        <v>70</v>
      </c>
      <c r="E2050" s="90" t="s">
        <v>22</v>
      </c>
      <c r="F2050" s="90">
        <v>75</v>
      </c>
      <c r="G2050" s="90">
        <v>65</v>
      </c>
      <c r="H2050" s="91">
        <v>2</v>
      </c>
      <c r="I2050" s="91"/>
      <c r="J2050" s="91">
        <v>1</v>
      </c>
      <c r="K2050" s="91"/>
      <c r="L2050" s="92">
        <v>2</v>
      </c>
      <c r="M2050" s="92"/>
      <c r="N2050" s="92"/>
      <c r="O2050" s="92">
        <v>1</v>
      </c>
      <c r="P2050" s="92"/>
      <c r="Q2050" s="92">
        <v>2</v>
      </c>
      <c r="R2050" s="92">
        <v>1</v>
      </c>
      <c r="S2050" s="92"/>
      <c r="T2050" s="93"/>
      <c r="U2050" s="93">
        <v>2</v>
      </c>
      <c r="V2050" s="94">
        <v>11</v>
      </c>
      <c r="W2050" s="121"/>
    </row>
    <row r="2051" spans="1:23" x14ac:dyDescent="0.2">
      <c r="A2051" s="86" t="s">
        <v>16</v>
      </c>
      <c r="B2051" s="86" t="s">
        <v>55</v>
      </c>
      <c r="C2051" s="88">
        <v>11525</v>
      </c>
      <c r="D2051" s="88" t="s">
        <v>70</v>
      </c>
      <c r="E2051" s="90" t="s">
        <v>22</v>
      </c>
      <c r="F2051" s="90">
        <v>75</v>
      </c>
      <c r="G2051" s="90">
        <v>65</v>
      </c>
      <c r="H2051" s="91">
        <v>1</v>
      </c>
      <c r="I2051" s="91"/>
      <c r="J2051" s="91">
        <v>1</v>
      </c>
      <c r="K2051" s="91"/>
      <c r="L2051" s="92"/>
      <c r="M2051" s="92">
        <v>0</v>
      </c>
      <c r="N2051" s="92">
        <v>1</v>
      </c>
      <c r="O2051" s="92"/>
      <c r="P2051" s="92">
        <v>1</v>
      </c>
      <c r="Q2051" s="92"/>
      <c r="R2051" s="92"/>
      <c r="S2051" s="92">
        <v>1</v>
      </c>
      <c r="T2051" s="93">
        <v>2</v>
      </c>
      <c r="U2051" s="93"/>
      <c r="V2051" s="94">
        <v>7</v>
      </c>
      <c r="W2051" s="121"/>
    </row>
    <row r="2052" spans="1:23" x14ac:dyDescent="0.2">
      <c r="A2052" s="86" t="s">
        <v>16</v>
      </c>
      <c r="B2052" s="86" t="s">
        <v>55</v>
      </c>
      <c r="C2052" s="88">
        <v>11525</v>
      </c>
      <c r="D2052" s="88" t="s">
        <v>70</v>
      </c>
      <c r="E2052" s="90" t="s">
        <v>22</v>
      </c>
      <c r="F2052" s="90">
        <v>75</v>
      </c>
      <c r="G2052" s="90">
        <v>65</v>
      </c>
      <c r="H2052" s="91">
        <v>1</v>
      </c>
      <c r="I2052" s="91"/>
      <c r="J2052" s="91"/>
      <c r="K2052" s="91">
        <v>1</v>
      </c>
      <c r="L2052" s="92"/>
      <c r="M2052" s="92">
        <v>2</v>
      </c>
      <c r="N2052" s="92">
        <v>1</v>
      </c>
      <c r="O2052" s="92"/>
      <c r="P2052" s="92">
        <v>2</v>
      </c>
      <c r="Q2052" s="92"/>
      <c r="R2052" s="92"/>
      <c r="S2052" s="92">
        <v>1</v>
      </c>
      <c r="T2052" s="93"/>
      <c r="U2052" s="93">
        <v>2</v>
      </c>
      <c r="V2052" s="94">
        <v>10</v>
      </c>
      <c r="W2052" s="121"/>
    </row>
    <row r="2053" spans="1:23" x14ac:dyDescent="0.2">
      <c r="A2053" s="86" t="s">
        <v>16</v>
      </c>
      <c r="B2053" s="86" t="s">
        <v>55</v>
      </c>
      <c r="C2053" s="88">
        <v>11525</v>
      </c>
      <c r="D2053" s="88" t="s">
        <v>70</v>
      </c>
      <c r="E2053" s="90" t="s">
        <v>22</v>
      </c>
      <c r="F2053" s="90">
        <v>75</v>
      </c>
      <c r="G2053" s="90">
        <v>65</v>
      </c>
      <c r="H2053" s="91">
        <v>2</v>
      </c>
      <c r="I2053" s="91"/>
      <c r="J2053" s="91">
        <v>1</v>
      </c>
      <c r="K2053" s="91"/>
      <c r="L2053" s="92"/>
      <c r="M2053" s="92">
        <v>1</v>
      </c>
      <c r="N2053" s="92">
        <v>1</v>
      </c>
      <c r="O2053" s="92"/>
      <c r="P2053" s="92">
        <v>2</v>
      </c>
      <c r="Q2053" s="92"/>
      <c r="R2053" s="92">
        <v>1</v>
      </c>
      <c r="S2053" s="92"/>
      <c r="T2053" s="93"/>
      <c r="U2053" s="93">
        <v>2</v>
      </c>
      <c r="V2053" s="94">
        <v>10</v>
      </c>
      <c r="W2053" s="121"/>
    </row>
    <row r="2054" spans="1:23" x14ac:dyDescent="0.2">
      <c r="A2054" s="86" t="s">
        <v>16</v>
      </c>
      <c r="B2054" s="86" t="s">
        <v>55</v>
      </c>
      <c r="C2054" s="88">
        <v>11525</v>
      </c>
      <c r="D2054" s="88" t="s">
        <v>70</v>
      </c>
      <c r="E2054" s="90" t="s">
        <v>22</v>
      </c>
      <c r="F2054" s="90">
        <v>75</v>
      </c>
      <c r="G2054" s="90">
        <v>65</v>
      </c>
      <c r="H2054" s="91"/>
      <c r="I2054" s="91">
        <v>2</v>
      </c>
      <c r="J2054" s="91">
        <v>1</v>
      </c>
      <c r="K2054" s="91"/>
      <c r="L2054" s="92"/>
      <c r="M2054" s="92">
        <v>1</v>
      </c>
      <c r="N2054" s="92">
        <v>1</v>
      </c>
      <c r="O2054" s="92"/>
      <c r="P2054" s="92">
        <v>2</v>
      </c>
      <c r="Q2054" s="92"/>
      <c r="R2054" s="92"/>
      <c r="S2054" s="92">
        <v>1</v>
      </c>
      <c r="T2054" s="93"/>
      <c r="U2054" s="93">
        <v>1</v>
      </c>
      <c r="V2054" s="94">
        <v>9</v>
      </c>
      <c r="W2054" s="121"/>
    </row>
    <row r="2055" spans="1:23" x14ac:dyDescent="0.2">
      <c r="A2055" s="86" t="s">
        <v>16</v>
      </c>
      <c r="B2055" s="86" t="s">
        <v>55</v>
      </c>
      <c r="C2055" s="88">
        <v>11525</v>
      </c>
      <c r="D2055" s="88" t="s">
        <v>70</v>
      </c>
      <c r="E2055" s="90" t="s">
        <v>22</v>
      </c>
      <c r="F2055" s="90">
        <v>75</v>
      </c>
      <c r="G2055" s="90">
        <v>65</v>
      </c>
      <c r="H2055" s="91"/>
      <c r="I2055" s="91">
        <v>2</v>
      </c>
      <c r="J2055" s="91"/>
      <c r="K2055" s="91">
        <v>1</v>
      </c>
      <c r="L2055" s="92">
        <v>2</v>
      </c>
      <c r="M2055" s="92"/>
      <c r="N2055" s="92">
        <v>1</v>
      </c>
      <c r="O2055" s="92"/>
      <c r="P2055" s="92">
        <v>2</v>
      </c>
      <c r="Q2055" s="92"/>
      <c r="R2055" s="92"/>
      <c r="S2055" s="92">
        <v>1</v>
      </c>
      <c r="T2055" s="93"/>
      <c r="U2055" s="93">
        <v>2</v>
      </c>
      <c r="V2055" s="94">
        <v>11</v>
      </c>
      <c r="W2055" s="121"/>
    </row>
    <row r="2056" spans="1:23" x14ac:dyDescent="0.2">
      <c r="A2056" s="86" t="s">
        <v>16</v>
      </c>
      <c r="B2056" s="86" t="s">
        <v>55</v>
      </c>
      <c r="C2056" s="88">
        <v>11525</v>
      </c>
      <c r="D2056" s="88" t="s">
        <v>70</v>
      </c>
      <c r="E2056" s="90" t="s">
        <v>22</v>
      </c>
      <c r="F2056" s="90">
        <v>75</v>
      </c>
      <c r="G2056" s="90">
        <v>65</v>
      </c>
      <c r="H2056" s="91"/>
      <c r="I2056" s="91">
        <v>2</v>
      </c>
      <c r="J2056" s="91">
        <v>0</v>
      </c>
      <c r="K2056" s="91"/>
      <c r="L2056" s="92">
        <v>2</v>
      </c>
      <c r="M2056" s="92"/>
      <c r="N2056" s="92">
        <v>1</v>
      </c>
      <c r="O2056" s="92"/>
      <c r="P2056" s="92"/>
      <c r="Q2056" s="92">
        <v>2</v>
      </c>
      <c r="R2056" s="92"/>
      <c r="S2056" s="92">
        <v>0</v>
      </c>
      <c r="T2056" s="93"/>
      <c r="U2056" s="93">
        <v>2</v>
      </c>
      <c r="V2056" s="94">
        <v>9</v>
      </c>
      <c r="W2056" s="121"/>
    </row>
    <row r="2057" spans="1:23" x14ac:dyDescent="0.2">
      <c r="A2057" s="86" t="s">
        <v>16</v>
      </c>
      <c r="B2057" s="86" t="s">
        <v>55</v>
      </c>
      <c r="C2057" s="88">
        <v>11525</v>
      </c>
      <c r="D2057" s="88" t="s">
        <v>70</v>
      </c>
      <c r="E2057" s="90" t="s">
        <v>22</v>
      </c>
      <c r="F2057" s="90">
        <v>75</v>
      </c>
      <c r="G2057" s="90">
        <v>65</v>
      </c>
      <c r="H2057" s="91"/>
      <c r="I2057" s="91">
        <v>2</v>
      </c>
      <c r="J2057" s="91"/>
      <c r="K2057" s="91">
        <v>1</v>
      </c>
      <c r="L2057" s="92">
        <v>2</v>
      </c>
      <c r="M2057" s="92"/>
      <c r="N2057" s="92">
        <v>1</v>
      </c>
      <c r="O2057" s="92"/>
      <c r="P2057" s="92"/>
      <c r="Q2057" s="92">
        <v>2</v>
      </c>
      <c r="R2057" s="92"/>
      <c r="S2057" s="92">
        <v>1</v>
      </c>
      <c r="T2057" s="93">
        <v>2</v>
      </c>
      <c r="U2057" s="93"/>
      <c r="V2057" s="94">
        <v>11</v>
      </c>
      <c r="W2057" s="121"/>
    </row>
    <row r="2058" spans="1:23" x14ac:dyDescent="0.2">
      <c r="A2058" s="86" t="s">
        <v>16</v>
      </c>
      <c r="B2058" s="86" t="s">
        <v>55</v>
      </c>
      <c r="C2058" s="88">
        <v>11525</v>
      </c>
      <c r="D2058" s="88" t="s">
        <v>70</v>
      </c>
      <c r="E2058" s="90" t="s">
        <v>22</v>
      </c>
      <c r="F2058" s="90">
        <v>75</v>
      </c>
      <c r="G2058" s="90">
        <v>65</v>
      </c>
      <c r="H2058" s="91">
        <v>1</v>
      </c>
      <c r="I2058" s="91"/>
      <c r="J2058" s="91"/>
      <c r="K2058" s="91">
        <v>1</v>
      </c>
      <c r="L2058" s="92">
        <v>2</v>
      </c>
      <c r="M2058" s="92"/>
      <c r="N2058" s="92"/>
      <c r="O2058" s="92">
        <v>1</v>
      </c>
      <c r="P2058" s="92"/>
      <c r="Q2058" s="92">
        <v>2</v>
      </c>
      <c r="R2058" s="92"/>
      <c r="S2058" s="92">
        <v>1</v>
      </c>
      <c r="T2058" s="93"/>
      <c r="U2058" s="93">
        <v>2</v>
      </c>
      <c r="V2058" s="94">
        <v>10</v>
      </c>
      <c r="W2058" s="121"/>
    </row>
    <row r="2059" spans="1:23" x14ac:dyDescent="0.2">
      <c r="A2059" s="86" t="s">
        <v>16</v>
      </c>
      <c r="B2059" s="86" t="s">
        <v>55</v>
      </c>
      <c r="C2059" s="88">
        <v>11525</v>
      </c>
      <c r="D2059" s="88" t="s">
        <v>70</v>
      </c>
      <c r="E2059" s="90" t="s">
        <v>22</v>
      </c>
      <c r="F2059" s="90">
        <v>75</v>
      </c>
      <c r="G2059" s="90">
        <v>65</v>
      </c>
      <c r="H2059" s="91">
        <v>2</v>
      </c>
      <c r="I2059" s="91"/>
      <c r="J2059" s="91"/>
      <c r="K2059" s="91">
        <v>1</v>
      </c>
      <c r="L2059" s="92"/>
      <c r="M2059" s="92">
        <v>1</v>
      </c>
      <c r="N2059" s="92">
        <v>1</v>
      </c>
      <c r="O2059" s="92"/>
      <c r="P2059" s="92">
        <v>2</v>
      </c>
      <c r="Q2059" s="92"/>
      <c r="R2059" s="92">
        <v>1</v>
      </c>
      <c r="S2059" s="92"/>
      <c r="T2059" s="93">
        <v>2</v>
      </c>
      <c r="U2059" s="93"/>
      <c r="V2059" s="94">
        <v>10</v>
      </c>
      <c r="W2059" s="121"/>
    </row>
    <row r="2060" spans="1:23" x14ac:dyDescent="0.2">
      <c r="A2060" s="86" t="s">
        <v>16</v>
      </c>
      <c r="B2060" s="86" t="s">
        <v>55</v>
      </c>
      <c r="C2060" s="88">
        <v>11525</v>
      </c>
      <c r="D2060" s="88" t="s">
        <v>70</v>
      </c>
      <c r="E2060" s="90" t="s">
        <v>22</v>
      </c>
      <c r="F2060" s="90">
        <v>75</v>
      </c>
      <c r="G2060" s="90">
        <v>65</v>
      </c>
      <c r="H2060" s="91"/>
      <c r="I2060" s="91">
        <v>2</v>
      </c>
      <c r="J2060" s="91"/>
      <c r="K2060" s="91">
        <v>1</v>
      </c>
      <c r="L2060" s="92"/>
      <c r="M2060" s="92">
        <v>2</v>
      </c>
      <c r="N2060" s="92">
        <v>1</v>
      </c>
      <c r="O2060" s="92"/>
      <c r="P2060" s="92">
        <v>2</v>
      </c>
      <c r="Q2060" s="92"/>
      <c r="R2060" s="92">
        <v>0</v>
      </c>
      <c r="S2060" s="92"/>
      <c r="T2060" s="93"/>
      <c r="U2060" s="93">
        <v>2</v>
      </c>
      <c r="V2060" s="94">
        <v>10</v>
      </c>
      <c r="W2060" s="121"/>
    </row>
    <row r="2061" spans="1:23" x14ac:dyDescent="0.2">
      <c r="A2061" s="86" t="s">
        <v>16</v>
      </c>
      <c r="B2061" s="86" t="s">
        <v>55</v>
      </c>
      <c r="C2061" s="88">
        <v>11525</v>
      </c>
      <c r="D2061" s="88" t="s">
        <v>70</v>
      </c>
      <c r="E2061" s="90" t="s">
        <v>22</v>
      </c>
      <c r="F2061" s="90">
        <v>75</v>
      </c>
      <c r="G2061" s="90">
        <v>65</v>
      </c>
      <c r="H2061" s="91"/>
      <c r="I2061" s="91">
        <v>2</v>
      </c>
      <c r="J2061" s="91">
        <v>1</v>
      </c>
      <c r="K2061" s="91"/>
      <c r="L2061" s="92"/>
      <c r="M2061" s="92">
        <v>1</v>
      </c>
      <c r="N2061" s="92">
        <v>1</v>
      </c>
      <c r="O2061" s="92"/>
      <c r="P2061" s="92">
        <v>2</v>
      </c>
      <c r="Q2061" s="92"/>
      <c r="R2061" s="92">
        <v>1</v>
      </c>
      <c r="S2061" s="92"/>
      <c r="T2061" s="93"/>
      <c r="U2061" s="93">
        <v>2</v>
      </c>
      <c r="V2061" s="94">
        <v>10</v>
      </c>
      <c r="W2061" s="121"/>
    </row>
    <row r="2062" spans="1:23" x14ac:dyDescent="0.2">
      <c r="A2062" s="86" t="s">
        <v>16</v>
      </c>
      <c r="B2062" s="86" t="s">
        <v>55</v>
      </c>
      <c r="C2062" s="88">
        <v>11525</v>
      </c>
      <c r="D2062" s="88" t="s">
        <v>70</v>
      </c>
      <c r="E2062" s="90" t="s">
        <v>22</v>
      </c>
      <c r="F2062" s="90">
        <v>75</v>
      </c>
      <c r="G2062" s="90">
        <v>65</v>
      </c>
      <c r="H2062" s="91">
        <v>1</v>
      </c>
      <c r="I2062" s="91"/>
      <c r="J2062" s="91">
        <v>0</v>
      </c>
      <c r="K2062" s="91"/>
      <c r="L2062" s="92">
        <v>2</v>
      </c>
      <c r="M2062" s="92"/>
      <c r="N2062" s="92">
        <v>1</v>
      </c>
      <c r="O2062" s="92"/>
      <c r="P2062" s="92">
        <v>2</v>
      </c>
      <c r="Q2062" s="92"/>
      <c r="R2062" s="92"/>
      <c r="S2062" s="92">
        <v>1</v>
      </c>
      <c r="T2062" s="93"/>
      <c r="U2062" s="93">
        <v>2</v>
      </c>
      <c r="V2062" s="94">
        <v>9</v>
      </c>
      <c r="W2062" s="121"/>
    </row>
    <row r="2063" spans="1:23" x14ac:dyDescent="0.2">
      <c r="A2063" s="86" t="s">
        <v>16</v>
      </c>
      <c r="B2063" s="86" t="s">
        <v>55</v>
      </c>
      <c r="C2063" s="88">
        <v>11525</v>
      </c>
      <c r="D2063" s="88" t="s">
        <v>70</v>
      </c>
      <c r="E2063" s="90" t="s">
        <v>22</v>
      </c>
      <c r="F2063" s="90">
        <v>75</v>
      </c>
      <c r="G2063" s="90">
        <v>65</v>
      </c>
      <c r="H2063" s="91"/>
      <c r="I2063" s="91">
        <v>2</v>
      </c>
      <c r="J2063" s="91">
        <v>1</v>
      </c>
      <c r="K2063" s="91"/>
      <c r="L2063" s="92">
        <v>2</v>
      </c>
      <c r="M2063" s="92"/>
      <c r="N2063" s="92">
        <v>1</v>
      </c>
      <c r="O2063" s="92"/>
      <c r="P2063" s="92">
        <v>2</v>
      </c>
      <c r="Q2063" s="92"/>
      <c r="R2063" s="92">
        <v>0</v>
      </c>
      <c r="S2063" s="92"/>
      <c r="T2063" s="93">
        <v>2</v>
      </c>
      <c r="U2063" s="93"/>
      <c r="V2063" s="94">
        <v>10</v>
      </c>
      <c r="W2063" s="121"/>
    </row>
    <row r="2064" spans="1:23" x14ac:dyDescent="0.2">
      <c r="A2064" s="86" t="s">
        <v>16</v>
      </c>
      <c r="B2064" s="86" t="s">
        <v>55</v>
      </c>
      <c r="C2064" s="88">
        <v>11525</v>
      </c>
      <c r="D2064" s="88" t="s">
        <v>70</v>
      </c>
      <c r="E2064" s="90" t="s">
        <v>22</v>
      </c>
      <c r="F2064" s="90">
        <v>75</v>
      </c>
      <c r="G2064" s="90">
        <v>65</v>
      </c>
      <c r="H2064" s="91"/>
      <c r="I2064" s="91">
        <v>2</v>
      </c>
      <c r="J2064" s="91"/>
      <c r="K2064" s="91">
        <v>1</v>
      </c>
      <c r="L2064" s="92"/>
      <c r="M2064" s="92">
        <v>2</v>
      </c>
      <c r="N2064" s="92"/>
      <c r="O2064" s="92">
        <v>1</v>
      </c>
      <c r="P2064" s="92">
        <v>2</v>
      </c>
      <c r="Q2064" s="92"/>
      <c r="R2064" s="92">
        <v>1</v>
      </c>
      <c r="S2064" s="92"/>
      <c r="T2064" s="93"/>
      <c r="U2064" s="93">
        <v>2</v>
      </c>
      <c r="V2064" s="94">
        <v>11</v>
      </c>
      <c r="W2064" s="121"/>
    </row>
    <row r="2065" spans="1:23" x14ac:dyDescent="0.2">
      <c r="A2065" s="86" t="s">
        <v>16</v>
      </c>
      <c r="B2065" s="86" t="s">
        <v>55</v>
      </c>
      <c r="C2065" s="88">
        <v>11525</v>
      </c>
      <c r="D2065" s="88" t="s">
        <v>70</v>
      </c>
      <c r="E2065" s="90" t="s">
        <v>22</v>
      </c>
      <c r="F2065" s="90">
        <v>75</v>
      </c>
      <c r="G2065" s="90">
        <v>65</v>
      </c>
      <c r="H2065" s="91"/>
      <c r="I2065" s="91">
        <v>2</v>
      </c>
      <c r="J2065" s="91"/>
      <c r="K2065" s="91">
        <v>1</v>
      </c>
      <c r="L2065" s="92"/>
      <c r="M2065" s="92">
        <v>2</v>
      </c>
      <c r="N2065" s="92"/>
      <c r="O2065" s="92">
        <v>1</v>
      </c>
      <c r="P2065" s="92">
        <v>2</v>
      </c>
      <c r="Q2065" s="92"/>
      <c r="R2065" s="92">
        <v>1</v>
      </c>
      <c r="S2065" s="92"/>
      <c r="T2065" s="93"/>
      <c r="U2065" s="93">
        <v>1</v>
      </c>
      <c r="V2065" s="94">
        <v>10</v>
      </c>
      <c r="W2065" s="121"/>
    </row>
    <row r="2066" spans="1:23" x14ac:dyDescent="0.2">
      <c r="A2066" s="86" t="s">
        <v>16</v>
      </c>
      <c r="B2066" s="86" t="s">
        <v>55</v>
      </c>
      <c r="C2066" s="88">
        <v>11525</v>
      </c>
      <c r="D2066" s="88" t="s">
        <v>70</v>
      </c>
      <c r="E2066" s="90" t="s">
        <v>22</v>
      </c>
      <c r="F2066" s="90">
        <v>75</v>
      </c>
      <c r="G2066" s="90">
        <v>65</v>
      </c>
      <c r="H2066" s="91"/>
      <c r="I2066" s="91">
        <v>2</v>
      </c>
      <c r="J2066" s="91"/>
      <c r="K2066" s="91">
        <v>1</v>
      </c>
      <c r="L2066" s="92"/>
      <c r="M2066" s="92">
        <v>2</v>
      </c>
      <c r="N2066" s="92"/>
      <c r="O2066" s="92">
        <v>0</v>
      </c>
      <c r="P2066" s="92">
        <v>2</v>
      </c>
      <c r="Q2066" s="92"/>
      <c r="R2066" s="92">
        <v>1</v>
      </c>
      <c r="S2066" s="92"/>
      <c r="T2066" s="93"/>
      <c r="U2066" s="93">
        <v>2</v>
      </c>
      <c r="V2066" s="94">
        <v>10</v>
      </c>
      <c r="W2066" s="121"/>
    </row>
    <row r="2067" spans="1:23" x14ac:dyDescent="0.2">
      <c r="A2067" s="86" t="s">
        <v>16</v>
      </c>
      <c r="B2067" s="86" t="s">
        <v>55</v>
      </c>
      <c r="C2067" s="88">
        <v>11525</v>
      </c>
      <c r="D2067" s="88" t="s">
        <v>70</v>
      </c>
      <c r="E2067" s="90" t="s">
        <v>22</v>
      </c>
      <c r="F2067" s="90">
        <v>75</v>
      </c>
      <c r="G2067" s="90">
        <v>65</v>
      </c>
      <c r="H2067" s="91">
        <v>1</v>
      </c>
      <c r="I2067" s="91"/>
      <c r="J2067" s="91">
        <v>1</v>
      </c>
      <c r="K2067" s="91"/>
      <c r="L2067" s="92">
        <v>2</v>
      </c>
      <c r="M2067" s="92"/>
      <c r="N2067" s="92">
        <v>1</v>
      </c>
      <c r="O2067" s="92"/>
      <c r="P2067" s="92">
        <v>2</v>
      </c>
      <c r="Q2067" s="92"/>
      <c r="R2067" s="92"/>
      <c r="S2067" s="92">
        <v>1</v>
      </c>
      <c r="T2067" s="93">
        <v>2</v>
      </c>
      <c r="U2067" s="93"/>
      <c r="V2067" s="94">
        <v>10</v>
      </c>
      <c r="W2067" s="121"/>
    </row>
    <row r="2068" spans="1:23" x14ac:dyDescent="0.2">
      <c r="A2068" s="86" t="s">
        <v>16</v>
      </c>
      <c r="B2068" s="86" t="s">
        <v>55</v>
      </c>
      <c r="C2068" s="88">
        <v>11525</v>
      </c>
      <c r="D2068" s="88" t="s">
        <v>70</v>
      </c>
      <c r="E2068" s="90" t="s">
        <v>22</v>
      </c>
      <c r="F2068" s="90">
        <v>75</v>
      </c>
      <c r="G2068" s="90">
        <v>65</v>
      </c>
      <c r="H2068" s="91">
        <v>2</v>
      </c>
      <c r="I2068" s="91"/>
      <c r="J2068" s="91">
        <v>1</v>
      </c>
      <c r="K2068" s="91"/>
      <c r="L2068" s="92"/>
      <c r="M2068" s="92">
        <v>2</v>
      </c>
      <c r="N2068" s="92">
        <v>1</v>
      </c>
      <c r="O2068" s="92"/>
      <c r="P2068" s="92"/>
      <c r="Q2068" s="92">
        <v>1</v>
      </c>
      <c r="R2068" s="92">
        <v>1</v>
      </c>
      <c r="S2068" s="92"/>
      <c r="T2068" s="93">
        <v>1</v>
      </c>
      <c r="U2068" s="93"/>
      <c r="V2068" s="94">
        <v>9</v>
      </c>
      <c r="W2068" s="121"/>
    </row>
    <row r="2069" spans="1:23" x14ac:dyDescent="0.2">
      <c r="A2069" s="86" t="s">
        <v>16</v>
      </c>
      <c r="B2069" s="86" t="s">
        <v>55</v>
      </c>
      <c r="C2069" s="88">
        <v>11525</v>
      </c>
      <c r="D2069" s="88" t="s">
        <v>70</v>
      </c>
      <c r="E2069" s="90" t="s">
        <v>22</v>
      </c>
      <c r="F2069" s="90">
        <v>75</v>
      </c>
      <c r="G2069" s="90">
        <v>65</v>
      </c>
      <c r="H2069" s="91"/>
      <c r="I2069" s="91">
        <v>2</v>
      </c>
      <c r="J2069" s="91">
        <v>1</v>
      </c>
      <c r="K2069" s="91"/>
      <c r="L2069" s="92">
        <v>2</v>
      </c>
      <c r="M2069" s="92"/>
      <c r="N2069" s="92">
        <v>1</v>
      </c>
      <c r="O2069" s="92"/>
      <c r="P2069" s="92">
        <v>2</v>
      </c>
      <c r="Q2069" s="92"/>
      <c r="R2069" s="92">
        <v>1</v>
      </c>
      <c r="S2069" s="92"/>
      <c r="T2069" s="93">
        <v>2</v>
      </c>
      <c r="U2069" s="93"/>
      <c r="V2069" s="94">
        <v>11</v>
      </c>
      <c r="W2069" s="121"/>
    </row>
    <row r="2070" spans="1:23" x14ac:dyDescent="0.2">
      <c r="A2070" s="86" t="s">
        <v>16</v>
      </c>
      <c r="B2070" s="86" t="s">
        <v>55</v>
      </c>
      <c r="C2070" s="88">
        <v>11525</v>
      </c>
      <c r="D2070" s="88" t="s">
        <v>70</v>
      </c>
      <c r="E2070" s="90" t="s">
        <v>22</v>
      </c>
      <c r="F2070" s="90">
        <v>75</v>
      </c>
      <c r="G2070" s="90">
        <v>65</v>
      </c>
      <c r="H2070" s="91">
        <v>1</v>
      </c>
      <c r="I2070" s="91"/>
      <c r="J2070" s="91">
        <v>1</v>
      </c>
      <c r="K2070" s="91"/>
      <c r="L2070" s="92"/>
      <c r="M2070" s="92">
        <v>2</v>
      </c>
      <c r="N2070" s="92">
        <v>1</v>
      </c>
      <c r="O2070" s="92"/>
      <c r="P2070" s="92">
        <v>2</v>
      </c>
      <c r="Q2070" s="92"/>
      <c r="R2070" s="92"/>
      <c r="S2070" s="92">
        <v>0</v>
      </c>
      <c r="T2070" s="93">
        <v>2</v>
      </c>
      <c r="U2070" s="93"/>
      <c r="V2070" s="94">
        <v>9</v>
      </c>
      <c r="W2070" s="121"/>
    </row>
    <row r="2071" spans="1:23" x14ac:dyDescent="0.2">
      <c r="A2071" s="86" t="s">
        <v>16</v>
      </c>
      <c r="B2071" s="86" t="s">
        <v>55</v>
      </c>
      <c r="C2071" s="88">
        <v>11525</v>
      </c>
      <c r="D2071" s="88" t="s">
        <v>70</v>
      </c>
      <c r="E2071" s="90" t="s">
        <v>22</v>
      </c>
      <c r="F2071" s="90">
        <v>75</v>
      </c>
      <c r="G2071" s="90">
        <v>65</v>
      </c>
      <c r="H2071" s="91">
        <v>2</v>
      </c>
      <c r="I2071" s="91"/>
      <c r="J2071" s="91"/>
      <c r="K2071" s="91">
        <v>1</v>
      </c>
      <c r="L2071" s="92"/>
      <c r="M2071" s="92">
        <v>2</v>
      </c>
      <c r="N2071" s="92">
        <v>1</v>
      </c>
      <c r="O2071" s="92"/>
      <c r="P2071" s="92"/>
      <c r="Q2071" s="92">
        <v>2</v>
      </c>
      <c r="R2071" s="92"/>
      <c r="S2071" s="92">
        <v>1</v>
      </c>
      <c r="T2071" s="93"/>
      <c r="U2071" s="93">
        <v>2</v>
      </c>
      <c r="V2071" s="94">
        <v>11</v>
      </c>
      <c r="W2071" s="121"/>
    </row>
    <row r="2072" spans="1:23" x14ac:dyDescent="0.2">
      <c r="A2072" s="86" t="s">
        <v>16</v>
      </c>
      <c r="B2072" s="86" t="s">
        <v>55</v>
      </c>
      <c r="C2072" s="88">
        <v>11525</v>
      </c>
      <c r="D2072" s="88" t="s">
        <v>70</v>
      </c>
      <c r="E2072" s="90" t="s">
        <v>22</v>
      </c>
      <c r="F2072" s="90">
        <v>75</v>
      </c>
      <c r="G2072" s="90">
        <v>65</v>
      </c>
      <c r="H2072" s="91"/>
      <c r="I2072" s="91">
        <v>2</v>
      </c>
      <c r="J2072" s="91">
        <v>1</v>
      </c>
      <c r="K2072" s="91"/>
      <c r="L2072" s="92">
        <v>2</v>
      </c>
      <c r="M2072" s="92"/>
      <c r="N2072" s="92">
        <v>1</v>
      </c>
      <c r="O2072" s="92"/>
      <c r="P2072" s="92"/>
      <c r="Q2072" s="92">
        <v>2</v>
      </c>
      <c r="R2072" s="92">
        <v>1</v>
      </c>
      <c r="S2072" s="92"/>
      <c r="T2072" s="93">
        <v>1</v>
      </c>
      <c r="U2072" s="93"/>
      <c r="V2072" s="94">
        <v>10</v>
      </c>
      <c r="W2072" s="121"/>
    </row>
    <row r="2073" spans="1:23" x14ac:dyDescent="0.2">
      <c r="A2073" s="86" t="s">
        <v>16</v>
      </c>
      <c r="B2073" s="86" t="s">
        <v>55</v>
      </c>
      <c r="C2073" s="88">
        <v>11525</v>
      </c>
      <c r="D2073" s="88" t="s">
        <v>70</v>
      </c>
      <c r="E2073" s="90" t="s">
        <v>22</v>
      </c>
      <c r="F2073" s="90">
        <v>75</v>
      </c>
      <c r="G2073" s="90">
        <v>65</v>
      </c>
      <c r="H2073" s="91">
        <v>2</v>
      </c>
      <c r="I2073" s="91"/>
      <c r="J2073" s="91">
        <v>1</v>
      </c>
      <c r="K2073" s="91"/>
      <c r="L2073" s="92">
        <v>2</v>
      </c>
      <c r="M2073" s="92"/>
      <c r="N2073" s="92">
        <v>1</v>
      </c>
      <c r="O2073" s="92"/>
      <c r="P2073" s="92"/>
      <c r="Q2073" s="92">
        <v>0</v>
      </c>
      <c r="R2073" s="92"/>
      <c r="S2073" s="92">
        <v>1</v>
      </c>
      <c r="T2073" s="93">
        <v>1</v>
      </c>
      <c r="U2073" s="93"/>
      <c r="V2073" s="94">
        <v>8</v>
      </c>
      <c r="W2073" s="121"/>
    </row>
    <row r="2074" spans="1:23" x14ac:dyDescent="0.2">
      <c r="A2074" s="86" t="s">
        <v>16</v>
      </c>
      <c r="B2074" s="86" t="s">
        <v>55</v>
      </c>
      <c r="C2074" s="88">
        <v>11525</v>
      </c>
      <c r="D2074" s="88" t="s">
        <v>70</v>
      </c>
      <c r="E2074" s="90" t="s">
        <v>22</v>
      </c>
      <c r="F2074" s="90">
        <v>75</v>
      </c>
      <c r="G2074" s="90">
        <v>65</v>
      </c>
      <c r="H2074" s="91"/>
      <c r="I2074" s="91">
        <v>2</v>
      </c>
      <c r="J2074" s="91">
        <v>1</v>
      </c>
      <c r="K2074" s="91"/>
      <c r="L2074" s="92">
        <v>2</v>
      </c>
      <c r="M2074" s="92"/>
      <c r="N2074" s="92">
        <v>1</v>
      </c>
      <c r="O2074" s="92"/>
      <c r="P2074" s="92">
        <v>2</v>
      </c>
      <c r="Q2074" s="92"/>
      <c r="R2074" s="92">
        <v>1</v>
      </c>
      <c r="S2074" s="92"/>
      <c r="T2074" s="93">
        <v>2</v>
      </c>
      <c r="U2074" s="93"/>
      <c r="V2074" s="94">
        <v>11</v>
      </c>
      <c r="W2074" s="121"/>
    </row>
    <row r="2075" spans="1:23" x14ac:dyDescent="0.2">
      <c r="A2075" s="86" t="s">
        <v>16</v>
      </c>
      <c r="B2075" s="86" t="s">
        <v>55</v>
      </c>
      <c r="C2075" s="88">
        <v>11525</v>
      </c>
      <c r="D2075" s="88" t="s">
        <v>70</v>
      </c>
      <c r="E2075" s="90" t="s">
        <v>22</v>
      </c>
      <c r="F2075" s="90">
        <v>75</v>
      </c>
      <c r="G2075" s="90">
        <v>65</v>
      </c>
      <c r="H2075" s="91">
        <v>1</v>
      </c>
      <c r="I2075" s="91"/>
      <c r="J2075" s="91">
        <v>1</v>
      </c>
      <c r="K2075" s="91"/>
      <c r="L2075" s="92"/>
      <c r="M2075" s="92">
        <v>2</v>
      </c>
      <c r="N2075" s="92">
        <v>1</v>
      </c>
      <c r="O2075" s="92"/>
      <c r="P2075" s="92">
        <v>2</v>
      </c>
      <c r="Q2075" s="92"/>
      <c r="R2075" s="92"/>
      <c r="S2075" s="92">
        <v>0</v>
      </c>
      <c r="T2075" s="93">
        <v>2</v>
      </c>
      <c r="U2075" s="93"/>
      <c r="V2075" s="94">
        <v>9</v>
      </c>
      <c r="W2075" s="121"/>
    </row>
    <row r="2076" spans="1:23" x14ac:dyDescent="0.2">
      <c r="A2076" s="86" t="s">
        <v>16</v>
      </c>
      <c r="B2076" s="86" t="s">
        <v>55</v>
      </c>
      <c r="C2076" s="88">
        <v>11525</v>
      </c>
      <c r="D2076" s="88" t="s">
        <v>70</v>
      </c>
      <c r="E2076" s="90" t="s">
        <v>22</v>
      </c>
      <c r="F2076" s="90">
        <v>75</v>
      </c>
      <c r="G2076" s="90">
        <v>65</v>
      </c>
      <c r="H2076" s="91"/>
      <c r="I2076" s="91">
        <v>2</v>
      </c>
      <c r="J2076" s="91">
        <v>1</v>
      </c>
      <c r="K2076" s="91"/>
      <c r="L2076" s="92"/>
      <c r="M2076" s="92">
        <v>2</v>
      </c>
      <c r="N2076" s="92"/>
      <c r="O2076" s="92">
        <v>1</v>
      </c>
      <c r="P2076" s="92">
        <v>2</v>
      </c>
      <c r="Q2076" s="92"/>
      <c r="R2076" s="92">
        <v>1</v>
      </c>
      <c r="S2076" s="92"/>
      <c r="T2076" s="93"/>
      <c r="U2076" s="93">
        <v>2</v>
      </c>
      <c r="V2076" s="94">
        <v>11</v>
      </c>
      <c r="W2076" s="121"/>
    </row>
    <row r="2077" spans="1:23" x14ac:dyDescent="0.2">
      <c r="A2077" s="86" t="s">
        <v>16</v>
      </c>
      <c r="B2077" s="86" t="s">
        <v>55</v>
      </c>
      <c r="C2077" s="88">
        <v>11525</v>
      </c>
      <c r="D2077" s="88" t="s">
        <v>70</v>
      </c>
      <c r="E2077" s="90" t="s">
        <v>22</v>
      </c>
      <c r="F2077" s="90">
        <v>75</v>
      </c>
      <c r="G2077" s="90">
        <v>65</v>
      </c>
      <c r="H2077" s="91">
        <v>2</v>
      </c>
      <c r="I2077" s="91"/>
      <c r="J2077" s="91">
        <v>1</v>
      </c>
      <c r="K2077" s="91"/>
      <c r="L2077" s="92">
        <v>2</v>
      </c>
      <c r="M2077" s="92"/>
      <c r="N2077" s="92">
        <v>1</v>
      </c>
      <c r="O2077" s="92"/>
      <c r="P2077" s="92"/>
      <c r="Q2077" s="92">
        <v>2</v>
      </c>
      <c r="R2077" s="92"/>
      <c r="S2077" s="92">
        <v>1</v>
      </c>
      <c r="T2077" s="93"/>
      <c r="U2077" s="93">
        <v>2</v>
      </c>
      <c r="V2077" s="94">
        <v>11</v>
      </c>
      <c r="W2077" s="121"/>
    </row>
    <row r="2078" spans="1:23" x14ac:dyDescent="0.2">
      <c r="A2078" s="86" t="s">
        <v>16</v>
      </c>
      <c r="B2078" s="86" t="s">
        <v>56</v>
      </c>
      <c r="C2078" s="88">
        <v>11526</v>
      </c>
      <c r="D2078" s="88" t="s">
        <v>73</v>
      </c>
      <c r="E2078" s="89" t="s">
        <v>22</v>
      </c>
      <c r="F2078" s="90">
        <v>115</v>
      </c>
      <c r="G2078" s="90">
        <v>106</v>
      </c>
      <c r="H2078" s="91">
        <v>1</v>
      </c>
      <c r="I2078" s="91"/>
      <c r="J2078" s="91"/>
      <c r="K2078" s="91">
        <v>1</v>
      </c>
      <c r="L2078" s="92">
        <v>2</v>
      </c>
      <c r="M2078" s="92"/>
      <c r="N2078" s="92">
        <v>1</v>
      </c>
      <c r="O2078" s="92"/>
      <c r="P2078" s="92">
        <v>2</v>
      </c>
      <c r="Q2078" s="92"/>
      <c r="R2078" s="92">
        <v>1</v>
      </c>
      <c r="S2078" s="92"/>
      <c r="T2078" s="93">
        <v>0</v>
      </c>
      <c r="U2078" s="93"/>
      <c r="V2078" s="94">
        <v>8</v>
      </c>
      <c r="W2078" s="121"/>
    </row>
    <row r="2079" spans="1:23" x14ac:dyDescent="0.2">
      <c r="A2079" s="86" t="s">
        <v>16</v>
      </c>
      <c r="B2079" s="86" t="s">
        <v>56</v>
      </c>
      <c r="C2079" s="88">
        <v>11526</v>
      </c>
      <c r="D2079" s="88" t="s">
        <v>73</v>
      </c>
      <c r="E2079" s="90" t="s">
        <v>22</v>
      </c>
      <c r="F2079" s="90">
        <v>115</v>
      </c>
      <c r="G2079" s="90">
        <v>106</v>
      </c>
      <c r="H2079" s="91"/>
      <c r="I2079" s="91">
        <v>2</v>
      </c>
      <c r="J2079" s="91">
        <v>1</v>
      </c>
      <c r="K2079" s="91"/>
      <c r="L2079" s="92">
        <v>2</v>
      </c>
      <c r="M2079" s="92"/>
      <c r="N2079" s="92">
        <v>1</v>
      </c>
      <c r="O2079" s="92"/>
      <c r="P2079" s="92">
        <v>2</v>
      </c>
      <c r="Q2079" s="92"/>
      <c r="R2079" s="92"/>
      <c r="S2079" s="92">
        <v>0</v>
      </c>
      <c r="T2079" s="93"/>
      <c r="U2079" s="93">
        <v>1</v>
      </c>
      <c r="V2079" s="94">
        <v>9</v>
      </c>
      <c r="W2079" s="121"/>
    </row>
    <row r="2080" spans="1:23" x14ac:dyDescent="0.2">
      <c r="A2080" s="86" t="s">
        <v>16</v>
      </c>
      <c r="B2080" s="86" t="s">
        <v>56</v>
      </c>
      <c r="C2080" s="88">
        <v>11526</v>
      </c>
      <c r="D2080" s="88" t="s">
        <v>73</v>
      </c>
      <c r="E2080" s="90" t="s">
        <v>22</v>
      </c>
      <c r="F2080" s="90">
        <v>115</v>
      </c>
      <c r="G2080" s="90">
        <v>106</v>
      </c>
      <c r="H2080" s="91"/>
      <c r="I2080" s="91">
        <v>2</v>
      </c>
      <c r="J2080" s="91">
        <v>1</v>
      </c>
      <c r="K2080" s="91"/>
      <c r="L2080" s="92"/>
      <c r="M2080" s="92">
        <v>0</v>
      </c>
      <c r="N2080" s="92">
        <v>1</v>
      </c>
      <c r="O2080" s="92"/>
      <c r="P2080" s="92"/>
      <c r="Q2080" s="92">
        <v>2</v>
      </c>
      <c r="R2080" s="92">
        <v>1</v>
      </c>
      <c r="S2080" s="92"/>
      <c r="T2080" s="93"/>
      <c r="U2080" s="93">
        <v>0</v>
      </c>
      <c r="V2080" s="94">
        <v>7</v>
      </c>
      <c r="W2080" s="121"/>
    </row>
    <row r="2081" spans="1:23" x14ac:dyDescent="0.2">
      <c r="A2081" s="86" t="s">
        <v>16</v>
      </c>
      <c r="B2081" s="86" t="s">
        <v>56</v>
      </c>
      <c r="C2081" s="88">
        <v>11526</v>
      </c>
      <c r="D2081" s="88" t="s">
        <v>73</v>
      </c>
      <c r="E2081" s="90" t="s">
        <v>22</v>
      </c>
      <c r="F2081" s="90">
        <v>115</v>
      </c>
      <c r="G2081" s="90">
        <v>106</v>
      </c>
      <c r="H2081" s="91"/>
      <c r="I2081" s="91">
        <v>1</v>
      </c>
      <c r="J2081" s="91">
        <v>1</v>
      </c>
      <c r="K2081" s="91"/>
      <c r="L2081" s="92"/>
      <c r="M2081" s="92">
        <v>1</v>
      </c>
      <c r="N2081" s="92">
        <v>1</v>
      </c>
      <c r="O2081" s="92"/>
      <c r="P2081" s="92"/>
      <c r="Q2081" s="92">
        <v>2</v>
      </c>
      <c r="R2081" s="92">
        <v>1</v>
      </c>
      <c r="S2081" s="92"/>
      <c r="T2081" s="93">
        <v>1</v>
      </c>
      <c r="U2081" s="93"/>
      <c r="V2081" s="94">
        <v>8</v>
      </c>
      <c r="W2081" s="121"/>
    </row>
    <row r="2082" spans="1:23" x14ac:dyDescent="0.2">
      <c r="A2082" s="86" t="s">
        <v>16</v>
      </c>
      <c r="B2082" s="86" t="s">
        <v>56</v>
      </c>
      <c r="C2082" s="88">
        <v>11526</v>
      </c>
      <c r="D2082" s="88" t="s">
        <v>73</v>
      </c>
      <c r="E2082" s="90" t="s">
        <v>22</v>
      </c>
      <c r="F2082" s="90">
        <v>115</v>
      </c>
      <c r="G2082" s="90">
        <v>106</v>
      </c>
      <c r="H2082" s="91">
        <v>2</v>
      </c>
      <c r="I2082" s="91"/>
      <c r="J2082" s="91"/>
      <c r="K2082" s="91">
        <v>0</v>
      </c>
      <c r="L2082" s="92">
        <v>2</v>
      </c>
      <c r="M2082" s="92"/>
      <c r="N2082" s="92">
        <v>0</v>
      </c>
      <c r="O2082" s="92"/>
      <c r="P2082" s="92">
        <v>2</v>
      </c>
      <c r="Q2082" s="92"/>
      <c r="R2082" s="92">
        <v>1</v>
      </c>
      <c r="S2082" s="92"/>
      <c r="T2082" s="93"/>
      <c r="U2082" s="93">
        <v>1</v>
      </c>
      <c r="V2082" s="94">
        <v>8</v>
      </c>
      <c r="W2082" s="121"/>
    </row>
    <row r="2083" spans="1:23" x14ac:dyDescent="0.2">
      <c r="A2083" s="86" t="s">
        <v>16</v>
      </c>
      <c r="B2083" s="86" t="s">
        <v>56</v>
      </c>
      <c r="C2083" s="88">
        <v>11526</v>
      </c>
      <c r="D2083" s="88" t="s">
        <v>73</v>
      </c>
      <c r="E2083" s="90" t="s">
        <v>22</v>
      </c>
      <c r="F2083" s="90">
        <v>115</v>
      </c>
      <c r="G2083" s="90">
        <v>106</v>
      </c>
      <c r="H2083" s="91"/>
      <c r="I2083" s="91">
        <v>2</v>
      </c>
      <c r="J2083" s="91">
        <v>1</v>
      </c>
      <c r="K2083" s="91"/>
      <c r="L2083" s="92"/>
      <c r="M2083" s="92">
        <v>2</v>
      </c>
      <c r="N2083" s="92">
        <v>1</v>
      </c>
      <c r="O2083" s="92"/>
      <c r="P2083" s="92"/>
      <c r="Q2083" s="92">
        <v>2</v>
      </c>
      <c r="R2083" s="92">
        <v>1</v>
      </c>
      <c r="S2083" s="92"/>
      <c r="T2083" s="93">
        <v>2</v>
      </c>
      <c r="U2083" s="93"/>
      <c r="V2083" s="94">
        <v>11</v>
      </c>
      <c r="W2083" s="121"/>
    </row>
    <row r="2084" spans="1:23" x14ac:dyDescent="0.2">
      <c r="A2084" s="86" t="s">
        <v>16</v>
      </c>
      <c r="B2084" s="86" t="s">
        <v>56</v>
      </c>
      <c r="C2084" s="88">
        <v>11526</v>
      </c>
      <c r="D2084" s="88" t="s">
        <v>73</v>
      </c>
      <c r="E2084" s="90" t="s">
        <v>22</v>
      </c>
      <c r="F2084" s="90">
        <v>115</v>
      </c>
      <c r="G2084" s="90">
        <v>106</v>
      </c>
      <c r="H2084" s="91">
        <v>2</v>
      </c>
      <c r="I2084" s="91"/>
      <c r="J2084" s="91">
        <v>0</v>
      </c>
      <c r="K2084" s="91"/>
      <c r="L2084" s="92">
        <v>2</v>
      </c>
      <c r="M2084" s="92"/>
      <c r="N2084" s="92">
        <v>1</v>
      </c>
      <c r="O2084" s="92"/>
      <c r="P2084" s="92">
        <v>2</v>
      </c>
      <c r="Q2084" s="92"/>
      <c r="R2084" s="92"/>
      <c r="S2084" s="92">
        <v>0</v>
      </c>
      <c r="T2084" s="93">
        <v>1</v>
      </c>
      <c r="U2084" s="93"/>
      <c r="V2084" s="94">
        <v>8</v>
      </c>
      <c r="W2084" s="121"/>
    </row>
    <row r="2085" spans="1:23" x14ac:dyDescent="0.2">
      <c r="A2085" s="86" t="s">
        <v>16</v>
      </c>
      <c r="B2085" s="86" t="s">
        <v>56</v>
      </c>
      <c r="C2085" s="88">
        <v>11526</v>
      </c>
      <c r="D2085" s="88" t="s">
        <v>73</v>
      </c>
      <c r="E2085" s="90" t="s">
        <v>22</v>
      </c>
      <c r="F2085" s="90">
        <v>115</v>
      </c>
      <c r="G2085" s="90">
        <v>106</v>
      </c>
      <c r="H2085" s="91">
        <v>1</v>
      </c>
      <c r="I2085" s="91"/>
      <c r="J2085" s="91"/>
      <c r="K2085" s="91">
        <v>1</v>
      </c>
      <c r="L2085" s="92">
        <v>2</v>
      </c>
      <c r="M2085" s="92"/>
      <c r="N2085" s="92">
        <v>1</v>
      </c>
      <c r="O2085" s="92"/>
      <c r="P2085" s="92">
        <v>0</v>
      </c>
      <c r="Q2085" s="92"/>
      <c r="R2085" s="92">
        <v>1</v>
      </c>
      <c r="S2085" s="92"/>
      <c r="T2085" s="93"/>
      <c r="U2085" s="93">
        <v>1</v>
      </c>
      <c r="V2085" s="94">
        <v>7</v>
      </c>
      <c r="W2085" s="121"/>
    </row>
    <row r="2086" spans="1:23" x14ac:dyDescent="0.2">
      <c r="A2086" s="86" t="s">
        <v>16</v>
      </c>
      <c r="B2086" s="86" t="s">
        <v>56</v>
      </c>
      <c r="C2086" s="88">
        <v>11526</v>
      </c>
      <c r="D2086" s="88" t="s">
        <v>73</v>
      </c>
      <c r="E2086" s="90" t="s">
        <v>22</v>
      </c>
      <c r="F2086" s="90">
        <v>115</v>
      </c>
      <c r="G2086" s="90">
        <v>106</v>
      </c>
      <c r="H2086" s="91"/>
      <c r="I2086" s="91">
        <v>2</v>
      </c>
      <c r="J2086" s="91"/>
      <c r="K2086" s="91">
        <v>1</v>
      </c>
      <c r="L2086" s="92">
        <v>2</v>
      </c>
      <c r="M2086" s="92"/>
      <c r="N2086" s="92"/>
      <c r="O2086" s="92">
        <v>0</v>
      </c>
      <c r="P2086" s="92">
        <v>2</v>
      </c>
      <c r="Q2086" s="92"/>
      <c r="R2086" s="92"/>
      <c r="S2086" s="92">
        <v>1</v>
      </c>
      <c r="T2086" s="93"/>
      <c r="U2086" s="93">
        <v>2</v>
      </c>
      <c r="V2086" s="94">
        <v>10</v>
      </c>
      <c r="W2086" s="121"/>
    </row>
    <row r="2087" spans="1:23" x14ac:dyDescent="0.2">
      <c r="A2087" s="86" t="s">
        <v>16</v>
      </c>
      <c r="B2087" s="86" t="s">
        <v>56</v>
      </c>
      <c r="C2087" s="88">
        <v>11526</v>
      </c>
      <c r="D2087" s="88" t="s">
        <v>73</v>
      </c>
      <c r="E2087" s="90" t="s">
        <v>22</v>
      </c>
      <c r="F2087" s="90">
        <v>115</v>
      </c>
      <c r="G2087" s="90">
        <v>106</v>
      </c>
      <c r="H2087" s="91"/>
      <c r="I2087" s="91">
        <v>2</v>
      </c>
      <c r="J2087" s="91">
        <v>1</v>
      </c>
      <c r="K2087" s="91"/>
      <c r="L2087" s="92">
        <v>1</v>
      </c>
      <c r="M2087" s="92"/>
      <c r="N2087" s="92">
        <v>1</v>
      </c>
      <c r="O2087" s="92"/>
      <c r="P2087" s="92"/>
      <c r="Q2087" s="92">
        <v>2</v>
      </c>
      <c r="R2087" s="92">
        <v>1</v>
      </c>
      <c r="S2087" s="92"/>
      <c r="T2087" s="93">
        <v>1</v>
      </c>
      <c r="U2087" s="93"/>
      <c r="V2087" s="94">
        <v>9</v>
      </c>
      <c r="W2087" s="121"/>
    </row>
    <row r="2088" spans="1:23" x14ac:dyDescent="0.2">
      <c r="A2088" s="86" t="s">
        <v>16</v>
      </c>
      <c r="B2088" s="86" t="s">
        <v>56</v>
      </c>
      <c r="C2088" s="88">
        <v>11526</v>
      </c>
      <c r="D2088" s="88" t="s">
        <v>73</v>
      </c>
      <c r="E2088" s="90" t="s">
        <v>22</v>
      </c>
      <c r="F2088" s="90">
        <v>115</v>
      </c>
      <c r="G2088" s="90">
        <v>106</v>
      </c>
      <c r="H2088" s="91"/>
      <c r="I2088" s="91">
        <v>2</v>
      </c>
      <c r="J2088" s="91">
        <v>1</v>
      </c>
      <c r="K2088" s="91"/>
      <c r="L2088" s="92">
        <v>2</v>
      </c>
      <c r="M2088" s="92"/>
      <c r="N2088" s="92">
        <v>1</v>
      </c>
      <c r="O2088" s="92"/>
      <c r="P2088" s="92">
        <v>2</v>
      </c>
      <c r="Q2088" s="92"/>
      <c r="R2088" s="92">
        <v>1</v>
      </c>
      <c r="S2088" s="92"/>
      <c r="T2088" s="93"/>
      <c r="U2088" s="93">
        <v>1</v>
      </c>
      <c r="V2088" s="94">
        <v>10</v>
      </c>
      <c r="W2088" s="121"/>
    </row>
    <row r="2089" spans="1:23" x14ac:dyDescent="0.2">
      <c r="A2089" s="86" t="s">
        <v>16</v>
      </c>
      <c r="B2089" s="86" t="s">
        <v>56</v>
      </c>
      <c r="C2089" s="88">
        <v>11526</v>
      </c>
      <c r="D2089" s="88" t="s">
        <v>73</v>
      </c>
      <c r="E2089" s="90" t="s">
        <v>22</v>
      </c>
      <c r="F2089" s="90">
        <v>115</v>
      </c>
      <c r="G2089" s="90">
        <v>106</v>
      </c>
      <c r="H2089" s="91">
        <v>2</v>
      </c>
      <c r="I2089" s="91"/>
      <c r="J2089" s="91">
        <v>1</v>
      </c>
      <c r="K2089" s="91"/>
      <c r="L2089" s="92"/>
      <c r="M2089" s="92">
        <v>1</v>
      </c>
      <c r="N2089" s="92"/>
      <c r="O2089" s="92">
        <v>0</v>
      </c>
      <c r="P2089" s="92"/>
      <c r="Q2089" s="92">
        <v>1</v>
      </c>
      <c r="R2089" s="92">
        <v>1</v>
      </c>
      <c r="S2089" s="92"/>
      <c r="T2089" s="93">
        <v>1</v>
      </c>
      <c r="U2089" s="93"/>
      <c r="V2089" s="94">
        <v>7</v>
      </c>
      <c r="W2089" s="121"/>
    </row>
    <row r="2090" spans="1:23" x14ac:dyDescent="0.2">
      <c r="A2090" s="86" t="s">
        <v>16</v>
      </c>
      <c r="B2090" s="86" t="s">
        <v>56</v>
      </c>
      <c r="C2090" s="88">
        <v>11526</v>
      </c>
      <c r="D2090" s="88" t="s">
        <v>73</v>
      </c>
      <c r="E2090" s="90" t="s">
        <v>22</v>
      </c>
      <c r="F2090" s="90">
        <v>115</v>
      </c>
      <c r="G2090" s="90">
        <v>106</v>
      </c>
      <c r="H2090" s="91"/>
      <c r="I2090" s="91">
        <v>2</v>
      </c>
      <c r="J2090" s="91">
        <v>1</v>
      </c>
      <c r="K2090" s="91"/>
      <c r="L2090" s="92">
        <v>2</v>
      </c>
      <c r="M2090" s="92"/>
      <c r="N2090" s="92">
        <v>1</v>
      </c>
      <c r="O2090" s="92"/>
      <c r="P2090" s="92"/>
      <c r="Q2090" s="92">
        <v>1</v>
      </c>
      <c r="R2090" s="92">
        <v>1</v>
      </c>
      <c r="S2090" s="92"/>
      <c r="T2090" s="93">
        <v>1</v>
      </c>
      <c r="U2090" s="93"/>
      <c r="V2090" s="94">
        <v>9</v>
      </c>
      <c r="W2090" s="121"/>
    </row>
    <row r="2091" spans="1:23" x14ac:dyDescent="0.2">
      <c r="A2091" s="86" t="s">
        <v>16</v>
      </c>
      <c r="B2091" s="86" t="s">
        <v>56</v>
      </c>
      <c r="C2091" s="88">
        <v>11526</v>
      </c>
      <c r="D2091" s="88" t="s">
        <v>73</v>
      </c>
      <c r="E2091" s="90" t="s">
        <v>22</v>
      </c>
      <c r="F2091" s="90">
        <v>115</v>
      </c>
      <c r="G2091" s="90">
        <v>106</v>
      </c>
      <c r="H2091" s="91">
        <v>2</v>
      </c>
      <c r="I2091" s="91"/>
      <c r="J2091" s="91">
        <v>1</v>
      </c>
      <c r="K2091" s="91"/>
      <c r="L2091" s="92">
        <v>1</v>
      </c>
      <c r="M2091" s="92"/>
      <c r="N2091" s="92"/>
      <c r="O2091" s="92">
        <v>0</v>
      </c>
      <c r="P2091" s="92">
        <v>2</v>
      </c>
      <c r="Q2091" s="92"/>
      <c r="R2091" s="92">
        <v>0</v>
      </c>
      <c r="S2091" s="92"/>
      <c r="T2091" s="93">
        <v>1</v>
      </c>
      <c r="U2091" s="93"/>
      <c r="V2091" s="94">
        <v>7</v>
      </c>
      <c r="W2091" s="121"/>
    </row>
    <row r="2092" spans="1:23" x14ac:dyDescent="0.2">
      <c r="A2092" s="86" t="s">
        <v>16</v>
      </c>
      <c r="B2092" s="86" t="s">
        <v>56</v>
      </c>
      <c r="C2092" s="88">
        <v>11526</v>
      </c>
      <c r="D2092" s="88" t="s">
        <v>73</v>
      </c>
      <c r="E2092" s="90" t="s">
        <v>22</v>
      </c>
      <c r="F2092" s="90">
        <v>115</v>
      </c>
      <c r="G2092" s="90">
        <v>106</v>
      </c>
      <c r="H2092" s="91">
        <v>1</v>
      </c>
      <c r="I2092" s="91"/>
      <c r="J2092" s="91">
        <v>1</v>
      </c>
      <c r="K2092" s="91"/>
      <c r="L2092" s="92">
        <v>1</v>
      </c>
      <c r="M2092" s="92"/>
      <c r="N2092" s="92">
        <v>1</v>
      </c>
      <c r="O2092" s="92"/>
      <c r="P2092" s="92">
        <v>2</v>
      </c>
      <c r="Q2092" s="92"/>
      <c r="R2092" s="92"/>
      <c r="S2092" s="92">
        <v>1</v>
      </c>
      <c r="T2092" s="93">
        <v>1</v>
      </c>
      <c r="U2092" s="93"/>
      <c r="V2092" s="94">
        <v>8</v>
      </c>
      <c r="W2092" s="121"/>
    </row>
    <row r="2093" spans="1:23" x14ac:dyDescent="0.2">
      <c r="A2093" s="86" t="s">
        <v>16</v>
      </c>
      <c r="B2093" s="86" t="s">
        <v>56</v>
      </c>
      <c r="C2093" s="88">
        <v>11526</v>
      </c>
      <c r="D2093" s="88" t="s">
        <v>73</v>
      </c>
      <c r="E2093" s="90" t="s">
        <v>22</v>
      </c>
      <c r="F2093" s="90">
        <v>115</v>
      </c>
      <c r="G2093" s="90">
        <v>106</v>
      </c>
      <c r="H2093" s="91">
        <v>2</v>
      </c>
      <c r="I2093" s="91"/>
      <c r="J2093" s="91">
        <v>1</v>
      </c>
      <c r="K2093" s="91"/>
      <c r="L2093" s="92">
        <v>0</v>
      </c>
      <c r="M2093" s="92"/>
      <c r="N2093" s="92">
        <v>1</v>
      </c>
      <c r="O2093" s="92"/>
      <c r="P2093" s="92">
        <v>1</v>
      </c>
      <c r="Q2093" s="92"/>
      <c r="R2093" s="92">
        <v>1</v>
      </c>
      <c r="S2093" s="92"/>
      <c r="T2093" s="93">
        <v>0</v>
      </c>
      <c r="U2093" s="93"/>
      <c r="V2093" s="94">
        <v>6</v>
      </c>
      <c r="W2093" s="121"/>
    </row>
    <row r="2094" spans="1:23" x14ac:dyDescent="0.2">
      <c r="A2094" s="86" t="s">
        <v>16</v>
      </c>
      <c r="B2094" s="86" t="s">
        <v>56</v>
      </c>
      <c r="C2094" s="88">
        <v>11526</v>
      </c>
      <c r="D2094" s="88" t="s">
        <v>73</v>
      </c>
      <c r="E2094" s="90" t="s">
        <v>22</v>
      </c>
      <c r="F2094" s="90">
        <v>115</v>
      </c>
      <c r="G2094" s="90">
        <v>106</v>
      </c>
      <c r="H2094" s="91"/>
      <c r="I2094" s="91">
        <v>1</v>
      </c>
      <c r="J2094" s="91"/>
      <c r="K2094" s="91">
        <v>1</v>
      </c>
      <c r="L2094" s="92"/>
      <c r="M2094" s="92">
        <v>1</v>
      </c>
      <c r="N2094" s="92">
        <v>1</v>
      </c>
      <c r="O2094" s="92"/>
      <c r="P2094" s="92">
        <v>0</v>
      </c>
      <c r="Q2094" s="92"/>
      <c r="R2094" s="92">
        <v>1</v>
      </c>
      <c r="S2094" s="92"/>
      <c r="T2094" s="93">
        <v>2</v>
      </c>
      <c r="U2094" s="93"/>
      <c r="V2094" s="94">
        <v>7</v>
      </c>
      <c r="W2094" s="121"/>
    </row>
    <row r="2095" spans="1:23" x14ac:dyDescent="0.2">
      <c r="A2095" s="86" t="s">
        <v>16</v>
      </c>
      <c r="B2095" s="86" t="s">
        <v>56</v>
      </c>
      <c r="C2095" s="88">
        <v>11526</v>
      </c>
      <c r="D2095" s="88" t="s">
        <v>73</v>
      </c>
      <c r="E2095" s="90" t="s">
        <v>22</v>
      </c>
      <c r="F2095" s="90">
        <v>115</v>
      </c>
      <c r="G2095" s="90">
        <v>106</v>
      </c>
      <c r="H2095" s="91">
        <v>2</v>
      </c>
      <c r="I2095" s="91"/>
      <c r="J2095" s="91">
        <v>1</v>
      </c>
      <c r="K2095" s="91"/>
      <c r="L2095" s="92">
        <v>2</v>
      </c>
      <c r="M2095" s="92"/>
      <c r="N2095" s="92">
        <v>1</v>
      </c>
      <c r="O2095" s="92"/>
      <c r="P2095" s="92"/>
      <c r="Q2095" s="92">
        <v>2</v>
      </c>
      <c r="R2095" s="92">
        <v>1</v>
      </c>
      <c r="S2095" s="92"/>
      <c r="T2095" s="93">
        <v>2</v>
      </c>
      <c r="U2095" s="93"/>
      <c r="V2095" s="94">
        <v>11</v>
      </c>
      <c r="W2095" s="121"/>
    </row>
    <row r="2096" spans="1:23" x14ac:dyDescent="0.2">
      <c r="A2096" s="86" t="s">
        <v>16</v>
      </c>
      <c r="B2096" s="86" t="s">
        <v>56</v>
      </c>
      <c r="C2096" s="88">
        <v>11526</v>
      </c>
      <c r="D2096" s="88" t="s">
        <v>73</v>
      </c>
      <c r="E2096" s="90" t="s">
        <v>22</v>
      </c>
      <c r="F2096" s="90">
        <v>115</v>
      </c>
      <c r="G2096" s="90">
        <v>106</v>
      </c>
      <c r="H2096" s="91">
        <v>2</v>
      </c>
      <c r="I2096" s="91"/>
      <c r="J2096" s="91">
        <v>1</v>
      </c>
      <c r="K2096" s="91"/>
      <c r="L2096" s="92"/>
      <c r="M2096" s="92">
        <v>2</v>
      </c>
      <c r="N2096" s="92">
        <v>1</v>
      </c>
      <c r="O2096" s="92"/>
      <c r="P2096" s="92">
        <v>2</v>
      </c>
      <c r="Q2096" s="92"/>
      <c r="R2096" s="92">
        <v>1</v>
      </c>
      <c r="S2096" s="92"/>
      <c r="T2096" s="93">
        <v>1</v>
      </c>
      <c r="U2096" s="93"/>
      <c r="V2096" s="94">
        <v>10</v>
      </c>
      <c r="W2096" s="121"/>
    </row>
    <row r="2097" spans="1:23" x14ac:dyDescent="0.2">
      <c r="A2097" s="86" t="s">
        <v>16</v>
      </c>
      <c r="B2097" s="86" t="s">
        <v>56</v>
      </c>
      <c r="C2097" s="88">
        <v>11526</v>
      </c>
      <c r="D2097" s="88" t="s">
        <v>73</v>
      </c>
      <c r="E2097" s="90" t="s">
        <v>22</v>
      </c>
      <c r="F2097" s="90">
        <v>115</v>
      </c>
      <c r="G2097" s="90">
        <v>106</v>
      </c>
      <c r="H2097" s="91"/>
      <c r="I2097" s="91">
        <v>1</v>
      </c>
      <c r="J2097" s="91"/>
      <c r="K2097" s="91">
        <v>1</v>
      </c>
      <c r="L2097" s="92">
        <v>2</v>
      </c>
      <c r="M2097" s="92"/>
      <c r="N2097" s="92">
        <v>1</v>
      </c>
      <c r="O2097" s="92"/>
      <c r="P2097" s="92"/>
      <c r="Q2097" s="92">
        <v>2</v>
      </c>
      <c r="R2097" s="92">
        <v>1</v>
      </c>
      <c r="S2097" s="92"/>
      <c r="T2097" s="93">
        <v>1</v>
      </c>
      <c r="U2097" s="93"/>
      <c r="V2097" s="94">
        <v>9</v>
      </c>
      <c r="W2097" s="121"/>
    </row>
    <row r="2098" spans="1:23" x14ac:dyDescent="0.2">
      <c r="A2098" s="86" t="s">
        <v>16</v>
      </c>
      <c r="B2098" s="86" t="s">
        <v>56</v>
      </c>
      <c r="C2098" s="88">
        <v>11526</v>
      </c>
      <c r="D2098" s="88" t="s">
        <v>73</v>
      </c>
      <c r="E2098" s="90" t="s">
        <v>22</v>
      </c>
      <c r="F2098" s="90">
        <v>115</v>
      </c>
      <c r="G2098" s="90">
        <v>106</v>
      </c>
      <c r="H2098" s="91"/>
      <c r="I2098" s="91">
        <v>2</v>
      </c>
      <c r="J2098" s="91">
        <v>1</v>
      </c>
      <c r="K2098" s="91"/>
      <c r="L2098" s="92"/>
      <c r="M2098" s="92">
        <v>1</v>
      </c>
      <c r="N2098" s="92">
        <v>1</v>
      </c>
      <c r="O2098" s="92"/>
      <c r="P2098" s="92">
        <v>2</v>
      </c>
      <c r="Q2098" s="92"/>
      <c r="R2098" s="92"/>
      <c r="S2098" s="92">
        <v>1</v>
      </c>
      <c r="T2098" s="93">
        <v>2</v>
      </c>
      <c r="U2098" s="93"/>
      <c r="V2098" s="94">
        <v>10</v>
      </c>
      <c r="W2098" s="121"/>
    </row>
    <row r="2099" spans="1:23" x14ac:dyDescent="0.2">
      <c r="A2099" s="86" t="s">
        <v>16</v>
      </c>
      <c r="B2099" s="86" t="s">
        <v>56</v>
      </c>
      <c r="C2099" s="88">
        <v>11526</v>
      </c>
      <c r="D2099" s="88" t="s">
        <v>73</v>
      </c>
      <c r="E2099" s="90" t="s">
        <v>22</v>
      </c>
      <c r="F2099" s="90">
        <v>115</v>
      </c>
      <c r="G2099" s="90">
        <v>106</v>
      </c>
      <c r="H2099" s="91"/>
      <c r="I2099" s="91">
        <v>2</v>
      </c>
      <c r="J2099" s="91">
        <v>1</v>
      </c>
      <c r="K2099" s="91"/>
      <c r="L2099" s="92">
        <v>2</v>
      </c>
      <c r="M2099" s="92"/>
      <c r="N2099" s="92"/>
      <c r="O2099" s="92">
        <v>0</v>
      </c>
      <c r="P2099" s="92">
        <v>0</v>
      </c>
      <c r="Q2099" s="92"/>
      <c r="R2099" s="92">
        <v>1</v>
      </c>
      <c r="S2099" s="92"/>
      <c r="T2099" s="93">
        <v>1</v>
      </c>
      <c r="U2099" s="93"/>
      <c r="V2099" s="94">
        <v>7</v>
      </c>
      <c r="W2099" s="121"/>
    </row>
    <row r="2100" spans="1:23" x14ac:dyDescent="0.2">
      <c r="A2100" s="86" t="s">
        <v>16</v>
      </c>
      <c r="B2100" s="86" t="s">
        <v>56</v>
      </c>
      <c r="C2100" s="88">
        <v>11526</v>
      </c>
      <c r="D2100" s="88" t="s">
        <v>73</v>
      </c>
      <c r="E2100" s="90" t="s">
        <v>22</v>
      </c>
      <c r="F2100" s="90">
        <v>115</v>
      </c>
      <c r="G2100" s="90">
        <v>106</v>
      </c>
      <c r="H2100" s="91">
        <v>0</v>
      </c>
      <c r="I2100" s="91"/>
      <c r="J2100" s="91">
        <v>0</v>
      </c>
      <c r="K2100" s="91"/>
      <c r="L2100" s="92">
        <v>1</v>
      </c>
      <c r="M2100" s="92"/>
      <c r="N2100" s="92"/>
      <c r="O2100" s="92">
        <v>0</v>
      </c>
      <c r="P2100" s="92">
        <v>2</v>
      </c>
      <c r="Q2100" s="92"/>
      <c r="R2100" s="92"/>
      <c r="S2100" s="92">
        <v>1</v>
      </c>
      <c r="T2100" s="93">
        <v>1</v>
      </c>
      <c r="U2100" s="93"/>
      <c r="V2100" s="94">
        <v>5</v>
      </c>
      <c r="W2100" s="121"/>
    </row>
    <row r="2101" spans="1:23" x14ac:dyDescent="0.2">
      <c r="A2101" s="86" t="s">
        <v>16</v>
      </c>
      <c r="B2101" s="86" t="s">
        <v>56</v>
      </c>
      <c r="C2101" s="88">
        <v>11526</v>
      </c>
      <c r="D2101" s="88" t="s">
        <v>73</v>
      </c>
      <c r="E2101" s="90" t="s">
        <v>22</v>
      </c>
      <c r="F2101" s="90">
        <v>115</v>
      </c>
      <c r="G2101" s="90">
        <v>106</v>
      </c>
      <c r="H2101" s="91">
        <v>1</v>
      </c>
      <c r="I2101" s="91"/>
      <c r="J2101" s="91">
        <v>1</v>
      </c>
      <c r="K2101" s="91"/>
      <c r="L2101" s="92">
        <v>2</v>
      </c>
      <c r="M2101" s="92"/>
      <c r="N2101" s="92">
        <v>1</v>
      </c>
      <c r="O2101" s="92"/>
      <c r="P2101" s="92">
        <v>2</v>
      </c>
      <c r="Q2101" s="92"/>
      <c r="R2101" s="92">
        <v>1</v>
      </c>
      <c r="S2101" s="92"/>
      <c r="T2101" s="93"/>
      <c r="U2101" s="93">
        <v>1</v>
      </c>
      <c r="V2101" s="94">
        <v>9</v>
      </c>
      <c r="W2101" s="121"/>
    </row>
    <row r="2102" spans="1:23" x14ac:dyDescent="0.2">
      <c r="A2102" s="86" t="s">
        <v>16</v>
      </c>
      <c r="B2102" s="86" t="s">
        <v>56</v>
      </c>
      <c r="C2102" s="88">
        <v>11526</v>
      </c>
      <c r="D2102" s="88" t="s">
        <v>73</v>
      </c>
      <c r="E2102" s="90" t="s">
        <v>22</v>
      </c>
      <c r="F2102" s="90">
        <v>115</v>
      </c>
      <c r="G2102" s="90">
        <v>106</v>
      </c>
      <c r="H2102" s="91">
        <v>0</v>
      </c>
      <c r="I2102" s="91"/>
      <c r="J2102" s="91">
        <v>1</v>
      </c>
      <c r="K2102" s="91"/>
      <c r="L2102" s="92">
        <v>1</v>
      </c>
      <c r="M2102" s="92"/>
      <c r="N2102" s="92">
        <v>1</v>
      </c>
      <c r="O2102" s="92"/>
      <c r="P2102" s="92">
        <v>2</v>
      </c>
      <c r="Q2102" s="92"/>
      <c r="R2102" s="92">
        <v>1</v>
      </c>
      <c r="S2102" s="92"/>
      <c r="T2102" s="93"/>
      <c r="U2102" s="93">
        <v>0</v>
      </c>
      <c r="V2102" s="94">
        <v>6</v>
      </c>
      <c r="W2102" s="121"/>
    </row>
    <row r="2103" spans="1:23" x14ac:dyDescent="0.2">
      <c r="A2103" s="86" t="s">
        <v>16</v>
      </c>
      <c r="B2103" s="86" t="s">
        <v>56</v>
      </c>
      <c r="C2103" s="88">
        <v>11526</v>
      </c>
      <c r="D2103" s="88" t="s">
        <v>73</v>
      </c>
      <c r="E2103" s="90" t="s">
        <v>22</v>
      </c>
      <c r="F2103" s="90">
        <v>115</v>
      </c>
      <c r="G2103" s="90">
        <v>106</v>
      </c>
      <c r="H2103" s="91"/>
      <c r="I2103" s="91">
        <v>2</v>
      </c>
      <c r="J2103" s="91">
        <v>1</v>
      </c>
      <c r="K2103" s="91"/>
      <c r="L2103" s="92">
        <v>1</v>
      </c>
      <c r="M2103" s="92"/>
      <c r="N2103" s="92"/>
      <c r="O2103" s="92">
        <v>1</v>
      </c>
      <c r="P2103" s="92">
        <v>0</v>
      </c>
      <c r="Q2103" s="92"/>
      <c r="R2103" s="92">
        <v>1</v>
      </c>
      <c r="S2103" s="92"/>
      <c r="T2103" s="93">
        <v>1</v>
      </c>
      <c r="U2103" s="93"/>
      <c r="V2103" s="94">
        <v>7</v>
      </c>
      <c r="W2103" s="121"/>
    </row>
    <row r="2104" spans="1:23" x14ac:dyDescent="0.2">
      <c r="A2104" s="86" t="s">
        <v>16</v>
      </c>
      <c r="B2104" s="86" t="s">
        <v>56</v>
      </c>
      <c r="C2104" s="88">
        <v>11526</v>
      </c>
      <c r="D2104" s="88" t="s">
        <v>73</v>
      </c>
      <c r="E2104" s="90" t="s">
        <v>22</v>
      </c>
      <c r="F2104" s="90">
        <v>115</v>
      </c>
      <c r="G2104" s="90">
        <v>106</v>
      </c>
      <c r="H2104" s="91">
        <v>0</v>
      </c>
      <c r="I2104" s="91"/>
      <c r="J2104" s="91">
        <v>0</v>
      </c>
      <c r="K2104" s="91"/>
      <c r="L2104" s="92">
        <v>2</v>
      </c>
      <c r="M2104" s="92"/>
      <c r="N2104" s="92"/>
      <c r="O2104" s="92">
        <v>0</v>
      </c>
      <c r="P2104" s="92"/>
      <c r="Q2104" s="92">
        <v>2</v>
      </c>
      <c r="R2104" s="92">
        <v>0</v>
      </c>
      <c r="S2104" s="92"/>
      <c r="T2104" s="93">
        <v>1</v>
      </c>
      <c r="U2104" s="93"/>
      <c r="V2104" s="94">
        <v>5</v>
      </c>
      <c r="W2104" s="121"/>
    </row>
    <row r="2105" spans="1:23" x14ac:dyDescent="0.2">
      <c r="A2105" s="86" t="s">
        <v>16</v>
      </c>
      <c r="B2105" s="86" t="s">
        <v>56</v>
      </c>
      <c r="C2105" s="88">
        <v>11526</v>
      </c>
      <c r="D2105" s="88" t="s">
        <v>73</v>
      </c>
      <c r="E2105" s="90" t="s">
        <v>22</v>
      </c>
      <c r="F2105" s="90">
        <v>115</v>
      </c>
      <c r="G2105" s="90">
        <v>106</v>
      </c>
      <c r="H2105" s="91"/>
      <c r="I2105" s="91">
        <v>2</v>
      </c>
      <c r="J2105" s="91">
        <v>1</v>
      </c>
      <c r="K2105" s="91"/>
      <c r="L2105" s="92"/>
      <c r="M2105" s="92">
        <v>2</v>
      </c>
      <c r="N2105" s="92">
        <v>1</v>
      </c>
      <c r="O2105" s="92"/>
      <c r="P2105" s="92">
        <v>2</v>
      </c>
      <c r="Q2105" s="92"/>
      <c r="R2105" s="92">
        <v>1</v>
      </c>
      <c r="S2105" s="92"/>
      <c r="T2105" s="93">
        <v>1</v>
      </c>
      <c r="U2105" s="93"/>
      <c r="V2105" s="94">
        <v>10</v>
      </c>
      <c r="W2105" s="121"/>
    </row>
    <row r="2106" spans="1:23" x14ac:dyDescent="0.2">
      <c r="A2106" s="86" t="s">
        <v>16</v>
      </c>
      <c r="B2106" s="86" t="s">
        <v>56</v>
      </c>
      <c r="C2106" s="88">
        <v>11526</v>
      </c>
      <c r="D2106" s="88" t="s">
        <v>73</v>
      </c>
      <c r="E2106" s="90" t="s">
        <v>22</v>
      </c>
      <c r="F2106" s="90">
        <v>115</v>
      </c>
      <c r="G2106" s="90">
        <v>106</v>
      </c>
      <c r="H2106" s="91"/>
      <c r="I2106" s="91">
        <v>2</v>
      </c>
      <c r="J2106" s="91"/>
      <c r="K2106" s="91">
        <v>1</v>
      </c>
      <c r="L2106" s="92"/>
      <c r="M2106" s="92">
        <v>1</v>
      </c>
      <c r="N2106" s="92">
        <v>1</v>
      </c>
      <c r="O2106" s="92"/>
      <c r="P2106" s="92"/>
      <c r="Q2106" s="92">
        <v>0</v>
      </c>
      <c r="R2106" s="92"/>
      <c r="S2106" s="92">
        <v>1</v>
      </c>
      <c r="T2106" s="93">
        <v>2</v>
      </c>
      <c r="U2106" s="93"/>
      <c r="V2106" s="94">
        <v>8</v>
      </c>
      <c r="W2106" s="121"/>
    </row>
    <row r="2107" spans="1:23" x14ac:dyDescent="0.2">
      <c r="A2107" s="86" t="s">
        <v>16</v>
      </c>
      <c r="B2107" s="86" t="s">
        <v>56</v>
      </c>
      <c r="C2107" s="88">
        <v>11526</v>
      </c>
      <c r="D2107" s="88" t="s">
        <v>73</v>
      </c>
      <c r="E2107" s="90" t="s">
        <v>22</v>
      </c>
      <c r="F2107" s="90">
        <v>115</v>
      </c>
      <c r="G2107" s="90">
        <v>106</v>
      </c>
      <c r="H2107" s="91"/>
      <c r="I2107" s="91">
        <v>2</v>
      </c>
      <c r="J2107" s="91">
        <v>1</v>
      </c>
      <c r="K2107" s="91"/>
      <c r="L2107" s="92">
        <v>2</v>
      </c>
      <c r="M2107" s="92"/>
      <c r="N2107" s="92">
        <v>1</v>
      </c>
      <c r="O2107" s="92"/>
      <c r="P2107" s="92">
        <v>2</v>
      </c>
      <c r="Q2107" s="92"/>
      <c r="R2107" s="92">
        <v>1</v>
      </c>
      <c r="S2107" s="92"/>
      <c r="T2107" s="93"/>
      <c r="U2107" s="93">
        <v>2</v>
      </c>
      <c r="V2107" s="94">
        <v>11</v>
      </c>
      <c r="W2107" s="121"/>
    </row>
    <row r="2108" spans="1:23" x14ac:dyDescent="0.2">
      <c r="A2108" s="86" t="s">
        <v>16</v>
      </c>
      <c r="B2108" s="86" t="s">
        <v>56</v>
      </c>
      <c r="C2108" s="88">
        <v>11526</v>
      </c>
      <c r="D2108" s="88" t="s">
        <v>73</v>
      </c>
      <c r="E2108" s="90" t="s">
        <v>22</v>
      </c>
      <c r="F2108" s="90">
        <v>115</v>
      </c>
      <c r="G2108" s="90">
        <v>106</v>
      </c>
      <c r="H2108" s="91"/>
      <c r="I2108" s="91">
        <v>2</v>
      </c>
      <c r="J2108" s="91">
        <v>1</v>
      </c>
      <c r="K2108" s="91"/>
      <c r="L2108" s="92"/>
      <c r="M2108" s="92">
        <v>1</v>
      </c>
      <c r="N2108" s="92"/>
      <c r="O2108" s="92">
        <v>1</v>
      </c>
      <c r="P2108" s="92"/>
      <c r="Q2108" s="92">
        <v>2</v>
      </c>
      <c r="R2108" s="92">
        <v>1</v>
      </c>
      <c r="S2108" s="92"/>
      <c r="T2108" s="93"/>
      <c r="U2108" s="93">
        <v>2</v>
      </c>
      <c r="V2108" s="94">
        <v>10</v>
      </c>
      <c r="W2108" s="121"/>
    </row>
    <row r="2109" spans="1:23" x14ac:dyDescent="0.2">
      <c r="A2109" s="86" t="s">
        <v>16</v>
      </c>
      <c r="B2109" s="86" t="s">
        <v>56</v>
      </c>
      <c r="C2109" s="88">
        <v>11526</v>
      </c>
      <c r="D2109" s="88" t="s">
        <v>73</v>
      </c>
      <c r="E2109" s="90" t="s">
        <v>22</v>
      </c>
      <c r="F2109" s="90">
        <v>115</v>
      </c>
      <c r="G2109" s="90">
        <v>106</v>
      </c>
      <c r="H2109" s="91"/>
      <c r="I2109" s="91">
        <v>2</v>
      </c>
      <c r="J2109" s="91">
        <v>1</v>
      </c>
      <c r="K2109" s="91"/>
      <c r="L2109" s="92"/>
      <c r="M2109" s="92">
        <v>2</v>
      </c>
      <c r="N2109" s="92">
        <v>1</v>
      </c>
      <c r="O2109" s="92"/>
      <c r="P2109" s="92">
        <v>0</v>
      </c>
      <c r="Q2109" s="92"/>
      <c r="R2109" s="92">
        <v>1</v>
      </c>
      <c r="S2109" s="92"/>
      <c r="T2109" s="93">
        <v>0</v>
      </c>
      <c r="U2109" s="93"/>
      <c r="V2109" s="94">
        <v>7</v>
      </c>
      <c r="W2109" s="121"/>
    </row>
    <row r="2110" spans="1:23" x14ac:dyDescent="0.2">
      <c r="A2110" s="86" t="s">
        <v>16</v>
      </c>
      <c r="B2110" s="86" t="s">
        <v>56</v>
      </c>
      <c r="C2110" s="88">
        <v>11526</v>
      </c>
      <c r="D2110" s="88" t="s">
        <v>73</v>
      </c>
      <c r="E2110" s="90" t="s">
        <v>22</v>
      </c>
      <c r="F2110" s="90">
        <v>115</v>
      </c>
      <c r="G2110" s="90">
        <v>106</v>
      </c>
      <c r="H2110" s="91">
        <v>1</v>
      </c>
      <c r="I2110" s="91"/>
      <c r="J2110" s="91">
        <v>1</v>
      </c>
      <c r="K2110" s="91"/>
      <c r="L2110" s="92"/>
      <c r="M2110" s="92">
        <v>1</v>
      </c>
      <c r="N2110" s="92">
        <v>1</v>
      </c>
      <c r="O2110" s="92"/>
      <c r="P2110" s="92">
        <v>0</v>
      </c>
      <c r="Q2110" s="92"/>
      <c r="R2110" s="92">
        <v>1</v>
      </c>
      <c r="S2110" s="92"/>
      <c r="T2110" s="93">
        <v>0</v>
      </c>
      <c r="U2110" s="93"/>
      <c r="V2110" s="94">
        <v>5</v>
      </c>
      <c r="W2110" s="121"/>
    </row>
    <row r="2111" spans="1:23" x14ac:dyDescent="0.2">
      <c r="A2111" s="86" t="s">
        <v>16</v>
      </c>
      <c r="B2111" s="86" t="s">
        <v>56</v>
      </c>
      <c r="C2111" s="88">
        <v>11526</v>
      </c>
      <c r="D2111" s="88" t="s">
        <v>73</v>
      </c>
      <c r="E2111" s="90" t="s">
        <v>22</v>
      </c>
      <c r="F2111" s="90">
        <v>115</v>
      </c>
      <c r="G2111" s="90">
        <v>106</v>
      </c>
      <c r="H2111" s="91">
        <v>2</v>
      </c>
      <c r="I2111" s="91"/>
      <c r="J2111" s="91"/>
      <c r="K2111" s="91">
        <v>1</v>
      </c>
      <c r="L2111" s="92">
        <v>2</v>
      </c>
      <c r="M2111" s="92"/>
      <c r="N2111" s="92">
        <v>1</v>
      </c>
      <c r="O2111" s="92"/>
      <c r="P2111" s="92">
        <v>0</v>
      </c>
      <c r="Q2111" s="92"/>
      <c r="R2111" s="92">
        <v>1</v>
      </c>
      <c r="S2111" s="92"/>
      <c r="T2111" s="93"/>
      <c r="U2111" s="93">
        <v>2</v>
      </c>
      <c r="V2111" s="94">
        <v>9</v>
      </c>
      <c r="W2111" s="121"/>
    </row>
    <row r="2112" spans="1:23" x14ac:dyDescent="0.2">
      <c r="A2112" s="86" t="s">
        <v>16</v>
      </c>
      <c r="B2112" s="86" t="s">
        <v>56</v>
      </c>
      <c r="C2112" s="88">
        <v>11526</v>
      </c>
      <c r="D2112" s="88" t="s">
        <v>73</v>
      </c>
      <c r="E2112" s="90" t="s">
        <v>22</v>
      </c>
      <c r="F2112" s="90">
        <v>115</v>
      </c>
      <c r="G2112" s="90">
        <v>106</v>
      </c>
      <c r="H2112" s="91"/>
      <c r="I2112" s="91">
        <v>2</v>
      </c>
      <c r="J2112" s="91">
        <v>1</v>
      </c>
      <c r="K2112" s="91"/>
      <c r="L2112" s="92">
        <v>2</v>
      </c>
      <c r="M2112" s="92"/>
      <c r="N2112" s="92">
        <v>1</v>
      </c>
      <c r="O2112" s="92"/>
      <c r="P2112" s="92"/>
      <c r="Q2112" s="92">
        <v>2</v>
      </c>
      <c r="R2112" s="92"/>
      <c r="S2112" s="92">
        <v>1</v>
      </c>
      <c r="T2112" s="93">
        <v>2</v>
      </c>
      <c r="U2112" s="93"/>
      <c r="V2112" s="94">
        <v>11</v>
      </c>
      <c r="W2112" s="121"/>
    </row>
    <row r="2113" spans="1:23" x14ac:dyDescent="0.2">
      <c r="A2113" s="86" t="s">
        <v>16</v>
      </c>
      <c r="B2113" s="86" t="s">
        <v>56</v>
      </c>
      <c r="C2113" s="88">
        <v>11526</v>
      </c>
      <c r="D2113" s="88" t="s">
        <v>73</v>
      </c>
      <c r="E2113" s="90" t="s">
        <v>22</v>
      </c>
      <c r="F2113" s="90">
        <v>115</v>
      </c>
      <c r="G2113" s="90">
        <v>106</v>
      </c>
      <c r="H2113" s="91">
        <v>2</v>
      </c>
      <c r="I2113" s="91"/>
      <c r="J2113" s="91">
        <v>1</v>
      </c>
      <c r="K2113" s="91"/>
      <c r="L2113" s="92"/>
      <c r="M2113" s="92">
        <v>1</v>
      </c>
      <c r="N2113" s="92"/>
      <c r="O2113" s="92">
        <v>0</v>
      </c>
      <c r="P2113" s="92"/>
      <c r="Q2113" s="92">
        <v>2</v>
      </c>
      <c r="R2113" s="92">
        <v>1</v>
      </c>
      <c r="S2113" s="92"/>
      <c r="T2113" s="93">
        <v>1</v>
      </c>
      <c r="U2113" s="93"/>
      <c r="V2113" s="94">
        <v>8</v>
      </c>
      <c r="W2113" s="121"/>
    </row>
    <row r="2114" spans="1:23" x14ac:dyDescent="0.2">
      <c r="A2114" s="86" t="s">
        <v>16</v>
      </c>
      <c r="B2114" s="86" t="s">
        <v>56</v>
      </c>
      <c r="C2114" s="88">
        <v>11526</v>
      </c>
      <c r="D2114" s="88" t="s">
        <v>73</v>
      </c>
      <c r="E2114" s="90" t="s">
        <v>22</v>
      </c>
      <c r="F2114" s="90">
        <v>115</v>
      </c>
      <c r="G2114" s="90">
        <v>106</v>
      </c>
      <c r="H2114" s="91"/>
      <c r="I2114" s="91">
        <v>1</v>
      </c>
      <c r="J2114" s="91">
        <v>1</v>
      </c>
      <c r="K2114" s="91"/>
      <c r="L2114" s="92"/>
      <c r="M2114" s="92">
        <v>1</v>
      </c>
      <c r="N2114" s="92">
        <v>1</v>
      </c>
      <c r="O2114" s="92"/>
      <c r="P2114" s="92">
        <v>2</v>
      </c>
      <c r="Q2114" s="92"/>
      <c r="R2114" s="92">
        <v>1</v>
      </c>
      <c r="S2114" s="92"/>
      <c r="T2114" s="93">
        <v>0</v>
      </c>
      <c r="U2114" s="93"/>
      <c r="V2114" s="94">
        <v>7</v>
      </c>
      <c r="W2114" s="121"/>
    </row>
    <row r="2115" spans="1:23" x14ac:dyDescent="0.2">
      <c r="A2115" s="86" t="s">
        <v>16</v>
      </c>
      <c r="B2115" s="86" t="s">
        <v>56</v>
      </c>
      <c r="C2115" s="88">
        <v>11526</v>
      </c>
      <c r="D2115" s="88" t="s">
        <v>73</v>
      </c>
      <c r="E2115" s="90" t="s">
        <v>22</v>
      </c>
      <c r="F2115" s="90">
        <v>115</v>
      </c>
      <c r="G2115" s="90">
        <v>106</v>
      </c>
      <c r="H2115" s="91"/>
      <c r="I2115" s="91">
        <v>2</v>
      </c>
      <c r="J2115" s="91">
        <v>1</v>
      </c>
      <c r="K2115" s="91"/>
      <c r="L2115" s="92"/>
      <c r="M2115" s="92">
        <v>1</v>
      </c>
      <c r="N2115" s="92"/>
      <c r="O2115" s="92">
        <v>1</v>
      </c>
      <c r="P2115" s="92">
        <v>2</v>
      </c>
      <c r="Q2115" s="92"/>
      <c r="R2115" s="92"/>
      <c r="S2115" s="92">
        <v>1</v>
      </c>
      <c r="T2115" s="93">
        <v>0</v>
      </c>
      <c r="U2115" s="93"/>
      <c r="V2115" s="94">
        <v>8</v>
      </c>
      <c r="W2115" s="121"/>
    </row>
    <row r="2116" spans="1:23" x14ac:dyDescent="0.2">
      <c r="A2116" s="86" t="s">
        <v>16</v>
      </c>
      <c r="B2116" s="86" t="s">
        <v>56</v>
      </c>
      <c r="C2116" s="88">
        <v>11526</v>
      </c>
      <c r="D2116" s="88" t="s">
        <v>73</v>
      </c>
      <c r="E2116" s="90" t="s">
        <v>22</v>
      </c>
      <c r="F2116" s="90">
        <v>115</v>
      </c>
      <c r="G2116" s="90">
        <v>106</v>
      </c>
      <c r="H2116" s="91">
        <v>2</v>
      </c>
      <c r="I2116" s="91"/>
      <c r="J2116" s="91">
        <v>1</v>
      </c>
      <c r="K2116" s="91"/>
      <c r="L2116" s="92">
        <v>1</v>
      </c>
      <c r="M2116" s="92"/>
      <c r="N2116" s="92"/>
      <c r="O2116" s="92">
        <v>1</v>
      </c>
      <c r="P2116" s="92">
        <v>2</v>
      </c>
      <c r="Q2116" s="92"/>
      <c r="R2116" s="92">
        <v>1</v>
      </c>
      <c r="S2116" s="92"/>
      <c r="T2116" s="93">
        <v>1</v>
      </c>
      <c r="U2116" s="93"/>
      <c r="V2116" s="94">
        <v>9</v>
      </c>
      <c r="W2116" s="121"/>
    </row>
    <row r="2117" spans="1:23" x14ac:dyDescent="0.2">
      <c r="A2117" s="86" t="s">
        <v>16</v>
      </c>
      <c r="B2117" s="86" t="s">
        <v>56</v>
      </c>
      <c r="C2117" s="88">
        <v>11526</v>
      </c>
      <c r="D2117" s="88" t="s">
        <v>73</v>
      </c>
      <c r="E2117" s="90" t="s">
        <v>23</v>
      </c>
      <c r="F2117" s="90">
        <v>115</v>
      </c>
      <c r="G2117" s="90">
        <v>106</v>
      </c>
      <c r="H2117" s="91"/>
      <c r="I2117" s="91">
        <v>2</v>
      </c>
      <c r="J2117" s="91">
        <v>1</v>
      </c>
      <c r="K2117" s="91"/>
      <c r="L2117" s="92"/>
      <c r="M2117" s="92">
        <v>2</v>
      </c>
      <c r="N2117" s="92">
        <v>1</v>
      </c>
      <c r="O2117" s="92"/>
      <c r="P2117" s="92">
        <v>2</v>
      </c>
      <c r="Q2117" s="92"/>
      <c r="R2117" s="92">
        <v>1</v>
      </c>
      <c r="S2117" s="92"/>
      <c r="T2117" s="93">
        <v>2</v>
      </c>
      <c r="U2117" s="93"/>
      <c r="V2117" s="94">
        <v>11</v>
      </c>
      <c r="W2117" s="121"/>
    </row>
    <row r="2118" spans="1:23" x14ac:dyDescent="0.2">
      <c r="A2118" s="86" t="s">
        <v>16</v>
      </c>
      <c r="B2118" s="86" t="s">
        <v>56</v>
      </c>
      <c r="C2118" s="88">
        <v>11526</v>
      </c>
      <c r="D2118" s="88" t="s">
        <v>73</v>
      </c>
      <c r="E2118" s="90" t="s">
        <v>23</v>
      </c>
      <c r="F2118" s="90">
        <v>115</v>
      </c>
      <c r="G2118" s="90">
        <v>106</v>
      </c>
      <c r="H2118" s="91">
        <v>1</v>
      </c>
      <c r="I2118" s="91"/>
      <c r="J2118" s="91">
        <v>1</v>
      </c>
      <c r="K2118" s="91"/>
      <c r="L2118" s="92">
        <v>2</v>
      </c>
      <c r="M2118" s="92"/>
      <c r="N2118" s="92">
        <v>1</v>
      </c>
      <c r="O2118" s="92"/>
      <c r="P2118" s="92">
        <v>2</v>
      </c>
      <c r="Q2118" s="92"/>
      <c r="R2118" s="92"/>
      <c r="S2118" s="92">
        <v>1</v>
      </c>
      <c r="T2118" s="93">
        <v>2</v>
      </c>
      <c r="U2118" s="93"/>
      <c r="V2118" s="94">
        <v>10</v>
      </c>
      <c r="W2118" s="121"/>
    </row>
    <row r="2119" spans="1:23" x14ac:dyDescent="0.2">
      <c r="A2119" s="86" t="s">
        <v>16</v>
      </c>
      <c r="B2119" s="86" t="s">
        <v>56</v>
      </c>
      <c r="C2119" s="88">
        <v>11526</v>
      </c>
      <c r="D2119" s="88" t="s">
        <v>73</v>
      </c>
      <c r="E2119" s="90" t="s">
        <v>23</v>
      </c>
      <c r="F2119" s="90">
        <v>115</v>
      </c>
      <c r="G2119" s="90">
        <v>106</v>
      </c>
      <c r="H2119" s="91"/>
      <c r="I2119" s="91">
        <v>2</v>
      </c>
      <c r="J2119" s="91">
        <v>1</v>
      </c>
      <c r="K2119" s="91"/>
      <c r="L2119" s="92">
        <v>2</v>
      </c>
      <c r="M2119" s="92"/>
      <c r="N2119" s="92">
        <v>1</v>
      </c>
      <c r="O2119" s="92"/>
      <c r="P2119" s="92">
        <v>2</v>
      </c>
      <c r="Q2119" s="92"/>
      <c r="R2119" s="92">
        <v>1</v>
      </c>
      <c r="S2119" s="92"/>
      <c r="T2119" s="93">
        <v>2</v>
      </c>
      <c r="U2119" s="93"/>
      <c r="V2119" s="94">
        <v>11</v>
      </c>
      <c r="W2119" s="121"/>
    </row>
    <row r="2120" spans="1:23" x14ac:dyDescent="0.2">
      <c r="A2120" s="86" t="s">
        <v>16</v>
      </c>
      <c r="B2120" s="86" t="s">
        <v>56</v>
      </c>
      <c r="C2120" s="88">
        <v>11526</v>
      </c>
      <c r="D2120" s="88" t="s">
        <v>73</v>
      </c>
      <c r="E2120" s="90" t="s">
        <v>23</v>
      </c>
      <c r="F2120" s="90">
        <v>115</v>
      </c>
      <c r="G2120" s="90">
        <v>106</v>
      </c>
      <c r="H2120" s="91">
        <v>2</v>
      </c>
      <c r="I2120" s="91"/>
      <c r="J2120" s="91">
        <v>1</v>
      </c>
      <c r="K2120" s="91"/>
      <c r="L2120" s="92">
        <v>2</v>
      </c>
      <c r="M2120" s="92"/>
      <c r="N2120" s="92">
        <v>1</v>
      </c>
      <c r="O2120" s="92"/>
      <c r="P2120" s="92"/>
      <c r="Q2120" s="92">
        <v>2</v>
      </c>
      <c r="R2120" s="92">
        <v>1</v>
      </c>
      <c r="S2120" s="92"/>
      <c r="T2120" s="93"/>
      <c r="U2120" s="93">
        <v>1</v>
      </c>
      <c r="V2120" s="94">
        <v>10</v>
      </c>
      <c r="W2120" s="121"/>
    </row>
    <row r="2121" spans="1:23" x14ac:dyDescent="0.2">
      <c r="A2121" s="86" t="s">
        <v>16</v>
      </c>
      <c r="B2121" s="86" t="s">
        <v>56</v>
      </c>
      <c r="C2121" s="88">
        <v>11526</v>
      </c>
      <c r="D2121" s="88" t="s">
        <v>73</v>
      </c>
      <c r="E2121" s="90" t="s">
        <v>23</v>
      </c>
      <c r="F2121" s="90">
        <v>115</v>
      </c>
      <c r="G2121" s="90">
        <v>106</v>
      </c>
      <c r="H2121" s="91"/>
      <c r="I2121" s="91">
        <v>2</v>
      </c>
      <c r="J2121" s="91"/>
      <c r="K2121" s="91">
        <v>1</v>
      </c>
      <c r="L2121" s="92"/>
      <c r="M2121" s="92">
        <v>2</v>
      </c>
      <c r="N2121" s="92">
        <v>1</v>
      </c>
      <c r="O2121" s="92"/>
      <c r="P2121" s="92">
        <v>2</v>
      </c>
      <c r="Q2121" s="92"/>
      <c r="R2121" s="92"/>
      <c r="S2121" s="92">
        <v>1</v>
      </c>
      <c r="T2121" s="93">
        <v>2</v>
      </c>
      <c r="U2121" s="93"/>
      <c r="V2121" s="94">
        <v>11</v>
      </c>
      <c r="W2121" s="121"/>
    </row>
    <row r="2122" spans="1:23" x14ac:dyDescent="0.2">
      <c r="A2122" s="86" t="s">
        <v>16</v>
      </c>
      <c r="B2122" s="86" t="s">
        <v>56</v>
      </c>
      <c r="C2122" s="88">
        <v>11526</v>
      </c>
      <c r="D2122" s="88" t="s">
        <v>73</v>
      </c>
      <c r="E2122" s="90" t="s">
        <v>23</v>
      </c>
      <c r="F2122" s="90">
        <v>115</v>
      </c>
      <c r="G2122" s="90">
        <v>106</v>
      </c>
      <c r="H2122" s="91"/>
      <c r="I2122" s="91">
        <v>2</v>
      </c>
      <c r="J2122" s="91">
        <v>1</v>
      </c>
      <c r="K2122" s="91"/>
      <c r="L2122" s="92">
        <v>1</v>
      </c>
      <c r="M2122" s="92"/>
      <c r="N2122" s="92">
        <v>1</v>
      </c>
      <c r="O2122" s="92"/>
      <c r="P2122" s="92">
        <v>2</v>
      </c>
      <c r="Q2122" s="92"/>
      <c r="R2122" s="92"/>
      <c r="S2122" s="92">
        <v>1</v>
      </c>
      <c r="T2122" s="93">
        <v>1</v>
      </c>
      <c r="U2122" s="93"/>
      <c r="V2122" s="94">
        <v>9</v>
      </c>
      <c r="W2122" s="121"/>
    </row>
    <row r="2123" spans="1:23" x14ac:dyDescent="0.2">
      <c r="A2123" s="86" t="s">
        <v>16</v>
      </c>
      <c r="B2123" s="86" t="s">
        <v>56</v>
      </c>
      <c r="C2123" s="88">
        <v>11526</v>
      </c>
      <c r="D2123" s="88" t="s">
        <v>73</v>
      </c>
      <c r="E2123" s="90" t="s">
        <v>23</v>
      </c>
      <c r="F2123" s="90">
        <v>115</v>
      </c>
      <c r="G2123" s="90">
        <v>106</v>
      </c>
      <c r="H2123" s="91">
        <v>1</v>
      </c>
      <c r="I2123" s="91"/>
      <c r="J2123" s="91">
        <v>1</v>
      </c>
      <c r="K2123" s="91"/>
      <c r="L2123" s="92">
        <v>2</v>
      </c>
      <c r="M2123" s="92"/>
      <c r="N2123" s="92">
        <v>1</v>
      </c>
      <c r="O2123" s="92"/>
      <c r="P2123" s="92"/>
      <c r="Q2123" s="92">
        <v>2</v>
      </c>
      <c r="R2123" s="92"/>
      <c r="S2123" s="92">
        <v>0</v>
      </c>
      <c r="T2123" s="93"/>
      <c r="U2123" s="93">
        <v>1</v>
      </c>
      <c r="V2123" s="94">
        <v>8</v>
      </c>
      <c r="W2123" s="121"/>
    </row>
    <row r="2124" spans="1:23" x14ac:dyDescent="0.2">
      <c r="A2124" s="86" t="s">
        <v>16</v>
      </c>
      <c r="B2124" s="86" t="s">
        <v>56</v>
      </c>
      <c r="C2124" s="88">
        <v>11526</v>
      </c>
      <c r="D2124" s="88" t="s">
        <v>73</v>
      </c>
      <c r="E2124" s="90" t="s">
        <v>23</v>
      </c>
      <c r="F2124" s="90">
        <v>115</v>
      </c>
      <c r="G2124" s="90">
        <v>106</v>
      </c>
      <c r="H2124" s="91">
        <v>2</v>
      </c>
      <c r="I2124" s="91"/>
      <c r="J2124" s="91"/>
      <c r="K2124" s="91">
        <v>0</v>
      </c>
      <c r="L2124" s="92">
        <v>1</v>
      </c>
      <c r="M2124" s="92"/>
      <c r="N2124" s="92">
        <v>1</v>
      </c>
      <c r="O2124" s="92"/>
      <c r="P2124" s="92">
        <v>2</v>
      </c>
      <c r="Q2124" s="92"/>
      <c r="R2124" s="92">
        <v>1</v>
      </c>
      <c r="S2124" s="92"/>
      <c r="T2124" s="93"/>
      <c r="U2124" s="93">
        <v>1</v>
      </c>
      <c r="V2124" s="94">
        <v>8</v>
      </c>
      <c r="W2124" s="121"/>
    </row>
    <row r="2125" spans="1:23" x14ac:dyDescent="0.2">
      <c r="A2125" s="86" t="s">
        <v>16</v>
      </c>
      <c r="B2125" s="86" t="s">
        <v>56</v>
      </c>
      <c r="C2125" s="88">
        <v>11526</v>
      </c>
      <c r="D2125" s="88" t="s">
        <v>73</v>
      </c>
      <c r="E2125" s="90" t="s">
        <v>23</v>
      </c>
      <c r="F2125" s="90">
        <v>115</v>
      </c>
      <c r="G2125" s="90">
        <v>106</v>
      </c>
      <c r="H2125" s="91">
        <v>2</v>
      </c>
      <c r="I2125" s="91"/>
      <c r="J2125" s="91">
        <v>1</v>
      </c>
      <c r="K2125" s="91"/>
      <c r="L2125" s="92">
        <v>2</v>
      </c>
      <c r="M2125" s="92"/>
      <c r="N2125" s="92">
        <v>1</v>
      </c>
      <c r="O2125" s="92"/>
      <c r="P2125" s="92">
        <v>0</v>
      </c>
      <c r="Q2125" s="92"/>
      <c r="R2125" s="92">
        <v>1</v>
      </c>
      <c r="S2125" s="92"/>
      <c r="T2125" s="93"/>
      <c r="U2125" s="93">
        <v>1</v>
      </c>
      <c r="V2125" s="94">
        <v>8</v>
      </c>
      <c r="W2125" s="121"/>
    </row>
    <row r="2126" spans="1:23" x14ac:dyDescent="0.2">
      <c r="A2126" s="86" t="s">
        <v>16</v>
      </c>
      <c r="B2126" s="86" t="s">
        <v>56</v>
      </c>
      <c r="C2126" s="88">
        <v>11526</v>
      </c>
      <c r="D2126" s="88" t="s">
        <v>73</v>
      </c>
      <c r="E2126" s="90" t="s">
        <v>23</v>
      </c>
      <c r="F2126" s="90">
        <v>115</v>
      </c>
      <c r="G2126" s="90">
        <v>106</v>
      </c>
      <c r="H2126" s="91">
        <v>2</v>
      </c>
      <c r="I2126" s="91"/>
      <c r="J2126" s="91">
        <v>1</v>
      </c>
      <c r="K2126" s="91"/>
      <c r="L2126" s="92">
        <v>2</v>
      </c>
      <c r="M2126" s="92"/>
      <c r="N2126" s="92">
        <v>1</v>
      </c>
      <c r="O2126" s="92"/>
      <c r="P2126" s="92">
        <v>2</v>
      </c>
      <c r="Q2126" s="92"/>
      <c r="R2126" s="92">
        <v>1</v>
      </c>
      <c r="S2126" s="92"/>
      <c r="T2126" s="93">
        <v>2</v>
      </c>
      <c r="U2126" s="93"/>
      <c r="V2126" s="94">
        <v>11</v>
      </c>
      <c r="W2126" s="121"/>
    </row>
    <row r="2127" spans="1:23" x14ac:dyDescent="0.2">
      <c r="A2127" s="86" t="s">
        <v>16</v>
      </c>
      <c r="B2127" s="86" t="s">
        <v>56</v>
      </c>
      <c r="C2127" s="88">
        <v>11526</v>
      </c>
      <c r="D2127" s="88" t="s">
        <v>73</v>
      </c>
      <c r="E2127" s="90" t="s">
        <v>23</v>
      </c>
      <c r="F2127" s="90">
        <v>115</v>
      </c>
      <c r="G2127" s="90">
        <v>106</v>
      </c>
      <c r="H2127" s="91">
        <v>2</v>
      </c>
      <c r="I2127" s="91"/>
      <c r="J2127" s="91">
        <v>0</v>
      </c>
      <c r="K2127" s="91"/>
      <c r="L2127" s="92">
        <v>1</v>
      </c>
      <c r="M2127" s="92"/>
      <c r="N2127" s="92">
        <v>1</v>
      </c>
      <c r="O2127" s="92"/>
      <c r="P2127" s="92">
        <v>0</v>
      </c>
      <c r="Q2127" s="92"/>
      <c r="R2127" s="92"/>
      <c r="S2127" s="92">
        <v>0</v>
      </c>
      <c r="T2127" s="93">
        <v>1</v>
      </c>
      <c r="U2127" s="93"/>
      <c r="V2127" s="94">
        <v>5</v>
      </c>
      <c r="W2127" s="121"/>
    </row>
    <row r="2128" spans="1:23" x14ac:dyDescent="0.2">
      <c r="A2128" s="86" t="s">
        <v>16</v>
      </c>
      <c r="B2128" s="86" t="s">
        <v>56</v>
      </c>
      <c r="C2128" s="88">
        <v>11526</v>
      </c>
      <c r="D2128" s="88" t="s">
        <v>73</v>
      </c>
      <c r="E2128" s="90" t="s">
        <v>23</v>
      </c>
      <c r="F2128" s="90">
        <v>115</v>
      </c>
      <c r="G2128" s="90">
        <v>106</v>
      </c>
      <c r="H2128" s="91"/>
      <c r="I2128" s="91">
        <v>2</v>
      </c>
      <c r="J2128" s="91">
        <v>1</v>
      </c>
      <c r="K2128" s="91"/>
      <c r="L2128" s="92"/>
      <c r="M2128" s="92">
        <v>1</v>
      </c>
      <c r="N2128" s="92">
        <v>1</v>
      </c>
      <c r="O2128" s="92"/>
      <c r="P2128" s="92">
        <v>2</v>
      </c>
      <c r="Q2128" s="92"/>
      <c r="R2128" s="92">
        <v>1</v>
      </c>
      <c r="S2128" s="92"/>
      <c r="T2128" s="93">
        <v>2</v>
      </c>
      <c r="U2128" s="93"/>
      <c r="V2128" s="94">
        <v>10</v>
      </c>
      <c r="W2128" s="121"/>
    </row>
    <row r="2129" spans="1:23" x14ac:dyDescent="0.2">
      <c r="A2129" s="86" t="s">
        <v>16</v>
      </c>
      <c r="B2129" s="86" t="s">
        <v>56</v>
      </c>
      <c r="C2129" s="88">
        <v>11526</v>
      </c>
      <c r="D2129" s="88" t="s">
        <v>73</v>
      </c>
      <c r="E2129" s="90" t="s">
        <v>23</v>
      </c>
      <c r="F2129" s="90">
        <v>115</v>
      </c>
      <c r="G2129" s="90">
        <v>106</v>
      </c>
      <c r="H2129" s="91"/>
      <c r="I2129" s="91">
        <v>2</v>
      </c>
      <c r="J2129" s="91"/>
      <c r="K2129" s="91">
        <v>1</v>
      </c>
      <c r="L2129" s="92"/>
      <c r="M2129" s="92">
        <v>2</v>
      </c>
      <c r="N2129" s="92">
        <v>1</v>
      </c>
      <c r="O2129" s="92"/>
      <c r="P2129" s="92">
        <v>2</v>
      </c>
      <c r="Q2129" s="92"/>
      <c r="R2129" s="92">
        <v>1</v>
      </c>
      <c r="S2129" s="92"/>
      <c r="T2129" s="93">
        <v>0</v>
      </c>
      <c r="U2129" s="93"/>
      <c r="V2129" s="94">
        <v>9</v>
      </c>
      <c r="W2129" s="121"/>
    </row>
    <row r="2130" spans="1:23" x14ac:dyDescent="0.2">
      <c r="A2130" s="86" t="s">
        <v>16</v>
      </c>
      <c r="B2130" s="86" t="s">
        <v>56</v>
      </c>
      <c r="C2130" s="88">
        <v>11526</v>
      </c>
      <c r="D2130" s="88" t="s">
        <v>73</v>
      </c>
      <c r="E2130" s="90" t="s">
        <v>23</v>
      </c>
      <c r="F2130" s="90">
        <v>115</v>
      </c>
      <c r="G2130" s="90">
        <v>106</v>
      </c>
      <c r="H2130" s="91">
        <v>2</v>
      </c>
      <c r="I2130" s="91"/>
      <c r="J2130" s="91"/>
      <c r="K2130" s="91">
        <v>1</v>
      </c>
      <c r="L2130" s="92"/>
      <c r="M2130" s="92">
        <v>1</v>
      </c>
      <c r="N2130" s="92">
        <v>1</v>
      </c>
      <c r="O2130" s="92"/>
      <c r="P2130" s="92"/>
      <c r="Q2130" s="92">
        <v>1</v>
      </c>
      <c r="R2130" s="92"/>
      <c r="S2130" s="92">
        <v>1</v>
      </c>
      <c r="T2130" s="93">
        <v>0</v>
      </c>
      <c r="U2130" s="93"/>
      <c r="V2130" s="94">
        <v>7</v>
      </c>
      <c r="W2130" s="121"/>
    </row>
    <row r="2131" spans="1:23" x14ac:dyDescent="0.2">
      <c r="A2131" s="86" t="s">
        <v>16</v>
      </c>
      <c r="B2131" s="86" t="s">
        <v>56</v>
      </c>
      <c r="C2131" s="88">
        <v>11526</v>
      </c>
      <c r="D2131" s="88" t="s">
        <v>73</v>
      </c>
      <c r="E2131" s="90" t="s">
        <v>23</v>
      </c>
      <c r="F2131" s="90">
        <v>115</v>
      </c>
      <c r="G2131" s="90">
        <v>106</v>
      </c>
      <c r="H2131" s="91">
        <v>2</v>
      </c>
      <c r="I2131" s="91"/>
      <c r="J2131" s="91"/>
      <c r="K2131" s="91">
        <v>1</v>
      </c>
      <c r="L2131" s="92"/>
      <c r="M2131" s="92">
        <v>0</v>
      </c>
      <c r="N2131" s="92">
        <v>1</v>
      </c>
      <c r="O2131" s="92"/>
      <c r="P2131" s="92">
        <v>1</v>
      </c>
      <c r="Q2131" s="92"/>
      <c r="R2131" s="92">
        <v>0</v>
      </c>
      <c r="S2131" s="92"/>
      <c r="T2131" s="93">
        <v>1</v>
      </c>
      <c r="U2131" s="93"/>
      <c r="V2131" s="94">
        <v>6</v>
      </c>
      <c r="W2131" s="121"/>
    </row>
    <row r="2132" spans="1:23" x14ac:dyDescent="0.2">
      <c r="A2132" s="86" t="s">
        <v>16</v>
      </c>
      <c r="B2132" s="86" t="s">
        <v>56</v>
      </c>
      <c r="C2132" s="88">
        <v>11526</v>
      </c>
      <c r="D2132" s="88" t="s">
        <v>73</v>
      </c>
      <c r="E2132" s="90" t="s">
        <v>23</v>
      </c>
      <c r="F2132" s="90">
        <v>115</v>
      </c>
      <c r="G2132" s="90">
        <v>106</v>
      </c>
      <c r="H2132" s="91">
        <v>1</v>
      </c>
      <c r="I2132" s="91"/>
      <c r="J2132" s="91"/>
      <c r="K2132" s="91">
        <v>0</v>
      </c>
      <c r="L2132" s="92"/>
      <c r="M2132" s="92">
        <v>1</v>
      </c>
      <c r="N2132" s="92">
        <v>1</v>
      </c>
      <c r="O2132" s="92"/>
      <c r="P2132" s="92">
        <v>2</v>
      </c>
      <c r="Q2132" s="92"/>
      <c r="R2132" s="92">
        <v>1</v>
      </c>
      <c r="S2132" s="92"/>
      <c r="T2132" s="93"/>
      <c r="U2132" s="93">
        <v>1</v>
      </c>
      <c r="V2132" s="94">
        <v>7</v>
      </c>
      <c r="W2132" s="121"/>
    </row>
    <row r="2133" spans="1:23" x14ac:dyDescent="0.2">
      <c r="A2133" s="86" t="s">
        <v>16</v>
      </c>
      <c r="B2133" s="86" t="s">
        <v>56</v>
      </c>
      <c r="C2133" s="88">
        <v>11526</v>
      </c>
      <c r="D2133" s="88" t="s">
        <v>73</v>
      </c>
      <c r="E2133" s="90" t="s">
        <v>23</v>
      </c>
      <c r="F2133" s="90">
        <v>115</v>
      </c>
      <c r="G2133" s="90">
        <v>106</v>
      </c>
      <c r="H2133" s="91"/>
      <c r="I2133" s="91">
        <v>2</v>
      </c>
      <c r="J2133" s="91">
        <v>1</v>
      </c>
      <c r="K2133" s="91"/>
      <c r="L2133" s="92"/>
      <c r="M2133" s="92">
        <v>1</v>
      </c>
      <c r="N2133" s="92">
        <v>1</v>
      </c>
      <c r="O2133" s="92"/>
      <c r="P2133" s="92">
        <v>2</v>
      </c>
      <c r="Q2133" s="92"/>
      <c r="R2133" s="92">
        <v>1</v>
      </c>
      <c r="S2133" s="92"/>
      <c r="T2133" s="93"/>
      <c r="U2133" s="93">
        <v>2</v>
      </c>
      <c r="V2133" s="94">
        <v>10</v>
      </c>
      <c r="W2133" s="121"/>
    </row>
    <row r="2134" spans="1:23" x14ac:dyDescent="0.2">
      <c r="A2134" s="86" t="s">
        <v>16</v>
      </c>
      <c r="B2134" s="86" t="s">
        <v>56</v>
      </c>
      <c r="C2134" s="88">
        <v>11526</v>
      </c>
      <c r="D2134" s="88" t="s">
        <v>73</v>
      </c>
      <c r="E2134" s="90" t="s">
        <v>23</v>
      </c>
      <c r="F2134" s="90">
        <v>115</v>
      </c>
      <c r="G2134" s="90">
        <v>106</v>
      </c>
      <c r="H2134" s="91">
        <v>2</v>
      </c>
      <c r="I2134" s="91"/>
      <c r="J2134" s="91">
        <v>1</v>
      </c>
      <c r="K2134" s="91"/>
      <c r="L2134" s="92"/>
      <c r="M2134" s="92">
        <v>2</v>
      </c>
      <c r="N2134" s="92">
        <v>1</v>
      </c>
      <c r="O2134" s="92"/>
      <c r="P2134" s="92">
        <v>0</v>
      </c>
      <c r="Q2134" s="92"/>
      <c r="R2134" s="92">
        <v>0</v>
      </c>
      <c r="S2134" s="92"/>
      <c r="T2134" s="93">
        <v>1</v>
      </c>
      <c r="U2134" s="93"/>
      <c r="V2134" s="94">
        <v>7</v>
      </c>
      <c r="W2134" s="121"/>
    </row>
    <row r="2135" spans="1:23" x14ac:dyDescent="0.2">
      <c r="A2135" s="86" t="s">
        <v>16</v>
      </c>
      <c r="B2135" s="86" t="s">
        <v>56</v>
      </c>
      <c r="C2135" s="88">
        <v>11526</v>
      </c>
      <c r="D2135" s="88" t="s">
        <v>73</v>
      </c>
      <c r="E2135" s="90" t="s">
        <v>23</v>
      </c>
      <c r="F2135" s="90">
        <v>115</v>
      </c>
      <c r="G2135" s="90">
        <v>106</v>
      </c>
      <c r="H2135" s="91"/>
      <c r="I2135" s="91">
        <v>2</v>
      </c>
      <c r="J2135" s="91">
        <v>1</v>
      </c>
      <c r="K2135" s="91"/>
      <c r="L2135" s="92">
        <v>0</v>
      </c>
      <c r="M2135" s="92"/>
      <c r="N2135" s="92">
        <v>1</v>
      </c>
      <c r="O2135" s="92"/>
      <c r="P2135" s="92"/>
      <c r="Q2135" s="92">
        <v>2</v>
      </c>
      <c r="R2135" s="92">
        <v>0</v>
      </c>
      <c r="S2135" s="92"/>
      <c r="T2135" s="93">
        <v>2</v>
      </c>
      <c r="U2135" s="93"/>
      <c r="V2135" s="94">
        <v>8</v>
      </c>
      <c r="W2135" s="121"/>
    </row>
    <row r="2136" spans="1:23" x14ac:dyDescent="0.2">
      <c r="A2136" s="86" t="s">
        <v>16</v>
      </c>
      <c r="B2136" s="86" t="s">
        <v>56</v>
      </c>
      <c r="C2136" s="88">
        <v>11526</v>
      </c>
      <c r="D2136" s="88" t="s">
        <v>73</v>
      </c>
      <c r="E2136" s="90" t="s">
        <v>23</v>
      </c>
      <c r="F2136" s="90">
        <v>115</v>
      </c>
      <c r="G2136" s="90">
        <v>106</v>
      </c>
      <c r="H2136" s="91">
        <v>2</v>
      </c>
      <c r="I2136" s="91"/>
      <c r="J2136" s="91">
        <v>1</v>
      </c>
      <c r="K2136" s="91"/>
      <c r="L2136" s="92"/>
      <c r="M2136" s="92">
        <v>1</v>
      </c>
      <c r="N2136" s="92">
        <v>1</v>
      </c>
      <c r="O2136" s="92"/>
      <c r="P2136" s="92">
        <v>2</v>
      </c>
      <c r="Q2136" s="92"/>
      <c r="R2136" s="92">
        <v>1</v>
      </c>
      <c r="S2136" s="92"/>
      <c r="T2136" s="93">
        <v>2</v>
      </c>
      <c r="U2136" s="93"/>
      <c r="V2136" s="94">
        <v>10</v>
      </c>
      <c r="W2136" s="121"/>
    </row>
    <row r="2137" spans="1:23" x14ac:dyDescent="0.2">
      <c r="A2137" s="86" t="s">
        <v>16</v>
      </c>
      <c r="B2137" s="86" t="s">
        <v>56</v>
      </c>
      <c r="C2137" s="88">
        <v>11526</v>
      </c>
      <c r="D2137" s="88" t="s">
        <v>73</v>
      </c>
      <c r="E2137" s="90" t="s">
        <v>23</v>
      </c>
      <c r="F2137" s="90">
        <v>115</v>
      </c>
      <c r="G2137" s="90">
        <v>106</v>
      </c>
      <c r="H2137" s="91">
        <v>2</v>
      </c>
      <c r="I2137" s="91"/>
      <c r="J2137" s="91"/>
      <c r="K2137" s="91">
        <v>1</v>
      </c>
      <c r="L2137" s="92">
        <v>2</v>
      </c>
      <c r="M2137" s="92"/>
      <c r="N2137" s="92">
        <v>1</v>
      </c>
      <c r="O2137" s="92"/>
      <c r="P2137" s="92">
        <v>2</v>
      </c>
      <c r="Q2137" s="92"/>
      <c r="R2137" s="92"/>
      <c r="S2137" s="92">
        <v>1</v>
      </c>
      <c r="T2137" s="93">
        <v>1</v>
      </c>
      <c r="U2137" s="93"/>
      <c r="V2137" s="94">
        <v>10</v>
      </c>
      <c r="W2137" s="121"/>
    </row>
    <row r="2138" spans="1:23" x14ac:dyDescent="0.2">
      <c r="A2138" s="86" t="s">
        <v>16</v>
      </c>
      <c r="B2138" s="86" t="s">
        <v>56</v>
      </c>
      <c r="C2138" s="88">
        <v>11526</v>
      </c>
      <c r="D2138" s="88" t="s">
        <v>73</v>
      </c>
      <c r="E2138" s="90" t="s">
        <v>23</v>
      </c>
      <c r="F2138" s="90">
        <v>115</v>
      </c>
      <c r="G2138" s="90">
        <v>106</v>
      </c>
      <c r="H2138" s="91"/>
      <c r="I2138" s="91">
        <v>2</v>
      </c>
      <c r="J2138" s="91">
        <v>1</v>
      </c>
      <c r="K2138" s="91"/>
      <c r="L2138" s="92">
        <v>2</v>
      </c>
      <c r="M2138" s="92"/>
      <c r="N2138" s="92">
        <v>1</v>
      </c>
      <c r="O2138" s="92"/>
      <c r="P2138" s="92">
        <v>2</v>
      </c>
      <c r="Q2138" s="92"/>
      <c r="R2138" s="92"/>
      <c r="S2138" s="92">
        <v>1</v>
      </c>
      <c r="T2138" s="93">
        <v>2</v>
      </c>
      <c r="U2138" s="93"/>
      <c r="V2138" s="94">
        <v>11</v>
      </c>
      <c r="W2138" s="121"/>
    </row>
    <row r="2139" spans="1:23" x14ac:dyDescent="0.2">
      <c r="A2139" s="86" t="s">
        <v>16</v>
      </c>
      <c r="B2139" s="86" t="s">
        <v>56</v>
      </c>
      <c r="C2139" s="88">
        <v>11526</v>
      </c>
      <c r="D2139" s="88" t="s">
        <v>73</v>
      </c>
      <c r="E2139" s="90" t="s">
        <v>23</v>
      </c>
      <c r="F2139" s="90">
        <v>115</v>
      </c>
      <c r="G2139" s="90">
        <v>106</v>
      </c>
      <c r="H2139" s="91">
        <v>2</v>
      </c>
      <c r="I2139" s="91"/>
      <c r="J2139" s="91"/>
      <c r="K2139" s="91">
        <v>1</v>
      </c>
      <c r="L2139" s="92">
        <v>2</v>
      </c>
      <c r="M2139" s="92"/>
      <c r="N2139" s="92">
        <v>1</v>
      </c>
      <c r="O2139" s="92"/>
      <c r="P2139" s="92">
        <v>2</v>
      </c>
      <c r="Q2139" s="92"/>
      <c r="R2139" s="92"/>
      <c r="S2139" s="92">
        <v>1</v>
      </c>
      <c r="T2139" s="93">
        <v>1</v>
      </c>
      <c r="U2139" s="93"/>
      <c r="V2139" s="94">
        <v>10</v>
      </c>
      <c r="W2139" s="121"/>
    </row>
    <row r="2140" spans="1:23" x14ac:dyDescent="0.2">
      <c r="A2140" s="86" t="s">
        <v>16</v>
      </c>
      <c r="B2140" s="86" t="s">
        <v>56</v>
      </c>
      <c r="C2140" s="88">
        <v>11526</v>
      </c>
      <c r="D2140" s="88" t="s">
        <v>73</v>
      </c>
      <c r="E2140" s="90" t="s">
        <v>23</v>
      </c>
      <c r="F2140" s="90">
        <v>115</v>
      </c>
      <c r="G2140" s="90">
        <v>106</v>
      </c>
      <c r="H2140" s="91">
        <v>1</v>
      </c>
      <c r="I2140" s="91"/>
      <c r="J2140" s="91"/>
      <c r="K2140" s="91">
        <v>1</v>
      </c>
      <c r="L2140" s="92">
        <v>2</v>
      </c>
      <c r="M2140" s="92"/>
      <c r="N2140" s="92">
        <v>0</v>
      </c>
      <c r="O2140" s="92"/>
      <c r="P2140" s="92">
        <v>2</v>
      </c>
      <c r="Q2140" s="92"/>
      <c r="R2140" s="92">
        <v>1</v>
      </c>
      <c r="S2140" s="92"/>
      <c r="T2140" s="93">
        <v>0</v>
      </c>
      <c r="U2140" s="93"/>
      <c r="V2140" s="94">
        <v>7</v>
      </c>
      <c r="W2140" s="121"/>
    </row>
    <row r="2141" spans="1:23" x14ac:dyDescent="0.2">
      <c r="A2141" s="86" t="s">
        <v>16</v>
      </c>
      <c r="B2141" s="86" t="s">
        <v>56</v>
      </c>
      <c r="C2141" s="88">
        <v>11526</v>
      </c>
      <c r="D2141" s="88" t="s">
        <v>73</v>
      </c>
      <c r="E2141" s="90" t="s">
        <v>23</v>
      </c>
      <c r="F2141" s="90">
        <v>115</v>
      </c>
      <c r="G2141" s="90">
        <v>106</v>
      </c>
      <c r="H2141" s="91"/>
      <c r="I2141" s="91">
        <v>2</v>
      </c>
      <c r="J2141" s="91">
        <v>1</v>
      </c>
      <c r="K2141" s="91"/>
      <c r="L2141" s="92">
        <v>2</v>
      </c>
      <c r="M2141" s="92"/>
      <c r="N2141" s="92">
        <v>1</v>
      </c>
      <c r="O2141" s="92"/>
      <c r="P2141" s="92"/>
      <c r="Q2141" s="92">
        <v>2</v>
      </c>
      <c r="R2141" s="92">
        <v>1</v>
      </c>
      <c r="S2141" s="92"/>
      <c r="T2141" s="93">
        <v>2</v>
      </c>
      <c r="U2141" s="93"/>
      <c r="V2141" s="94">
        <v>11</v>
      </c>
      <c r="W2141" s="121"/>
    </row>
    <row r="2142" spans="1:23" x14ac:dyDescent="0.2">
      <c r="A2142" s="86" t="s">
        <v>16</v>
      </c>
      <c r="B2142" s="86" t="s">
        <v>56</v>
      </c>
      <c r="C2142" s="88">
        <v>11526</v>
      </c>
      <c r="D2142" s="88" t="s">
        <v>73</v>
      </c>
      <c r="E2142" s="90" t="s">
        <v>23</v>
      </c>
      <c r="F2142" s="90">
        <v>115</v>
      </c>
      <c r="G2142" s="90">
        <v>106</v>
      </c>
      <c r="H2142" s="91">
        <v>2</v>
      </c>
      <c r="I2142" s="91"/>
      <c r="J2142" s="91"/>
      <c r="K2142" s="91">
        <v>1</v>
      </c>
      <c r="L2142" s="92"/>
      <c r="M2142" s="92">
        <v>1</v>
      </c>
      <c r="N2142" s="92">
        <v>1</v>
      </c>
      <c r="O2142" s="92"/>
      <c r="P2142" s="92">
        <v>1</v>
      </c>
      <c r="Q2142" s="92"/>
      <c r="R2142" s="92">
        <v>1</v>
      </c>
      <c r="S2142" s="92"/>
      <c r="T2142" s="93">
        <v>1</v>
      </c>
      <c r="U2142" s="93"/>
      <c r="V2142" s="94">
        <v>8</v>
      </c>
      <c r="W2142" s="121"/>
    </row>
    <row r="2143" spans="1:23" x14ac:dyDescent="0.2">
      <c r="A2143" s="86" t="s">
        <v>16</v>
      </c>
      <c r="B2143" s="86" t="s">
        <v>56</v>
      </c>
      <c r="C2143" s="88">
        <v>11526</v>
      </c>
      <c r="D2143" s="88" t="s">
        <v>73</v>
      </c>
      <c r="E2143" s="90" t="s">
        <v>23</v>
      </c>
      <c r="F2143" s="90">
        <v>115</v>
      </c>
      <c r="G2143" s="90">
        <v>106</v>
      </c>
      <c r="H2143" s="91">
        <v>2</v>
      </c>
      <c r="I2143" s="91"/>
      <c r="J2143" s="91">
        <v>1</v>
      </c>
      <c r="K2143" s="91"/>
      <c r="L2143" s="92">
        <v>1</v>
      </c>
      <c r="M2143" s="92"/>
      <c r="N2143" s="92">
        <v>1</v>
      </c>
      <c r="O2143" s="92"/>
      <c r="P2143" s="92">
        <v>2</v>
      </c>
      <c r="Q2143" s="92"/>
      <c r="R2143" s="92">
        <v>1</v>
      </c>
      <c r="S2143" s="92"/>
      <c r="T2143" s="93"/>
      <c r="U2143" s="93">
        <v>2</v>
      </c>
      <c r="V2143" s="94">
        <v>10</v>
      </c>
      <c r="W2143" s="121"/>
    </row>
    <row r="2144" spans="1:23" x14ac:dyDescent="0.2">
      <c r="A2144" s="86" t="s">
        <v>16</v>
      </c>
      <c r="B2144" s="86" t="s">
        <v>56</v>
      </c>
      <c r="C2144" s="88">
        <v>11526</v>
      </c>
      <c r="D2144" s="88" t="s">
        <v>73</v>
      </c>
      <c r="E2144" s="90" t="s">
        <v>23</v>
      </c>
      <c r="F2144" s="90">
        <v>115</v>
      </c>
      <c r="G2144" s="90">
        <v>106</v>
      </c>
      <c r="H2144" s="91"/>
      <c r="I2144" s="91">
        <v>2</v>
      </c>
      <c r="J2144" s="91">
        <v>1</v>
      </c>
      <c r="K2144" s="91"/>
      <c r="L2144" s="92"/>
      <c r="M2144" s="92">
        <v>1</v>
      </c>
      <c r="N2144" s="92">
        <v>1</v>
      </c>
      <c r="O2144" s="92"/>
      <c r="P2144" s="92">
        <v>2</v>
      </c>
      <c r="Q2144" s="92"/>
      <c r="R2144" s="92">
        <v>1</v>
      </c>
      <c r="S2144" s="92"/>
      <c r="T2144" s="93"/>
      <c r="U2144" s="93">
        <v>2</v>
      </c>
      <c r="V2144" s="94">
        <v>10</v>
      </c>
      <c r="W2144" s="121"/>
    </row>
    <row r="2145" spans="1:23" x14ac:dyDescent="0.2">
      <c r="A2145" s="86" t="s">
        <v>16</v>
      </c>
      <c r="B2145" s="86" t="s">
        <v>56</v>
      </c>
      <c r="C2145" s="88">
        <v>11526</v>
      </c>
      <c r="D2145" s="88" t="s">
        <v>73</v>
      </c>
      <c r="E2145" s="90" t="s">
        <v>23</v>
      </c>
      <c r="F2145" s="90">
        <v>115</v>
      </c>
      <c r="G2145" s="90">
        <v>106</v>
      </c>
      <c r="H2145" s="91">
        <v>2</v>
      </c>
      <c r="I2145" s="91"/>
      <c r="J2145" s="91">
        <v>1</v>
      </c>
      <c r="K2145" s="91"/>
      <c r="L2145" s="92">
        <v>2</v>
      </c>
      <c r="M2145" s="92"/>
      <c r="N2145" s="92">
        <v>1</v>
      </c>
      <c r="O2145" s="92"/>
      <c r="P2145" s="92"/>
      <c r="Q2145" s="92">
        <v>2</v>
      </c>
      <c r="R2145" s="92"/>
      <c r="S2145" s="92">
        <v>1</v>
      </c>
      <c r="T2145" s="93"/>
      <c r="U2145" s="93">
        <v>2</v>
      </c>
      <c r="V2145" s="94">
        <v>11</v>
      </c>
      <c r="W2145" s="121"/>
    </row>
    <row r="2146" spans="1:23" x14ac:dyDescent="0.2">
      <c r="A2146" s="86" t="s">
        <v>16</v>
      </c>
      <c r="B2146" s="86" t="s">
        <v>56</v>
      </c>
      <c r="C2146" s="88">
        <v>11526</v>
      </c>
      <c r="D2146" s="88" t="s">
        <v>73</v>
      </c>
      <c r="E2146" s="90" t="s">
        <v>23</v>
      </c>
      <c r="F2146" s="90">
        <v>115</v>
      </c>
      <c r="G2146" s="90">
        <v>106</v>
      </c>
      <c r="H2146" s="91"/>
      <c r="I2146" s="91">
        <v>2</v>
      </c>
      <c r="J2146" s="91">
        <v>1</v>
      </c>
      <c r="K2146" s="91"/>
      <c r="L2146" s="92">
        <v>1</v>
      </c>
      <c r="M2146" s="92"/>
      <c r="N2146" s="92">
        <v>1</v>
      </c>
      <c r="O2146" s="92"/>
      <c r="P2146" s="92">
        <v>1</v>
      </c>
      <c r="Q2146" s="92"/>
      <c r="R2146" s="92">
        <v>1</v>
      </c>
      <c r="S2146" s="92"/>
      <c r="T2146" s="93">
        <v>1</v>
      </c>
      <c r="U2146" s="93"/>
      <c r="V2146" s="94">
        <v>8</v>
      </c>
      <c r="W2146" s="121"/>
    </row>
    <row r="2147" spans="1:23" x14ac:dyDescent="0.2">
      <c r="A2147" s="86" t="s">
        <v>16</v>
      </c>
      <c r="B2147" s="86" t="s">
        <v>56</v>
      </c>
      <c r="C2147" s="88">
        <v>11526</v>
      </c>
      <c r="D2147" s="88" t="s">
        <v>73</v>
      </c>
      <c r="E2147" s="90" t="s">
        <v>23</v>
      </c>
      <c r="F2147" s="90">
        <v>115</v>
      </c>
      <c r="G2147" s="90">
        <v>106</v>
      </c>
      <c r="H2147" s="91">
        <v>2</v>
      </c>
      <c r="I2147" s="91"/>
      <c r="J2147" s="91">
        <v>1</v>
      </c>
      <c r="K2147" s="91"/>
      <c r="L2147" s="92">
        <v>2</v>
      </c>
      <c r="M2147" s="92"/>
      <c r="N2147" s="92">
        <v>0</v>
      </c>
      <c r="O2147" s="92"/>
      <c r="P2147" s="92">
        <v>1</v>
      </c>
      <c r="Q2147" s="92"/>
      <c r="R2147" s="92">
        <v>1</v>
      </c>
      <c r="S2147" s="92"/>
      <c r="T2147" s="93">
        <v>1</v>
      </c>
      <c r="U2147" s="93"/>
      <c r="V2147" s="94">
        <v>8</v>
      </c>
      <c r="W2147" s="121"/>
    </row>
    <row r="2148" spans="1:23" x14ac:dyDescent="0.2">
      <c r="A2148" s="86" t="s">
        <v>16</v>
      </c>
      <c r="B2148" s="86" t="s">
        <v>56</v>
      </c>
      <c r="C2148" s="88">
        <v>11526</v>
      </c>
      <c r="D2148" s="88" t="s">
        <v>73</v>
      </c>
      <c r="E2148" s="90" t="s">
        <v>23</v>
      </c>
      <c r="F2148" s="90">
        <v>115</v>
      </c>
      <c r="G2148" s="90">
        <v>106</v>
      </c>
      <c r="H2148" s="91"/>
      <c r="I2148" s="91">
        <v>2</v>
      </c>
      <c r="J2148" s="91">
        <v>1</v>
      </c>
      <c r="K2148" s="91"/>
      <c r="L2148" s="92"/>
      <c r="M2148" s="92">
        <v>1</v>
      </c>
      <c r="N2148" s="92">
        <v>1</v>
      </c>
      <c r="O2148" s="92"/>
      <c r="P2148" s="92">
        <v>2</v>
      </c>
      <c r="Q2148" s="92"/>
      <c r="R2148" s="92">
        <v>1</v>
      </c>
      <c r="S2148" s="92"/>
      <c r="T2148" s="93">
        <v>0</v>
      </c>
      <c r="U2148" s="93"/>
      <c r="V2148" s="94">
        <v>8</v>
      </c>
      <c r="W2148" s="121"/>
    </row>
    <row r="2149" spans="1:23" x14ac:dyDescent="0.2">
      <c r="A2149" s="86" t="s">
        <v>16</v>
      </c>
      <c r="B2149" s="86" t="s">
        <v>56</v>
      </c>
      <c r="C2149" s="88">
        <v>11526</v>
      </c>
      <c r="D2149" s="88" t="s">
        <v>73</v>
      </c>
      <c r="E2149" s="90" t="s">
        <v>23</v>
      </c>
      <c r="F2149" s="90">
        <v>115</v>
      </c>
      <c r="G2149" s="90">
        <v>106</v>
      </c>
      <c r="H2149" s="91"/>
      <c r="I2149" s="91">
        <v>2</v>
      </c>
      <c r="J2149" s="91">
        <v>1</v>
      </c>
      <c r="K2149" s="91"/>
      <c r="L2149" s="92">
        <v>2</v>
      </c>
      <c r="M2149" s="92"/>
      <c r="N2149" s="92">
        <v>1</v>
      </c>
      <c r="O2149" s="92"/>
      <c r="P2149" s="92">
        <v>2</v>
      </c>
      <c r="Q2149" s="92"/>
      <c r="R2149" s="92">
        <v>1</v>
      </c>
      <c r="S2149" s="92"/>
      <c r="T2149" s="93">
        <v>0</v>
      </c>
      <c r="U2149" s="93"/>
      <c r="V2149" s="94">
        <v>9</v>
      </c>
      <c r="W2149" s="121"/>
    </row>
    <row r="2150" spans="1:23" x14ac:dyDescent="0.2">
      <c r="A2150" s="86" t="s">
        <v>16</v>
      </c>
      <c r="B2150" s="86" t="s">
        <v>56</v>
      </c>
      <c r="C2150" s="88">
        <v>11526</v>
      </c>
      <c r="D2150" s="88" t="s">
        <v>73</v>
      </c>
      <c r="E2150" s="90" t="s">
        <v>23</v>
      </c>
      <c r="F2150" s="90">
        <v>115</v>
      </c>
      <c r="G2150" s="90">
        <v>106</v>
      </c>
      <c r="H2150" s="91">
        <v>2</v>
      </c>
      <c r="I2150" s="91"/>
      <c r="J2150" s="91">
        <v>1</v>
      </c>
      <c r="K2150" s="91"/>
      <c r="L2150" s="92"/>
      <c r="M2150" s="92">
        <v>2</v>
      </c>
      <c r="N2150" s="92">
        <v>1</v>
      </c>
      <c r="O2150" s="92"/>
      <c r="P2150" s="92">
        <v>2</v>
      </c>
      <c r="Q2150" s="92"/>
      <c r="R2150" s="92"/>
      <c r="S2150" s="92">
        <v>1</v>
      </c>
      <c r="T2150" s="93">
        <v>1</v>
      </c>
      <c r="U2150" s="93"/>
      <c r="V2150" s="94">
        <v>10</v>
      </c>
      <c r="W2150" s="121"/>
    </row>
    <row r="2151" spans="1:23" x14ac:dyDescent="0.2">
      <c r="A2151" s="86" t="s">
        <v>16</v>
      </c>
      <c r="B2151" s="86" t="s">
        <v>56</v>
      </c>
      <c r="C2151" s="88">
        <v>11526</v>
      </c>
      <c r="D2151" s="88" t="s">
        <v>73</v>
      </c>
      <c r="E2151" s="90" t="s">
        <v>23</v>
      </c>
      <c r="F2151" s="90">
        <v>115</v>
      </c>
      <c r="G2151" s="90">
        <v>106</v>
      </c>
      <c r="H2151" s="91"/>
      <c r="I2151" s="91">
        <v>2</v>
      </c>
      <c r="J2151" s="91">
        <v>1</v>
      </c>
      <c r="K2151" s="91"/>
      <c r="L2151" s="92">
        <v>1</v>
      </c>
      <c r="M2151" s="92"/>
      <c r="N2151" s="92">
        <v>1</v>
      </c>
      <c r="O2151" s="92"/>
      <c r="P2151" s="92">
        <v>2</v>
      </c>
      <c r="Q2151" s="92"/>
      <c r="R2151" s="92">
        <v>1</v>
      </c>
      <c r="S2151" s="92"/>
      <c r="T2151" s="93"/>
      <c r="U2151" s="93">
        <v>2</v>
      </c>
      <c r="V2151" s="94">
        <v>10</v>
      </c>
      <c r="W2151" s="121"/>
    </row>
    <row r="2152" spans="1:23" x14ac:dyDescent="0.2">
      <c r="A2152" s="86" t="s">
        <v>16</v>
      </c>
      <c r="B2152" s="86" t="s">
        <v>56</v>
      </c>
      <c r="C2152" s="88">
        <v>11526</v>
      </c>
      <c r="D2152" s="88" t="s">
        <v>73</v>
      </c>
      <c r="E2152" s="90" t="s">
        <v>23</v>
      </c>
      <c r="F2152" s="90">
        <v>115</v>
      </c>
      <c r="G2152" s="90">
        <v>106</v>
      </c>
      <c r="H2152" s="91"/>
      <c r="I2152" s="91">
        <v>2</v>
      </c>
      <c r="J2152" s="91">
        <v>1</v>
      </c>
      <c r="K2152" s="91"/>
      <c r="L2152" s="92"/>
      <c r="M2152" s="92">
        <v>2</v>
      </c>
      <c r="N2152" s="92">
        <v>1</v>
      </c>
      <c r="O2152" s="92"/>
      <c r="P2152" s="92"/>
      <c r="Q2152" s="92">
        <v>2</v>
      </c>
      <c r="R2152" s="92"/>
      <c r="S2152" s="92">
        <v>1</v>
      </c>
      <c r="T2152" s="93">
        <v>2</v>
      </c>
      <c r="U2152" s="93"/>
      <c r="V2152" s="94">
        <v>11</v>
      </c>
      <c r="W2152" s="121"/>
    </row>
    <row r="2153" spans="1:23" x14ac:dyDescent="0.2">
      <c r="A2153" s="86" t="s">
        <v>16</v>
      </c>
      <c r="B2153" s="86" t="s">
        <v>56</v>
      </c>
      <c r="C2153" s="88">
        <v>11526</v>
      </c>
      <c r="D2153" s="88" t="s">
        <v>73</v>
      </c>
      <c r="E2153" s="90" t="s">
        <v>23</v>
      </c>
      <c r="F2153" s="90">
        <v>115</v>
      </c>
      <c r="G2153" s="90">
        <v>106</v>
      </c>
      <c r="H2153" s="91">
        <v>2</v>
      </c>
      <c r="I2153" s="91"/>
      <c r="J2153" s="91"/>
      <c r="K2153" s="91">
        <v>1</v>
      </c>
      <c r="L2153" s="92"/>
      <c r="M2153" s="92">
        <v>2</v>
      </c>
      <c r="N2153" s="92"/>
      <c r="O2153" s="92">
        <v>1</v>
      </c>
      <c r="P2153" s="92"/>
      <c r="Q2153" s="92">
        <v>2</v>
      </c>
      <c r="R2153" s="92"/>
      <c r="S2153" s="92">
        <v>1</v>
      </c>
      <c r="T2153" s="93">
        <v>1</v>
      </c>
      <c r="U2153" s="93"/>
      <c r="V2153" s="94">
        <v>10</v>
      </c>
      <c r="W2153" s="121"/>
    </row>
    <row r="2154" spans="1:23" x14ac:dyDescent="0.2">
      <c r="A2154" s="86" t="s">
        <v>16</v>
      </c>
      <c r="B2154" s="86" t="s">
        <v>56</v>
      </c>
      <c r="C2154" s="88">
        <v>11526</v>
      </c>
      <c r="D2154" s="88" t="s">
        <v>73</v>
      </c>
      <c r="E2154" s="90" t="s">
        <v>23</v>
      </c>
      <c r="F2154" s="90">
        <v>115</v>
      </c>
      <c r="G2154" s="90">
        <v>106</v>
      </c>
      <c r="H2154" s="91"/>
      <c r="I2154" s="91">
        <v>2</v>
      </c>
      <c r="J2154" s="91">
        <v>1</v>
      </c>
      <c r="K2154" s="91"/>
      <c r="L2154" s="92">
        <v>2</v>
      </c>
      <c r="M2154" s="92"/>
      <c r="N2154" s="92">
        <v>1</v>
      </c>
      <c r="O2154" s="92"/>
      <c r="P2154" s="92"/>
      <c r="Q2154" s="92">
        <v>2</v>
      </c>
      <c r="R2154" s="92">
        <v>0</v>
      </c>
      <c r="S2154" s="92"/>
      <c r="T2154" s="93"/>
      <c r="U2154" s="93">
        <v>2</v>
      </c>
      <c r="V2154" s="94">
        <v>10</v>
      </c>
      <c r="W2154" s="121"/>
    </row>
    <row r="2155" spans="1:23" x14ac:dyDescent="0.2">
      <c r="A2155" s="86" t="s">
        <v>16</v>
      </c>
      <c r="B2155" s="86" t="s">
        <v>56</v>
      </c>
      <c r="C2155" s="88">
        <v>11526</v>
      </c>
      <c r="D2155" s="88" t="s">
        <v>73</v>
      </c>
      <c r="E2155" s="90" t="s">
        <v>23</v>
      </c>
      <c r="F2155" s="90">
        <v>115</v>
      </c>
      <c r="G2155" s="90">
        <v>106</v>
      </c>
      <c r="H2155" s="91">
        <v>2</v>
      </c>
      <c r="I2155" s="91"/>
      <c r="J2155" s="91"/>
      <c r="K2155" s="91">
        <v>0</v>
      </c>
      <c r="L2155" s="92"/>
      <c r="M2155" s="92">
        <v>0</v>
      </c>
      <c r="N2155" s="92">
        <v>1</v>
      </c>
      <c r="O2155" s="92"/>
      <c r="P2155" s="92">
        <v>2</v>
      </c>
      <c r="Q2155" s="92"/>
      <c r="R2155" s="92">
        <v>1</v>
      </c>
      <c r="S2155" s="92"/>
      <c r="T2155" s="93">
        <v>1</v>
      </c>
      <c r="U2155" s="93"/>
      <c r="V2155" s="94">
        <v>7</v>
      </c>
      <c r="W2155" s="121"/>
    </row>
    <row r="2156" spans="1:23" x14ac:dyDescent="0.2">
      <c r="A2156" s="86" t="s">
        <v>16</v>
      </c>
      <c r="B2156" s="86" t="s">
        <v>56</v>
      </c>
      <c r="C2156" s="88">
        <v>11526</v>
      </c>
      <c r="D2156" s="88" t="s">
        <v>73</v>
      </c>
      <c r="E2156" s="90" t="s">
        <v>23</v>
      </c>
      <c r="F2156" s="90">
        <v>115</v>
      </c>
      <c r="G2156" s="90">
        <v>106</v>
      </c>
      <c r="H2156" s="91"/>
      <c r="I2156" s="91">
        <v>2</v>
      </c>
      <c r="J2156" s="91">
        <v>1</v>
      </c>
      <c r="K2156" s="91"/>
      <c r="L2156" s="92"/>
      <c r="M2156" s="92">
        <v>2</v>
      </c>
      <c r="N2156" s="92">
        <v>1</v>
      </c>
      <c r="O2156" s="92"/>
      <c r="P2156" s="92">
        <v>2</v>
      </c>
      <c r="Q2156" s="92"/>
      <c r="R2156" s="92">
        <v>1</v>
      </c>
      <c r="S2156" s="92"/>
      <c r="T2156" s="93">
        <v>1</v>
      </c>
      <c r="U2156" s="93"/>
      <c r="V2156" s="94">
        <v>10</v>
      </c>
      <c r="W2156" s="121"/>
    </row>
    <row r="2157" spans="1:23" x14ac:dyDescent="0.2">
      <c r="A2157" s="86" t="s">
        <v>16</v>
      </c>
      <c r="B2157" s="86" t="s">
        <v>56</v>
      </c>
      <c r="C2157" s="88">
        <v>11526</v>
      </c>
      <c r="D2157" s="88" t="s">
        <v>73</v>
      </c>
      <c r="E2157" s="90" t="s">
        <v>23</v>
      </c>
      <c r="F2157" s="90">
        <v>115</v>
      </c>
      <c r="G2157" s="90">
        <v>106</v>
      </c>
      <c r="H2157" s="91"/>
      <c r="I2157" s="91">
        <v>1</v>
      </c>
      <c r="J2157" s="91">
        <v>1</v>
      </c>
      <c r="K2157" s="91"/>
      <c r="L2157" s="92">
        <v>2</v>
      </c>
      <c r="M2157" s="92"/>
      <c r="N2157" s="92">
        <v>1</v>
      </c>
      <c r="O2157" s="92"/>
      <c r="P2157" s="92"/>
      <c r="Q2157" s="92">
        <v>2</v>
      </c>
      <c r="R2157" s="92"/>
      <c r="S2157" s="92">
        <v>1</v>
      </c>
      <c r="T2157" s="93">
        <v>0</v>
      </c>
      <c r="U2157" s="93"/>
      <c r="V2157" s="94">
        <v>8</v>
      </c>
      <c r="W2157" s="121"/>
    </row>
    <row r="2158" spans="1:23" x14ac:dyDescent="0.2">
      <c r="A2158" s="86" t="s">
        <v>16</v>
      </c>
      <c r="B2158" s="86" t="s">
        <v>56</v>
      </c>
      <c r="C2158" s="88">
        <v>11526</v>
      </c>
      <c r="D2158" s="88" t="s">
        <v>73</v>
      </c>
      <c r="E2158" s="90" t="s">
        <v>23</v>
      </c>
      <c r="F2158" s="90">
        <v>115</v>
      </c>
      <c r="G2158" s="90">
        <v>106</v>
      </c>
      <c r="H2158" s="91"/>
      <c r="I2158" s="91">
        <v>1</v>
      </c>
      <c r="J2158" s="91">
        <v>0</v>
      </c>
      <c r="K2158" s="91"/>
      <c r="L2158" s="92"/>
      <c r="M2158" s="92">
        <v>1</v>
      </c>
      <c r="N2158" s="92">
        <v>1</v>
      </c>
      <c r="O2158" s="92"/>
      <c r="P2158" s="92"/>
      <c r="Q2158" s="92">
        <v>2</v>
      </c>
      <c r="R2158" s="92">
        <v>1</v>
      </c>
      <c r="S2158" s="92"/>
      <c r="T2158" s="93">
        <v>1</v>
      </c>
      <c r="U2158" s="93"/>
      <c r="V2158" s="94">
        <v>7</v>
      </c>
      <c r="W2158" s="121"/>
    </row>
    <row r="2159" spans="1:23" x14ac:dyDescent="0.2">
      <c r="A2159" s="86" t="s">
        <v>16</v>
      </c>
      <c r="B2159" s="86" t="s">
        <v>56</v>
      </c>
      <c r="C2159" s="88">
        <v>11526</v>
      </c>
      <c r="D2159" s="88" t="s">
        <v>73</v>
      </c>
      <c r="E2159" s="90" t="s">
        <v>23</v>
      </c>
      <c r="F2159" s="90">
        <v>115</v>
      </c>
      <c r="G2159" s="90">
        <v>106</v>
      </c>
      <c r="H2159" s="91">
        <v>2</v>
      </c>
      <c r="I2159" s="91"/>
      <c r="J2159" s="91"/>
      <c r="K2159" s="91">
        <v>1</v>
      </c>
      <c r="L2159" s="92">
        <v>2</v>
      </c>
      <c r="M2159" s="92"/>
      <c r="N2159" s="92"/>
      <c r="O2159" s="92">
        <v>1</v>
      </c>
      <c r="P2159" s="92">
        <v>2</v>
      </c>
      <c r="Q2159" s="92"/>
      <c r="R2159" s="92"/>
      <c r="S2159" s="92">
        <v>1</v>
      </c>
      <c r="T2159" s="93"/>
      <c r="U2159" s="93">
        <v>2</v>
      </c>
      <c r="V2159" s="94">
        <v>11</v>
      </c>
      <c r="W2159" s="121"/>
    </row>
    <row r="2160" spans="1:23" x14ac:dyDescent="0.2">
      <c r="A2160" s="86" t="s">
        <v>16</v>
      </c>
      <c r="B2160" s="86" t="s">
        <v>56</v>
      </c>
      <c r="C2160" s="88">
        <v>11526</v>
      </c>
      <c r="D2160" s="88" t="s">
        <v>73</v>
      </c>
      <c r="E2160" s="90" t="s">
        <v>23</v>
      </c>
      <c r="F2160" s="90">
        <v>115</v>
      </c>
      <c r="G2160" s="90">
        <v>106</v>
      </c>
      <c r="H2160" s="91">
        <v>2</v>
      </c>
      <c r="I2160" s="91"/>
      <c r="J2160" s="91">
        <v>1</v>
      </c>
      <c r="K2160" s="91"/>
      <c r="L2160" s="92">
        <v>2</v>
      </c>
      <c r="M2160" s="92"/>
      <c r="N2160" s="92">
        <v>1</v>
      </c>
      <c r="O2160" s="92"/>
      <c r="P2160" s="92">
        <v>2</v>
      </c>
      <c r="Q2160" s="92"/>
      <c r="R2160" s="92">
        <v>0</v>
      </c>
      <c r="S2160" s="92"/>
      <c r="T2160" s="93"/>
      <c r="U2160" s="93">
        <v>2</v>
      </c>
      <c r="V2160" s="94">
        <v>10</v>
      </c>
      <c r="W2160" s="121"/>
    </row>
    <row r="2161" spans="1:23" x14ac:dyDescent="0.2">
      <c r="A2161" s="86" t="s">
        <v>16</v>
      </c>
      <c r="B2161" s="86" t="s">
        <v>56</v>
      </c>
      <c r="C2161" s="88">
        <v>11526</v>
      </c>
      <c r="D2161" s="88" t="s">
        <v>73</v>
      </c>
      <c r="E2161" s="90" t="s">
        <v>23</v>
      </c>
      <c r="F2161" s="90">
        <v>115</v>
      </c>
      <c r="G2161" s="90">
        <v>106</v>
      </c>
      <c r="H2161" s="91">
        <v>2</v>
      </c>
      <c r="I2161" s="91"/>
      <c r="J2161" s="91">
        <v>1</v>
      </c>
      <c r="K2161" s="91"/>
      <c r="L2161" s="92">
        <v>2</v>
      </c>
      <c r="M2161" s="92"/>
      <c r="N2161" s="92">
        <v>1</v>
      </c>
      <c r="O2161" s="92"/>
      <c r="P2161" s="92"/>
      <c r="Q2161" s="92">
        <v>1</v>
      </c>
      <c r="R2161" s="92">
        <v>1</v>
      </c>
      <c r="S2161" s="92"/>
      <c r="T2161" s="93">
        <v>2</v>
      </c>
      <c r="U2161" s="93"/>
      <c r="V2161" s="94">
        <v>10</v>
      </c>
      <c r="W2161" s="121"/>
    </row>
    <row r="2162" spans="1:23" x14ac:dyDescent="0.2">
      <c r="A2162" s="86" t="s">
        <v>16</v>
      </c>
      <c r="B2162" s="86" t="s">
        <v>56</v>
      </c>
      <c r="C2162" s="88">
        <v>11526</v>
      </c>
      <c r="D2162" s="88" t="s">
        <v>73</v>
      </c>
      <c r="E2162" s="90" t="s">
        <v>23</v>
      </c>
      <c r="F2162" s="90">
        <v>115</v>
      </c>
      <c r="G2162" s="90">
        <v>106</v>
      </c>
      <c r="H2162" s="91"/>
      <c r="I2162" s="91">
        <v>2</v>
      </c>
      <c r="J2162" s="91">
        <v>1</v>
      </c>
      <c r="K2162" s="91"/>
      <c r="L2162" s="92">
        <v>2</v>
      </c>
      <c r="M2162" s="92"/>
      <c r="N2162" s="92">
        <v>1</v>
      </c>
      <c r="O2162" s="92"/>
      <c r="P2162" s="92"/>
      <c r="Q2162" s="92">
        <v>2</v>
      </c>
      <c r="R2162" s="92"/>
      <c r="S2162" s="92">
        <v>1</v>
      </c>
      <c r="T2162" s="93">
        <v>1</v>
      </c>
      <c r="U2162" s="93"/>
      <c r="V2162" s="94">
        <v>10</v>
      </c>
      <c r="W2162" s="121"/>
    </row>
    <row r="2163" spans="1:23" x14ac:dyDescent="0.2">
      <c r="A2163" s="86" t="s">
        <v>16</v>
      </c>
      <c r="B2163" s="86" t="s">
        <v>56</v>
      </c>
      <c r="C2163" s="88">
        <v>11526</v>
      </c>
      <c r="D2163" s="88" t="s">
        <v>73</v>
      </c>
      <c r="E2163" s="90" t="s">
        <v>23</v>
      </c>
      <c r="F2163" s="90">
        <v>115</v>
      </c>
      <c r="G2163" s="90">
        <v>106</v>
      </c>
      <c r="H2163" s="91"/>
      <c r="I2163" s="91">
        <v>2</v>
      </c>
      <c r="J2163" s="91">
        <v>1</v>
      </c>
      <c r="K2163" s="91"/>
      <c r="L2163" s="92"/>
      <c r="M2163" s="92">
        <v>2</v>
      </c>
      <c r="N2163" s="92">
        <v>1</v>
      </c>
      <c r="O2163" s="92"/>
      <c r="P2163" s="92">
        <v>2</v>
      </c>
      <c r="Q2163" s="92"/>
      <c r="R2163" s="92">
        <v>1</v>
      </c>
      <c r="S2163" s="92"/>
      <c r="T2163" s="93"/>
      <c r="U2163" s="93">
        <v>1</v>
      </c>
      <c r="V2163" s="94">
        <v>10</v>
      </c>
      <c r="W2163" s="121"/>
    </row>
    <row r="2164" spans="1:23" x14ac:dyDescent="0.2">
      <c r="A2164" s="86" t="s">
        <v>16</v>
      </c>
      <c r="B2164" s="86" t="s">
        <v>56</v>
      </c>
      <c r="C2164" s="88">
        <v>11526</v>
      </c>
      <c r="D2164" s="88" t="s">
        <v>73</v>
      </c>
      <c r="E2164" s="90" t="s">
        <v>23</v>
      </c>
      <c r="F2164" s="90">
        <v>115</v>
      </c>
      <c r="G2164" s="90">
        <v>106</v>
      </c>
      <c r="H2164" s="91"/>
      <c r="I2164" s="91">
        <v>2</v>
      </c>
      <c r="J2164" s="91"/>
      <c r="K2164" s="91">
        <v>1</v>
      </c>
      <c r="L2164" s="92">
        <v>2</v>
      </c>
      <c r="M2164" s="92"/>
      <c r="N2164" s="92">
        <v>1</v>
      </c>
      <c r="O2164" s="92"/>
      <c r="P2164" s="92"/>
      <c r="Q2164" s="92">
        <v>2</v>
      </c>
      <c r="R2164" s="92">
        <v>1</v>
      </c>
      <c r="S2164" s="92"/>
      <c r="T2164" s="93">
        <v>1</v>
      </c>
      <c r="U2164" s="93"/>
      <c r="V2164" s="94">
        <v>10</v>
      </c>
      <c r="W2164" s="121"/>
    </row>
    <row r="2165" spans="1:23" x14ac:dyDescent="0.2">
      <c r="A2165" s="86" t="s">
        <v>16</v>
      </c>
      <c r="B2165" s="86" t="s">
        <v>56</v>
      </c>
      <c r="C2165" s="88">
        <v>11526</v>
      </c>
      <c r="D2165" s="88" t="s">
        <v>73</v>
      </c>
      <c r="E2165" s="90" t="s">
        <v>23</v>
      </c>
      <c r="F2165" s="90">
        <v>115</v>
      </c>
      <c r="G2165" s="90">
        <v>106</v>
      </c>
      <c r="H2165" s="91"/>
      <c r="I2165" s="91">
        <v>2</v>
      </c>
      <c r="J2165" s="91">
        <v>1</v>
      </c>
      <c r="K2165" s="91"/>
      <c r="L2165" s="92">
        <v>1</v>
      </c>
      <c r="M2165" s="92"/>
      <c r="N2165" s="92"/>
      <c r="O2165" s="92">
        <v>1</v>
      </c>
      <c r="P2165" s="92"/>
      <c r="Q2165" s="92">
        <v>2</v>
      </c>
      <c r="R2165" s="92">
        <v>1</v>
      </c>
      <c r="S2165" s="92"/>
      <c r="T2165" s="93">
        <v>1</v>
      </c>
      <c r="U2165" s="93"/>
      <c r="V2165" s="94">
        <v>9</v>
      </c>
      <c r="W2165" s="121"/>
    </row>
    <row r="2166" spans="1:23" x14ac:dyDescent="0.2">
      <c r="A2166" s="86" t="s">
        <v>16</v>
      </c>
      <c r="B2166" s="86" t="s">
        <v>56</v>
      </c>
      <c r="C2166" s="88">
        <v>11526</v>
      </c>
      <c r="D2166" s="88" t="s">
        <v>73</v>
      </c>
      <c r="E2166" s="90" t="s">
        <v>23</v>
      </c>
      <c r="F2166" s="90">
        <v>115</v>
      </c>
      <c r="G2166" s="90">
        <v>106</v>
      </c>
      <c r="H2166" s="91"/>
      <c r="I2166" s="91">
        <v>2</v>
      </c>
      <c r="J2166" s="91"/>
      <c r="K2166" s="91">
        <v>1</v>
      </c>
      <c r="L2166" s="92">
        <v>2</v>
      </c>
      <c r="M2166" s="92"/>
      <c r="N2166" s="92"/>
      <c r="O2166" s="92">
        <v>1</v>
      </c>
      <c r="P2166" s="92"/>
      <c r="Q2166" s="92">
        <v>1</v>
      </c>
      <c r="R2166" s="92"/>
      <c r="S2166" s="92">
        <v>1</v>
      </c>
      <c r="T2166" s="93">
        <v>1</v>
      </c>
      <c r="U2166" s="93"/>
      <c r="V2166" s="94">
        <v>9</v>
      </c>
      <c r="W2166" s="121"/>
    </row>
    <row r="2167" spans="1:23" x14ac:dyDescent="0.2">
      <c r="A2167" s="86" t="s">
        <v>16</v>
      </c>
      <c r="B2167" s="86" t="s">
        <v>56</v>
      </c>
      <c r="C2167" s="88">
        <v>11526</v>
      </c>
      <c r="D2167" s="88" t="s">
        <v>73</v>
      </c>
      <c r="E2167" s="90" t="s">
        <v>23</v>
      </c>
      <c r="F2167" s="90">
        <v>115</v>
      </c>
      <c r="G2167" s="90">
        <v>106</v>
      </c>
      <c r="H2167" s="91">
        <v>2</v>
      </c>
      <c r="I2167" s="91"/>
      <c r="J2167" s="91">
        <v>1</v>
      </c>
      <c r="K2167" s="91"/>
      <c r="L2167" s="92"/>
      <c r="M2167" s="92">
        <v>2</v>
      </c>
      <c r="N2167" s="92">
        <v>1</v>
      </c>
      <c r="O2167" s="92"/>
      <c r="P2167" s="92"/>
      <c r="Q2167" s="92">
        <v>2</v>
      </c>
      <c r="R2167" s="92">
        <v>1</v>
      </c>
      <c r="S2167" s="92"/>
      <c r="T2167" s="93"/>
      <c r="U2167" s="93">
        <v>1</v>
      </c>
      <c r="V2167" s="94">
        <v>10</v>
      </c>
      <c r="W2167" s="121"/>
    </row>
    <row r="2168" spans="1:23" x14ac:dyDescent="0.2">
      <c r="A2168" s="86" t="s">
        <v>16</v>
      </c>
      <c r="B2168" s="86" t="s">
        <v>56</v>
      </c>
      <c r="C2168" s="88">
        <v>11526</v>
      </c>
      <c r="D2168" s="88" t="s">
        <v>73</v>
      </c>
      <c r="E2168" s="90" t="s">
        <v>23</v>
      </c>
      <c r="F2168" s="90">
        <v>115</v>
      </c>
      <c r="G2168" s="90">
        <v>106</v>
      </c>
      <c r="H2168" s="91"/>
      <c r="I2168" s="91">
        <v>2</v>
      </c>
      <c r="J2168" s="91"/>
      <c r="K2168" s="91">
        <v>1</v>
      </c>
      <c r="L2168" s="92">
        <v>0</v>
      </c>
      <c r="M2168" s="92"/>
      <c r="N2168" s="92">
        <v>1</v>
      </c>
      <c r="O2168" s="92"/>
      <c r="P2168" s="92">
        <v>2</v>
      </c>
      <c r="Q2168" s="92"/>
      <c r="R2168" s="92"/>
      <c r="S2168" s="92">
        <v>1</v>
      </c>
      <c r="T2168" s="93">
        <v>2</v>
      </c>
      <c r="U2168" s="93"/>
      <c r="V2168" s="94">
        <v>9</v>
      </c>
      <c r="W2168" s="121"/>
    </row>
    <row r="2169" spans="1:23" x14ac:dyDescent="0.2">
      <c r="A2169" s="86" t="s">
        <v>16</v>
      </c>
      <c r="B2169" s="86" t="s">
        <v>56</v>
      </c>
      <c r="C2169" s="88">
        <v>11526</v>
      </c>
      <c r="D2169" s="88" t="s">
        <v>73</v>
      </c>
      <c r="E2169" s="90" t="s">
        <v>23</v>
      </c>
      <c r="F2169" s="90">
        <v>115</v>
      </c>
      <c r="G2169" s="90">
        <v>106</v>
      </c>
      <c r="H2169" s="91"/>
      <c r="I2169" s="91">
        <v>2</v>
      </c>
      <c r="J2169" s="91">
        <v>1</v>
      </c>
      <c r="K2169" s="91"/>
      <c r="L2169" s="92">
        <v>2</v>
      </c>
      <c r="M2169" s="92"/>
      <c r="N2169" s="92">
        <v>1</v>
      </c>
      <c r="O2169" s="92"/>
      <c r="P2169" s="92"/>
      <c r="Q2169" s="92">
        <v>2</v>
      </c>
      <c r="R2169" s="92"/>
      <c r="S2169" s="92">
        <v>1</v>
      </c>
      <c r="T2169" s="93">
        <v>2</v>
      </c>
      <c r="U2169" s="93"/>
      <c r="V2169" s="94">
        <v>11</v>
      </c>
      <c r="W2169" s="121"/>
    </row>
    <row r="2170" spans="1:23" x14ac:dyDescent="0.2">
      <c r="A2170" s="86" t="s">
        <v>16</v>
      </c>
      <c r="B2170" s="86" t="s">
        <v>56</v>
      </c>
      <c r="C2170" s="88">
        <v>11526</v>
      </c>
      <c r="D2170" s="88" t="s">
        <v>73</v>
      </c>
      <c r="E2170" s="90" t="s">
        <v>23</v>
      </c>
      <c r="F2170" s="90">
        <v>115</v>
      </c>
      <c r="G2170" s="90">
        <v>106</v>
      </c>
      <c r="H2170" s="91">
        <v>2</v>
      </c>
      <c r="I2170" s="91"/>
      <c r="J2170" s="91"/>
      <c r="K2170" s="91">
        <v>1</v>
      </c>
      <c r="L2170" s="92">
        <v>2</v>
      </c>
      <c r="M2170" s="92"/>
      <c r="N2170" s="92">
        <v>1</v>
      </c>
      <c r="O2170" s="92"/>
      <c r="P2170" s="92">
        <v>2</v>
      </c>
      <c r="Q2170" s="92"/>
      <c r="R2170" s="92">
        <v>1</v>
      </c>
      <c r="S2170" s="92"/>
      <c r="T2170" s="93">
        <v>1</v>
      </c>
      <c r="U2170" s="93"/>
      <c r="V2170" s="94">
        <v>10</v>
      </c>
      <c r="W2170" s="121"/>
    </row>
    <row r="2171" spans="1:23" x14ac:dyDescent="0.2">
      <c r="A2171" s="86" t="s">
        <v>16</v>
      </c>
      <c r="B2171" s="86" t="s">
        <v>56</v>
      </c>
      <c r="C2171" s="88">
        <v>11526</v>
      </c>
      <c r="D2171" s="88" t="s">
        <v>73</v>
      </c>
      <c r="E2171" s="90" t="s">
        <v>23</v>
      </c>
      <c r="F2171" s="90">
        <v>115</v>
      </c>
      <c r="G2171" s="90">
        <v>106</v>
      </c>
      <c r="H2171" s="91"/>
      <c r="I2171" s="91">
        <v>2</v>
      </c>
      <c r="J2171" s="91">
        <v>1</v>
      </c>
      <c r="K2171" s="91"/>
      <c r="L2171" s="92"/>
      <c r="M2171" s="92">
        <v>0</v>
      </c>
      <c r="N2171" s="92">
        <v>1</v>
      </c>
      <c r="O2171" s="92"/>
      <c r="P2171" s="92">
        <v>2</v>
      </c>
      <c r="Q2171" s="92"/>
      <c r="R2171" s="92">
        <v>1</v>
      </c>
      <c r="S2171" s="92"/>
      <c r="T2171" s="93">
        <v>2</v>
      </c>
      <c r="U2171" s="93"/>
      <c r="V2171" s="94">
        <v>9</v>
      </c>
      <c r="W2171" s="121"/>
    </row>
    <row r="2172" spans="1:23" x14ac:dyDescent="0.2">
      <c r="A2172" s="86" t="s">
        <v>16</v>
      </c>
      <c r="B2172" s="86" t="s">
        <v>56</v>
      </c>
      <c r="C2172" s="88">
        <v>11526</v>
      </c>
      <c r="D2172" s="88" t="s">
        <v>73</v>
      </c>
      <c r="E2172" s="90" t="s">
        <v>23</v>
      </c>
      <c r="F2172" s="90">
        <v>115</v>
      </c>
      <c r="G2172" s="90">
        <v>106</v>
      </c>
      <c r="H2172" s="91">
        <v>1</v>
      </c>
      <c r="I2172" s="91"/>
      <c r="J2172" s="91">
        <v>1</v>
      </c>
      <c r="K2172" s="91"/>
      <c r="L2172" s="92"/>
      <c r="M2172" s="92">
        <v>2</v>
      </c>
      <c r="N2172" s="92"/>
      <c r="O2172" s="92">
        <v>1</v>
      </c>
      <c r="P2172" s="92"/>
      <c r="Q2172" s="92">
        <v>1</v>
      </c>
      <c r="R2172" s="92"/>
      <c r="S2172" s="92">
        <v>1</v>
      </c>
      <c r="T2172" s="93">
        <v>1</v>
      </c>
      <c r="U2172" s="93"/>
      <c r="V2172" s="94">
        <v>8</v>
      </c>
      <c r="W2172" s="121"/>
    </row>
    <row r="2173" spans="1:23" x14ac:dyDescent="0.2">
      <c r="A2173" s="86" t="s">
        <v>16</v>
      </c>
      <c r="B2173" s="86" t="s">
        <v>56</v>
      </c>
      <c r="C2173" s="88">
        <v>11526</v>
      </c>
      <c r="D2173" s="88" t="s">
        <v>73</v>
      </c>
      <c r="E2173" s="90" t="s">
        <v>23</v>
      </c>
      <c r="F2173" s="90">
        <v>115</v>
      </c>
      <c r="G2173" s="90">
        <v>106</v>
      </c>
      <c r="H2173" s="91">
        <v>2</v>
      </c>
      <c r="I2173" s="91"/>
      <c r="J2173" s="91"/>
      <c r="K2173" s="91">
        <v>1</v>
      </c>
      <c r="L2173" s="92">
        <v>2</v>
      </c>
      <c r="M2173" s="92"/>
      <c r="N2173" s="92">
        <v>1</v>
      </c>
      <c r="O2173" s="92"/>
      <c r="P2173" s="92">
        <v>2</v>
      </c>
      <c r="Q2173" s="92"/>
      <c r="R2173" s="92">
        <v>1</v>
      </c>
      <c r="S2173" s="92"/>
      <c r="T2173" s="93">
        <v>1</v>
      </c>
      <c r="U2173" s="93"/>
      <c r="V2173" s="94">
        <v>10</v>
      </c>
      <c r="W2173" s="121"/>
    </row>
    <row r="2174" spans="1:23" x14ac:dyDescent="0.2">
      <c r="A2174" s="86" t="s">
        <v>16</v>
      </c>
      <c r="B2174" s="86" t="s">
        <v>56</v>
      </c>
      <c r="C2174" s="88">
        <v>11526</v>
      </c>
      <c r="D2174" s="88" t="s">
        <v>73</v>
      </c>
      <c r="E2174" s="90" t="s">
        <v>23</v>
      </c>
      <c r="F2174" s="90">
        <v>115</v>
      </c>
      <c r="G2174" s="90">
        <v>106</v>
      </c>
      <c r="H2174" s="91">
        <v>2</v>
      </c>
      <c r="I2174" s="91"/>
      <c r="J2174" s="91">
        <v>1</v>
      </c>
      <c r="K2174" s="91"/>
      <c r="L2174" s="92">
        <v>2</v>
      </c>
      <c r="M2174" s="92"/>
      <c r="N2174" s="92"/>
      <c r="O2174" s="92">
        <v>1</v>
      </c>
      <c r="P2174" s="92"/>
      <c r="Q2174" s="92">
        <v>2</v>
      </c>
      <c r="R2174" s="92">
        <v>1</v>
      </c>
      <c r="S2174" s="92"/>
      <c r="T2174" s="93">
        <v>1</v>
      </c>
      <c r="U2174" s="93"/>
      <c r="V2174" s="94">
        <v>10</v>
      </c>
      <c r="W2174" s="121"/>
    </row>
    <row r="2175" spans="1:23" x14ac:dyDescent="0.2">
      <c r="A2175" s="86" t="s">
        <v>16</v>
      </c>
      <c r="B2175" s="86" t="s">
        <v>56</v>
      </c>
      <c r="C2175" s="88">
        <v>11526</v>
      </c>
      <c r="D2175" s="88" t="s">
        <v>73</v>
      </c>
      <c r="E2175" s="90" t="s">
        <v>23</v>
      </c>
      <c r="F2175" s="90">
        <v>115</v>
      </c>
      <c r="G2175" s="90">
        <v>106</v>
      </c>
      <c r="H2175" s="91"/>
      <c r="I2175" s="91">
        <v>2</v>
      </c>
      <c r="J2175" s="91"/>
      <c r="K2175" s="91">
        <v>1</v>
      </c>
      <c r="L2175" s="92">
        <v>1</v>
      </c>
      <c r="M2175" s="92"/>
      <c r="N2175" s="92">
        <v>1</v>
      </c>
      <c r="O2175" s="92"/>
      <c r="P2175" s="92">
        <v>2</v>
      </c>
      <c r="Q2175" s="92"/>
      <c r="R2175" s="92">
        <v>1</v>
      </c>
      <c r="S2175" s="92"/>
      <c r="T2175" s="93"/>
      <c r="U2175" s="93">
        <v>0</v>
      </c>
      <c r="V2175" s="94">
        <v>8</v>
      </c>
      <c r="W2175" s="121"/>
    </row>
    <row r="2176" spans="1:23" x14ac:dyDescent="0.2">
      <c r="A2176" s="86" t="s">
        <v>16</v>
      </c>
      <c r="B2176" s="86" t="s">
        <v>56</v>
      </c>
      <c r="C2176" s="88">
        <v>11526</v>
      </c>
      <c r="D2176" s="88" t="s">
        <v>73</v>
      </c>
      <c r="E2176" s="90" t="s">
        <v>23</v>
      </c>
      <c r="F2176" s="90">
        <v>115</v>
      </c>
      <c r="G2176" s="90">
        <v>106</v>
      </c>
      <c r="H2176" s="91"/>
      <c r="I2176" s="91">
        <v>2</v>
      </c>
      <c r="J2176" s="91">
        <v>1</v>
      </c>
      <c r="K2176" s="91"/>
      <c r="L2176" s="92">
        <v>2</v>
      </c>
      <c r="M2176" s="92"/>
      <c r="N2176" s="92">
        <v>1</v>
      </c>
      <c r="O2176" s="92"/>
      <c r="P2176" s="92">
        <v>2</v>
      </c>
      <c r="Q2176" s="92"/>
      <c r="R2176" s="92"/>
      <c r="S2176" s="92">
        <v>1</v>
      </c>
      <c r="T2176" s="93">
        <v>1</v>
      </c>
      <c r="U2176" s="93"/>
      <c r="V2176" s="94">
        <v>10</v>
      </c>
      <c r="W2176" s="121"/>
    </row>
    <row r="2177" spans="1:23" x14ac:dyDescent="0.2">
      <c r="A2177" s="86" t="s">
        <v>16</v>
      </c>
      <c r="B2177" s="86" t="s">
        <v>56</v>
      </c>
      <c r="C2177" s="88">
        <v>11526</v>
      </c>
      <c r="D2177" s="88" t="s">
        <v>73</v>
      </c>
      <c r="E2177" s="90" t="s">
        <v>23</v>
      </c>
      <c r="F2177" s="90">
        <v>115</v>
      </c>
      <c r="G2177" s="90">
        <v>106</v>
      </c>
      <c r="H2177" s="91"/>
      <c r="I2177" s="91">
        <v>2</v>
      </c>
      <c r="J2177" s="91"/>
      <c r="K2177" s="91">
        <v>1</v>
      </c>
      <c r="L2177" s="92"/>
      <c r="M2177" s="92">
        <v>1</v>
      </c>
      <c r="N2177" s="92">
        <v>1</v>
      </c>
      <c r="O2177" s="92"/>
      <c r="P2177" s="92">
        <v>0</v>
      </c>
      <c r="Q2177" s="92"/>
      <c r="R2177" s="92">
        <v>1</v>
      </c>
      <c r="S2177" s="92"/>
      <c r="T2177" s="93">
        <v>2</v>
      </c>
      <c r="U2177" s="93"/>
      <c r="V2177" s="94">
        <v>8</v>
      </c>
      <c r="W2177" s="121"/>
    </row>
    <row r="2178" spans="1:23" x14ac:dyDescent="0.2">
      <c r="A2178" s="86" t="s">
        <v>16</v>
      </c>
      <c r="B2178" s="86" t="s">
        <v>56</v>
      </c>
      <c r="C2178" s="88">
        <v>11526</v>
      </c>
      <c r="D2178" s="88" t="s">
        <v>73</v>
      </c>
      <c r="E2178" s="90" t="s">
        <v>23</v>
      </c>
      <c r="F2178" s="90">
        <v>115</v>
      </c>
      <c r="G2178" s="90">
        <v>106</v>
      </c>
      <c r="H2178" s="91"/>
      <c r="I2178" s="91">
        <v>2</v>
      </c>
      <c r="J2178" s="91">
        <v>1</v>
      </c>
      <c r="K2178" s="91"/>
      <c r="L2178" s="92"/>
      <c r="M2178" s="92">
        <v>2</v>
      </c>
      <c r="N2178" s="92">
        <v>1</v>
      </c>
      <c r="O2178" s="92"/>
      <c r="P2178" s="92">
        <v>2</v>
      </c>
      <c r="Q2178" s="92"/>
      <c r="R2178" s="92">
        <v>1</v>
      </c>
      <c r="S2178" s="92"/>
      <c r="T2178" s="93"/>
      <c r="U2178" s="93">
        <v>2</v>
      </c>
      <c r="V2178" s="94">
        <v>11</v>
      </c>
      <c r="W2178" s="121"/>
    </row>
    <row r="2179" spans="1:23" x14ac:dyDescent="0.2">
      <c r="A2179" s="86" t="s">
        <v>16</v>
      </c>
      <c r="B2179" s="86" t="s">
        <v>56</v>
      </c>
      <c r="C2179" s="88">
        <v>11526</v>
      </c>
      <c r="D2179" s="88" t="s">
        <v>73</v>
      </c>
      <c r="E2179" s="90" t="s">
        <v>23</v>
      </c>
      <c r="F2179" s="90">
        <v>115</v>
      </c>
      <c r="G2179" s="90">
        <v>106</v>
      </c>
      <c r="H2179" s="91">
        <v>2</v>
      </c>
      <c r="I2179" s="91"/>
      <c r="J2179" s="91"/>
      <c r="K2179" s="91">
        <v>1</v>
      </c>
      <c r="L2179" s="92"/>
      <c r="M2179" s="92">
        <v>1</v>
      </c>
      <c r="N2179" s="92">
        <v>1</v>
      </c>
      <c r="O2179" s="92"/>
      <c r="P2179" s="92">
        <v>2</v>
      </c>
      <c r="Q2179" s="92"/>
      <c r="R2179" s="92">
        <v>1</v>
      </c>
      <c r="S2179" s="92"/>
      <c r="T2179" s="93">
        <v>0</v>
      </c>
      <c r="U2179" s="93"/>
      <c r="V2179" s="94">
        <v>8</v>
      </c>
      <c r="W2179" s="121"/>
    </row>
    <row r="2180" spans="1:23" x14ac:dyDescent="0.2">
      <c r="A2180" s="86" t="s">
        <v>16</v>
      </c>
      <c r="B2180" s="86" t="s">
        <v>56</v>
      </c>
      <c r="C2180" s="88">
        <v>11526</v>
      </c>
      <c r="D2180" s="88" t="s">
        <v>73</v>
      </c>
      <c r="E2180" s="90" t="s">
        <v>23</v>
      </c>
      <c r="F2180" s="90">
        <v>115</v>
      </c>
      <c r="G2180" s="90">
        <v>106</v>
      </c>
      <c r="H2180" s="91">
        <v>2</v>
      </c>
      <c r="I2180" s="91"/>
      <c r="J2180" s="91">
        <v>1</v>
      </c>
      <c r="K2180" s="91"/>
      <c r="L2180" s="92"/>
      <c r="M2180" s="92">
        <v>2</v>
      </c>
      <c r="N2180" s="92"/>
      <c r="O2180" s="92">
        <v>1</v>
      </c>
      <c r="P2180" s="92"/>
      <c r="Q2180" s="92">
        <v>2</v>
      </c>
      <c r="R2180" s="92">
        <v>1</v>
      </c>
      <c r="S2180" s="92"/>
      <c r="T2180" s="93">
        <v>1</v>
      </c>
      <c r="U2180" s="93"/>
      <c r="V2180" s="94">
        <v>10</v>
      </c>
      <c r="W2180" s="121"/>
    </row>
    <row r="2181" spans="1:23" x14ac:dyDescent="0.2">
      <c r="A2181" s="86" t="s">
        <v>16</v>
      </c>
      <c r="B2181" s="86" t="s">
        <v>56</v>
      </c>
      <c r="C2181" s="88">
        <v>11526</v>
      </c>
      <c r="D2181" s="88" t="s">
        <v>73</v>
      </c>
      <c r="E2181" s="90" t="s">
        <v>23</v>
      </c>
      <c r="F2181" s="90">
        <v>115</v>
      </c>
      <c r="G2181" s="90">
        <v>106</v>
      </c>
      <c r="H2181" s="91"/>
      <c r="I2181" s="91">
        <v>2</v>
      </c>
      <c r="J2181" s="91">
        <v>1</v>
      </c>
      <c r="K2181" s="91"/>
      <c r="L2181" s="92">
        <v>2</v>
      </c>
      <c r="M2181" s="92"/>
      <c r="N2181" s="92">
        <v>1</v>
      </c>
      <c r="O2181" s="92"/>
      <c r="P2181" s="92"/>
      <c r="Q2181" s="92">
        <v>2</v>
      </c>
      <c r="R2181" s="92"/>
      <c r="S2181" s="92">
        <v>1</v>
      </c>
      <c r="T2181" s="93"/>
      <c r="U2181" s="93">
        <v>1</v>
      </c>
      <c r="V2181" s="94">
        <v>10</v>
      </c>
      <c r="W2181" s="121"/>
    </row>
    <row r="2182" spans="1:23" x14ac:dyDescent="0.2">
      <c r="A2182" s="86" t="s">
        <v>16</v>
      </c>
      <c r="B2182" s="86" t="s">
        <v>56</v>
      </c>
      <c r="C2182" s="88">
        <v>11526</v>
      </c>
      <c r="D2182" s="88" t="s">
        <v>73</v>
      </c>
      <c r="E2182" s="90" t="s">
        <v>23</v>
      </c>
      <c r="F2182" s="90">
        <v>115</v>
      </c>
      <c r="G2182" s="90">
        <v>106</v>
      </c>
      <c r="H2182" s="91">
        <v>2</v>
      </c>
      <c r="I2182" s="91"/>
      <c r="J2182" s="91">
        <v>1</v>
      </c>
      <c r="K2182" s="91"/>
      <c r="L2182" s="92"/>
      <c r="M2182" s="92">
        <v>1</v>
      </c>
      <c r="N2182" s="92">
        <v>1</v>
      </c>
      <c r="O2182" s="92"/>
      <c r="P2182" s="92">
        <v>2</v>
      </c>
      <c r="Q2182" s="92"/>
      <c r="R2182" s="92">
        <v>1</v>
      </c>
      <c r="S2182" s="92"/>
      <c r="T2182" s="93">
        <v>2</v>
      </c>
      <c r="U2182" s="93"/>
      <c r="V2182" s="94">
        <v>10</v>
      </c>
      <c r="W2182" s="121"/>
    </row>
    <row r="2183" spans="1:23" x14ac:dyDescent="0.2">
      <c r="A2183" s="86" t="s">
        <v>16</v>
      </c>
      <c r="B2183" s="86" t="s">
        <v>56</v>
      </c>
      <c r="C2183" s="88">
        <v>11526</v>
      </c>
      <c r="D2183" s="88" t="s">
        <v>73</v>
      </c>
      <c r="E2183" s="90" t="s">
        <v>23</v>
      </c>
      <c r="F2183" s="90">
        <v>115</v>
      </c>
      <c r="G2183" s="90">
        <v>106</v>
      </c>
      <c r="H2183" s="91"/>
      <c r="I2183" s="91">
        <v>2</v>
      </c>
      <c r="J2183" s="91">
        <v>1</v>
      </c>
      <c r="K2183" s="91"/>
      <c r="L2183" s="92">
        <v>1</v>
      </c>
      <c r="M2183" s="92"/>
      <c r="N2183" s="92">
        <v>1</v>
      </c>
      <c r="O2183" s="92"/>
      <c r="P2183" s="92">
        <v>1</v>
      </c>
      <c r="Q2183" s="92"/>
      <c r="R2183" s="92">
        <v>1</v>
      </c>
      <c r="S2183" s="92"/>
      <c r="T2183" s="93">
        <v>1</v>
      </c>
      <c r="U2183" s="93"/>
      <c r="V2183" s="94">
        <v>8</v>
      </c>
      <c r="W2183" s="121"/>
    </row>
    <row r="2184" spans="1:23" x14ac:dyDescent="0.2">
      <c r="A2184" s="86" t="s">
        <v>16</v>
      </c>
      <c r="B2184" s="86" t="s">
        <v>57</v>
      </c>
      <c r="C2184" s="88">
        <v>11536</v>
      </c>
      <c r="D2184" s="88" t="s">
        <v>71</v>
      </c>
      <c r="E2184" s="89" t="s">
        <v>22</v>
      </c>
      <c r="F2184" s="90">
        <v>68</v>
      </c>
      <c r="G2184" s="90">
        <v>60</v>
      </c>
      <c r="H2184" s="91">
        <v>2</v>
      </c>
      <c r="I2184" s="91"/>
      <c r="J2184" s="91">
        <v>1</v>
      </c>
      <c r="K2184" s="91"/>
      <c r="L2184" s="92">
        <v>1</v>
      </c>
      <c r="M2184" s="92"/>
      <c r="N2184" s="92"/>
      <c r="O2184" s="92">
        <v>1</v>
      </c>
      <c r="P2184" s="92">
        <v>1</v>
      </c>
      <c r="Q2184" s="92"/>
      <c r="R2184" s="92"/>
      <c r="S2184" s="92">
        <v>1</v>
      </c>
      <c r="T2184" s="93">
        <v>1</v>
      </c>
      <c r="U2184" s="93"/>
      <c r="V2184" s="94">
        <v>8</v>
      </c>
      <c r="W2184" s="121"/>
    </row>
    <row r="2185" spans="1:23" x14ac:dyDescent="0.2">
      <c r="A2185" s="86" t="s">
        <v>16</v>
      </c>
      <c r="B2185" s="86" t="s">
        <v>57</v>
      </c>
      <c r="C2185" s="88">
        <v>11536</v>
      </c>
      <c r="D2185" s="88" t="s">
        <v>71</v>
      </c>
      <c r="E2185" s="90" t="s">
        <v>22</v>
      </c>
      <c r="F2185" s="90">
        <v>68</v>
      </c>
      <c r="G2185" s="90">
        <v>60</v>
      </c>
      <c r="H2185" s="91"/>
      <c r="I2185" s="91">
        <v>1</v>
      </c>
      <c r="J2185" s="91"/>
      <c r="K2185" s="91">
        <v>1</v>
      </c>
      <c r="L2185" s="92"/>
      <c r="M2185" s="92">
        <v>1</v>
      </c>
      <c r="N2185" s="92"/>
      <c r="O2185" s="92">
        <v>1</v>
      </c>
      <c r="P2185" s="92">
        <v>1</v>
      </c>
      <c r="Q2185" s="92"/>
      <c r="R2185" s="92">
        <v>1</v>
      </c>
      <c r="S2185" s="92"/>
      <c r="T2185" s="93">
        <v>1</v>
      </c>
      <c r="U2185" s="93"/>
      <c r="V2185" s="94">
        <v>7</v>
      </c>
      <c r="W2185" s="121"/>
    </row>
    <row r="2186" spans="1:23" x14ac:dyDescent="0.2">
      <c r="A2186" s="86" t="s">
        <v>16</v>
      </c>
      <c r="B2186" s="86" t="s">
        <v>57</v>
      </c>
      <c r="C2186" s="88">
        <v>11536</v>
      </c>
      <c r="D2186" s="88" t="s">
        <v>71</v>
      </c>
      <c r="E2186" s="90" t="s">
        <v>22</v>
      </c>
      <c r="F2186" s="90">
        <v>68</v>
      </c>
      <c r="G2186" s="90">
        <v>60</v>
      </c>
      <c r="H2186" s="91"/>
      <c r="I2186" s="91">
        <v>2</v>
      </c>
      <c r="J2186" s="91"/>
      <c r="K2186" s="91">
        <v>1</v>
      </c>
      <c r="L2186" s="92">
        <v>2</v>
      </c>
      <c r="M2186" s="92"/>
      <c r="N2186" s="92"/>
      <c r="O2186" s="92">
        <v>1</v>
      </c>
      <c r="P2186" s="92">
        <v>0</v>
      </c>
      <c r="Q2186" s="92"/>
      <c r="R2186" s="92"/>
      <c r="S2186" s="92">
        <v>1</v>
      </c>
      <c r="T2186" s="93">
        <v>1</v>
      </c>
      <c r="U2186" s="93"/>
      <c r="V2186" s="94">
        <v>8</v>
      </c>
      <c r="W2186" s="121"/>
    </row>
    <row r="2187" spans="1:23" x14ac:dyDescent="0.2">
      <c r="A2187" s="86" t="s">
        <v>16</v>
      </c>
      <c r="B2187" s="86" t="s">
        <v>57</v>
      </c>
      <c r="C2187" s="88">
        <v>11536</v>
      </c>
      <c r="D2187" s="88" t="s">
        <v>71</v>
      </c>
      <c r="E2187" s="90" t="s">
        <v>22</v>
      </c>
      <c r="F2187" s="90">
        <v>68</v>
      </c>
      <c r="G2187" s="90">
        <v>60</v>
      </c>
      <c r="H2187" s="91">
        <v>1</v>
      </c>
      <c r="I2187" s="91"/>
      <c r="J2187" s="91"/>
      <c r="K2187" s="91">
        <v>1</v>
      </c>
      <c r="L2187" s="92">
        <v>2</v>
      </c>
      <c r="M2187" s="92"/>
      <c r="N2187" s="92"/>
      <c r="O2187" s="92">
        <v>1</v>
      </c>
      <c r="P2187" s="92"/>
      <c r="Q2187" s="92">
        <v>1</v>
      </c>
      <c r="R2187" s="92">
        <v>1</v>
      </c>
      <c r="S2187" s="92"/>
      <c r="T2187" s="93">
        <v>1</v>
      </c>
      <c r="U2187" s="93"/>
      <c r="V2187" s="94">
        <v>8</v>
      </c>
      <c r="W2187" s="121"/>
    </row>
    <row r="2188" spans="1:23" x14ac:dyDescent="0.2">
      <c r="A2188" s="86" t="s">
        <v>16</v>
      </c>
      <c r="B2188" s="86" t="s">
        <v>57</v>
      </c>
      <c r="C2188" s="88">
        <v>11536</v>
      </c>
      <c r="D2188" s="88" t="s">
        <v>71</v>
      </c>
      <c r="E2188" s="90" t="s">
        <v>22</v>
      </c>
      <c r="F2188" s="90">
        <v>68</v>
      </c>
      <c r="G2188" s="90">
        <v>60</v>
      </c>
      <c r="H2188" s="91">
        <v>2</v>
      </c>
      <c r="I2188" s="91"/>
      <c r="J2188" s="91"/>
      <c r="K2188" s="91">
        <v>1</v>
      </c>
      <c r="L2188" s="92"/>
      <c r="M2188" s="92">
        <v>2</v>
      </c>
      <c r="N2188" s="92">
        <v>1</v>
      </c>
      <c r="O2188" s="92"/>
      <c r="P2188" s="92">
        <v>1</v>
      </c>
      <c r="Q2188" s="92"/>
      <c r="R2188" s="92"/>
      <c r="S2188" s="92">
        <v>1</v>
      </c>
      <c r="T2188" s="93"/>
      <c r="U2188" s="93">
        <v>2</v>
      </c>
      <c r="V2188" s="94">
        <v>10</v>
      </c>
      <c r="W2188" s="121"/>
    </row>
    <row r="2189" spans="1:23" x14ac:dyDescent="0.2">
      <c r="A2189" s="86" t="s">
        <v>16</v>
      </c>
      <c r="B2189" s="86" t="s">
        <v>57</v>
      </c>
      <c r="C2189" s="88">
        <v>11536</v>
      </c>
      <c r="D2189" s="88" t="s">
        <v>71</v>
      </c>
      <c r="E2189" s="90" t="s">
        <v>22</v>
      </c>
      <c r="F2189" s="90">
        <v>68</v>
      </c>
      <c r="G2189" s="90">
        <v>60</v>
      </c>
      <c r="H2189" s="91"/>
      <c r="I2189" s="91">
        <v>2</v>
      </c>
      <c r="J2189" s="91">
        <v>1</v>
      </c>
      <c r="K2189" s="91"/>
      <c r="L2189" s="92"/>
      <c r="M2189" s="92">
        <v>2</v>
      </c>
      <c r="N2189" s="92"/>
      <c r="O2189" s="92">
        <v>1</v>
      </c>
      <c r="P2189" s="92">
        <v>2</v>
      </c>
      <c r="Q2189" s="92"/>
      <c r="R2189" s="92"/>
      <c r="S2189" s="92">
        <v>1</v>
      </c>
      <c r="T2189" s="93">
        <v>1</v>
      </c>
      <c r="U2189" s="93"/>
      <c r="V2189" s="94">
        <v>10</v>
      </c>
      <c r="W2189" s="121"/>
    </row>
    <row r="2190" spans="1:23" x14ac:dyDescent="0.2">
      <c r="A2190" s="86" t="s">
        <v>16</v>
      </c>
      <c r="B2190" s="86" t="s">
        <v>57</v>
      </c>
      <c r="C2190" s="88">
        <v>11536</v>
      </c>
      <c r="D2190" s="88" t="s">
        <v>71</v>
      </c>
      <c r="E2190" s="90" t="s">
        <v>22</v>
      </c>
      <c r="F2190" s="90">
        <v>68</v>
      </c>
      <c r="G2190" s="90">
        <v>60</v>
      </c>
      <c r="H2190" s="91">
        <v>2</v>
      </c>
      <c r="I2190" s="91"/>
      <c r="J2190" s="91">
        <v>1</v>
      </c>
      <c r="K2190" s="91"/>
      <c r="L2190" s="92">
        <v>1</v>
      </c>
      <c r="M2190" s="92"/>
      <c r="N2190" s="92">
        <v>1</v>
      </c>
      <c r="O2190" s="92"/>
      <c r="P2190" s="92">
        <v>2</v>
      </c>
      <c r="Q2190" s="92"/>
      <c r="R2190" s="92">
        <v>1</v>
      </c>
      <c r="S2190" s="92"/>
      <c r="T2190" s="93">
        <v>1</v>
      </c>
      <c r="U2190" s="93"/>
      <c r="V2190" s="94">
        <v>9</v>
      </c>
      <c r="W2190" s="121"/>
    </row>
    <row r="2191" spans="1:23" x14ac:dyDescent="0.2">
      <c r="A2191" s="86" t="s">
        <v>16</v>
      </c>
      <c r="B2191" s="86" t="s">
        <v>57</v>
      </c>
      <c r="C2191" s="88">
        <v>11536</v>
      </c>
      <c r="D2191" s="88" t="s">
        <v>71</v>
      </c>
      <c r="E2191" s="90" t="s">
        <v>22</v>
      </c>
      <c r="F2191" s="90">
        <v>68</v>
      </c>
      <c r="G2191" s="90">
        <v>60</v>
      </c>
      <c r="H2191" s="91">
        <v>1</v>
      </c>
      <c r="I2191" s="91"/>
      <c r="J2191" s="91">
        <v>1</v>
      </c>
      <c r="K2191" s="91"/>
      <c r="L2191" s="92">
        <v>2</v>
      </c>
      <c r="M2191" s="92"/>
      <c r="N2191" s="92"/>
      <c r="O2191" s="92">
        <v>1</v>
      </c>
      <c r="P2191" s="92">
        <v>1</v>
      </c>
      <c r="Q2191" s="92"/>
      <c r="R2191" s="92"/>
      <c r="S2191" s="92">
        <v>1</v>
      </c>
      <c r="T2191" s="93">
        <v>2</v>
      </c>
      <c r="U2191" s="93"/>
      <c r="V2191" s="94">
        <v>9</v>
      </c>
      <c r="W2191" s="121"/>
    </row>
    <row r="2192" spans="1:23" x14ac:dyDescent="0.2">
      <c r="A2192" s="86" t="s">
        <v>16</v>
      </c>
      <c r="B2192" s="86" t="s">
        <v>57</v>
      </c>
      <c r="C2192" s="88">
        <v>11536</v>
      </c>
      <c r="D2192" s="88" t="s">
        <v>71</v>
      </c>
      <c r="E2192" s="90" t="s">
        <v>22</v>
      </c>
      <c r="F2192" s="90">
        <v>68</v>
      </c>
      <c r="G2192" s="90">
        <v>60</v>
      </c>
      <c r="H2192" s="91"/>
      <c r="I2192" s="91">
        <v>1</v>
      </c>
      <c r="J2192" s="91">
        <v>1</v>
      </c>
      <c r="K2192" s="91"/>
      <c r="L2192" s="92">
        <v>2</v>
      </c>
      <c r="M2192" s="92"/>
      <c r="N2192" s="92"/>
      <c r="O2192" s="92">
        <v>1</v>
      </c>
      <c r="P2192" s="92">
        <v>1</v>
      </c>
      <c r="Q2192" s="92"/>
      <c r="R2192" s="92"/>
      <c r="S2192" s="92">
        <v>1</v>
      </c>
      <c r="T2192" s="93"/>
      <c r="U2192" s="93">
        <v>2</v>
      </c>
      <c r="V2192" s="94">
        <v>9</v>
      </c>
      <c r="W2192" s="121"/>
    </row>
    <row r="2193" spans="1:23" x14ac:dyDescent="0.2">
      <c r="A2193" s="86" t="s">
        <v>16</v>
      </c>
      <c r="B2193" s="86" t="s">
        <v>57</v>
      </c>
      <c r="C2193" s="88">
        <v>11536</v>
      </c>
      <c r="D2193" s="88" t="s">
        <v>71</v>
      </c>
      <c r="E2193" s="90" t="s">
        <v>22</v>
      </c>
      <c r="F2193" s="90">
        <v>68</v>
      </c>
      <c r="G2193" s="90">
        <v>60</v>
      </c>
      <c r="H2193" s="91"/>
      <c r="I2193" s="91">
        <v>2</v>
      </c>
      <c r="J2193" s="91">
        <v>1</v>
      </c>
      <c r="K2193" s="91"/>
      <c r="L2193" s="92"/>
      <c r="M2193" s="92">
        <v>1</v>
      </c>
      <c r="N2193" s="92"/>
      <c r="O2193" s="92">
        <v>1</v>
      </c>
      <c r="P2193" s="92">
        <v>1</v>
      </c>
      <c r="Q2193" s="92"/>
      <c r="R2193" s="92">
        <v>1</v>
      </c>
      <c r="S2193" s="92"/>
      <c r="T2193" s="93"/>
      <c r="U2193" s="93">
        <v>2</v>
      </c>
      <c r="V2193" s="94">
        <v>9</v>
      </c>
      <c r="W2193" s="121"/>
    </row>
    <row r="2194" spans="1:23" x14ac:dyDescent="0.2">
      <c r="A2194" s="86" t="s">
        <v>16</v>
      </c>
      <c r="B2194" s="86" t="s">
        <v>57</v>
      </c>
      <c r="C2194" s="88">
        <v>11536</v>
      </c>
      <c r="D2194" s="88" t="s">
        <v>71</v>
      </c>
      <c r="E2194" s="90" t="s">
        <v>22</v>
      </c>
      <c r="F2194" s="90">
        <v>68</v>
      </c>
      <c r="G2194" s="90">
        <v>60</v>
      </c>
      <c r="H2194" s="91">
        <v>1</v>
      </c>
      <c r="I2194" s="91"/>
      <c r="J2194" s="91">
        <v>1</v>
      </c>
      <c r="K2194" s="91"/>
      <c r="L2194" s="92">
        <v>1</v>
      </c>
      <c r="M2194" s="92"/>
      <c r="N2194" s="92"/>
      <c r="O2194" s="92">
        <v>1</v>
      </c>
      <c r="P2194" s="92">
        <v>2</v>
      </c>
      <c r="Q2194" s="92"/>
      <c r="R2194" s="92">
        <v>1</v>
      </c>
      <c r="S2194" s="92"/>
      <c r="T2194" s="93">
        <v>1</v>
      </c>
      <c r="U2194" s="93"/>
      <c r="V2194" s="94">
        <v>8</v>
      </c>
      <c r="W2194" s="121"/>
    </row>
    <row r="2195" spans="1:23" x14ac:dyDescent="0.2">
      <c r="A2195" s="86" t="s">
        <v>16</v>
      </c>
      <c r="B2195" s="86" t="s">
        <v>57</v>
      </c>
      <c r="C2195" s="88">
        <v>11536</v>
      </c>
      <c r="D2195" s="88" t="s">
        <v>71</v>
      </c>
      <c r="E2195" s="90" t="s">
        <v>22</v>
      </c>
      <c r="F2195" s="90">
        <v>68</v>
      </c>
      <c r="G2195" s="90">
        <v>60</v>
      </c>
      <c r="H2195" s="91">
        <v>1</v>
      </c>
      <c r="I2195" s="91"/>
      <c r="J2195" s="91"/>
      <c r="K2195" s="91">
        <v>1</v>
      </c>
      <c r="L2195" s="92">
        <v>2</v>
      </c>
      <c r="M2195" s="92"/>
      <c r="N2195" s="92">
        <v>1</v>
      </c>
      <c r="O2195" s="92"/>
      <c r="P2195" s="92">
        <v>1</v>
      </c>
      <c r="Q2195" s="92"/>
      <c r="R2195" s="92">
        <v>1</v>
      </c>
      <c r="S2195" s="92"/>
      <c r="T2195" s="93">
        <v>2</v>
      </c>
      <c r="U2195" s="93"/>
      <c r="V2195" s="94">
        <v>9</v>
      </c>
      <c r="W2195" s="121"/>
    </row>
    <row r="2196" spans="1:23" x14ac:dyDescent="0.2">
      <c r="A2196" s="86" t="s">
        <v>16</v>
      </c>
      <c r="B2196" s="86" t="s">
        <v>57</v>
      </c>
      <c r="C2196" s="88">
        <v>11536</v>
      </c>
      <c r="D2196" s="88" t="s">
        <v>71</v>
      </c>
      <c r="E2196" s="90" t="s">
        <v>22</v>
      </c>
      <c r="F2196" s="90">
        <v>68</v>
      </c>
      <c r="G2196" s="90">
        <v>60</v>
      </c>
      <c r="H2196" s="91">
        <v>1</v>
      </c>
      <c r="I2196" s="91"/>
      <c r="J2196" s="91">
        <v>1</v>
      </c>
      <c r="K2196" s="91"/>
      <c r="L2196" s="92"/>
      <c r="M2196" s="92">
        <v>1</v>
      </c>
      <c r="N2196" s="92">
        <v>1</v>
      </c>
      <c r="O2196" s="92"/>
      <c r="P2196" s="92">
        <v>2</v>
      </c>
      <c r="Q2196" s="92"/>
      <c r="R2196" s="92">
        <v>1</v>
      </c>
      <c r="S2196" s="92"/>
      <c r="T2196" s="93">
        <v>1</v>
      </c>
      <c r="U2196" s="93"/>
      <c r="V2196" s="94">
        <v>8</v>
      </c>
      <c r="W2196" s="121"/>
    </row>
    <row r="2197" spans="1:23" x14ac:dyDescent="0.2">
      <c r="A2197" s="86" t="s">
        <v>16</v>
      </c>
      <c r="B2197" s="86" t="s">
        <v>57</v>
      </c>
      <c r="C2197" s="88">
        <v>11536</v>
      </c>
      <c r="D2197" s="88" t="s">
        <v>71</v>
      </c>
      <c r="E2197" s="90" t="s">
        <v>22</v>
      </c>
      <c r="F2197" s="90">
        <v>68</v>
      </c>
      <c r="G2197" s="90">
        <v>60</v>
      </c>
      <c r="H2197" s="91">
        <v>1</v>
      </c>
      <c r="I2197" s="91"/>
      <c r="J2197" s="91">
        <v>1</v>
      </c>
      <c r="K2197" s="91"/>
      <c r="L2197" s="92"/>
      <c r="M2197" s="92">
        <v>2</v>
      </c>
      <c r="N2197" s="92"/>
      <c r="O2197" s="92">
        <v>1</v>
      </c>
      <c r="P2197" s="92">
        <v>1</v>
      </c>
      <c r="Q2197" s="92"/>
      <c r="R2197" s="92"/>
      <c r="S2197" s="92">
        <v>1</v>
      </c>
      <c r="T2197" s="93"/>
      <c r="U2197" s="93">
        <v>2</v>
      </c>
      <c r="V2197" s="94">
        <v>9</v>
      </c>
      <c r="W2197" s="121"/>
    </row>
    <row r="2198" spans="1:23" x14ac:dyDescent="0.2">
      <c r="A2198" s="86" t="s">
        <v>16</v>
      </c>
      <c r="B2198" s="86" t="s">
        <v>57</v>
      </c>
      <c r="C2198" s="88">
        <v>11536</v>
      </c>
      <c r="D2198" s="88" t="s">
        <v>71</v>
      </c>
      <c r="E2198" s="90" t="s">
        <v>22</v>
      </c>
      <c r="F2198" s="90">
        <v>68</v>
      </c>
      <c r="G2198" s="90">
        <v>60</v>
      </c>
      <c r="H2198" s="91">
        <v>2</v>
      </c>
      <c r="I2198" s="91"/>
      <c r="J2198" s="91"/>
      <c r="K2198" s="91">
        <v>1</v>
      </c>
      <c r="L2198" s="92"/>
      <c r="M2198" s="92">
        <v>1</v>
      </c>
      <c r="N2198" s="92">
        <v>1</v>
      </c>
      <c r="O2198" s="92"/>
      <c r="P2198" s="92">
        <v>1</v>
      </c>
      <c r="Q2198" s="92"/>
      <c r="R2198" s="92"/>
      <c r="S2198" s="92">
        <v>1</v>
      </c>
      <c r="T2198" s="93">
        <v>1</v>
      </c>
      <c r="U2198" s="93"/>
      <c r="V2198" s="94">
        <v>8</v>
      </c>
      <c r="W2198" s="121"/>
    </row>
    <row r="2199" spans="1:23" x14ac:dyDescent="0.2">
      <c r="A2199" s="86" t="s">
        <v>16</v>
      </c>
      <c r="B2199" s="86" t="s">
        <v>57</v>
      </c>
      <c r="C2199" s="88">
        <v>11536</v>
      </c>
      <c r="D2199" s="88" t="s">
        <v>71</v>
      </c>
      <c r="E2199" s="90" t="s">
        <v>22</v>
      </c>
      <c r="F2199" s="90">
        <v>68</v>
      </c>
      <c r="G2199" s="90">
        <v>60</v>
      </c>
      <c r="H2199" s="91">
        <v>1</v>
      </c>
      <c r="I2199" s="91"/>
      <c r="J2199" s="91"/>
      <c r="K2199" s="91">
        <v>1</v>
      </c>
      <c r="L2199" s="92">
        <v>1</v>
      </c>
      <c r="M2199" s="92"/>
      <c r="N2199" s="92"/>
      <c r="O2199" s="92">
        <v>1</v>
      </c>
      <c r="P2199" s="92">
        <v>1</v>
      </c>
      <c r="Q2199" s="92"/>
      <c r="R2199" s="92">
        <v>1</v>
      </c>
      <c r="S2199" s="92"/>
      <c r="T2199" s="93">
        <v>1</v>
      </c>
      <c r="U2199" s="93"/>
      <c r="V2199" s="94">
        <v>7</v>
      </c>
      <c r="W2199" s="121"/>
    </row>
    <row r="2200" spans="1:23" x14ac:dyDescent="0.2">
      <c r="A2200" s="86" t="s">
        <v>16</v>
      </c>
      <c r="B2200" s="86" t="s">
        <v>57</v>
      </c>
      <c r="C2200" s="88">
        <v>11536</v>
      </c>
      <c r="D2200" s="88" t="s">
        <v>71</v>
      </c>
      <c r="E2200" s="90" t="s">
        <v>22</v>
      </c>
      <c r="F2200" s="90">
        <v>68</v>
      </c>
      <c r="G2200" s="90">
        <v>60</v>
      </c>
      <c r="H2200" s="91">
        <v>2</v>
      </c>
      <c r="I2200" s="91"/>
      <c r="J2200" s="91"/>
      <c r="K2200" s="91">
        <v>1</v>
      </c>
      <c r="L2200" s="92">
        <v>1</v>
      </c>
      <c r="M2200" s="92"/>
      <c r="N2200" s="92"/>
      <c r="O2200" s="92">
        <v>1</v>
      </c>
      <c r="P2200" s="92"/>
      <c r="Q2200" s="92">
        <v>1</v>
      </c>
      <c r="R2200" s="92"/>
      <c r="S2200" s="92">
        <v>1</v>
      </c>
      <c r="T2200" s="93">
        <v>0</v>
      </c>
      <c r="U2200" s="93"/>
      <c r="V2200" s="94">
        <v>7</v>
      </c>
      <c r="W2200" s="121"/>
    </row>
    <row r="2201" spans="1:23" x14ac:dyDescent="0.2">
      <c r="A2201" s="86" t="s">
        <v>16</v>
      </c>
      <c r="B2201" s="86" t="s">
        <v>57</v>
      </c>
      <c r="C2201" s="88">
        <v>11536</v>
      </c>
      <c r="D2201" s="88" t="s">
        <v>71</v>
      </c>
      <c r="E2201" s="90" t="s">
        <v>22</v>
      </c>
      <c r="F2201" s="90">
        <v>68</v>
      </c>
      <c r="G2201" s="90">
        <v>60</v>
      </c>
      <c r="H2201" s="91">
        <v>1</v>
      </c>
      <c r="I2201" s="91"/>
      <c r="J2201" s="91"/>
      <c r="K2201" s="91">
        <v>1</v>
      </c>
      <c r="L2201" s="92"/>
      <c r="M2201" s="92">
        <v>1</v>
      </c>
      <c r="N2201" s="92"/>
      <c r="O2201" s="92">
        <v>1</v>
      </c>
      <c r="P2201" s="92">
        <v>1</v>
      </c>
      <c r="Q2201" s="92"/>
      <c r="R2201" s="92"/>
      <c r="S2201" s="92">
        <v>1</v>
      </c>
      <c r="T2201" s="93">
        <v>1</v>
      </c>
      <c r="U2201" s="93"/>
      <c r="V2201" s="94">
        <v>7</v>
      </c>
      <c r="W2201" s="121"/>
    </row>
    <row r="2202" spans="1:23" x14ac:dyDescent="0.2">
      <c r="A2202" s="86" t="s">
        <v>16</v>
      </c>
      <c r="B2202" s="86" t="s">
        <v>57</v>
      </c>
      <c r="C2202" s="88">
        <v>11536</v>
      </c>
      <c r="D2202" s="88" t="s">
        <v>71</v>
      </c>
      <c r="E2202" s="90" t="s">
        <v>22</v>
      </c>
      <c r="F2202" s="90">
        <v>68</v>
      </c>
      <c r="G2202" s="90">
        <v>60</v>
      </c>
      <c r="H2202" s="91">
        <v>2</v>
      </c>
      <c r="I2202" s="91"/>
      <c r="J2202" s="91">
        <v>1</v>
      </c>
      <c r="K2202" s="91"/>
      <c r="L2202" s="92"/>
      <c r="M2202" s="92">
        <v>1</v>
      </c>
      <c r="N2202" s="92"/>
      <c r="O2202" s="92">
        <v>1</v>
      </c>
      <c r="P2202" s="92">
        <v>1</v>
      </c>
      <c r="Q2202" s="92"/>
      <c r="R2202" s="92"/>
      <c r="S2202" s="92">
        <v>1</v>
      </c>
      <c r="T2202" s="93">
        <v>2</v>
      </c>
      <c r="U2202" s="93"/>
      <c r="V2202" s="94">
        <v>9</v>
      </c>
      <c r="W2202" s="121"/>
    </row>
    <row r="2203" spans="1:23" x14ac:dyDescent="0.2">
      <c r="A2203" s="86" t="s">
        <v>16</v>
      </c>
      <c r="B2203" s="86" t="s">
        <v>57</v>
      </c>
      <c r="C2203" s="88">
        <v>11536</v>
      </c>
      <c r="D2203" s="88" t="s">
        <v>71</v>
      </c>
      <c r="E2203" s="90" t="s">
        <v>22</v>
      </c>
      <c r="F2203" s="90">
        <v>68</v>
      </c>
      <c r="G2203" s="90">
        <v>60</v>
      </c>
      <c r="H2203" s="91"/>
      <c r="I2203" s="91">
        <v>1</v>
      </c>
      <c r="J2203" s="91">
        <v>1</v>
      </c>
      <c r="K2203" s="91"/>
      <c r="L2203" s="92">
        <v>2</v>
      </c>
      <c r="M2203" s="92"/>
      <c r="N2203" s="92"/>
      <c r="O2203" s="92">
        <v>1</v>
      </c>
      <c r="P2203" s="92">
        <v>2</v>
      </c>
      <c r="Q2203" s="92"/>
      <c r="R2203" s="92">
        <v>1</v>
      </c>
      <c r="S2203" s="92"/>
      <c r="T2203" s="93">
        <v>1</v>
      </c>
      <c r="U2203" s="93"/>
      <c r="V2203" s="94">
        <v>9</v>
      </c>
      <c r="W2203" s="121"/>
    </row>
    <row r="2204" spans="1:23" x14ac:dyDescent="0.2">
      <c r="A2204" s="86" t="s">
        <v>16</v>
      </c>
      <c r="B2204" s="86" t="s">
        <v>57</v>
      </c>
      <c r="C2204" s="88">
        <v>11536</v>
      </c>
      <c r="D2204" s="88" t="s">
        <v>71</v>
      </c>
      <c r="E2204" s="90" t="s">
        <v>22</v>
      </c>
      <c r="F2204" s="90">
        <v>68</v>
      </c>
      <c r="G2204" s="90">
        <v>60</v>
      </c>
      <c r="H2204" s="91"/>
      <c r="I2204" s="91">
        <v>1</v>
      </c>
      <c r="J2204" s="91"/>
      <c r="K2204" s="91">
        <v>1</v>
      </c>
      <c r="L2204" s="92">
        <v>2</v>
      </c>
      <c r="M2204" s="92"/>
      <c r="N2204" s="92"/>
      <c r="O2204" s="92">
        <v>1</v>
      </c>
      <c r="P2204" s="92">
        <v>2</v>
      </c>
      <c r="Q2204" s="92"/>
      <c r="R2204" s="92">
        <v>1</v>
      </c>
      <c r="S2204" s="92"/>
      <c r="T2204" s="93">
        <v>1</v>
      </c>
      <c r="U2204" s="93"/>
      <c r="V2204" s="94">
        <v>9</v>
      </c>
      <c r="W2204" s="121"/>
    </row>
    <row r="2205" spans="1:23" x14ac:dyDescent="0.2">
      <c r="A2205" s="86" t="s">
        <v>16</v>
      </c>
      <c r="B2205" s="86" t="s">
        <v>57</v>
      </c>
      <c r="C2205" s="88">
        <v>11536</v>
      </c>
      <c r="D2205" s="88" t="s">
        <v>71</v>
      </c>
      <c r="E2205" s="90" t="s">
        <v>22</v>
      </c>
      <c r="F2205" s="90">
        <v>68</v>
      </c>
      <c r="G2205" s="90">
        <v>60</v>
      </c>
      <c r="H2205" s="91">
        <v>1</v>
      </c>
      <c r="I2205" s="91"/>
      <c r="J2205" s="91">
        <v>1</v>
      </c>
      <c r="K2205" s="91"/>
      <c r="L2205" s="92">
        <v>2</v>
      </c>
      <c r="M2205" s="92"/>
      <c r="N2205" s="92"/>
      <c r="O2205" s="92">
        <v>1</v>
      </c>
      <c r="P2205" s="92">
        <v>1</v>
      </c>
      <c r="Q2205" s="92"/>
      <c r="R2205" s="92"/>
      <c r="S2205" s="92">
        <v>1</v>
      </c>
      <c r="T2205" s="93">
        <v>2</v>
      </c>
      <c r="U2205" s="93"/>
      <c r="V2205" s="94">
        <v>9</v>
      </c>
      <c r="W2205" s="121"/>
    </row>
    <row r="2206" spans="1:23" x14ac:dyDescent="0.2">
      <c r="A2206" s="86" t="s">
        <v>16</v>
      </c>
      <c r="B2206" s="86" t="s">
        <v>57</v>
      </c>
      <c r="C2206" s="88">
        <v>11536</v>
      </c>
      <c r="D2206" s="88" t="s">
        <v>71</v>
      </c>
      <c r="E2206" s="90" t="s">
        <v>22</v>
      </c>
      <c r="F2206" s="90">
        <v>68</v>
      </c>
      <c r="G2206" s="90">
        <v>60</v>
      </c>
      <c r="H2206" s="91"/>
      <c r="I2206" s="91">
        <v>1</v>
      </c>
      <c r="J2206" s="91">
        <v>1</v>
      </c>
      <c r="K2206" s="91"/>
      <c r="L2206" s="92"/>
      <c r="M2206" s="92">
        <v>2</v>
      </c>
      <c r="N2206" s="92">
        <v>1</v>
      </c>
      <c r="O2206" s="92"/>
      <c r="P2206" s="92">
        <v>1</v>
      </c>
      <c r="Q2206" s="92"/>
      <c r="R2206" s="92"/>
      <c r="S2206" s="92">
        <v>1</v>
      </c>
      <c r="T2206" s="93">
        <v>1</v>
      </c>
      <c r="U2206" s="93"/>
      <c r="V2206" s="94">
        <v>8</v>
      </c>
      <c r="W2206" s="121"/>
    </row>
    <row r="2207" spans="1:23" x14ac:dyDescent="0.2">
      <c r="A2207" s="86" t="s">
        <v>16</v>
      </c>
      <c r="B2207" s="86" t="s">
        <v>57</v>
      </c>
      <c r="C2207" s="88">
        <v>11536</v>
      </c>
      <c r="D2207" s="88" t="s">
        <v>71</v>
      </c>
      <c r="E2207" s="90" t="s">
        <v>22</v>
      </c>
      <c r="F2207" s="90">
        <v>68</v>
      </c>
      <c r="G2207" s="90">
        <v>60</v>
      </c>
      <c r="H2207" s="91">
        <v>2</v>
      </c>
      <c r="I2207" s="91"/>
      <c r="J2207" s="91">
        <v>1</v>
      </c>
      <c r="K2207" s="91"/>
      <c r="L2207" s="92">
        <v>2</v>
      </c>
      <c r="M2207" s="92"/>
      <c r="N2207" s="92"/>
      <c r="O2207" s="92">
        <v>1</v>
      </c>
      <c r="P2207" s="92">
        <v>1</v>
      </c>
      <c r="Q2207" s="92"/>
      <c r="R2207" s="92">
        <v>1</v>
      </c>
      <c r="S2207" s="92"/>
      <c r="T2207" s="93">
        <v>1</v>
      </c>
      <c r="U2207" s="93"/>
      <c r="V2207" s="94">
        <v>9</v>
      </c>
      <c r="W2207" s="121"/>
    </row>
    <row r="2208" spans="1:23" x14ac:dyDescent="0.2">
      <c r="A2208" s="86" t="s">
        <v>16</v>
      </c>
      <c r="B2208" s="86" t="s">
        <v>57</v>
      </c>
      <c r="C2208" s="88">
        <v>11536</v>
      </c>
      <c r="D2208" s="88" t="s">
        <v>71</v>
      </c>
      <c r="E2208" s="90" t="s">
        <v>22</v>
      </c>
      <c r="F2208" s="90">
        <v>68</v>
      </c>
      <c r="G2208" s="90">
        <v>60</v>
      </c>
      <c r="H2208" s="91">
        <v>2</v>
      </c>
      <c r="I2208" s="91"/>
      <c r="J2208" s="91"/>
      <c r="K2208" s="91">
        <v>1</v>
      </c>
      <c r="L2208" s="92">
        <v>2</v>
      </c>
      <c r="M2208" s="92"/>
      <c r="N2208" s="92">
        <v>1</v>
      </c>
      <c r="O2208" s="92"/>
      <c r="P2208" s="92">
        <v>1</v>
      </c>
      <c r="Q2208" s="92"/>
      <c r="R2208" s="92"/>
      <c r="S2208" s="92">
        <v>1</v>
      </c>
      <c r="T2208" s="93">
        <v>1</v>
      </c>
      <c r="U2208" s="93"/>
      <c r="V2208" s="94">
        <v>9</v>
      </c>
      <c r="W2208" s="121"/>
    </row>
    <row r="2209" spans="1:23" x14ac:dyDescent="0.2">
      <c r="A2209" s="86" t="s">
        <v>16</v>
      </c>
      <c r="B2209" s="86" t="s">
        <v>57</v>
      </c>
      <c r="C2209" s="88">
        <v>11536</v>
      </c>
      <c r="D2209" s="88" t="s">
        <v>71</v>
      </c>
      <c r="E2209" s="90" t="s">
        <v>22</v>
      </c>
      <c r="F2209" s="90">
        <v>68</v>
      </c>
      <c r="G2209" s="90">
        <v>60</v>
      </c>
      <c r="H2209" s="91"/>
      <c r="I2209" s="91">
        <v>2</v>
      </c>
      <c r="J2209" s="91"/>
      <c r="K2209" s="91">
        <v>1</v>
      </c>
      <c r="L2209" s="92"/>
      <c r="M2209" s="92">
        <v>1</v>
      </c>
      <c r="N2209" s="92"/>
      <c r="O2209" s="92">
        <v>1</v>
      </c>
      <c r="P2209" s="92">
        <v>2</v>
      </c>
      <c r="Q2209" s="92"/>
      <c r="R2209" s="92"/>
      <c r="S2209" s="92">
        <v>1</v>
      </c>
      <c r="T2209" s="93">
        <v>1</v>
      </c>
      <c r="U2209" s="93"/>
      <c r="V2209" s="94">
        <v>9</v>
      </c>
      <c r="W2209" s="121"/>
    </row>
    <row r="2210" spans="1:23" x14ac:dyDescent="0.2">
      <c r="A2210" s="86" t="s">
        <v>16</v>
      </c>
      <c r="B2210" s="86" t="s">
        <v>57</v>
      </c>
      <c r="C2210" s="88">
        <v>11536</v>
      </c>
      <c r="D2210" s="88" t="s">
        <v>71</v>
      </c>
      <c r="E2210" s="90" t="s">
        <v>22</v>
      </c>
      <c r="F2210" s="90">
        <v>68</v>
      </c>
      <c r="G2210" s="90">
        <v>60</v>
      </c>
      <c r="H2210" s="91">
        <v>2</v>
      </c>
      <c r="I2210" s="91"/>
      <c r="J2210" s="91">
        <v>1</v>
      </c>
      <c r="K2210" s="91"/>
      <c r="L2210" s="92">
        <v>2</v>
      </c>
      <c r="M2210" s="92"/>
      <c r="N2210" s="92"/>
      <c r="O2210" s="92">
        <v>1</v>
      </c>
      <c r="P2210" s="92">
        <v>2</v>
      </c>
      <c r="Q2210" s="92"/>
      <c r="R2210" s="92">
        <v>1</v>
      </c>
      <c r="S2210" s="92"/>
      <c r="T2210" s="93">
        <v>1</v>
      </c>
      <c r="U2210" s="93"/>
      <c r="V2210" s="94">
        <v>10</v>
      </c>
      <c r="W2210" s="121"/>
    </row>
    <row r="2211" spans="1:23" x14ac:dyDescent="0.2">
      <c r="A2211" s="86" t="s">
        <v>16</v>
      </c>
      <c r="B2211" s="86" t="s">
        <v>57</v>
      </c>
      <c r="C2211" s="88">
        <v>11536</v>
      </c>
      <c r="D2211" s="88" t="s">
        <v>71</v>
      </c>
      <c r="E2211" s="90" t="s">
        <v>22</v>
      </c>
      <c r="F2211" s="90">
        <v>68</v>
      </c>
      <c r="G2211" s="90">
        <v>60</v>
      </c>
      <c r="H2211" s="91"/>
      <c r="I2211" s="91">
        <v>1</v>
      </c>
      <c r="J2211" s="91"/>
      <c r="K2211" s="91">
        <v>1</v>
      </c>
      <c r="L2211" s="92"/>
      <c r="M2211" s="92">
        <v>2</v>
      </c>
      <c r="N2211" s="92">
        <v>1</v>
      </c>
      <c r="O2211" s="92"/>
      <c r="P2211" s="92">
        <v>2</v>
      </c>
      <c r="Q2211" s="92"/>
      <c r="R2211" s="92"/>
      <c r="S2211" s="92">
        <v>1</v>
      </c>
      <c r="T2211" s="93">
        <v>1</v>
      </c>
      <c r="U2211" s="93"/>
      <c r="V2211" s="94">
        <v>9</v>
      </c>
      <c r="W2211" s="121"/>
    </row>
    <row r="2212" spans="1:23" x14ac:dyDescent="0.2">
      <c r="A2212" s="86" t="s">
        <v>16</v>
      </c>
      <c r="B2212" s="86" t="s">
        <v>57</v>
      </c>
      <c r="C2212" s="88">
        <v>11536</v>
      </c>
      <c r="D2212" s="88" t="s">
        <v>71</v>
      </c>
      <c r="E2212" s="90" t="s">
        <v>22</v>
      </c>
      <c r="F2212" s="90">
        <v>68</v>
      </c>
      <c r="G2212" s="90">
        <v>60</v>
      </c>
      <c r="H2212" s="91"/>
      <c r="I2212" s="91">
        <v>2</v>
      </c>
      <c r="J2212" s="91">
        <v>1</v>
      </c>
      <c r="K2212" s="91"/>
      <c r="L2212" s="92"/>
      <c r="M2212" s="92">
        <v>2</v>
      </c>
      <c r="N2212" s="92"/>
      <c r="O2212" s="92">
        <v>1</v>
      </c>
      <c r="P2212" s="92">
        <v>1</v>
      </c>
      <c r="Q2212" s="92"/>
      <c r="R2212" s="92"/>
      <c r="S2212" s="92">
        <v>1</v>
      </c>
      <c r="T2212" s="93">
        <v>1</v>
      </c>
      <c r="U2212" s="93"/>
      <c r="V2212" s="94">
        <v>9</v>
      </c>
      <c r="W2212" s="121"/>
    </row>
    <row r="2213" spans="1:23" x14ac:dyDescent="0.2">
      <c r="A2213" s="86" t="s">
        <v>16</v>
      </c>
      <c r="B2213" s="86" t="s">
        <v>57</v>
      </c>
      <c r="C2213" s="88">
        <v>11536</v>
      </c>
      <c r="D2213" s="88" t="s">
        <v>71</v>
      </c>
      <c r="E2213" s="90" t="s">
        <v>22</v>
      </c>
      <c r="F2213" s="90">
        <v>68</v>
      </c>
      <c r="G2213" s="90">
        <v>60</v>
      </c>
      <c r="H2213" s="91"/>
      <c r="I2213" s="91">
        <v>0</v>
      </c>
      <c r="J2213" s="91"/>
      <c r="K2213" s="91">
        <v>1</v>
      </c>
      <c r="L2213" s="92">
        <v>2</v>
      </c>
      <c r="M2213" s="92"/>
      <c r="N2213" s="92">
        <v>1</v>
      </c>
      <c r="O2213" s="92"/>
      <c r="P2213" s="92">
        <v>1</v>
      </c>
      <c r="Q2213" s="92"/>
      <c r="R2213" s="92">
        <v>1</v>
      </c>
      <c r="S2213" s="92"/>
      <c r="T2213" s="93">
        <v>2</v>
      </c>
      <c r="U2213" s="93"/>
      <c r="V2213" s="94">
        <v>8</v>
      </c>
      <c r="W2213" s="121"/>
    </row>
    <row r="2214" spans="1:23" x14ac:dyDescent="0.2">
      <c r="A2214" s="86" t="s">
        <v>16</v>
      </c>
      <c r="B2214" s="86" t="s">
        <v>57</v>
      </c>
      <c r="C2214" s="88">
        <v>11536</v>
      </c>
      <c r="D2214" s="88" t="s">
        <v>71</v>
      </c>
      <c r="E2214" s="90" t="s">
        <v>22</v>
      </c>
      <c r="F2214" s="90">
        <v>68</v>
      </c>
      <c r="G2214" s="90">
        <v>60</v>
      </c>
      <c r="H2214" s="91">
        <v>1</v>
      </c>
      <c r="I2214" s="91"/>
      <c r="J2214" s="91"/>
      <c r="K2214" s="91">
        <v>1</v>
      </c>
      <c r="L2214" s="92">
        <v>2</v>
      </c>
      <c r="M2214" s="92"/>
      <c r="N2214" s="92"/>
      <c r="O2214" s="92">
        <v>1</v>
      </c>
      <c r="P2214" s="92">
        <v>1</v>
      </c>
      <c r="Q2214" s="92"/>
      <c r="R2214" s="92"/>
      <c r="S2214" s="92">
        <v>1</v>
      </c>
      <c r="T2214" s="93">
        <v>2</v>
      </c>
      <c r="U2214" s="93"/>
      <c r="V2214" s="94">
        <v>9</v>
      </c>
      <c r="W2214" s="121"/>
    </row>
    <row r="2215" spans="1:23" x14ac:dyDescent="0.2">
      <c r="A2215" s="86" t="s">
        <v>16</v>
      </c>
      <c r="B2215" s="86" t="s">
        <v>57</v>
      </c>
      <c r="C2215" s="88">
        <v>11536</v>
      </c>
      <c r="D2215" s="88" t="s">
        <v>71</v>
      </c>
      <c r="E2215" s="90" t="s">
        <v>23</v>
      </c>
      <c r="F2215" s="90">
        <v>68</v>
      </c>
      <c r="G2215" s="90">
        <v>60</v>
      </c>
      <c r="H2215" s="91">
        <v>2</v>
      </c>
      <c r="I2215" s="91"/>
      <c r="J2215" s="91">
        <v>1</v>
      </c>
      <c r="K2215" s="91"/>
      <c r="L2215" s="92"/>
      <c r="M2215" s="92">
        <v>1</v>
      </c>
      <c r="N2215" s="92">
        <v>1</v>
      </c>
      <c r="O2215" s="92"/>
      <c r="P2215" s="92">
        <v>0</v>
      </c>
      <c r="Q2215" s="92"/>
      <c r="R2215" s="92"/>
      <c r="S2215" s="92">
        <v>1</v>
      </c>
      <c r="T2215" s="93">
        <v>1</v>
      </c>
      <c r="U2215" s="93"/>
      <c r="V2215" s="94">
        <v>7</v>
      </c>
      <c r="W2215" s="121"/>
    </row>
    <row r="2216" spans="1:23" x14ac:dyDescent="0.2">
      <c r="A2216" s="86" t="s">
        <v>16</v>
      </c>
      <c r="B2216" s="86" t="s">
        <v>57</v>
      </c>
      <c r="C2216" s="88">
        <v>11536</v>
      </c>
      <c r="D2216" s="88" t="s">
        <v>71</v>
      </c>
      <c r="E2216" s="90" t="s">
        <v>23</v>
      </c>
      <c r="F2216" s="90">
        <v>68</v>
      </c>
      <c r="G2216" s="90">
        <v>60</v>
      </c>
      <c r="H2216" s="91">
        <v>0</v>
      </c>
      <c r="I2216" s="91"/>
      <c r="J2216" s="91">
        <v>1</v>
      </c>
      <c r="K2216" s="91"/>
      <c r="L2216" s="92">
        <v>2</v>
      </c>
      <c r="M2216" s="92"/>
      <c r="N2216" s="92">
        <v>0</v>
      </c>
      <c r="O2216" s="92"/>
      <c r="P2216" s="92"/>
      <c r="Q2216" s="92">
        <v>0</v>
      </c>
      <c r="R2216" s="92"/>
      <c r="S2216" s="92">
        <v>0</v>
      </c>
      <c r="T2216" s="93"/>
      <c r="U2216" s="93">
        <v>1</v>
      </c>
      <c r="V2216" s="94">
        <v>4</v>
      </c>
      <c r="W2216" s="121"/>
    </row>
    <row r="2217" spans="1:23" x14ac:dyDescent="0.2">
      <c r="A2217" s="86" t="s">
        <v>16</v>
      </c>
      <c r="B2217" s="86" t="s">
        <v>57</v>
      </c>
      <c r="C2217" s="88">
        <v>11536</v>
      </c>
      <c r="D2217" s="88" t="s">
        <v>71</v>
      </c>
      <c r="E2217" s="90" t="s">
        <v>23</v>
      </c>
      <c r="F2217" s="90">
        <v>68</v>
      </c>
      <c r="G2217" s="90">
        <v>60</v>
      </c>
      <c r="H2217" s="91">
        <v>0</v>
      </c>
      <c r="I2217" s="91"/>
      <c r="J2217" s="91"/>
      <c r="K2217" s="91">
        <v>1</v>
      </c>
      <c r="L2217" s="92">
        <v>2</v>
      </c>
      <c r="M2217" s="92"/>
      <c r="N2217" s="92">
        <v>1</v>
      </c>
      <c r="O2217" s="92"/>
      <c r="P2217" s="92">
        <v>1</v>
      </c>
      <c r="Q2217" s="92"/>
      <c r="R2217" s="92">
        <v>1</v>
      </c>
      <c r="S2217" s="92"/>
      <c r="T2217" s="93">
        <v>1</v>
      </c>
      <c r="U2217" s="93"/>
      <c r="V2217" s="94">
        <v>7</v>
      </c>
      <c r="W2217" s="121"/>
    </row>
    <row r="2218" spans="1:23" x14ac:dyDescent="0.2">
      <c r="A2218" s="86" t="s">
        <v>16</v>
      </c>
      <c r="B2218" s="86" t="s">
        <v>57</v>
      </c>
      <c r="C2218" s="88">
        <v>11536</v>
      </c>
      <c r="D2218" s="88" t="s">
        <v>71</v>
      </c>
      <c r="E2218" s="90" t="s">
        <v>23</v>
      </c>
      <c r="F2218" s="90">
        <v>68</v>
      </c>
      <c r="G2218" s="90">
        <v>60</v>
      </c>
      <c r="H2218" s="91">
        <v>2</v>
      </c>
      <c r="I2218" s="91"/>
      <c r="J2218" s="91"/>
      <c r="K2218" s="91">
        <v>1</v>
      </c>
      <c r="L2218" s="92"/>
      <c r="M2218" s="92">
        <v>2</v>
      </c>
      <c r="N2218" s="92">
        <v>0</v>
      </c>
      <c r="O2218" s="92"/>
      <c r="P2218" s="92"/>
      <c r="Q2218" s="92">
        <v>2</v>
      </c>
      <c r="R2218" s="92">
        <v>1</v>
      </c>
      <c r="S2218" s="92"/>
      <c r="T2218" s="93"/>
      <c r="U2218" s="93">
        <v>2</v>
      </c>
      <c r="V2218" s="94">
        <v>10</v>
      </c>
      <c r="W2218" s="121"/>
    </row>
    <row r="2219" spans="1:23" x14ac:dyDescent="0.2">
      <c r="A2219" s="86" t="s">
        <v>16</v>
      </c>
      <c r="B2219" s="86" t="s">
        <v>57</v>
      </c>
      <c r="C2219" s="88">
        <v>11536</v>
      </c>
      <c r="D2219" s="88" t="s">
        <v>71</v>
      </c>
      <c r="E2219" s="90" t="s">
        <v>23</v>
      </c>
      <c r="F2219" s="90">
        <v>68</v>
      </c>
      <c r="G2219" s="90">
        <v>60</v>
      </c>
      <c r="H2219" s="91"/>
      <c r="I2219" s="91">
        <v>1</v>
      </c>
      <c r="J2219" s="91">
        <v>1</v>
      </c>
      <c r="K2219" s="91"/>
      <c r="L2219" s="92"/>
      <c r="M2219" s="92">
        <v>2</v>
      </c>
      <c r="N2219" s="92">
        <v>1</v>
      </c>
      <c r="O2219" s="92"/>
      <c r="P2219" s="92">
        <v>0</v>
      </c>
      <c r="Q2219" s="92"/>
      <c r="R2219" s="92">
        <v>1</v>
      </c>
      <c r="S2219" s="92"/>
      <c r="T2219" s="93"/>
      <c r="U2219" s="93">
        <v>1</v>
      </c>
      <c r="V2219" s="94">
        <v>7</v>
      </c>
      <c r="W2219" s="121"/>
    </row>
    <row r="2220" spans="1:23" x14ac:dyDescent="0.2">
      <c r="A2220" s="86" t="s">
        <v>16</v>
      </c>
      <c r="B2220" s="86" t="s">
        <v>57</v>
      </c>
      <c r="C2220" s="88">
        <v>11536</v>
      </c>
      <c r="D2220" s="88" t="s">
        <v>71</v>
      </c>
      <c r="E2220" s="90" t="s">
        <v>23</v>
      </c>
      <c r="F2220" s="90">
        <v>68</v>
      </c>
      <c r="G2220" s="90">
        <v>60</v>
      </c>
      <c r="H2220" s="91"/>
      <c r="I2220" s="91">
        <v>2</v>
      </c>
      <c r="J2220" s="91">
        <v>1</v>
      </c>
      <c r="K2220" s="91"/>
      <c r="L2220" s="92"/>
      <c r="M2220" s="92">
        <v>2</v>
      </c>
      <c r="N2220" s="92">
        <v>1</v>
      </c>
      <c r="O2220" s="92"/>
      <c r="P2220" s="92">
        <v>2</v>
      </c>
      <c r="Q2220" s="92"/>
      <c r="R2220" s="92"/>
      <c r="S2220" s="92">
        <v>1</v>
      </c>
      <c r="T2220" s="93"/>
      <c r="U2220" s="93">
        <v>2</v>
      </c>
      <c r="V2220" s="94">
        <v>11</v>
      </c>
      <c r="W2220" s="121"/>
    </row>
    <row r="2221" spans="1:23" x14ac:dyDescent="0.2">
      <c r="A2221" s="86" t="s">
        <v>16</v>
      </c>
      <c r="B2221" s="86" t="s">
        <v>57</v>
      </c>
      <c r="C2221" s="88">
        <v>11536</v>
      </c>
      <c r="D2221" s="88" t="s">
        <v>71</v>
      </c>
      <c r="E2221" s="90" t="s">
        <v>23</v>
      </c>
      <c r="F2221" s="90">
        <v>68</v>
      </c>
      <c r="G2221" s="90">
        <v>60</v>
      </c>
      <c r="H2221" s="91">
        <v>2</v>
      </c>
      <c r="I2221" s="91"/>
      <c r="J2221" s="91"/>
      <c r="K2221" s="91">
        <v>1</v>
      </c>
      <c r="L2221" s="92"/>
      <c r="M2221" s="92">
        <v>2</v>
      </c>
      <c r="N2221" s="92">
        <v>1</v>
      </c>
      <c r="O2221" s="92"/>
      <c r="P2221" s="92">
        <v>2</v>
      </c>
      <c r="Q2221" s="92"/>
      <c r="R2221" s="92">
        <v>0</v>
      </c>
      <c r="S2221" s="92"/>
      <c r="T2221" s="93">
        <v>2</v>
      </c>
      <c r="U2221" s="93"/>
      <c r="V2221" s="94">
        <v>10</v>
      </c>
      <c r="W2221" s="121"/>
    </row>
    <row r="2222" spans="1:23" x14ac:dyDescent="0.2">
      <c r="A2222" s="86" t="s">
        <v>16</v>
      </c>
      <c r="B2222" s="86" t="s">
        <v>57</v>
      </c>
      <c r="C2222" s="88">
        <v>11536</v>
      </c>
      <c r="D2222" s="88" t="s">
        <v>71</v>
      </c>
      <c r="E2222" s="90" t="s">
        <v>23</v>
      </c>
      <c r="F2222" s="90">
        <v>68</v>
      </c>
      <c r="G2222" s="90">
        <v>60</v>
      </c>
      <c r="H2222" s="91">
        <v>2</v>
      </c>
      <c r="I2222" s="91"/>
      <c r="J2222" s="91">
        <v>1</v>
      </c>
      <c r="K2222" s="91"/>
      <c r="L2222" s="92"/>
      <c r="M2222" s="92">
        <v>2</v>
      </c>
      <c r="N2222" s="92">
        <v>1</v>
      </c>
      <c r="O2222" s="92"/>
      <c r="P2222" s="92">
        <v>2</v>
      </c>
      <c r="Q2222" s="92"/>
      <c r="R2222" s="92">
        <v>1</v>
      </c>
      <c r="S2222" s="92"/>
      <c r="T2222" s="93"/>
      <c r="U2222" s="93">
        <v>1</v>
      </c>
      <c r="V2222" s="94">
        <v>10</v>
      </c>
      <c r="W2222" s="121"/>
    </row>
    <row r="2223" spans="1:23" x14ac:dyDescent="0.2">
      <c r="A2223" s="86" t="s">
        <v>16</v>
      </c>
      <c r="B2223" s="86" t="s">
        <v>57</v>
      </c>
      <c r="C2223" s="88">
        <v>11536</v>
      </c>
      <c r="D2223" s="88" t="s">
        <v>71</v>
      </c>
      <c r="E2223" s="90" t="s">
        <v>23</v>
      </c>
      <c r="F2223" s="90">
        <v>68</v>
      </c>
      <c r="G2223" s="90">
        <v>60</v>
      </c>
      <c r="H2223" s="91"/>
      <c r="I2223" s="91">
        <v>2</v>
      </c>
      <c r="J2223" s="91">
        <v>1</v>
      </c>
      <c r="K2223" s="91"/>
      <c r="L2223" s="92"/>
      <c r="M2223" s="92">
        <v>2</v>
      </c>
      <c r="N2223" s="92">
        <v>1</v>
      </c>
      <c r="O2223" s="92"/>
      <c r="P2223" s="92">
        <v>2</v>
      </c>
      <c r="Q2223" s="92"/>
      <c r="R2223" s="92">
        <v>1</v>
      </c>
      <c r="S2223" s="92"/>
      <c r="T2223" s="93"/>
      <c r="U2223" s="93">
        <v>2</v>
      </c>
      <c r="V2223" s="94">
        <v>11</v>
      </c>
      <c r="W2223" s="121"/>
    </row>
    <row r="2224" spans="1:23" x14ac:dyDescent="0.2">
      <c r="A2224" s="86" t="s">
        <v>16</v>
      </c>
      <c r="B2224" s="86" t="s">
        <v>57</v>
      </c>
      <c r="C2224" s="88">
        <v>11536</v>
      </c>
      <c r="D2224" s="88" t="s">
        <v>71</v>
      </c>
      <c r="E2224" s="90" t="s">
        <v>23</v>
      </c>
      <c r="F2224" s="90">
        <v>68</v>
      </c>
      <c r="G2224" s="90">
        <v>60</v>
      </c>
      <c r="H2224" s="91"/>
      <c r="I2224" s="91">
        <v>2</v>
      </c>
      <c r="J2224" s="91">
        <v>1</v>
      </c>
      <c r="K2224" s="91"/>
      <c r="L2224" s="92">
        <v>2</v>
      </c>
      <c r="M2224" s="92"/>
      <c r="N2224" s="92">
        <v>1</v>
      </c>
      <c r="O2224" s="92"/>
      <c r="P2224" s="92">
        <v>2</v>
      </c>
      <c r="Q2224" s="92"/>
      <c r="R2224" s="92"/>
      <c r="S2224" s="92">
        <v>1</v>
      </c>
      <c r="T2224" s="93"/>
      <c r="U2224" s="93">
        <v>2</v>
      </c>
      <c r="V2224" s="94">
        <v>11</v>
      </c>
      <c r="W2224" s="121"/>
    </row>
    <row r="2225" spans="1:23" x14ac:dyDescent="0.2">
      <c r="A2225" s="86" t="s">
        <v>16</v>
      </c>
      <c r="B2225" s="86" t="s">
        <v>57</v>
      </c>
      <c r="C2225" s="88">
        <v>11536</v>
      </c>
      <c r="D2225" s="88" t="s">
        <v>71</v>
      </c>
      <c r="E2225" s="90" t="s">
        <v>23</v>
      </c>
      <c r="F2225" s="90">
        <v>68</v>
      </c>
      <c r="G2225" s="90">
        <v>60</v>
      </c>
      <c r="H2225" s="91">
        <v>1</v>
      </c>
      <c r="I2225" s="91"/>
      <c r="J2225" s="91"/>
      <c r="K2225" s="91">
        <v>1</v>
      </c>
      <c r="L2225" s="92"/>
      <c r="M2225" s="92">
        <v>1</v>
      </c>
      <c r="N2225" s="92">
        <v>1</v>
      </c>
      <c r="O2225" s="92"/>
      <c r="P2225" s="92">
        <v>1</v>
      </c>
      <c r="Q2225" s="92"/>
      <c r="R2225" s="92">
        <v>0</v>
      </c>
      <c r="S2225" s="92"/>
      <c r="T2225" s="93"/>
      <c r="U2225" s="93">
        <v>1</v>
      </c>
      <c r="V2225" s="94">
        <v>6</v>
      </c>
      <c r="W2225" s="121"/>
    </row>
    <row r="2226" spans="1:23" x14ac:dyDescent="0.2">
      <c r="A2226" s="86" t="s">
        <v>16</v>
      </c>
      <c r="B2226" s="86" t="s">
        <v>57</v>
      </c>
      <c r="C2226" s="88">
        <v>11536</v>
      </c>
      <c r="D2226" s="88" t="s">
        <v>71</v>
      </c>
      <c r="E2226" s="90" t="s">
        <v>23</v>
      </c>
      <c r="F2226" s="90">
        <v>68</v>
      </c>
      <c r="G2226" s="90">
        <v>60</v>
      </c>
      <c r="H2226" s="91">
        <v>1</v>
      </c>
      <c r="I2226" s="91"/>
      <c r="J2226" s="91">
        <v>1</v>
      </c>
      <c r="K2226" s="91"/>
      <c r="L2226" s="92">
        <v>2</v>
      </c>
      <c r="M2226" s="92"/>
      <c r="N2226" s="92">
        <v>1</v>
      </c>
      <c r="O2226" s="92"/>
      <c r="P2226" s="92">
        <v>2</v>
      </c>
      <c r="Q2226" s="92"/>
      <c r="R2226" s="92">
        <v>1</v>
      </c>
      <c r="S2226" s="92"/>
      <c r="T2226" s="93"/>
      <c r="U2226" s="93">
        <v>1</v>
      </c>
      <c r="V2226" s="94">
        <v>9</v>
      </c>
      <c r="W2226" s="121"/>
    </row>
    <row r="2227" spans="1:23" x14ac:dyDescent="0.2">
      <c r="A2227" s="86" t="s">
        <v>16</v>
      </c>
      <c r="B2227" s="86" t="s">
        <v>57</v>
      </c>
      <c r="C2227" s="88">
        <v>11536</v>
      </c>
      <c r="D2227" s="88" t="s">
        <v>71</v>
      </c>
      <c r="E2227" s="90" t="s">
        <v>23</v>
      </c>
      <c r="F2227" s="90">
        <v>68</v>
      </c>
      <c r="G2227" s="90">
        <v>60</v>
      </c>
      <c r="H2227" s="91">
        <v>0</v>
      </c>
      <c r="I2227" s="91"/>
      <c r="J2227" s="91">
        <v>0</v>
      </c>
      <c r="K2227" s="91"/>
      <c r="L2227" s="92"/>
      <c r="M2227" s="92">
        <v>2</v>
      </c>
      <c r="N2227" s="92">
        <v>1</v>
      </c>
      <c r="O2227" s="92"/>
      <c r="P2227" s="92">
        <v>0</v>
      </c>
      <c r="Q2227" s="92"/>
      <c r="R2227" s="92">
        <v>0</v>
      </c>
      <c r="S2227" s="92"/>
      <c r="T2227" s="93"/>
      <c r="U2227" s="93">
        <v>1</v>
      </c>
      <c r="V2227" s="94">
        <v>4</v>
      </c>
      <c r="W2227" s="121"/>
    </row>
    <row r="2228" spans="1:23" x14ac:dyDescent="0.2">
      <c r="A2228" s="86" t="s">
        <v>16</v>
      </c>
      <c r="B2228" s="86" t="s">
        <v>57</v>
      </c>
      <c r="C2228" s="88">
        <v>11536</v>
      </c>
      <c r="D2228" s="88" t="s">
        <v>71</v>
      </c>
      <c r="E2228" s="90" t="s">
        <v>23</v>
      </c>
      <c r="F2228" s="90">
        <v>68</v>
      </c>
      <c r="G2228" s="90">
        <v>60</v>
      </c>
      <c r="H2228" s="91"/>
      <c r="I2228" s="91">
        <v>2</v>
      </c>
      <c r="J2228" s="91">
        <v>1</v>
      </c>
      <c r="K2228" s="91"/>
      <c r="L2228" s="92">
        <v>2</v>
      </c>
      <c r="M2228" s="92"/>
      <c r="N2228" s="92">
        <v>1</v>
      </c>
      <c r="O2228" s="92"/>
      <c r="P2228" s="92"/>
      <c r="Q2228" s="92">
        <v>2</v>
      </c>
      <c r="R2228" s="92"/>
      <c r="S2228" s="92">
        <v>1</v>
      </c>
      <c r="T2228" s="93"/>
      <c r="U2228" s="93">
        <v>2</v>
      </c>
      <c r="V2228" s="94">
        <v>11</v>
      </c>
      <c r="W2228" s="121"/>
    </row>
    <row r="2229" spans="1:23" x14ac:dyDescent="0.2">
      <c r="A2229" s="86" t="s">
        <v>16</v>
      </c>
      <c r="B2229" s="86" t="s">
        <v>57</v>
      </c>
      <c r="C2229" s="88">
        <v>11536</v>
      </c>
      <c r="D2229" s="88" t="s">
        <v>71</v>
      </c>
      <c r="E2229" s="90" t="s">
        <v>23</v>
      </c>
      <c r="F2229" s="90">
        <v>68</v>
      </c>
      <c r="G2229" s="90">
        <v>60</v>
      </c>
      <c r="H2229" s="91"/>
      <c r="I2229" s="91">
        <v>2</v>
      </c>
      <c r="J2229" s="91"/>
      <c r="K2229" s="91">
        <v>0</v>
      </c>
      <c r="L2229" s="92">
        <v>2</v>
      </c>
      <c r="M2229" s="92"/>
      <c r="N2229" s="92">
        <v>1</v>
      </c>
      <c r="O2229" s="92"/>
      <c r="P2229" s="92">
        <v>1</v>
      </c>
      <c r="Q2229" s="92"/>
      <c r="R2229" s="92"/>
      <c r="S2229" s="92">
        <v>1</v>
      </c>
      <c r="T2229" s="93"/>
      <c r="U2229" s="93">
        <v>2</v>
      </c>
      <c r="V2229" s="94">
        <v>9</v>
      </c>
      <c r="W2229" s="121"/>
    </row>
    <row r="2230" spans="1:23" x14ac:dyDescent="0.2">
      <c r="A2230" s="86" t="s">
        <v>16</v>
      </c>
      <c r="B2230" s="86" t="s">
        <v>57</v>
      </c>
      <c r="C2230" s="88">
        <v>11536</v>
      </c>
      <c r="D2230" s="88" t="s">
        <v>71</v>
      </c>
      <c r="E2230" s="90" t="s">
        <v>23</v>
      </c>
      <c r="F2230" s="90">
        <v>68</v>
      </c>
      <c r="G2230" s="90">
        <v>60</v>
      </c>
      <c r="H2230" s="91">
        <v>1</v>
      </c>
      <c r="I2230" s="91"/>
      <c r="J2230" s="91">
        <v>1</v>
      </c>
      <c r="K2230" s="91"/>
      <c r="L2230" s="92">
        <v>2</v>
      </c>
      <c r="M2230" s="92"/>
      <c r="N2230" s="92"/>
      <c r="O2230" s="92">
        <v>1</v>
      </c>
      <c r="P2230" s="92">
        <v>2</v>
      </c>
      <c r="Q2230" s="92"/>
      <c r="R2230" s="92"/>
      <c r="S2230" s="92">
        <v>1</v>
      </c>
      <c r="T2230" s="93"/>
      <c r="U2230" s="93">
        <v>2</v>
      </c>
      <c r="V2230" s="94">
        <v>10</v>
      </c>
      <c r="W2230" s="121"/>
    </row>
    <row r="2231" spans="1:23" x14ac:dyDescent="0.2">
      <c r="A2231" s="86" t="s">
        <v>16</v>
      </c>
      <c r="B2231" s="86" t="s">
        <v>57</v>
      </c>
      <c r="C2231" s="88">
        <v>11536</v>
      </c>
      <c r="D2231" s="88" t="s">
        <v>71</v>
      </c>
      <c r="E2231" s="90" t="s">
        <v>23</v>
      </c>
      <c r="F2231" s="90">
        <v>68</v>
      </c>
      <c r="G2231" s="90">
        <v>60</v>
      </c>
      <c r="H2231" s="91">
        <v>1</v>
      </c>
      <c r="I2231" s="91"/>
      <c r="J2231" s="91"/>
      <c r="K2231" s="91">
        <v>1</v>
      </c>
      <c r="L2231" s="92">
        <v>2</v>
      </c>
      <c r="M2231" s="92"/>
      <c r="N2231" s="92">
        <v>1</v>
      </c>
      <c r="O2231" s="92"/>
      <c r="P2231" s="92">
        <v>2</v>
      </c>
      <c r="Q2231" s="92"/>
      <c r="R2231" s="92">
        <v>1</v>
      </c>
      <c r="S2231" s="92"/>
      <c r="T2231" s="93"/>
      <c r="U2231" s="93">
        <v>1</v>
      </c>
      <c r="V2231" s="94">
        <v>9</v>
      </c>
      <c r="W2231" s="121"/>
    </row>
    <row r="2232" spans="1:23" x14ac:dyDescent="0.2">
      <c r="A2232" s="86" t="s">
        <v>16</v>
      </c>
      <c r="B2232" s="86" t="s">
        <v>57</v>
      </c>
      <c r="C2232" s="88">
        <v>11536</v>
      </c>
      <c r="D2232" s="88" t="s">
        <v>71</v>
      </c>
      <c r="E2232" s="90" t="s">
        <v>23</v>
      </c>
      <c r="F2232" s="90">
        <v>68</v>
      </c>
      <c r="G2232" s="90">
        <v>60</v>
      </c>
      <c r="H2232" s="91">
        <v>2</v>
      </c>
      <c r="I2232" s="91"/>
      <c r="J2232" s="91">
        <v>1</v>
      </c>
      <c r="K2232" s="91"/>
      <c r="L2232" s="92"/>
      <c r="M2232" s="92">
        <v>1</v>
      </c>
      <c r="N2232" s="92">
        <v>1</v>
      </c>
      <c r="O2232" s="92"/>
      <c r="P2232" s="92">
        <v>2</v>
      </c>
      <c r="Q2232" s="92"/>
      <c r="R2232" s="92">
        <v>1</v>
      </c>
      <c r="S2232" s="92"/>
      <c r="T2232" s="93">
        <v>1</v>
      </c>
      <c r="U2232" s="93"/>
      <c r="V2232" s="94">
        <v>9</v>
      </c>
      <c r="W2232" s="121"/>
    </row>
    <row r="2233" spans="1:23" x14ac:dyDescent="0.2">
      <c r="A2233" s="86" t="s">
        <v>16</v>
      </c>
      <c r="B2233" s="86" t="s">
        <v>57</v>
      </c>
      <c r="C2233" s="88">
        <v>11536</v>
      </c>
      <c r="D2233" s="88" t="s">
        <v>71</v>
      </c>
      <c r="E2233" s="90" t="s">
        <v>23</v>
      </c>
      <c r="F2233" s="90">
        <v>68</v>
      </c>
      <c r="G2233" s="90">
        <v>60</v>
      </c>
      <c r="H2233" s="91">
        <v>2</v>
      </c>
      <c r="I2233" s="91"/>
      <c r="J2233" s="91">
        <v>1</v>
      </c>
      <c r="K2233" s="91"/>
      <c r="L2233" s="92">
        <v>2</v>
      </c>
      <c r="M2233" s="92"/>
      <c r="N2233" s="92">
        <v>1</v>
      </c>
      <c r="O2233" s="92"/>
      <c r="P2233" s="92">
        <v>2</v>
      </c>
      <c r="Q2233" s="92"/>
      <c r="R2233" s="92">
        <v>1</v>
      </c>
      <c r="S2233" s="92"/>
      <c r="T2233" s="93"/>
      <c r="U2233" s="93">
        <v>1</v>
      </c>
      <c r="V2233" s="94">
        <v>10</v>
      </c>
      <c r="W2233" s="121"/>
    </row>
    <row r="2234" spans="1:23" x14ac:dyDescent="0.2">
      <c r="A2234" s="86" t="s">
        <v>16</v>
      </c>
      <c r="B2234" s="86" t="s">
        <v>57</v>
      </c>
      <c r="C2234" s="88">
        <v>11536</v>
      </c>
      <c r="D2234" s="88" t="s">
        <v>71</v>
      </c>
      <c r="E2234" s="90" t="s">
        <v>23</v>
      </c>
      <c r="F2234" s="90">
        <v>68</v>
      </c>
      <c r="G2234" s="90">
        <v>60</v>
      </c>
      <c r="H2234" s="91"/>
      <c r="I2234" s="91">
        <v>2</v>
      </c>
      <c r="J2234" s="91"/>
      <c r="K2234" s="91">
        <v>1</v>
      </c>
      <c r="L2234" s="92"/>
      <c r="M2234" s="92">
        <v>1</v>
      </c>
      <c r="N2234" s="92"/>
      <c r="O2234" s="92">
        <v>1</v>
      </c>
      <c r="P2234" s="92">
        <v>2</v>
      </c>
      <c r="Q2234" s="92"/>
      <c r="R2234" s="92"/>
      <c r="S2234" s="92">
        <v>1</v>
      </c>
      <c r="T2234" s="93"/>
      <c r="U2234" s="93">
        <v>2</v>
      </c>
      <c r="V2234" s="94">
        <v>10</v>
      </c>
      <c r="W2234" s="121"/>
    </row>
    <row r="2235" spans="1:23" x14ac:dyDescent="0.2">
      <c r="A2235" s="86" t="s">
        <v>16</v>
      </c>
      <c r="B2235" s="86" t="s">
        <v>57</v>
      </c>
      <c r="C2235" s="88">
        <v>11536</v>
      </c>
      <c r="D2235" s="88" t="s">
        <v>71</v>
      </c>
      <c r="E2235" s="90" t="s">
        <v>23</v>
      </c>
      <c r="F2235" s="90">
        <v>68</v>
      </c>
      <c r="G2235" s="90">
        <v>60</v>
      </c>
      <c r="H2235" s="91">
        <v>1</v>
      </c>
      <c r="I2235" s="91"/>
      <c r="J2235" s="91">
        <v>1</v>
      </c>
      <c r="K2235" s="91"/>
      <c r="L2235" s="92"/>
      <c r="M2235" s="92">
        <v>2</v>
      </c>
      <c r="N2235" s="92">
        <v>1</v>
      </c>
      <c r="O2235" s="92"/>
      <c r="P2235" s="92">
        <v>2</v>
      </c>
      <c r="Q2235" s="92"/>
      <c r="R2235" s="92">
        <v>1</v>
      </c>
      <c r="S2235" s="92"/>
      <c r="T2235" s="93"/>
      <c r="U2235" s="93">
        <v>2</v>
      </c>
      <c r="V2235" s="94">
        <v>10</v>
      </c>
      <c r="W2235" s="121"/>
    </row>
    <row r="2236" spans="1:23" x14ac:dyDescent="0.2">
      <c r="A2236" s="86" t="s">
        <v>16</v>
      </c>
      <c r="B2236" s="86" t="s">
        <v>57</v>
      </c>
      <c r="C2236" s="88">
        <v>11536</v>
      </c>
      <c r="D2236" s="88" t="s">
        <v>71</v>
      </c>
      <c r="E2236" s="90" t="s">
        <v>23</v>
      </c>
      <c r="F2236" s="90">
        <v>68</v>
      </c>
      <c r="G2236" s="90">
        <v>60</v>
      </c>
      <c r="H2236" s="91">
        <v>2</v>
      </c>
      <c r="I2236" s="91"/>
      <c r="J2236" s="91">
        <v>1</v>
      </c>
      <c r="K2236" s="91"/>
      <c r="L2236" s="92">
        <v>2</v>
      </c>
      <c r="M2236" s="92"/>
      <c r="N2236" s="92">
        <v>1</v>
      </c>
      <c r="O2236" s="92"/>
      <c r="P2236" s="92">
        <v>2</v>
      </c>
      <c r="Q2236" s="92"/>
      <c r="R2236" s="92">
        <v>1</v>
      </c>
      <c r="S2236" s="92"/>
      <c r="T2236" s="93"/>
      <c r="U2236" s="93">
        <v>1</v>
      </c>
      <c r="V2236" s="94">
        <v>10</v>
      </c>
      <c r="W2236" s="121"/>
    </row>
    <row r="2237" spans="1:23" x14ac:dyDescent="0.2">
      <c r="A2237" s="86" t="s">
        <v>16</v>
      </c>
      <c r="B2237" s="86" t="s">
        <v>57</v>
      </c>
      <c r="C2237" s="88">
        <v>11536</v>
      </c>
      <c r="D2237" s="88" t="s">
        <v>71</v>
      </c>
      <c r="E2237" s="90" t="s">
        <v>23</v>
      </c>
      <c r="F2237" s="90">
        <v>68</v>
      </c>
      <c r="G2237" s="90">
        <v>60</v>
      </c>
      <c r="H2237" s="91">
        <v>2</v>
      </c>
      <c r="I2237" s="91"/>
      <c r="J2237" s="91"/>
      <c r="K2237" s="91">
        <v>1</v>
      </c>
      <c r="L2237" s="92"/>
      <c r="M2237" s="92">
        <v>1</v>
      </c>
      <c r="N2237" s="92">
        <v>1</v>
      </c>
      <c r="O2237" s="92"/>
      <c r="P2237" s="92">
        <v>2</v>
      </c>
      <c r="Q2237" s="92"/>
      <c r="R2237" s="92"/>
      <c r="S2237" s="92">
        <v>1</v>
      </c>
      <c r="T2237" s="93"/>
      <c r="U2237" s="93">
        <v>2</v>
      </c>
      <c r="V2237" s="94">
        <v>10</v>
      </c>
      <c r="W2237" s="121"/>
    </row>
    <row r="2238" spans="1:23" x14ac:dyDescent="0.2">
      <c r="A2238" s="86" t="s">
        <v>16</v>
      </c>
      <c r="B2238" s="86" t="s">
        <v>57</v>
      </c>
      <c r="C2238" s="88">
        <v>11536</v>
      </c>
      <c r="D2238" s="88" t="s">
        <v>71</v>
      </c>
      <c r="E2238" s="90" t="s">
        <v>23</v>
      </c>
      <c r="F2238" s="90">
        <v>68</v>
      </c>
      <c r="G2238" s="90">
        <v>60</v>
      </c>
      <c r="H2238" s="91">
        <v>1</v>
      </c>
      <c r="I2238" s="91"/>
      <c r="J2238" s="91"/>
      <c r="K2238" s="91">
        <v>1</v>
      </c>
      <c r="L2238" s="92">
        <v>1</v>
      </c>
      <c r="M2238" s="92"/>
      <c r="N2238" s="92"/>
      <c r="O2238" s="92">
        <v>1</v>
      </c>
      <c r="P2238" s="92">
        <v>2</v>
      </c>
      <c r="Q2238" s="92"/>
      <c r="R2238" s="92">
        <v>0</v>
      </c>
      <c r="S2238" s="92"/>
      <c r="T2238" s="93">
        <v>1</v>
      </c>
      <c r="U2238" s="93"/>
      <c r="V2238" s="94">
        <v>7</v>
      </c>
      <c r="W2238" s="121"/>
    </row>
    <row r="2239" spans="1:23" x14ac:dyDescent="0.2">
      <c r="A2239" s="86" t="s">
        <v>16</v>
      </c>
      <c r="B2239" s="86" t="s">
        <v>57</v>
      </c>
      <c r="C2239" s="88">
        <v>11536</v>
      </c>
      <c r="D2239" s="88" t="s">
        <v>71</v>
      </c>
      <c r="E2239" s="90" t="s">
        <v>23</v>
      </c>
      <c r="F2239" s="90">
        <v>68</v>
      </c>
      <c r="G2239" s="90">
        <v>60</v>
      </c>
      <c r="H2239" s="91"/>
      <c r="I2239" s="91">
        <v>1</v>
      </c>
      <c r="J2239" s="91">
        <v>1</v>
      </c>
      <c r="K2239" s="91"/>
      <c r="L2239" s="92">
        <v>2</v>
      </c>
      <c r="M2239" s="92"/>
      <c r="N2239" s="92">
        <v>1</v>
      </c>
      <c r="O2239" s="92"/>
      <c r="P2239" s="92">
        <v>0</v>
      </c>
      <c r="Q2239" s="92"/>
      <c r="R2239" s="92">
        <v>1</v>
      </c>
      <c r="S2239" s="92"/>
      <c r="T2239" s="93">
        <v>1</v>
      </c>
      <c r="U2239" s="93"/>
      <c r="V2239" s="94">
        <v>7</v>
      </c>
      <c r="W2239" s="121"/>
    </row>
    <row r="2240" spans="1:23" x14ac:dyDescent="0.2">
      <c r="A2240" s="86" t="s">
        <v>16</v>
      </c>
      <c r="B2240" s="86" t="s">
        <v>57</v>
      </c>
      <c r="C2240" s="88">
        <v>11536</v>
      </c>
      <c r="D2240" s="88" t="s">
        <v>71</v>
      </c>
      <c r="E2240" s="90" t="s">
        <v>23</v>
      </c>
      <c r="F2240" s="90">
        <v>68</v>
      </c>
      <c r="G2240" s="90">
        <v>60</v>
      </c>
      <c r="H2240" s="91">
        <v>1</v>
      </c>
      <c r="I2240" s="91"/>
      <c r="J2240" s="91">
        <v>0</v>
      </c>
      <c r="K2240" s="91"/>
      <c r="L2240" s="92">
        <v>2</v>
      </c>
      <c r="M2240" s="92"/>
      <c r="N2240" s="92">
        <v>1</v>
      </c>
      <c r="O2240" s="92"/>
      <c r="P2240" s="92">
        <v>2</v>
      </c>
      <c r="Q2240" s="92"/>
      <c r="R2240" s="92">
        <v>1</v>
      </c>
      <c r="S2240" s="92"/>
      <c r="T2240" s="93"/>
      <c r="U2240" s="93">
        <v>2</v>
      </c>
      <c r="V2240" s="94">
        <v>9</v>
      </c>
      <c r="W2240" s="121"/>
    </row>
    <row r="2241" spans="1:23" x14ac:dyDescent="0.2">
      <c r="A2241" s="86" t="s">
        <v>16</v>
      </c>
      <c r="B2241" s="86" t="s">
        <v>57</v>
      </c>
      <c r="C2241" s="88">
        <v>11536</v>
      </c>
      <c r="D2241" s="88" t="s">
        <v>71</v>
      </c>
      <c r="E2241" s="90" t="s">
        <v>23</v>
      </c>
      <c r="F2241" s="90">
        <v>68</v>
      </c>
      <c r="G2241" s="90">
        <v>60</v>
      </c>
      <c r="H2241" s="91">
        <v>2</v>
      </c>
      <c r="I2241" s="91"/>
      <c r="J2241" s="91">
        <v>1</v>
      </c>
      <c r="K2241" s="91"/>
      <c r="L2241" s="92"/>
      <c r="M2241" s="92">
        <v>2</v>
      </c>
      <c r="N2241" s="92"/>
      <c r="O2241" s="92">
        <v>1</v>
      </c>
      <c r="P2241" s="92">
        <v>2</v>
      </c>
      <c r="Q2241" s="92"/>
      <c r="R2241" s="92"/>
      <c r="S2241" s="92">
        <v>1</v>
      </c>
      <c r="T2241" s="93"/>
      <c r="U2241" s="93">
        <v>1</v>
      </c>
      <c r="V2241" s="94">
        <v>10</v>
      </c>
      <c r="W2241" s="121"/>
    </row>
    <row r="2242" spans="1:23" x14ac:dyDescent="0.2">
      <c r="A2242" s="86" t="s">
        <v>16</v>
      </c>
      <c r="B2242" s="86" t="s">
        <v>57</v>
      </c>
      <c r="C2242" s="88">
        <v>11536</v>
      </c>
      <c r="D2242" s="88" t="s">
        <v>71</v>
      </c>
      <c r="E2242" s="90" t="s">
        <v>23</v>
      </c>
      <c r="F2242" s="90">
        <v>68</v>
      </c>
      <c r="G2242" s="90">
        <v>60</v>
      </c>
      <c r="H2242" s="91">
        <v>2</v>
      </c>
      <c r="I2242" s="91"/>
      <c r="J2242" s="91"/>
      <c r="K2242" s="91">
        <v>1</v>
      </c>
      <c r="L2242" s="92"/>
      <c r="M2242" s="92">
        <v>2</v>
      </c>
      <c r="N2242" s="92">
        <v>1</v>
      </c>
      <c r="O2242" s="92"/>
      <c r="P2242" s="92">
        <v>2</v>
      </c>
      <c r="Q2242" s="92"/>
      <c r="R2242" s="92">
        <v>1</v>
      </c>
      <c r="S2242" s="92"/>
      <c r="T2242" s="93"/>
      <c r="U2242" s="93">
        <v>2</v>
      </c>
      <c r="V2242" s="94">
        <v>11</v>
      </c>
      <c r="W2242" s="121"/>
    </row>
    <row r="2243" spans="1:23" x14ac:dyDescent="0.2">
      <c r="A2243" s="86" t="s">
        <v>16</v>
      </c>
      <c r="B2243" s="86" t="s">
        <v>57</v>
      </c>
      <c r="C2243" s="88">
        <v>11536</v>
      </c>
      <c r="D2243" s="88" t="s">
        <v>71</v>
      </c>
      <c r="E2243" s="90" t="s">
        <v>23</v>
      </c>
      <c r="F2243" s="90">
        <v>68</v>
      </c>
      <c r="G2243" s="90">
        <v>60</v>
      </c>
      <c r="H2243" s="91">
        <v>2</v>
      </c>
      <c r="I2243" s="91"/>
      <c r="J2243" s="91">
        <v>1</v>
      </c>
      <c r="K2243" s="91"/>
      <c r="L2243" s="92"/>
      <c r="M2243" s="92">
        <v>1</v>
      </c>
      <c r="N2243" s="92">
        <v>1</v>
      </c>
      <c r="O2243" s="92"/>
      <c r="P2243" s="92">
        <v>0</v>
      </c>
      <c r="Q2243" s="92"/>
      <c r="R2243" s="92"/>
      <c r="S2243" s="92">
        <v>1</v>
      </c>
      <c r="T2243" s="93"/>
      <c r="U2243" s="93">
        <v>0</v>
      </c>
      <c r="V2243" s="94">
        <v>6</v>
      </c>
      <c r="W2243" s="121"/>
    </row>
    <row r="2244" spans="1:23" x14ac:dyDescent="0.2">
      <c r="A2244" s="86" t="s">
        <v>16</v>
      </c>
      <c r="B2244" s="86" t="s">
        <v>58</v>
      </c>
      <c r="C2244" s="88">
        <v>11537</v>
      </c>
      <c r="D2244" s="88" t="s">
        <v>71</v>
      </c>
      <c r="E2244" s="89" t="s">
        <v>22</v>
      </c>
      <c r="F2244" s="90">
        <v>85</v>
      </c>
      <c r="G2244" s="90">
        <v>78</v>
      </c>
      <c r="H2244" s="91">
        <v>2</v>
      </c>
      <c r="I2244" s="91"/>
      <c r="J2244" s="91"/>
      <c r="K2244" s="91">
        <v>1</v>
      </c>
      <c r="L2244" s="92"/>
      <c r="M2244" s="92">
        <v>2</v>
      </c>
      <c r="N2244" s="92">
        <v>1</v>
      </c>
      <c r="O2244" s="92"/>
      <c r="P2244" s="92">
        <v>2</v>
      </c>
      <c r="Q2244" s="92"/>
      <c r="R2244" s="92">
        <v>1</v>
      </c>
      <c r="S2244" s="92"/>
      <c r="T2244" s="93">
        <v>1</v>
      </c>
      <c r="U2244" s="93"/>
      <c r="V2244" s="94">
        <v>10</v>
      </c>
      <c r="W2244" s="121"/>
    </row>
    <row r="2245" spans="1:23" x14ac:dyDescent="0.2">
      <c r="A2245" s="86" t="s">
        <v>16</v>
      </c>
      <c r="B2245" s="86" t="s">
        <v>58</v>
      </c>
      <c r="C2245" s="88">
        <v>11537</v>
      </c>
      <c r="D2245" s="88" t="s">
        <v>71</v>
      </c>
      <c r="E2245" s="90" t="s">
        <v>22</v>
      </c>
      <c r="F2245" s="90">
        <v>85</v>
      </c>
      <c r="G2245" s="90">
        <v>78</v>
      </c>
      <c r="H2245" s="91">
        <v>2</v>
      </c>
      <c r="I2245" s="91"/>
      <c r="J2245" s="91"/>
      <c r="K2245" s="91">
        <v>1</v>
      </c>
      <c r="L2245" s="92"/>
      <c r="M2245" s="92">
        <v>1</v>
      </c>
      <c r="N2245" s="92"/>
      <c r="O2245" s="92">
        <v>1</v>
      </c>
      <c r="P2245" s="92">
        <v>2</v>
      </c>
      <c r="Q2245" s="92"/>
      <c r="R2245" s="92">
        <v>1</v>
      </c>
      <c r="S2245" s="92"/>
      <c r="T2245" s="93">
        <v>0</v>
      </c>
      <c r="U2245" s="93"/>
      <c r="V2245" s="94">
        <v>8</v>
      </c>
      <c r="W2245" s="121"/>
    </row>
    <row r="2246" spans="1:23" x14ac:dyDescent="0.2">
      <c r="A2246" s="86" t="s">
        <v>16</v>
      </c>
      <c r="B2246" s="86" t="s">
        <v>58</v>
      </c>
      <c r="C2246" s="88">
        <v>11537</v>
      </c>
      <c r="D2246" s="88" t="s">
        <v>71</v>
      </c>
      <c r="E2246" s="90" t="s">
        <v>22</v>
      </c>
      <c r="F2246" s="90">
        <v>85</v>
      </c>
      <c r="G2246" s="90">
        <v>78</v>
      </c>
      <c r="H2246" s="91"/>
      <c r="I2246" s="91">
        <v>2</v>
      </c>
      <c r="J2246" s="91">
        <v>1</v>
      </c>
      <c r="K2246" s="91"/>
      <c r="L2246" s="92">
        <v>2</v>
      </c>
      <c r="M2246" s="92"/>
      <c r="N2246" s="92">
        <v>1</v>
      </c>
      <c r="O2246" s="92"/>
      <c r="P2246" s="92">
        <v>2</v>
      </c>
      <c r="Q2246" s="92"/>
      <c r="R2246" s="92">
        <v>1</v>
      </c>
      <c r="S2246" s="92"/>
      <c r="T2246" s="93"/>
      <c r="U2246" s="93">
        <v>1</v>
      </c>
      <c r="V2246" s="94">
        <v>10</v>
      </c>
      <c r="W2246" s="121"/>
    </row>
    <row r="2247" spans="1:23" x14ac:dyDescent="0.2">
      <c r="A2247" s="86" t="s">
        <v>16</v>
      </c>
      <c r="B2247" s="86" t="s">
        <v>58</v>
      </c>
      <c r="C2247" s="88">
        <v>11537</v>
      </c>
      <c r="D2247" s="88" t="s">
        <v>71</v>
      </c>
      <c r="E2247" s="90" t="s">
        <v>22</v>
      </c>
      <c r="F2247" s="90">
        <v>85</v>
      </c>
      <c r="G2247" s="90">
        <v>78</v>
      </c>
      <c r="H2247" s="91">
        <v>2</v>
      </c>
      <c r="I2247" s="91"/>
      <c r="J2247" s="91"/>
      <c r="K2247" s="91">
        <v>1</v>
      </c>
      <c r="L2247" s="92"/>
      <c r="M2247" s="92">
        <v>1</v>
      </c>
      <c r="N2247" s="92">
        <v>1</v>
      </c>
      <c r="O2247" s="92"/>
      <c r="P2247" s="92">
        <v>2</v>
      </c>
      <c r="Q2247" s="92"/>
      <c r="R2247" s="92">
        <v>1</v>
      </c>
      <c r="S2247" s="92"/>
      <c r="T2247" s="93">
        <v>1</v>
      </c>
      <c r="U2247" s="93"/>
      <c r="V2247" s="94">
        <v>9</v>
      </c>
      <c r="W2247" s="121"/>
    </row>
    <row r="2248" spans="1:23" x14ac:dyDescent="0.2">
      <c r="A2248" s="86" t="s">
        <v>16</v>
      </c>
      <c r="B2248" s="86" t="s">
        <v>58</v>
      </c>
      <c r="C2248" s="88">
        <v>11537</v>
      </c>
      <c r="D2248" s="88" t="s">
        <v>71</v>
      </c>
      <c r="E2248" s="90" t="s">
        <v>22</v>
      </c>
      <c r="F2248" s="90">
        <v>85</v>
      </c>
      <c r="G2248" s="90">
        <v>78</v>
      </c>
      <c r="H2248" s="91"/>
      <c r="I2248" s="91">
        <v>2</v>
      </c>
      <c r="J2248" s="91"/>
      <c r="K2248" s="91">
        <v>1</v>
      </c>
      <c r="L2248" s="92"/>
      <c r="M2248" s="92">
        <v>2</v>
      </c>
      <c r="N2248" s="92">
        <v>1</v>
      </c>
      <c r="O2248" s="92"/>
      <c r="P2248" s="92">
        <v>2</v>
      </c>
      <c r="Q2248" s="92"/>
      <c r="R2248" s="92">
        <v>1</v>
      </c>
      <c r="S2248" s="92"/>
      <c r="T2248" s="93">
        <v>2</v>
      </c>
      <c r="U2248" s="93"/>
      <c r="V2248" s="94">
        <v>11</v>
      </c>
      <c r="W2248" s="121"/>
    </row>
    <row r="2249" spans="1:23" x14ac:dyDescent="0.2">
      <c r="A2249" s="86" t="s">
        <v>16</v>
      </c>
      <c r="B2249" s="86" t="s">
        <v>58</v>
      </c>
      <c r="C2249" s="88">
        <v>11537</v>
      </c>
      <c r="D2249" s="88" t="s">
        <v>71</v>
      </c>
      <c r="E2249" s="90" t="s">
        <v>22</v>
      </c>
      <c r="F2249" s="90">
        <v>85</v>
      </c>
      <c r="G2249" s="90">
        <v>78</v>
      </c>
      <c r="H2249" s="91">
        <v>2</v>
      </c>
      <c r="I2249" s="91"/>
      <c r="J2249" s="91">
        <v>1</v>
      </c>
      <c r="K2249" s="91"/>
      <c r="L2249" s="92"/>
      <c r="M2249" s="92">
        <v>2</v>
      </c>
      <c r="N2249" s="92">
        <v>1</v>
      </c>
      <c r="O2249" s="92"/>
      <c r="P2249" s="92"/>
      <c r="Q2249" s="92">
        <v>2</v>
      </c>
      <c r="R2249" s="92">
        <v>1</v>
      </c>
      <c r="S2249" s="92"/>
      <c r="T2249" s="93">
        <v>2</v>
      </c>
      <c r="U2249" s="93"/>
      <c r="V2249" s="94">
        <v>11</v>
      </c>
      <c r="W2249" s="121"/>
    </row>
    <row r="2250" spans="1:23" x14ac:dyDescent="0.2">
      <c r="A2250" s="86" t="s">
        <v>16</v>
      </c>
      <c r="B2250" s="86" t="s">
        <v>58</v>
      </c>
      <c r="C2250" s="88">
        <v>11537</v>
      </c>
      <c r="D2250" s="88" t="s">
        <v>71</v>
      </c>
      <c r="E2250" s="90" t="s">
        <v>22</v>
      </c>
      <c r="F2250" s="90">
        <v>85</v>
      </c>
      <c r="G2250" s="90">
        <v>78</v>
      </c>
      <c r="H2250" s="91"/>
      <c r="I2250" s="91">
        <v>2</v>
      </c>
      <c r="J2250" s="91"/>
      <c r="K2250" s="91">
        <v>1</v>
      </c>
      <c r="L2250" s="92"/>
      <c r="M2250" s="92">
        <v>1</v>
      </c>
      <c r="N2250" s="92">
        <v>1</v>
      </c>
      <c r="O2250" s="92"/>
      <c r="P2250" s="92"/>
      <c r="Q2250" s="92">
        <v>2</v>
      </c>
      <c r="R2250" s="92">
        <v>1</v>
      </c>
      <c r="S2250" s="92"/>
      <c r="T2250" s="93"/>
      <c r="U2250" s="93">
        <v>1</v>
      </c>
      <c r="V2250" s="94">
        <v>9</v>
      </c>
      <c r="W2250" s="121"/>
    </row>
    <row r="2251" spans="1:23" x14ac:dyDescent="0.2">
      <c r="A2251" s="86" t="s">
        <v>16</v>
      </c>
      <c r="B2251" s="86" t="s">
        <v>58</v>
      </c>
      <c r="C2251" s="88">
        <v>11537</v>
      </c>
      <c r="D2251" s="88" t="s">
        <v>71</v>
      </c>
      <c r="E2251" s="90" t="s">
        <v>22</v>
      </c>
      <c r="F2251" s="90">
        <v>85</v>
      </c>
      <c r="G2251" s="90">
        <v>78</v>
      </c>
      <c r="H2251" s="91">
        <v>1</v>
      </c>
      <c r="I2251" s="91"/>
      <c r="J2251" s="91">
        <v>1</v>
      </c>
      <c r="K2251" s="91"/>
      <c r="L2251" s="92">
        <v>2</v>
      </c>
      <c r="M2251" s="92"/>
      <c r="N2251" s="92">
        <v>1</v>
      </c>
      <c r="O2251" s="92"/>
      <c r="P2251" s="92">
        <v>2</v>
      </c>
      <c r="Q2251" s="92"/>
      <c r="R2251" s="92">
        <v>0</v>
      </c>
      <c r="S2251" s="92"/>
      <c r="T2251" s="93"/>
      <c r="U2251" s="93">
        <v>0</v>
      </c>
      <c r="V2251" s="94">
        <v>7</v>
      </c>
      <c r="W2251" s="121"/>
    </row>
    <row r="2252" spans="1:23" x14ac:dyDescent="0.2">
      <c r="A2252" s="86" t="s">
        <v>16</v>
      </c>
      <c r="B2252" s="86" t="s">
        <v>58</v>
      </c>
      <c r="C2252" s="88">
        <v>11537</v>
      </c>
      <c r="D2252" s="88" t="s">
        <v>71</v>
      </c>
      <c r="E2252" s="90" t="s">
        <v>22</v>
      </c>
      <c r="F2252" s="90">
        <v>85</v>
      </c>
      <c r="G2252" s="90">
        <v>78</v>
      </c>
      <c r="H2252" s="91">
        <v>2</v>
      </c>
      <c r="I2252" s="91"/>
      <c r="J2252" s="91">
        <v>1</v>
      </c>
      <c r="K2252" s="91"/>
      <c r="L2252" s="92">
        <v>2</v>
      </c>
      <c r="M2252" s="92"/>
      <c r="N2252" s="92">
        <v>1</v>
      </c>
      <c r="O2252" s="92"/>
      <c r="P2252" s="92"/>
      <c r="Q2252" s="92">
        <v>1</v>
      </c>
      <c r="R2252" s="92">
        <v>0</v>
      </c>
      <c r="S2252" s="92"/>
      <c r="T2252" s="93">
        <v>1</v>
      </c>
      <c r="U2252" s="93"/>
      <c r="V2252" s="94">
        <v>8</v>
      </c>
      <c r="W2252" s="121"/>
    </row>
    <row r="2253" spans="1:23" x14ac:dyDescent="0.2">
      <c r="A2253" s="86" t="s">
        <v>16</v>
      </c>
      <c r="B2253" s="86" t="s">
        <v>58</v>
      </c>
      <c r="C2253" s="88">
        <v>11537</v>
      </c>
      <c r="D2253" s="88" t="s">
        <v>71</v>
      </c>
      <c r="E2253" s="90" t="s">
        <v>22</v>
      </c>
      <c r="F2253" s="90">
        <v>85</v>
      </c>
      <c r="G2253" s="90">
        <v>78</v>
      </c>
      <c r="H2253" s="91"/>
      <c r="I2253" s="91">
        <v>1</v>
      </c>
      <c r="J2253" s="91">
        <v>1</v>
      </c>
      <c r="K2253" s="91"/>
      <c r="L2253" s="92">
        <v>2</v>
      </c>
      <c r="M2253" s="92"/>
      <c r="N2253" s="92">
        <v>1</v>
      </c>
      <c r="O2253" s="92"/>
      <c r="P2253" s="92"/>
      <c r="Q2253" s="92">
        <v>2</v>
      </c>
      <c r="R2253" s="92">
        <v>1</v>
      </c>
      <c r="S2253" s="92"/>
      <c r="T2253" s="93"/>
      <c r="U2253" s="93">
        <v>2</v>
      </c>
      <c r="V2253" s="94">
        <v>10</v>
      </c>
      <c r="W2253" s="121"/>
    </row>
    <row r="2254" spans="1:23" x14ac:dyDescent="0.2">
      <c r="A2254" s="86" t="s">
        <v>16</v>
      </c>
      <c r="B2254" s="86" t="s">
        <v>58</v>
      </c>
      <c r="C2254" s="88">
        <v>11537</v>
      </c>
      <c r="D2254" s="88" t="s">
        <v>71</v>
      </c>
      <c r="E2254" s="90" t="s">
        <v>22</v>
      </c>
      <c r="F2254" s="90">
        <v>85</v>
      </c>
      <c r="G2254" s="90">
        <v>78</v>
      </c>
      <c r="H2254" s="91">
        <v>2</v>
      </c>
      <c r="I2254" s="91"/>
      <c r="J2254" s="91">
        <v>1</v>
      </c>
      <c r="K2254" s="91"/>
      <c r="L2254" s="92"/>
      <c r="M2254" s="92">
        <v>2</v>
      </c>
      <c r="N2254" s="92">
        <v>1</v>
      </c>
      <c r="O2254" s="92"/>
      <c r="P2254" s="92">
        <v>2</v>
      </c>
      <c r="Q2254" s="92"/>
      <c r="R2254" s="92">
        <v>1</v>
      </c>
      <c r="S2254" s="92"/>
      <c r="T2254" s="93">
        <v>2</v>
      </c>
      <c r="U2254" s="93"/>
      <c r="V2254" s="94">
        <v>11</v>
      </c>
      <c r="W2254" s="121"/>
    </row>
    <row r="2255" spans="1:23" x14ac:dyDescent="0.2">
      <c r="A2255" s="86" t="s">
        <v>16</v>
      </c>
      <c r="B2255" s="86" t="s">
        <v>58</v>
      </c>
      <c r="C2255" s="88">
        <v>11537</v>
      </c>
      <c r="D2255" s="88" t="s">
        <v>71</v>
      </c>
      <c r="E2255" s="90" t="s">
        <v>22</v>
      </c>
      <c r="F2255" s="90">
        <v>85</v>
      </c>
      <c r="G2255" s="90">
        <v>78</v>
      </c>
      <c r="H2255" s="91">
        <v>2</v>
      </c>
      <c r="I2255" s="91"/>
      <c r="J2255" s="91"/>
      <c r="K2255" s="91">
        <v>1</v>
      </c>
      <c r="L2255" s="92"/>
      <c r="M2255" s="92">
        <v>1</v>
      </c>
      <c r="N2255" s="92"/>
      <c r="O2255" s="92">
        <v>0</v>
      </c>
      <c r="P2255" s="92">
        <v>2</v>
      </c>
      <c r="Q2255" s="92"/>
      <c r="R2255" s="92">
        <v>1</v>
      </c>
      <c r="S2255" s="92"/>
      <c r="T2255" s="93"/>
      <c r="U2255" s="93">
        <v>1</v>
      </c>
      <c r="V2255" s="94">
        <v>8</v>
      </c>
      <c r="W2255" s="121"/>
    </row>
    <row r="2256" spans="1:23" x14ac:dyDescent="0.2">
      <c r="A2256" s="86" t="s">
        <v>16</v>
      </c>
      <c r="B2256" s="86" t="s">
        <v>58</v>
      </c>
      <c r="C2256" s="88">
        <v>11537</v>
      </c>
      <c r="D2256" s="88" t="s">
        <v>71</v>
      </c>
      <c r="E2256" s="90" t="s">
        <v>22</v>
      </c>
      <c r="F2256" s="90">
        <v>85</v>
      </c>
      <c r="G2256" s="90">
        <v>78</v>
      </c>
      <c r="H2256" s="91">
        <v>2</v>
      </c>
      <c r="I2256" s="91"/>
      <c r="J2256" s="91">
        <v>1</v>
      </c>
      <c r="K2256" s="91"/>
      <c r="L2256" s="92"/>
      <c r="M2256" s="92">
        <v>2</v>
      </c>
      <c r="N2256" s="92">
        <v>1</v>
      </c>
      <c r="O2256" s="92"/>
      <c r="P2256" s="92">
        <v>2</v>
      </c>
      <c r="Q2256" s="92"/>
      <c r="R2256" s="92">
        <v>1</v>
      </c>
      <c r="S2256" s="92"/>
      <c r="T2256" s="93">
        <v>2</v>
      </c>
      <c r="U2256" s="93"/>
      <c r="V2256" s="94">
        <v>11</v>
      </c>
      <c r="W2256" s="121"/>
    </row>
    <row r="2257" spans="1:23" x14ac:dyDescent="0.2">
      <c r="A2257" s="86" t="s">
        <v>16</v>
      </c>
      <c r="B2257" s="86" t="s">
        <v>58</v>
      </c>
      <c r="C2257" s="88">
        <v>11537</v>
      </c>
      <c r="D2257" s="88" t="s">
        <v>71</v>
      </c>
      <c r="E2257" s="90" t="s">
        <v>22</v>
      </c>
      <c r="F2257" s="90">
        <v>85</v>
      </c>
      <c r="G2257" s="90">
        <v>78</v>
      </c>
      <c r="H2257" s="91">
        <v>2</v>
      </c>
      <c r="I2257" s="91"/>
      <c r="J2257" s="91">
        <v>1</v>
      </c>
      <c r="K2257" s="91"/>
      <c r="L2257" s="92"/>
      <c r="M2257" s="92">
        <v>1</v>
      </c>
      <c r="N2257" s="92">
        <v>1</v>
      </c>
      <c r="O2257" s="92"/>
      <c r="P2257" s="92">
        <v>1</v>
      </c>
      <c r="Q2257" s="92"/>
      <c r="R2257" s="92">
        <v>1</v>
      </c>
      <c r="S2257" s="92"/>
      <c r="T2257" s="93">
        <v>0</v>
      </c>
      <c r="U2257" s="93">
        <v>1</v>
      </c>
      <c r="V2257" s="94">
        <v>8</v>
      </c>
      <c r="W2257" s="121"/>
    </row>
    <row r="2258" spans="1:23" x14ac:dyDescent="0.2">
      <c r="A2258" s="86" t="s">
        <v>16</v>
      </c>
      <c r="B2258" s="86" t="s">
        <v>58</v>
      </c>
      <c r="C2258" s="88">
        <v>11537</v>
      </c>
      <c r="D2258" s="88" t="s">
        <v>71</v>
      </c>
      <c r="E2258" s="90" t="s">
        <v>22</v>
      </c>
      <c r="F2258" s="90">
        <v>85</v>
      </c>
      <c r="G2258" s="90">
        <v>78</v>
      </c>
      <c r="H2258" s="91">
        <v>2</v>
      </c>
      <c r="I2258" s="91"/>
      <c r="J2258" s="91">
        <v>1</v>
      </c>
      <c r="K2258" s="91"/>
      <c r="L2258" s="92"/>
      <c r="M2258" s="92">
        <v>2</v>
      </c>
      <c r="N2258" s="92"/>
      <c r="O2258" s="92">
        <v>1</v>
      </c>
      <c r="P2258" s="92"/>
      <c r="Q2258" s="92">
        <v>2</v>
      </c>
      <c r="R2258" s="92"/>
      <c r="S2258" s="92">
        <v>1</v>
      </c>
      <c r="T2258" s="93">
        <v>1</v>
      </c>
      <c r="U2258" s="93"/>
      <c r="V2258" s="94">
        <v>10</v>
      </c>
      <c r="W2258" s="121"/>
    </row>
    <row r="2259" spans="1:23" x14ac:dyDescent="0.2">
      <c r="A2259" s="86" t="s">
        <v>16</v>
      </c>
      <c r="B2259" s="86" t="s">
        <v>58</v>
      </c>
      <c r="C2259" s="88">
        <v>11537</v>
      </c>
      <c r="D2259" s="88" t="s">
        <v>71</v>
      </c>
      <c r="E2259" s="90" t="s">
        <v>22</v>
      </c>
      <c r="F2259" s="90">
        <v>85</v>
      </c>
      <c r="G2259" s="90">
        <v>78</v>
      </c>
      <c r="H2259" s="91">
        <v>0</v>
      </c>
      <c r="I2259" s="91"/>
      <c r="J2259" s="91">
        <v>1</v>
      </c>
      <c r="K2259" s="91"/>
      <c r="L2259" s="92"/>
      <c r="M2259" s="92">
        <v>2</v>
      </c>
      <c r="N2259" s="92">
        <v>1</v>
      </c>
      <c r="O2259" s="92"/>
      <c r="P2259" s="92">
        <v>0</v>
      </c>
      <c r="Q2259" s="92"/>
      <c r="R2259" s="92">
        <v>1</v>
      </c>
      <c r="S2259" s="92"/>
      <c r="T2259" s="93"/>
      <c r="U2259" s="93">
        <v>2</v>
      </c>
      <c r="V2259" s="94">
        <v>7</v>
      </c>
      <c r="W2259" s="121"/>
    </row>
    <row r="2260" spans="1:23" x14ac:dyDescent="0.2">
      <c r="A2260" s="86" t="s">
        <v>16</v>
      </c>
      <c r="B2260" s="86" t="s">
        <v>58</v>
      </c>
      <c r="C2260" s="88">
        <v>11537</v>
      </c>
      <c r="D2260" s="88" t="s">
        <v>71</v>
      </c>
      <c r="E2260" s="90" t="s">
        <v>22</v>
      </c>
      <c r="F2260" s="90">
        <v>85</v>
      </c>
      <c r="G2260" s="90">
        <v>78</v>
      </c>
      <c r="H2260" s="91"/>
      <c r="I2260" s="91">
        <v>0</v>
      </c>
      <c r="J2260" s="91">
        <v>1</v>
      </c>
      <c r="K2260" s="91"/>
      <c r="L2260" s="92">
        <v>2</v>
      </c>
      <c r="M2260" s="92"/>
      <c r="N2260" s="92">
        <v>1</v>
      </c>
      <c r="O2260" s="92"/>
      <c r="P2260" s="92">
        <v>2</v>
      </c>
      <c r="Q2260" s="92"/>
      <c r="R2260" s="92">
        <v>1</v>
      </c>
      <c r="S2260" s="92"/>
      <c r="T2260" s="93">
        <v>1</v>
      </c>
      <c r="U2260" s="93"/>
      <c r="V2260" s="94">
        <v>8</v>
      </c>
      <c r="W2260" s="121"/>
    </row>
    <row r="2261" spans="1:23" x14ac:dyDescent="0.2">
      <c r="A2261" s="86" t="s">
        <v>16</v>
      </c>
      <c r="B2261" s="86" t="s">
        <v>58</v>
      </c>
      <c r="C2261" s="88">
        <v>11537</v>
      </c>
      <c r="D2261" s="88" t="s">
        <v>71</v>
      </c>
      <c r="E2261" s="90" t="s">
        <v>22</v>
      </c>
      <c r="F2261" s="90">
        <v>85</v>
      </c>
      <c r="G2261" s="90">
        <v>78</v>
      </c>
      <c r="H2261" s="91"/>
      <c r="I2261" s="91">
        <v>0</v>
      </c>
      <c r="J2261" s="91">
        <v>1</v>
      </c>
      <c r="K2261" s="91"/>
      <c r="L2261" s="92">
        <v>2</v>
      </c>
      <c r="M2261" s="92"/>
      <c r="N2261" s="92">
        <v>1</v>
      </c>
      <c r="O2261" s="92"/>
      <c r="P2261" s="92">
        <v>2</v>
      </c>
      <c r="Q2261" s="92"/>
      <c r="R2261" s="92">
        <v>1</v>
      </c>
      <c r="S2261" s="92"/>
      <c r="T2261" s="93">
        <v>1</v>
      </c>
      <c r="U2261" s="93"/>
      <c r="V2261" s="94">
        <v>8</v>
      </c>
      <c r="W2261" s="121"/>
    </row>
    <row r="2262" spans="1:23" x14ac:dyDescent="0.2">
      <c r="A2262" s="86" t="s">
        <v>16</v>
      </c>
      <c r="B2262" s="86" t="s">
        <v>58</v>
      </c>
      <c r="C2262" s="88">
        <v>11537</v>
      </c>
      <c r="D2262" s="88" t="s">
        <v>71</v>
      </c>
      <c r="E2262" s="90" t="s">
        <v>22</v>
      </c>
      <c r="F2262" s="90">
        <v>85</v>
      </c>
      <c r="G2262" s="90">
        <v>78</v>
      </c>
      <c r="H2262" s="91">
        <v>2</v>
      </c>
      <c r="I2262" s="91"/>
      <c r="J2262" s="91">
        <v>1</v>
      </c>
      <c r="K2262" s="91"/>
      <c r="L2262" s="92"/>
      <c r="M2262" s="92">
        <v>2</v>
      </c>
      <c r="N2262" s="92">
        <v>1</v>
      </c>
      <c r="O2262" s="92"/>
      <c r="P2262" s="92"/>
      <c r="Q2262" s="92">
        <v>2</v>
      </c>
      <c r="R2262" s="92"/>
      <c r="S2262" s="92">
        <v>1</v>
      </c>
      <c r="T2262" s="93">
        <v>1</v>
      </c>
      <c r="U2262" s="93"/>
      <c r="V2262" s="94">
        <v>10</v>
      </c>
      <c r="W2262" s="121"/>
    </row>
    <row r="2263" spans="1:23" x14ac:dyDescent="0.2">
      <c r="A2263" s="86" t="s">
        <v>16</v>
      </c>
      <c r="B2263" s="86" t="s">
        <v>58</v>
      </c>
      <c r="C2263" s="88">
        <v>11537</v>
      </c>
      <c r="D2263" s="88" t="s">
        <v>71</v>
      </c>
      <c r="E2263" s="90" t="s">
        <v>22</v>
      </c>
      <c r="F2263" s="90">
        <v>85</v>
      </c>
      <c r="G2263" s="90">
        <v>78</v>
      </c>
      <c r="H2263" s="91">
        <v>1</v>
      </c>
      <c r="I2263" s="91"/>
      <c r="J2263" s="91">
        <v>1</v>
      </c>
      <c r="K2263" s="91"/>
      <c r="L2263" s="92"/>
      <c r="M2263" s="92">
        <v>2</v>
      </c>
      <c r="N2263" s="92">
        <v>1</v>
      </c>
      <c r="O2263" s="92"/>
      <c r="P2263" s="92">
        <v>2</v>
      </c>
      <c r="Q2263" s="92"/>
      <c r="R2263" s="92">
        <v>1</v>
      </c>
      <c r="S2263" s="92"/>
      <c r="T2263" s="93">
        <v>2</v>
      </c>
      <c r="U2263" s="93"/>
      <c r="V2263" s="94">
        <v>10</v>
      </c>
      <c r="W2263" s="121"/>
    </row>
    <row r="2264" spans="1:23" x14ac:dyDescent="0.2">
      <c r="A2264" s="86" t="s">
        <v>16</v>
      </c>
      <c r="B2264" s="86" t="s">
        <v>58</v>
      </c>
      <c r="C2264" s="88">
        <v>11537</v>
      </c>
      <c r="D2264" s="88" t="s">
        <v>71</v>
      </c>
      <c r="E2264" s="90" t="s">
        <v>22</v>
      </c>
      <c r="F2264" s="90">
        <v>85</v>
      </c>
      <c r="G2264" s="90">
        <v>78</v>
      </c>
      <c r="H2264" s="91">
        <v>2</v>
      </c>
      <c r="I2264" s="91"/>
      <c r="J2264" s="91">
        <v>1</v>
      </c>
      <c r="K2264" s="91"/>
      <c r="L2264" s="92">
        <v>2</v>
      </c>
      <c r="M2264" s="92"/>
      <c r="N2264" s="92">
        <v>1</v>
      </c>
      <c r="O2264" s="92"/>
      <c r="P2264" s="92"/>
      <c r="Q2264" s="92">
        <v>2</v>
      </c>
      <c r="R2264" s="92">
        <v>1</v>
      </c>
      <c r="S2264" s="92"/>
      <c r="T2264" s="93">
        <v>1</v>
      </c>
      <c r="U2264" s="93"/>
      <c r="V2264" s="94">
        <v>10</v>
      </c>
      <c r="W2264" s="121"/>
    </row>
    <row r="2265" spans="1:23" x14ac:dyDescent="0.2">
      <c r="A2265" s="86" t="s">
        <v>16</v>
      </c>
      <c r="B2265" s="86" t="s">
        <v>58</v>
      </c>
      <c r="C2265" s="88">
        <v>11537</v>
      </c>
      <c r="D2265" s="88" t="s">
        <v>71</v>
      </c>
      <c r="E2265" s="90" t="s">
        <v>22</v>
      </c>
      <c r="F2265" s="90">
        <v>85</v>
      </c>
      <c r="G2265" s="90">
        <v>78</v>
      </c>
      <c r="H2265" s="91">
        <v>2</v>
      </c>
      <c r="I2265" s="91"/>
      <c r="J2265" s="91"/>
      <c r="K2265" s="91">
        <v>1</v>
      </c>
      <c r="L2265" s="92"/>
      <c r="M2265" s="92">
        <v>1</v>
      </c>
      <c r="N2265" s="92">
        <v>1</v>
      </c>
      <c r="O2265" s="92"/>
      <c r="P2265" s="92">
        <v>2</v>
      </c>
      <c r="Q2265" s="92"/>
      <c r="R2265" s="92">
        <v>1</v>
      </c>
      <c r="S2265" s="92"/>
      <c r="T2265" s="93"/>
      <c r="U2265" s="93">
        <v>1</v>
      </c>
      <c r="V2265" s="94">
        <v>9</v>
      </c>
      <c r="W2265" s="121"/>
    </row>
    <row r="2266" spans="1:23" x14ac:dyDescent="0.2">
      <c r="A2266" s="86" t="s">
        <v>16</v>
      </c>
      <c r="B2266" s="86" t="s">
        <v>58</v>
      </c>
      <c r="C2266" s="88">
        <v>11537</v>
      </c>
      <c r="D2266" s="88" t="s">
        <v>71</v>
      </c>
      <c r="E2266" s="90" t="s">
        <v>22</v>
      </c>
      <c r="F2266" s="90">
        <v>85</v>
      </c>
      <c r="G2266" s="90">
        <v>78</v>
      </c>
      <c r="H2266" s="91">
        <v>2</v>
      </c>
      <c r="I2266" s="91"/>
      <c r="J2266" s="91"/>
      <c r="K2266" s="91">
        <v>1</v>
      </c>
      <c r="L2266" s="92"/>
      <c r="M2266" s="92">
        <v>1</v>
      </c>
      <c r="N2266" s="92">
        <v>1</v>
      </c>
      <c r="O2266" s="92"/>
      <c r="P2266" s="92">
        <v>1</v>
      </c>
      <c r="Q2266" s="92"/>
      <c r="R2266" s="92">
        <v>1</v>
      </c>
      <c r="S2266" s="92"/>
      <c r="T2266" s="93">
        <v>1</v>
      </c>
      <c r="U2266" s="93"/>
      <c r="V2266" s="94">
        <v>8</v>
      </c>
      <c r="W2266" s="121"/>
    </row>
    <row r="2267" spans="1:23" x14ac:dyDescent="0.2">
      <c r="A2267" s="86" t="s">
        <v>16</v>
      </c>
      <c r="B2267" s="86" t="s">
        <v>58</v>
      </c>
      <c r="C2267" s="88">
        <v>11537</v>
      </c>
      <c r="D2267" s="88" t="s">
        <v>71</v>
      </c>
      <c r="E2267" s="90" t="s">
        <v>22</v>
      </c>
      <c r="F2267" s="90">
        <v>85</v>
      </c>
      <c r="G2267" s="90">
        <v>78</v>
      </c>
      <c r="H2267" s="91"/>
      <c r="I2267" s="91">
        <v>1</v>
      </c>
      <c r="J2267" s="91">
        <v>1</v>
      </c>
      <c r="K2267" s="91"/>
      <c r="L2267" s="92"/>
      <c r="M2267" s="92">
        <v>2</v>
      </c>
      <c r="N2267" s="92">
        <v>1</v>
      </c>
      <c r="O2267" s="92"/>
      <c r="P2267" s="92">
        <v>2</v>
      </c>
      <c r="Q2267" s="92"/>
      <c r="R2267" s="92">
        <v>1</v>
      </c>
      <c r="S2267" s="92"/>
      <c r="T2267" s="93">
        <v>2</v>
      </c>
      <c r="U2267" s="93"/>
      <c r="V2267" s="94">
        <v>10</v>
      </c>
      <c r="W2267" s="121"/>
    </row>
    <row r="2268" spans="1:23" x14ac:dyDescent="0.2">
      <c r="A2268" s="86" t="s">
        <v>16</v>
      </c>
      <c r="B2268" s="86" t="s">
        <v>58</v>
      </c>
      <c r="C2268" s="88">
        <v>11537</v>
      </c>
      <c r="D2268" s="88" t="s">
        <v>71</v>
      </c>
      <c r="E2268" s="90" t="s">
        <v>22</v>
      </c>
      <c r="F2268" s="90">
        <v>85</v>
      </c>
      <c r="G2268" s="90">
        <v>78</v>
      </c>
      <c r="H2268" s="91"/>
      <c r="I2268" s="91">
        <v>2</v>
      </c>
      <c r="J2268" s="91"/>
      <c r="K2268" s="91">
        <v>1</v>
      </c>
      <c r="L2268" s="92"/>
      <c r="M2268" s="92">
        <v>2</v>
      </c>
      <c r="N2268" s="92">
        <v>1</v>
      </c>
      <c r="O2268" s="92"/>
      <c r="P2268" s="92">
        <v>2</v>
      </c>
      <c r="Q2268" s="92"/>
      <c r="R2268" s="92">
        <v>1</v>
      </c>
      <c r="S2268" s="92"/>
      <c r="T2268" s="93"/>
      <c r="U2268" s="93">
        <v>1</v>
      </c>
      <c r="V2268" s="94">
        <v>10</v>
      </c>
      <c r="W2268" s="121"/>
    </row>
    <row r="2269" spans="1:23" x14ac:dyDescent="0.2">
      <c r="A2269" s="86" t="s">
        <v>16</v>
      </c>
      <c r="B2269" s="86" t="s">
        <v>58</v>
      </c>
      <c r="C2269" s="88">
        <v>11537</v>
      </c>
      <c r="D2269" s="88" t="s">
        <v>71</v>
      </c>
      <c r="E2269" s="90" t="s">
        <v>23</v>
      </c>
      <c r="F2269" s="90">
        <v>85</v>
      </c>
      <c r="G2269" s="90">
        <v>78</v>
      </c>
      <c r="H2269" s="91">
        <v>2</v>
      </c>
      <c r="I2269" s="91"/>
      <c r="J2269" s="91">
        <v>1</v>
      </c>
      <c r="K2269" s="91"/>
      <c r="L2269" s="92">
        <v>2</v>
      </c>
      <c r="M2269" s="92"/>
      <c r="N2269" s="92">
        <v>1</v>
      </c>
      <c r="O2269" s="92"/>
      <c r="P2269" s="92"/>
      <c r="Q2269" s="92">
        <v>0</v>
      </c>
      <c r="R2269" s="92"/>
      <c r="S2269" s="92">
        <v>0</v>
      </c>
      <c r="T2269" s="93"/>
      <c r="U2269" s="93">
        <v>0</v>
      </c>
      <c r="V2269" s="94">
        <v>6</v>
      </c>
      <c r="W2269" s="121"/>
    </row>
    <row r="2270" spans="1:23" x14ac:dyDescent="0.2">
      <c r="A2270" s="86" t="s">
        <v>16</v>
      </c>
      <c r="B2270" s="86" t="s">
        <v>58</v>
      </c>
      <c r="C2270" s="88">
        <v>11537</v>
      </c>
      <c r="D2270" s="88" t="s">
        <v>71</v>
      </c>
      <c r="E2270" s="90" t="s">
        <v>23</v>
      </c>
      <c r="F2270" s="90">
        <v>85</v>
      </c>
      <c r="G2270" s="90">
        <v>78</v>
      </c>
      <c r="H2270" s="91">
        <v>1</v>
      </c>
      <c r="I2270" s="91"/>
      <c r="J2270" s="91"/>
      <c r="K2270" s="91">
        <v>1</v>
      </c>
      <c r="L2270" s="92">
        <v>2</v>
      </c>
      <c r="M2270" s="92"/>
      <c r="N2270" s="92">
        <v>1</v>
      </c>
      <c r="O2270" s="92"/>
      <c r="P2270" s="92"/>
      <c r="Q2270" s="92">
        <v>1</v>
      </c>
      <c r="R2270" s="92"/>
      <c r="S2270" s="92">
        <v>0</v>
      </c>
      <c r="T2270" s="93"/>
      <c r="U2270" s="93">
        <v>0</v>
      </c>
      <c r="V2270" s="94">
        <v>6</v>
      </c>
      <c r="W2270" s="121"/>
    </row>
    <row r="2271" spans="1:23" x14ac:dyDescent="0.2">
      <c r="A2271" s="86" t="s">
        <v>16</v>
      </c>
      <c r="B2271" s="86" t="s">
        <v>58</v>
      </c>
      <c r="C2271" s="88">
        <v>11537</v>
      </c>
      <c r="D2271" s="88" t="s">
        <v>71</v>
      </c>
      <c r="E2271" s="90" t="s">
        <v>23</v>
      </c>
      <c r="F2271" s="90">
        <v>85</v>
      </c>
      <c r="G2271" s="90">
        <v>78</v>
      </c>
      <c r="H2271" s="91"/>
      <c r="I2271" s="91">
        <v>0</v>
      </c>
      <c r="J2271" s="91"/>
      <c r="K2271" s="91">
        <v>1</v>
      </c>
      <c r="L2271" s="92">
        <v>0</v>
      </c>
      <c r="M2271" s="92"/>
      <c r="N2271" s="92">
        <v>0</v>
      </c>
      <c r="O2271" s="92"/>
      <c r="P2271" s="92">
        <v>0</v>
      </c>
      <c r="Q2271" s="92"/>
      <c r="R2271" s="92">
        <v>1</v>
      </c>
      <c r="S2271" s="92"/>
      <c r="T2271" s="93">
        <v>2</v>
      </c>
      <c r="U2271" s="93"/>
      <c r="V2271" s="94">
        <v>4</v>
      </c>
      <c r="W2271" s="121"/>
    </row>
    <row r="2272" spans="1:23" x14ac:dyDescent="0.2">
      <c r="A2272" s="86" t="s">
        <v>16</v>
      </c>
      <c r="B2272" s="86" t="s">
        <v>58</v>
      </c>
      <c r="C2272" s="88">
        <v>11537</v>
      </c>
      <c r="D2272" s="88" t="s">
        <v>71</v>
      </c>
      <c r="E2272" s="90" t="s">
        <v>23</v>
      </c>
      <c r="F2272" s="90">
        <v>85</v>
      </c>
      <c r="G2272" s="90">
        <v>78</v>
      </c>
      <c r="H2272" s="91">
        <v>1</v>
      </c>
      <c r="I2272" s="91"/>
      <c r="J2272" s="91">
        <v>1</v>
      </c>
      <c r="K2272" s="91"/>
      <c r="L2272" s="92">
        <v>2</v>
      </c>
      <c r="M2272" s="92"/>
      <c r="N2272" s="92">
        <v>0</v>
      </c>
      <c r="O2272" s="92"/>
      <c r="P2272" s="92">
        <v>1</v>
      </c>
      <c r="Q2272" s="92"/>
      <c r="R2272" s="92"/>
      <c r="S2272" s="92">
        <v>1</v>
      </c>
      <c r="T2272" s="93">
        <v>0</v>
      </c>
      <c r="U2272" s="93"/>
      <c r="V2272" s="94">
        <v>6</v>
      </c>
      <c r="W2272" s="121"/>
    </row>
    <row r="2273" spans="1:23" x14ac:dyDescent="0.2">
      <c r="A2273" s="86" t="s">
        <v>16</v>
      </c>
      <c r="B2273" s="86" t="s">
        <v>58</v>
      </c>
      <c r="C2273" s="88">
        <v>11537</v>
      </c>
      <c r="D2273" s="88" t="s">
        <v>71</v>
      </c>
      <c r="E2273" s="90" t="s">
        <v>23</v>
      </c>
      <c r="F2273" s="90">
        <v>85</v>
      </c>
      <c r="G2273" s="90">
        <v>78</v>
      </c>
      <c r="H2273" s="91">
        <v>2</v>
      </c>
      <c r="I2273" s="91"/>
      <c r="J2273" s="91">
        <v>1</v>
      </c>
      <c r="K2273" s="91"/>
      <c r="L2273" s="92">
        <v>2</v>
      </c>
      <c r="M2273" s="92"/>
      <c r="N2273" s="92">
        <v>1</v>
      </c>
      <c r="O2273" s="92"/>
      <c r="P2273" s="92">
        <v>2</v>
      </c>
      <c r="Q2273" s="92"/>
      <c r="R2273" s="92">
        <v>1</v>
      </c>
      <c r="S2273" s="92"/>
      <c r="T2273" s="93">
        <v>0</v>
      </c>
      <c r="U2273" s="93"/>
      <c r="V2273" s="94">
        <v>9</v>
      </c>
      <c r="W2273" s="121"/>
    </row>
    <row r="2274" spans="1:23" x14ac:dyDescent="0.2">
      <c r="A2274" s="86" t="s">
        <v>16</v>
      </c>
      <c r="B2274" s="86" t="s">
        <v>58</v>
      </c>
      <c r="C2274" s="88">
        <v>11537</v>
      </c>
      <c r="D2274" s="88" t="s">
        <v>71</v>
      </c>
      <c r="E2274" s="90" t="s">
        <v>23</v>
      </c>
      <c r="F2274" s="90">
        <v>85</v>
      </c>
      <c r="G2274" s="90">
        <v>78</v>
      </c>
      <c r="H2274" s="91">
        <v>0</v>
      </c>
      <c r="I2274" s="91"/>
      <c r="J2274" s="91">
        <v>0</v>
      </c>
      <c r="K2274" s="91"/>
      <c r="L2274" s="92"/>
      <c r="M2274" s="92">
        <v>2</v>
      </c>
      <c r="N2274" s="92"/>
      <c r="O2274" s="92">
        <v>0</v>
      </c>
      <c r="P2274" s="92">
        <v>1</v>
      </c>
      <c r="Q2274" s="92"/>
      <c r="R2274" s="92">
        <v>0</v>
      </c>
      <c r="S2274" s="92"/>
      <c r="T2274" s="93">
        <v>0</v>
      </c>
      <c r="U2274" s="93"/>
      <c r="V2274" s="94">
        <v>3</v>
      </c>
      <c r="W2274" s="121"/>
    </row>
    <row r="2275" spans="1:23" x14ac:dyDescent="0.2">
      <c r="A2275" s="86" t="s">
        <v>16</v>
      </c>
      <c r="B2275" s="86" t="s">
        <v>58</v>
      </c>
      <c r="C2275" s="88">
        <v>11537</v>
      </c>
      <c r="D2275" s="88" t="s">
        <v>71</v>
      </c>
      <c r="E2275" s="90" t="s">
        <v>23</v>
      </c>
      <c r="F2275" s="90">
        <v>85</v>
      </c>
      <c r="G2275" s="90">
        <v>78</v>
      </c>
      <c r="H2275" s="91">
        <v>0</v>
      </c>
      <c r="I2275" s="91"/>
      <c r="J2275" s="91">
        <v>1</v>
      </c>
      <c r="K2275" s="91"/>
      <c r="L2275" s="92"/>
      <c r="M2275" s="92">
        <v>2</v>
      </c>
      <c r="N2275" s="92">
        <v>1</v>
      </c>
      <c r="O2275" s="92"/>
      <c r="P2275" s="92"/>
      <c r="Q2275" s="92">
        <v>2</v>
      </c>
      <c r="R2275" s="92">
        <v>1</v>
      </c>
      <c r="S2275" s="92"/>
      <c r="T2275" s="93">
        <v>2</v>
      </c>
      <c r="U2275" s="93"/>
      <c r="V2275" s="94">
        <v>9</v>
      </c>
      <c r="W2275" s="121"/>
    </row>
    <row r="2276" spans="1:23" x14ac:dyDescent="0.2">
      <c r="A2276" s="86" t="s">
        <v>16</v>
      </c>
      <c r="B2276" s="86" t="s">
        <v>58</v>
      </c>
      <c r="C2276" s="88">
        <v>11537</v>
      </c>
      <c r="D2276" s="88" t="s">
        <v>71</v>
      </c>
      <c r="E2276" s="90" t="s">
        <v>23</v>
      </c>
      <c r="F2276" s="90">
        <v>85</v>
      </c>
      <c r="G2276" s="90">
        <v>78</v>
      </c>
      <c r="H2276" s="91"/>
      <c r="I2276" s="91">
        <v>2</v>
      </c>
      <c r="J2276" s="91">
        <v>1</v>
      </c>
      <c r="K2276" s="91"/>
      <c r="L2276" s="92"/>
      <c r="M2276" s="92">
        <v>2</v>
      </c>
      <c r="N2276" s="92"/>
      <c r="O2276" s="92">
        <v>1</v>
      </c>
      <c r="P2276" s="92"/>
      <c r="Q2276" s="92">
        <v>2</v>
      </c>
      <c r="R2276" s="92">
        <v>1</v>
      </c>
      <c r="S2276" s="92"/>
      <c r="T2276" s="93">
        <v>2</v>
      </c>
      <c r="U2276" s="93"/>
      <c r="V2276" s="94">
        <v>11</v>
      </c>
      <c r="W2276" s="121"/>
    </row>
    <row r="2277" spans="1:23" x14ac:dyDescent="0.2">
      <c r="A2277" s="86" t="s">
        <v>16</v>
      </c>
      <c r="B2277" s="86" t="s">
        <v>58</v>
      </c>
      <c r="C2277" s="88">
        <v>11537</v>
      </c>
      <c r="D2277" s="88" t="s">
        <v>71</v>
      </c>
      <c r="E2277" s="90" t="s">
        <v>23</v>
      </c>
      <c r="F2277" s="90">
        <v>85</v>
      </c>
      <c r="G2277" s="90">
        <v>78</v>
      </c>
      <c r="H2277" s="91">
        <v>0</v>
      </c>
      <c r="I2277" s="91"/>
      <c r="J2277" s="91">
        <v>1</v>
      </c>
      <c r="K2277" s="91"/>
      <c r="L2277" s="92">
        <v>0</v>
      </c>
      <c r="M2277" s="92"/>
      <c r="N2277" s="92">
        <v>0</v>
      </c>
      <c r="O2277" s="92"/>
      <c r="P2277" s="92"/>
      <c r="Q2277" s="92">
        <v>0</v>
      </c>
      <c r="R2277" s="92"/>
      <c r="S2277" s="92">
        <v>0</v>
      </c>
      <c r="T2277" s="93">
        <v>0</v>
      </c>
      <c r="U2277" s="93"/>
      <c r="V2277" s="94">
        <v>1</v>
      </c>
      <c r="W2277" s="121"/>
    </row>
    <row r="2278" spans="1:23" x14ac:dyDescent="0.2">
      <c r="A2278" s="86" t="s">
        <v>16</v>
      </c>
      <c r="B2278" s="86" t="s">
        <v>58</v>
      </c>
      <c r="C2278" s="88">
        <v>11537</v>
      </c>
      <c r="D2278" s="88" t="s">
        <v>71</v>
      </c>
      <c r="E2278" s="90" t="s">
        <v>23</v>
      </c>
      <c r="F2278" s="90">
        <v>85</v>
      </c>
      <c r="G2278" s="90">
        <v>78</v>
      </c>
      <c r="H2278" s="91">
        <v>1</v>
      </c>
      <c r="I2278" s="91"/>
      <c r="J2278" s="91"/>
      <c r="K2278" s="91">
        <v>1</v>
      </c>
      <c r="L2278" s="92"/>
      <c r="M2278" s="92">
        <v>1</v>
      </c>
      <c r="N2278" s="92">
        <v>0</v>
      </c>
      <c r="O2278" s="92"/>
      <c r="P2278" s="92">
        <v>0</v>
      </c>
      <c r="Q2278" s="92"/>
      <c r="R2278" s="92">
        <v>0</v>
      </c>
      <c r="S2278" s="92"/>
      <c r="T2278" s="93">
        <v>0</v>
      </c>
      <c r="U2278" s="93"/>
      <c r="V2278" s="94">
        <v>3</v>
      </c>
      <c r="W2278" s="121"/>
    </row>
    <row r="2279" spans="1:23" x14ac:dyDescent="0.2">
      <c r="A2279" s="86" t="s">
        <v>16</v>
      </c>
      <c r="B2279" s="86" t="s">
        <v>58</v>
      </c>
      <c r="C2279" s="88">
        <v>11537</v>
      </c>
      <c r="D2279" s="88" t="s">
        <v>71</v>
      </c>
      <c r="E2279" s="90" t="s">
        <v>23</v>
      </c>
      <c r="F2279" s="90">
        <v>85</v>
      </c>
      <c r="G2279" s="90">
        <v>78</v>
      </c>
      <c r="H2279" s="91">
        <v>2</v>
      </c>
      <c r="I2279" s="91"/>
      <c r="J2279" s="91">
        <v>1</v>
      </c>
      <c r="K2279" s="91"/>
      <c r="L2279" s="92"/>
      <c r="M2279" s="92">
        <v>2</v>
      </c>
      <c r="N2279" s="92">
        <v>1</v>
      </c>
      <c r="O2279" s="92"/>
      <c r="P2279" s="92">
        <v>1</v>
      </c>
      <c r="Q2279" s="92"/>
      <c r="R2279" s="92">
        <v>1</v>
      </c>
      <c r="S2279" s="92"/>
      <c r="T2279" s="93">
        <v>1</v>
      </c>
      <c r="U2279" s="93"/>
      <c r="V2279" s="94">
        <v>9</v>
      </c>
      <c r="W2279" s="121"/>
    </row>
    <row r="2280" spans="1:23" x14ac:dyDescent="0.2">
      <c r="A2280" s="86" t="s">
        <v>16</v>
      </c>
      <c r="B2280" s="86" t="s">
        <v>58</v>
      </c>
      <c r="C2280" s="88">
        <v>11537</v>
      </c>
      <c r="D2280" s="88" t="s">
        <v>71</v>
      </c>
      <c r="E2280" s="90" t="s">
        <v>23</v>
      </c>
      <c r="F2280" s="90">
        <v>85</v>
      </c>
      <c r="G2280" s="90">
        <v>78</v>
      </c>
      <c r="H2280" s="91">
        <v>2</v>
      </c>
      <c r="I2280" s="91"/>
      <c r="J2280" s="91">
        <v>1</v>
      </c>
      <c r="K2280" s="91"/>
      <c r="L2280" s="92">
        <v>2</v>
      </c>
      <c r="M2280" s="92"/>
      <c r="N2280" s="92">
        <v>1</v>
      </c>
      <c r="O2280" s="92"/>
      <c r="P2280" s="92">
        <v>2</v>
      </c>
      <c r="Q2280" s="92"/>
      <c r="R2280" s="92">
        <v>1</v>
      </c>
      <c r="S2280" s="92"/>
      <c r="T2280" s="93">
        <v>1</v>
      </c>
      <c r="U2280" s="93"/>
      <c r="V2280" s="94">
        <v>10</v>
      </c>
      <c r="W2280" s="121"/>
    </row>
    <row r="2281" spans="1:23" x14ac:dyDescent="0.2">
      <c r="A2281" s="86" t="s">
        <v>16</v>
      </c>
      <c r="B2281" s="86" t="s">
        <v>58</v>
      </c>
      <c r="C2281" s="88">
        <v>11537</v>
      </c>
      <c r="D2281" s="88" t="s">
        <v>71</v>
      </c>
      <c r="E2281" s="90" t="s">
        <v>23</v>
      </c>
      <c r="F2281" s="90">
        <v>85</v>
      </c>
      <c r="G2281" s="90">
        <v>78</v>
      </c>
      <c r="H2281" s="91">
        <v>2</v>
      </c>
      <c r="I2281" s="91"/>
      <c r="J2281" s="91">
        <v>1</v>
      </c>
      <c r="K2281" s="91"/>
      <c r="L2281" s="92">
        <v>2</v>
      </c>
      <c r="M2281" s="92"/>
      <c r="N2281" s="92">
        <v>1</v>
      </c>
      <c r="O2281" s="92"/>
      <c r="P2281" s="92"/>
      <c r="Q2281" s="92">
        <v>2</v>
      </c>
      <c r="R2281" s="92"/>
      <c r="S2281" s="92">
        <v>1</v>
      </c>
      <c r="T2281" s="93">
        <v>2</v>
      </c>
      <c r="U2281" s="93"/>
      <c r="V2281" s="94">
        <v>11</v>
      </c>
      <c r="W2281" s="121"/>
    </row>
    <row r="2282" spans="1:23" x14ac:dyDescent="0.2">
      <c r="A2282" s="86" t="s">
        <v>16</v>
      </c>
      <c r="B2282" s="86" t="s">
        <v>58</v>
      </c>
      <c r="C2282" s="88">
        <v>11537</v>
      </c>
      <c r="D2282" s="88" t="s">
        <v>71</v>
      </c>
      <c r="E2282" s="90" t="s">
        <v>23</v>
      </c>
      <c r="F2282" s="90">
        <v>85</v>
      </c>
      <c r="G2282" s="90">
        <v>78</v>
      </c>
      <c r="H2282" s="91"/>
      <c r="I2282" s="91">
        <v>2</v>
      </c>
      <c r="J2282" s="91">
        <v>1</v>
      </c>
      <c r="K2282" s="91"/>
      <c r="L2282" s="92">
        <v>1</v>
      </c>
      <c r="M2282" s="92"/>
      <c r="N2282" s="92">
        <v>1</v>
      </c>
      <c r="O2282" s="92"/>
      <c r="P2282" s="92">
        <v>2</v>
      </c>
      <c r="Q2282" s="92"/>
      <c r="R2282" s="92">
        <v>1</v>
      </c>
      <c r="S2282" s="92"/>
      <c r="T2282" s="93">
        <v>0</v>
      </c>
      <c r="U2282" s="93"/>
      <c r="V2282" s="94">
        <v>8</v>
      </c>
      <c r="W2282" s="121"/>
    </row>
    <row r="2283" spans="1:23" x14ac:dyDescent="0.2">
      <c r="A2283" s="86" t="s">
        <v>16</v>
      </c>
      <c r="B2283" s="86" t="s">
        <v>58</v>
      </c>
      <c r="C2283" s="88">
        <v>11537</v>
      </c>
      <c r="D2283" s="88" t="s">
        <v>71</v>
      </c>
      <c r="E2283" s="90" t="s">
        <v>23</v>
      </c>
      <c r="F2283" s="90">
        <v>85</v>
      </c>
      <c r="G2283" s="90">
        <v>78</v>
      </c>
      <c r="H2283" s="91">
        <v>2</v>
      </c>
      <c r="I2283" s="91"/>
      <c r="J2283" s="91">
        <v>1</v>
      </c>
      <c r="K2283" s="91"/>
      <c r="L2283" s="92">
        <v>2</v>
      </c>
      <c r="M2283" s="92"/>
      <c r="N2283" s="92">
        <v>1</v>
      </c>
      <c r="O2283" s="92"/>
      <c r="P2283" s="92"/>
      <c r="Q2283" s="92">
        <v>2</v>
      </c>
      <c r="R2283" s="92">
        <v>1</v>
      </c>
      <c r="S2283" s="92"/>
      <c r="T2283" s="93">
        <v>1</v>
      </c>
      <c r="U2283" s="93"/>
      <c r="V2283" s="94">
        <v>10</v>
      </c>
      <c r="W2283" s="121"/>
    </row>
    <row r="2284" spans="1:23" x14ac:dyDescent="0.2">
      <c r="A2284" s="86" t="s">
        <v>16</v>
      </c>
      <c r="B2284" s="86" t="s">
        <v>58</v>
      </c>
      <c r="C2284" s="88">
        <v>11537</v>
      </c>
      <c r="D2284" s="88" t="s">
        <v>71</v>
      </c>
      <c r="E2284" s="90" t="s">
        <v>23</v>
      </c>
      <c r="F2284" s="90">
        <v>85</v>
      </c>
      <c r="G2284" s="90">
        <v>78</v>
      </c>
      <c r="H2284" s="91">
        <v>2</v>
      </c>
      <c r="I2284" s="91"/>
      <c r="J2284" s="91">
        <v>1</v>
      </c>
      <c r="K2284" s="91"/>
      <c r="L2284" s="92">
        <v>2</v>
      </c>
      <c r="M2284" s="92"/>
      <c r="N2284" s="92">
        <v>1</v>
      </c>
      <c r="O2284" s="92"/>
      <c r="P2284" s="92">
        <v>2</v>
      </c>
      <c r="Q2284" s="92"/>
      <c r="R2284" s="92">
        <v>1</v>
      </c>
      <c r="S2284" s="92"/>
      <c r="T2284" s="93">
        <v>1</v>
      </c>
      <c r="U2284" s="93"/>
      <c r="V2284" s="94">
        <v>10</v>
      </c>
      <c r="W2284" s="121"/>
    </row>
    <row r="2285" spans="1:23" x14ac:dyDescent="0.2">
      <c r="A2285" s="86" t="s">
        <v>16</v>
      </c>
      <c r="B2285" s="86" t="s">
        <v>58</v>
      </c>
      <c r="C2285" s="88">
        <v>11537</v>
      </c>
      <c r="D2285" s="88" t="s">
        <v>71</v>
      </c>
      <c r="E2285" s="90" t="s">
        <v>23</v>
      </c>
      <c r="F2285" s="90">
        <v>85</v>
      </c>
      <c r="G2285" s="90">
        <v>78</v>
      </c>
      <c r="H2285" s="91">
        <v>1</v>
      </c>
      <c r="I2285" s="91"/>
      <c r="J2285" s="91"/>
      <c r="K2285" s="91">
        <v>1</v>
      </c>
      <c r="L2285" s="92"/>
      <c r="M2285" s="92">
        <v>2</v>
      </c>
      <c r="N2285" s="92">
        <v>0</v>
      </c>
      <c r="O2285" s="92"/>
      <c r="P2285" s="92"/>
      <c r="Q2285" s="92">
        <v>2</v>
      </c>
      <c r="R2285" s="92">
        <v>1</v>
      </c>
      <c r="S2285" s="92"/>
      <c r="T2285" s="93">
        <v>1</v>
      </c>
      <c r="U2285" s="93"/>
      <c r="V2285" s="94">
        <v>8</v>
      </c>
      <c r="W2285" s="121"/>
    </row>
    <row r="2286" spans="1:23" x14ac:dyDescent="0.2">
      <c r="A2286" s="86" t="s">
        <v>16</v>
      </c>
      <c r="B2286" s="86" t="s">
        <v>58</v>
      </c>
      <c r="C2286" s="88">
        <v>11537</v>
      </c>
      <c r="D2286" s="88" t="s">
        <v>71</v>
      </c>
      <c r="E2286" s="90" t="s">
        <v>23</v>
      </c>
      <c r="F2286" s="90">
        <v>85</v>
      </c>
      <c r="G2286" s="90">
        <v>78</v>
      </c>
      <c r="H2286" s="91">
        <v>0</v>
      </c>
      <c r="I2286" s="91"/>
      <c r="J2286" s="91">
        <v>1</v>
      </c>
      <c r="K2286" s="91"/>
      <c r="L2286" s="92"/>
      <c r="M2286" s="92">
        <v>2</v>
      </c>
      <c r="N2286" s="92"/>
      <c r="O2286" s="92">
        <v>0</v>
      </c>
      <c r="P2286" s="92">
        <v>2</v>
      </c>
      <c r="Q2286" s="92"/>
      <c r="R2286" s="92">
        <v>1</v>
      </c>
      <c r="S2286" s="92"/>
      <c r="T2286" s="93">
        <v>1</v>
      </c>
      <c r="U2286" s="93"/>
      <c r="V2286" s="94">
        <v>7</v>
      </c>
      <c r="W2286" s="121"/>
    </row>
    <row r="2287" spans="1:23" x14ac:dyDescent="0.2">
      <c r="A2287" s="86" t="s">
        <v>16</v>
      </c>
      <c r="B2287" s="86" t="s">
        <v>58</v>
      </c>
      <c r="C2287" s="88">
        <v>11537</v>
      </c>
      <c r="D2287" s="88" t="s">
        <v>71</v>
      </c>
      <c r="E2287" s="90" t="s">
        <v>23</v>
      </c>
      <c r="F2287" s="90">
        <v>85</v>
      </c>
      <c r="G2287" s="90">
        <v>78</v>
      </c>
      <c r="H2287" s="91">
        <v>1</v>
      </c>
      <c r="I2287" s="91"/>
      <c r="J2287" s="91">
        <v>1</v>
      </c>
      <c r="K2287" s="91"/>
      <c r="L2287" s="92"/>
      <c r="M2287" s="92">
        <v>2</v>
      </c>
      <c r="N2287" s="92">
        <v>1</v>
      </c>
      <c r="O2287" s="92"/>
      <c r="P2287" s="92">
        <v>2</v>
      </c>
      <c r="Q2287" s="92"/>
      <c r="R2287" s="92">
        <v>1</v>
      </c>
      <c r="S2287" s="92"/>
      <c r="T2287" s="93">
        <v>1</v>
      </c>
      <c r="U2287" s="93"/>
      <c r="V2287" s="94">
        <v>9</v>
      </c>
      <c r="W2287" s="121"/>
    </row>
    <row r="2288" spans="1:23" x14ac:dyDescent="0.2">
      <c r="A2288" s="86" t="s">
        <v>16</v>
      </c>
      <c r="B2288" s="86" t="s">
        <v>58</v>
      </c>
      <c r="C2288" s="88">
        <v>11537</v>
      </c>
      <c r="D2288" s="88" t="s">
        <v>71</v>
      </c>
      <c r="E2288" s="90" t="s">
        <v>23</v>
      </c>
      <c r="F2288" s="90">
        <v>85</v>
      </c>
      <c r="G2288" s="90">
        <v>78</v>
      </c>
      <c r="H2288" s="91">
        <v>1</v>
      </c>
      <c r="I2288" s="91"/>
      <c r="J2288" s="91">
        <v>1</v>
      </c>
      <c r="K2288" s="91"/>
      <c r="L2288" s="92">
        <v>2</v>
      </c>
      <c r="M2288" s="92"/>
      <c r="N2288" s="92"/>
      <c r="O2288" s="92">
        <v>1</v>
      </c>
      <c r="P2288" s="92"/>
      <c r="Q2288" s="92">
        <v>2</v>
      </c>
      <c r="R2288" s="92">
        <v>1</v>
      </c>
      <c r="S2288" s="92"/>
      <c r="T2288" s="93">
        <v>2</v>
      </c>
      <c r="U2288" s="93"/>
      <c r="V2288" s="94">
        <v>10</v>
      </c>
      <c r="W2288" s="121"/>
    </row>
    <row r="2289" spans="1:23" x14ac:dyDescent="0.2">
      <c r="A2289" s="86" t="s">
        <v>16</v>
      </c>
      <c r="B2289" s="86" t="s">
        <v>58</v>
      </c>
      <c r="C2289" s="88">
        <v>11537</v>
      </c>
      <c r="D2289" s="88" t="s">
        <v>71</v>
      </c>
      <c r="E2289" s="90" t="s">
        <v>23</v>
      </c>
      <c r="F2289" s="90">
        <v>85</v>
      </c>
      <c r="G2289" s="90">
        <v>78</v>
      </c>
      <c r="H2289" s="91">
        <v>0</v>
      </c>
      <c r="I2289" s="91"/>
      <c r="J2289" s="91"/>
      <c r="K2289" s="91">
        <v>1</v>
      </c>
      <c r="L2289" s="92"/>
      <c r="M2289" s="92">
        <v>2</v>
      </c>
      <c r="N2289" s="92">
        <v>1</v>
      </c>
      <c r="O2289" s="92"/>
      <c r="P2289" s="92">
        <v>1</v>
      </c>
      <c r="Q2289" s="92"/>
      <c r="R2289" s="92">
        <v>1</v>
      </c>
      <c r="S2289" s="92"/>
      <c r="T2289" s="93">
        <v>2</v>
      </c>
      <c r="U2289" s="93"/>
      <c r="V2289" s="94">
        <v>8</v>
      </c>
      <c r="W2289" s="121"/>
    </row>
    <row r="2290" spans="1:23" x14ac:dyDescent="0.2">
      <c r="A2290" s="86" t="s">
        <v>16</v>
      </c>
      <c r="B2290" s="86" t="s">
        <v>58</v>
      </c>
      <c r="C2290" s="88">
        <v>11537</v>
      </c>
      <c r="D2290" s="88" t="s">
        <v>71</v>
      </c>
      <c r="E2290" s="90" t="s">
        <v>23</v>
      </c>
      <c r="F2290" s="90">
        <v>85</v>
      </c>
      <c r="G2290" s="90">
        <v>78</v>
      </c>
      <c r="H2290" s="91">
        <v>2</v>
      </c>
      <c r="I2290" s="91"/>
      <c r="J2290" s="91">
        <v>1</v>
      </c>
      <c r="K2290" s="91"/>
      <c r="L2290" s="92">
        <v>2</v>
      </c>
      <c r="M2290" s="92"/>
      <c r="N2290" s="92">
        <v>1</v>
      </c>
      <c r="O2290" s="92"/>
      <c r="P2290" s="92">
        <v>2</v>
      </c>
      <c r="Q2290" s="92"/>
      <c r="R2290" s="92">
        <v>1</v>
      </c>
      <c r="S2290" s="92"/>
      <c r="T2290" s="93">
        <v>0</v>
      </c>
      <c r="U2290" s="93"/>
      <c r="V2290" s="94">
        <v>9</v>
      </c>
      <c r="W2290" s="121"/>
    </row>
    <row r="2291" spans="1:23" x14ac:dyDescent="0.2">
      <c r="A2291" s="86" t="s">
        <v>16</v>
      </c>
      <c r="B2291" s="86" t="s">
        <v>58</v>
      </c>
      <c r="C2291" s="88">
        <v>11537</v>
      </c>
      <c r="D2291" s="88" t="s">
        <v>71</v>
      </c>
      <c r="E2291" s="90" t="s">
        <v>23</v>
      </c>
      <c r="F2291" s="90">
        <v>85</v>
      </c>
      <c r="G2291" s="90">
        <v>78</v>
      </c>
      <c r="H2291" s="91">
        <v>2</v>
      </c>
      <c r="I2291" s="91"/>
      <c r="J2291" s="91"/>
      <c r="K2291" s="91">
        <v>1</v>
      </c>
      <c r="L2291" s="92"/>
      <c r="M2291" s="92">
        <v>2</v>
      </c>
      <c r="N2291" s="92">
        <v>1</v>
      </c>
      <c r="O2291" s="92"/>
      <c r="P2291" s="92">
        <v>2</v>
      </c>
      <c r="Q2291" s="92"/>
      <c r="R2291" s="92">
        <v>1</v>
      </c>
      <c r="S2291" s="92"/>
      <c r="T2291" s="93">
        <v>2</v>
      </c>
      <c r="U2291" s="93"/>
      <c r="V2291" s="94">
        <v>11</v>
      </c>
      <c r="W2291" s="121"/>
    </row>
    <row r="2292" spans="1:23" x14ac:dyDescent="0.2">
      <c r="A2292" s="86" t="s">
        <v>16</v>
      </c>
      <c r="B2292" s="86" t="s">
        <v>58</v>
      </c>
      <c r="C2292" s="88">
        <v>11537</v>
      </c>
      <c r="D2292" s="88" t="s">
        <v>71</v>
      </c>
      <c r="E2292" s="90" t="s">
        <v>23</v>
      </c>
      <c r="F2292" s="90">
        <v>85</v>
      </c>
      <c r="G2292" s="90">
        <v>78</v>
      </c>
      <c r="H2292" s="91">
        <v>1</v>
      </c>
      <c r="I2292" s="91"/>
      <c r="J2292" s="91"/>
      <c r="K2292" s="91">
        <v>1</v>
      </c>
      <c r="L2292" s="92">
        <v>2</v>
      </c>
      <c r="M2292" s="92"/>
      <c r="N2292" s="92">
        <v>1</v>
      </c>
      <c r="O2292" s="92"/>
      <c r="P2292" s="92">
        <v>2</v>
      </c>
      <c r="Q2292" s="92"/>
      <c r="R2292" s="92">
        <v>1</v>
      </c>
      <c r="S2292" s="92"/>
      <c r="T2292" s="93">
        <v>0</v>
      </c>
      <c r="U2292" s="93"/>
      <c r="V2292" s="94">
        <v>8</v>
      </c>
      <c r="W2292" s="121"/>
    </row>
    <row r="2293" spans="1:23" x14ac:dyDescent="0.2">
      <c r="A2293" s="86" t="s">
        <v>16</v>
      </c>
      <c r="B2293" s="86" t="s">
        <v>58</v>
      </c>
      <c r="C2293" s="88">
        <v>11537</v>
      </c>
      <c r="D2293" s="88" t="s">
        <v>71</v>
      </c>
      <c r="E2293" s="90" t="s">
        <v>23</v>
      </c>
      <c r="F2293" s="90">
        <v>85</v>
      </c>
      <c r="G2293" s="90">
        <v>78</v>
      </c>
      <c r="H2293" s="91">
        <v>2</v>
      </c>
      <c r="I2293" s="91"/>
      <c r="J2293" s="91">
        <v>1</v>
      </c>
      <c r="K2293" s="91"/>
      <c r="L2293" s="92">
        <v>2</v>
      </c>
      <c r="M2293" s="92"/>
      <c r="N2293" s="92">
        <v>1</v>
      </c>
      <c r="O2293" s="92"/>
      <c r="P2293" s="92">
        <v>2</v>
      </c>
      <c r="Q2293" s="92"/>
      <c r="R2293" s="92">
        <v>1</v>
      </c>
      <c r="S2293" s="92"/>
      <c r="T2293" s="93">
        <v>2</v>
      </c>
      <c r="U2293" s="93"/>
      <c r="V2293" s="94">
        <v>11</v>
      </c>
      <c r="W2293" s="121"/>
    </row>
    <row r="2294" spans="1:23" x14ac:dyDescent="0.2">
      <c r="A2294" s="86" t="s">
        <v>16</v>
      </c>
      <c r="B2294" s="86" t="s">
        <v>58</v>
      </c>
      <c r="C2294" s="88">
        <v>11537</v>
      </c>
      <c r="D2294" s="88" t="s">
        <v>71</v>
      </c>
      <c r="E2294" s="90" t="s">
        <v>23</v>
      </c>
      <c r="F2294" s="90">
        <v>85</v>
      </c>
      <c r="G2294" s="90">
        <v>78</v>
      </c>
      <c r="H2294" s="91">
        <v>0</v>
      </c>
      <c r="I2294" s="91"/>
      <c r="J2294" s="91">
        <v>1</v>
      </c>
      <c r="K2294" s="91"/>
      <c r="L2294" s="92">
        <v>2</v>
      </c>
      <c r="M2294" s="92"/>
      <c r="N2294" s="92">
        <v>1</v>
      </c>
      <c r="O2294" s="92"/>
      <c r="P2294" s="92">
        <v>2</v>
      </c>
      <c r="Q2294" s="92"/>
      <c r="R2294" s="92">
        <v>1</v>
      </c>
      <c r="S2294" s="92"/>
      <c r="T2294" s="93">
        <v>2</v>
      </c>
      <c r="U2294" s="93"/>
      <c r="V2294" s="94">
        <v>9</v>
      </c>
      <c r="W2294" s="121"/>
    </row>
    <row r="2295" spans="1:23" x14ac:dyDescent="0.2">
      <c r="A2295" s="86" t="s">
        <v>16</v>
      </c>
      <c r="B2295" s="86" t="s">
        <v>58</v>
      </c>
      <c r="C2295" s="88">
        <v>11537</v>
      </c>
      <c r="D2295" s="88" t="s">
        <v>71</v>
      </c>
      <c r="E2295" s="90" t="s">
        <v>23</v>
      </c>
      <c r="F2295" s="90">
        <v>85</v>
      </c>
      <c r="G2295" s="90">
        <v>78</v>
      </c>
      <c r="H2295" s="91">
        <v>0</v>
      </c>
      <c r="I2295" s="91"/>
      <c r="J2295" s="91">
        <v>1</v>
      </c>
      <c r="K2295" s="91"/>
      <c r="L2295" s="92"/>
      <c r="M2295" s="92">
        <v>2</v>
      </c>
      <c r="N2295" s="92">
        <v>1</v>
      </c>
      <c r="O2295" s="92"/>
      <c r="P2295" s="92">
        <v>2</v>
      </c>
      <c r="Q2295" s="92"/>
      <c r="R2295" s="92">
        <v>1</v>
      </c>
      <c r="S2295" s="92"/>
      <c r="T2295" s="93">
        <v>2</v>
      </c>
      <c r="U2295" s="93"/>
      <c r="V2295" s="94">
        <v>9</v>
      </c>
      <c r="W2295" s="121"/>
    </row>
    <row r="2296" spans="1:23" x14ac:dyDescent="0.2">
      <c r="A2296" s="86" t="s">
        <v>16</v>
      </c>
      <c r="B2296" s="86" t="s">
        <v>58</v>
      </c>
      <c r="C2296" s="88">
        <v>11537</v>
      </c>
      <c r="D2296" s="88" t="s">
        <v>71</v>
      </c>
      <c r="E2296" s="90" t="s">
        <v>24</v>
      </c>
      <c r="F2296" s="90">
        <v>85</v>
      </c>
      <c r="G2296" s="90">
        <v>78</v>
      </c>
      <c r="H2296" s="91"/>
      <c r="I2296" s="91">
        <v>1</v>
      </c>
      <c r="J2296" s="91">
        <v>0</v>
      </c>
      <c r="K2296" s="91"/>
      <c r="L2296" s="92"/>
      <c r="M2296" s="92">
        <v>0</v>
      </c>
      <c r="N2296" s="92"/>
      <c r="O2296" s="92">
        <v>0</v>
      </c>
      <c r="P2296" s="92">
        <v>1</v>
      </c>
      <c r="Q2296" s="92"/>
      <c r="R2296" s="92">
        <v>0</v>
      </c>
      <c r="S2296" s="92">
        <v>0</v>
      </c>
      <c r="T2296" s="93">
        <v>0</v>
      </c>
      <c r="U2296" s="93"/>
      <c r="V2296" s="94">
        <v>2</v>
      </c>
      <c r="W2296" s="121"/>
    </row>
    <row r="2297" spans="1:23" x14ac:dyDescent="0.2">
      <c r="A2297" s="86" t="s">
        <v>16</v>
      </c>
      <c r="B2297" s="86" t="s">
        <v>58</v>
      </c>
      <c r="C2297" s="88">
        <v>11537</v>
      </c>
      <c r="D2297" s="88" t="s">
        <v>71</v>
      </c>
      <c r="E2297" s="90" t="s">
        <v>24</v>
      </c>
      <c r="F2297" s="90">
        <v>85</v>
      </c>
      <c r="G2297" s="90">
        <v>78</v>
      </c>
      <c r="H2297" s="91">
        <v>1</v>
      </c>
      <c r="I2297" s="91"/>
      <c r="J2297" s="91"/>
      <c r="K2297" s="91">
        <v>1</v>
      </c>
      <c r="L2297" s="92"/>
      <c r="M2297" s="92">
        <v>0</v>
      </c>
      <c r="N2297" s="92">
        <v>0</v>
      </c>
      <c r="O2297" s="92"/>
      <c r="P2297" s="92">
        <v>0</v>
      </c>
      <c r="Q2297" s="92"/>
      <c r="R2297" s="92"/>
      <c r="S2297" s="92">
        <v>0</v>
      </c>
      <c r="T2297" s="93">
        <v>1</v>
      </c>
      <c r="U2297" s="93"/>
      <c r="V2297" s="94">
        <v>3</v>
      </c>
      <c r="W2297" s="121"/>
    </row>
    <row r="2298" spans="1:23" x14ac:dyDescent="0.2">
      <c r="A2298" s="86" t="s">
        <v>16</v>
      </c>
      <c r="B2298" s="86" t="s">
        <v>58</v>
      </c>
      <c r="C2298" s="88">
        <v>11537</v>
      </c>
      <c r="D2298" s="88" t="s">
        <v>71</v>
      </c>
      <c r="E2298" s="90" t="s">
        <v>24</v>
      </c>
      <c r="F2298" s="90">
        <v>85</v>
      </c>
      <c r="G2298" s="90">
        <v>78</v>
      </c>
      <c r="H2298" s="91">
        <v>0</v>
      </c>
      <c r="I2298" s="91"/>
      <c r="J2298" s="91"/>
      <c r="K2298" s="91">
        <v>1</v>
      </c>
      <c r="L2298" s="92">
        <v>2</v>
      </c>
      <c r="M2298" s="92"/>
      <c r="N2298" s="92">
        <v>0</v>
      </c>
      <c r="O2298" s="92"/>
      <c r="P2298" s="92">
        <v>0</v>
      </c>
      <c r="Q2298" s="92"/>
      <c r="R2298" s="92"/>
      <c r="S2298" s="92">
        <v>0</v>
      </c>
      <c r="T2298" s="93">
        <v>1</v>
      </c>
      <c r="U2298" s="93"/>
      <c r="V2298" s="94">
        <v>4</v>
      </c>
      <c r="W2298" s="121"/>
    </row>
    <row r="2299" spans="1:23" x14ac:dyDescent="0.2">
      <c r="A2299" s="86" t="s">
        <v>16</v>
      </c>
      <c r="B2299" s="86" t="s">
        <v>58</v>
      </c>
      <c r="C2299" s="88">
        <v>11537</v>
      </c>
      <c r="D2299" s="88" t="s">
        <v>71</v>
      </c>
      <c r="E2299" s="90" t="s">
        <v>24</v>
      </c>
      <c r="F2299" s="90">
        <v>85</v>
      </c>
      <c r="G2299" s="90">
        <v>78</v>
      </c>
      <c r="H2299" s="91">
        <v>1</v>
      </c>
      <c r="I2299" s="91"/>
      <c r="J2299" s="91">
        <v>0</v>
      </c>
      <c r="K2299" s="91"/>
      <c r="L2299" s="92"/>
      <c r="M2299" s="92">
        <v>1</v>
      </c>
      <c r="N2299" s="92">
        <v>1</v>
      </c>
      <c r="O2299" s="92"/>
      <c r="P2299" s="92">
        <v>0</v>
      </c>
      <c r="Q2299" s="92"/>
      <c r="R2299" s="92">
        <v>0</v>
      </c>
      <c r="S2299" s="92"/>
      <c r="T2299" s="93">
        <v>1</v>
      </c>
      <c r="U2299" s="93"/>
      <c r="V2299" s="94">
        <v>4</v>
      </c>
      <c r="W2299" s="121"/>
    </row>
    <row r="2300" spans="1:23" x14ac:dyDescent="0.2">
      <c r="A2300" s="86" t="s">
        <v>16</v>
      </c>
      <c r="B2300" s="86" t="s">
        <v>58</v>
      </c>
      <c r="C2300" s="88">
        <v>11537</v>
      </c>
      <c r="D2300" s="88" t="s">
        <v>71</v>
      </c>
      <c r="E2300" s="90" t="s">
        <v>24</v>
      </c>
      <c r="F2300" s="90">
        <v>85</v>
      </c>
      <c r="G2300" s="90">
        <v>78</v>
      </c>
      <c r="H2300" s="91">
        <v>1</v>
      </c>
      <c r="I2300" s="91"/>
      <c r="J2300" s="91">
        <v>1</v>
      </c>
      <c r="K2300" s="91"/>
      <c r="L2300" s="92">
        <v>0</v>
      </c>
      <c r="M2300" s="92"/>
      <c r="N2300" s="92"/>
      <c r="O2300" s="92">
        <v>0</v>
      </c>
      <c r="P2300" s="92">
        <v>1</v>
      </c>
      <c r="Q2300" s="92"/>
      <c r="R2300" s="92">
        <v>1</v>
      </c>
      <c r="S2300" s="92"/>
      <c r="T2300" s="93">
        <v>1</v>
      </c>
      <c r="U2300" s="93"/>
      <c r="V2300" s="94">
        <v>5</v>
      </c>
      <c r="W2300" s="121"/>
    </row>
    <row r="2301" spans="1:23" x14ac:dyDescent="0.2">
      <c r="A2301" s="86" t="s">
        <v>16</v>
      </c>
      <c r="B2301" s="86" t="s">
        <v>58</v>
      </c>
      <c r="C2301" s="88">
        <v>11537</v>
      </c>
      <c r="D2301" s="88" t="s">
        <v>71</v>
      </c>
      <c r="E2301" s="90" t="s">
        <v>24</v>
      </c>
      <c r="F2301" s="90">
        <v>85</v>
      </c>
      <c r="G2301" s="90">
        <v>78</v>
      </c>
      <c r="H2301" s="91"/>
      <c r="I2301" s="91">
        <v>0</v>
      </c>
      <c r="J2301" s="91"/>
      <c r="K2301" s="91">
        <v>1</v>
      </c>
      <c r="L2301" s="92"/>
      <c r="M2301" s="92">
        <v>1</v>
      </c>
      <c r="N2301" s="92">
        <v>1</v>
      </c>
      <c r="O2301" s="92"/>
      <c r="P2301" s="92">
        <v>1</v>
      </c>
      <c r="Q2301" s="92"/>
      <c r="R2301" s="92">
        <v>1</v>
      </c>
      <c r="S2301" s="92"/>
      <c r="T2301" s="93"/>
      <c r="U2301" s="93">
        <v>1</v>
      </c>
      <c r="V2301" s="94">
        <v>6</v>
      </c>
      <c r="W2301" s="121"/>
    </row>
    <row r="2302" spans="1:23" x14ac:dyDescent="0.2">
      <c r="A2302" s="86" t="s">
        <v>16</v>
      </c>
      <c r="B2302" s="86" t="s">
        <v>58</v>
      </c>
      <c r="C2302" s="88">
        <v>11537</v>
      </c>
      <c r="D2302" s="88" t="s">
        <v>71</v>
      </c>
      <c r="E2302" s="90" t="s">
        <v>24</v>
      </c>
      <c r="F2302" s="90">
        <v>85</v>
      </c>
      <c r="G2302" s="90">
        <v>78</v>
      </c>
      <c r="H2302" s="91">
        <v>1</v>
      </c>
      <c r="I2302" s="91"/>
      <c r="J2302" s="91">
        <v>1</v>
      </c>
      <c r="K2302" s="91"/>
      <c r="L2302" s="92">
        <v>1</v>
      </c>
      <c r="M2302" s="92"/>
      <c r="N2302" s="92">
        <v>1</v>
      </c>
      <c r="O2302" s="92"/>
      <c r="P2302" s="92">
        <v>0</v>
      </c>
      <c r="Q2302" s="92"/>
      <c r="R2302" s="92">
        <v>0</v>
      </c>
      <c r="S2302" s="92"/>
      <c r="T2302" s="93">
        <v>2</v>
      </c>
      <c r="U2302" s="93"/>
      <c r="V2302" s="94">
        <v>6</v>
      </c>
      <c r="W2302" s="121"/>
    </row>
    <row r="2303" spans="1:23" x14ac:dyDescent="0.2">
      <c r="A2303" s="86" t="s">
        <v>16</v>
      </c>
      <c r="B2303" s="86" t="s">
        <v>58</v>
      </c>
      <c r="C2303" s="88">
        <v>11537</v>
      </c>
      <c r="D2303" s="88" t="s">
        <v>71</v>
      </c>
      <c r="E2303" s="90" t="s">
        <v>24</v>
      </c>
      <c r="F2303" s="90">
        <v>85</v>
      </c>
      <c r="G2303" s="90">
        <v>78</v>
      </c>
      <c r="H2303" s="91">
        <v>2</v>
      </c>
      <c r="I2303" s="91"/>
      <c r="J2303" s="91">
        <v>1</v>
      </c>
      <c r="K2303" s="91"/>
      <c r="L2303" s="92">
        <v>0</v>
      </c>
      <c r="M2303" s="92"/>
      <c r="N2303" s="92"/>
      <c r="O2303" s="92">
        <v>0</v>
      </c>
      <c r="P2303" s="92"/>
      <c r="Q2303" s="92">
        <v>2</v>
      </c>
      <c r="R2303" s="92"/>
      <c r="S2303" s="92">
        <v>1</v>
      </c>
      <c r="T2303" s="93">
        <v>0</v>
      </c>
      <c r="U2303" s="93"/>
      <c r="V2303" s="94">
        <v>6</v>
      </c>
      <c r="W2303" s="121"/>
    </row>
    <row r="2304" spans="1:23" x14ac:dyDescent="0.2">
      <c r="A2304" s="86" t="s">
        <v>16</v>
      </c>
      <c r="B2304" s="86" t="s">
        <v>58</v>
      </c>
      <c r="C2304" s="88">
        <v>11537</v>
      </c>
      <c r="D2304" s="88" t="s">
        <v>71</v>
      </c>
      <c r="E2304" s="90" t="s">
        <v>24</v>
      </c>
      <c r="F2304" s="90">
        <v>85</v>
      </c>
      <c r="G2304" s="90">
        <v>78</v>
      </c>
      <c r="H2304" s="91">
        <v>1</v>
      </c>
      <c r="I2304" s="91"/>
      <c r="J2304" s="91"/>
      <c r="K2304" s="91">
        <v>0</v>
      </c>
      <c r="L2304" s="92"/>
      <c r="M2304" s="92">
        <v>2</v>
      </c>
      <c r="N2304" s="92"/>
      <c r="O2304" s="92">
        <v>0</v>
      </c>
      <c r="P2304" s="92">
        <v>2</v>
      </c>
      <c r="Q2304" s="92"/>
      <c r="R2304" s="92"/>
      <c r="S2304" s="92">
        <v>0</v>
      </c>
      <c r="T2304" s="93">
        <v>1</v>
      </c>
      <c r="U2304" s="93"/>
      <c r="V2304" s="94">
        <v>6</v>
      </c>
      <c r="W2304" s="121"/>
    </row>
    <row r="2305" spans="1:23" x14ac:dyDescent="0.2">
      <c r="A2305" s="86" t="s">
        <v>16</v>
      </c>
      <c r="B2305" s="86" t="s">
        <v>58</v>
      </c>
      <c r="C2305" s="88">
        <v>11537</v>
      </c>
      <c r="D2305" s="88" t="s">
        <v>71</v>
      </c>
      <c r="E2305" s="90" t="s">
        <v>24</v>
      </c>
      <c r="F2305" s="90">
        <v>85</v>
      </c>
      <c r="G2305" s="90">
        <v>78</v>
      </c>
      <c r="H2305" s="91">
        <v>1</v>
      </c>
      <c r="I2305" s="91"/>
      <c r="J2305" s="91">
        <v>1</v>
      </c>
      <c r="K2305" s="91"/>
      <c r="L2305" s="92">
        <v>2</v>
      </c>
      <c r="M2305" s="92"/>
      <c r="N2305" s="92"/>
      <c r="O2305" s="92">
        <v>0</v>
      </c>
      <c r="P2305" s="92">
        <v>0</v>
      </c>
      <c r="Q2305" s="92"/>
      <c r="R2305" s="92"/>
      <c r="S2305" s="92">
        <v>1</v>
      </c>
      <c r="T2305" s="93">
        <v>1</v>
      </c>
      <c r="U2305" s="93"/>
      <c r="V2305" s="94">
        <v>6</v>
      </c>
      <c r="W2305" s="121"/>
    </row>
    <row r="2306" spans="1:23" x14ac:dyDescent="0.2">
      <c r="A2306" s="86" t="s">
        <v>16</v>
      </c>
      <c r="B2306" s="86" t="s">
        <v>58</v>
      </c>
      <c r="C2306" s="88">
        <v>11537</v>
      </c>
      <c r="D2306" s="88" t="s">
        <v>71</v>
      </c>
      <c r="E2306" s="90" t="s">
        <v>24</v>
      </c>
      <c r="F2306" s="90">
        <v>85</v>
      </c>
      <c r="G2306" s="90">
        <v>78</v>
      </c>
      <c r="H2306" s="91">
        <v>1</v>
      </c>
      <c r="I2306" s="91"/>
      <c r="J2306" s="91"/>
      <c r="K2306" s="91">
        <v>1</v>
      </c>
      <c r="L2306" s="92"/>
      <c r="M2306" s="92">
        <v>0</v>
      </c>
      <c r="N2306" s="92"/>
      <c r="O2306" s="92">
        <v>0</v>
      </c>
      <c r="P2306" s="92">
        <v>2</v>
      </c>
      <c r="Q2306" s="92"/>
      <c r="R2306" s="92">
        <v>1</v>
      </c>
      <c r="S2306" s="92"/>
      <c r="T2306" s="93">
        <v>2</v>
      </c>
      <c r="U2306" s="93"/>
      <c r="V2306" s="94">
        <v>7</v>
      </c>
      <c r="W2306" s="121"/>
    </row>
    <row r="2307" spans="1:23" x14ac:dyDescent="0.2">
      <c r="A2307" s="86" t="s">
        <v>16</v>
      </c>
      <c r="B2307" s="86" t="s">
        <v>58</v>
      </c>
      <c r="C2307" s="88">
        <v>11537</v>
      </c>
      <c r="D2307" s="88" t="s">
        <v>71</v>
      </c>
      <c r="E2307" s="90" t="s">
        <v>24</v>
      </c>
      <c r="F2307" s="90">
        <v>85</v>
      </c>
      <c r="G2307" s="90">
        <v>78</v>
      </c>
      <c r="H2307" s="91">
        <v>2</v>
      </c>
      <c r="I2307" s="91"/>
      <c r="J2307" s="91">
        <v>1</v>
      </c>
      <c r="K2307" s="91"/>
      <c r="L2307" s="92">
        <v>1</v>
      </c>
      <c r="M2307" s="92"/>
      <c r="N2307" s="92">
        <v>1</v>
      </c>
      <c r="O2307" s="92"/>
      <c r="P2307" s="92">
        <v>0</v>
      </c>
      <c r="Q2307" s="92"/>
      <c r="R2307" s="92">
        <v>1</v>
      </c>
      <c r="S2307" s="92"/>
      <c r="T2307" s="93">
        <v>1</v>
      </c>
      <c r="U2307" s="93"/>
      <c r="V2307" s="94">
        <v>7</v>
      </c>
      <c r="W2307" s="121"/>
    </row>
    <row r="2308" spans="1:23" x14ac:dyDescent="0.2">
      <c r="A2308" s="86" t="s">
        <v>16</v>
      </c>
      <c r="B2308" s="86" t="s">
        <v>58</v>
      </c>
      <c r="C2308" s="88">
        <v>11537</v>
      </c>
      <c r="D2308" s="88" t="s">
        <v>71</v>
      </c>
      <c r="E2308" s="90" t="s">
        <v>24</v>
      </c>
      <c r="F2308" s="90">
        <v>85</v>
      </c>
      <c r="G2308" s="90">
        <v>78</v>
      </c>
      <c r="H2308" s="91">
        <v>2</v>
      </c>
      <c r="I2308" s="91"/>
      <c r="J2308" s="91"/>
      <c r="K2308" s="91">
        <v>1</v>
      </c>
      <c r="L2308" s="92"/>
      <c r="M2308" s="92">
        <v>2</v>
      </c>
      <c r="N2308" s="92">
        <v>1</v>
      </c>
      <c r="O2308" s="92"/>
      <c r="P2308" s="92">
        <v>0</v>
      </c>
      <c r="Q2308" s="92"/>
      <c r="R2308" s="92"/>
      <c r="S2308" s="92">
        <v>1</v>
      </c>
      <c r="T2308" s="93">
        <v>1</v>
      </c>
      <c r="U2308" s="93"/>
      <c r="V2308" s="94">
        <v>8</v>
      </c>
      <c r="W2308" s="121"/>
    </row>
    <row r="2309" spans="1:23" x14ac:dyDescent="0.2">
      <c r="A2309" s="86" t="s">
        <v>16</v>
      </c>
      <c r="B2309" s="86" t="s">
        <v>58</v>
      </c>
      <c r="C2309" s="88">
        <v>11537</v>
      </c>
      <c r="D2309" s="88" t="s">
        <v>71</v>
      </c>
      <c r="E2309" s="90" t="s">
        <v>24</v>
      </c>
      <c r="F2309" s="90">
        <v>85</v>
      </c>
      <c r="G2309" s="90">
        <v>78</v>
      </c>
      <c r="H2309" s="91">
        <v>0</v>
      </c>
      <c r="I2309" s="91"/>
      <c r="J2309" s="91">
        <v>1</v>
      </c>
      <c r="K2309" s="91"/>
      <c r="L2309" s="92">
        <v>1</v>
      </c>
      <c r="M2309" s="92"/>
      <c r="N2309" s="92"/>
      <c r="O2309" s="92">
        <v>1</v>
      </c>
      <c r="P2309" s="92"/>
      <c r="Q2309" s="92">
        <v>2</v>
      </c>
      <c r="R2309" s="92">
        <v>1</v>
      </c>
      <c r="S2309" s="92"/>
      <c r="T2309" s="93">
        <v>2</v>
      </c>
      <c r="U2309" s="93"/>
      <c r="V2309" s="94">
        <v>8</v>
      </c>
      <c r="W2309" s="121"/>
    </row>
    <row r="2310" spans="1:23" x14ac:dyDescent="0.2">
      <c r="A2310" s="86" t="s">
        <v>16</v>
      </c>
      <c r="B2310" s="86" t="s">
        <v>58</v>
      </c>
      <c r="C2310" s="88">
        <v>11537</v>
      </c>
      <c r="D2310" s="88" t="s">
        <v>71</v>
      </c>
      <c r="E2310" s="90" t="s">
        <v>24</v>
      </c>
      <c r="F2310" s="90">
        <v>85</v>
      </c>
      <c r="G2310" s="90">
        <v>78</v>
      </c>
      <c r="H2310" s="91">
        <v>1</v>
      </c>
      <c r="I2310" s="91"/>
      <c r="J2310" s="91"/>
      <c r="K2310" s="91">
        <v>1</v>
      </c>
      <c r="L2310" s="92"/>
      <c r="M2310" s="92">
        <v>2</v>
      </c>
      <c r="N2310" s="92">
        <v>1</v>
      </c>
      <c r="O2310" s="92"/>
      <c r="P2310" s="92">
        <v>0</v>
      </c>
      <c r="Q2310" s="92"/>
      <c r="R2310" s="92">
        <v>1</v>
      </c>
      <c r="S2310" s="92"/>
      <c r="T2310" s="93">
        <v>2</v>
      </c>
      <c r="U2310" s="93"/>
      <c r="V2310" s="94">
        <v>8</v>
      </c>
      <c r="W2310" s="121"/>
    </row>
    <row r="2311" spans="1:23" x14ac:dyDescent="0.2">
      <c r="A2311" s="86" t="s">
        <v>16</v>
      </c>
      <c r="B2311" s="86" t="s">
        <v>58</v>
      </c>
      <c r="C2311" s="88">
        <v>11537</v>
      </c>
      <c r="D2311" s="88" t="s">
        <v>71</v>
      </c>
      <c r="E2311" s="90" t="s">
        <v>24</v>
      </c>
      <c r="F2311" s="90">
        <v>85</v>
      </c>
      <c r="G2311" s="90">
        <v>78</v>
      </c>
      <c r="H2311" s="91">
        <v>1</v>
      </c>
      <c r="I2311" s="91"/>
      <c r="J2311" s="91"/>
      <c r="K2311" s="91">
        <v>1</v>
      </c>
      <c r="L2311" s="92">
        <v>2</v>
      </c>
      <c r="M2311" s="92"/>
      <c r="N2311" s="92">
        <v>1</v>
      </c>
      <c r="O2311" s="92"/>
      <c r="P2311" s="92"/>
      <c r="Q2311" s="92">
        <v>2</v>
      </c>
      <c r="R2311" s="92">
        <v>1</v>
      </c>
      <c r="S2311" s="92"/>
      <c r="T2311" s="93">
        <v>1</v>
      </c>
      <c r="U2311" s="93"/>
      <c r="V2311" s="94">
        <v>9</v>
      </c>
      <c r="W2311" s="121"/>
    </row>
    <row r="2312" spans="1:23" x14ac:dyDescent="0.2">
      <c r="A2312" s="86" t="s">
        <v>16</v>
      </c>
      <c r="B2312" s="86" t="s">
        <v>58</v>
      </c>
      <c r="C2312" s="88">
        <v>11537</v>
      </c>
      <c r="D2312" s="88" t="s">
        <v>71</v>
      </c>
      <c r="E2312" s="90" t="s">
        <v>24</v>
      </c>
      <c r="F2312" s="90">
        <v>85</v>
      </c>
      <c r="G2312" s="90">
        <v>78</v>
      </c>
      <c r="H2312" s="91">
        <v>2</v>
      </c>
      <c r="I2312" s="91"/>
      <c r="J2312" s="91">
        <v>1</v>
      </c>
      <c r="K2312" s="91"/>
      <c r="L2312" s="92">
        <v>2</v>
      </c>
      <c r="M2312" s="92"/>
      <c r="N2312" s="92">
        <v>1</v>
      </c>
      <c r="O2312" s="92"/>
      <c r="P2312" s="92">
        <v>2</v>
      </c>
      <c r="Q2312" s="92"/>
      <c r="R2312" s="92">
        <v>1</v>
      </c>
      <c r="S2312" s="92"/>
      <c r="T2312" s="93">
        <v>0</v>
      </c>
      <c r="U2312" s="93"/>
      <c r="V2312" s="94">
        <v>9</v>
      </c>
      <c r="W2312" s="121"/>
    </row>
    <row r="2313" spans="1:23" x14ac:dyDescent="0.2">
      <c r="A2313" s="86" t="s">
        <v>16</v>
      </c>
      <c r="B2313" s="86" t="s">
        <v>58</v>
      </c>
      <c r="C2313" s="88">
        <v>11537</v>
      </c>
      <c r="D2313" s="88" t="s">
        <v>71</v>
      </c>
      <c r="E2313" s="90" t="s">
        <v>24</v>
      </c>
      <c r="F2313" s="90">
        <v>85</v>
      </c>
      <c r="G2313" s="90">
        <v>78</v>
      </c>
      <c r="H2313" s="91"/>
      <c r="I2313" s="91">
        <v>2</v>
      </c>
      <c r="J2313" s="91">
        <v>1</v>
      </c>
      <c r="K2313" s="91"/>
      <c r="L2313" s="92">
        <v>2</v>
      </c>
      <c r="M2313" s="92"/>
      <c r="N2313" s="92">
        <v>1</v>
      </c>
      <c r="O2313" s="92"/>
      <c r="P2313" s="92">
        <v>0</v>
      </c>
      <c r="Q2313" s="92"/>
      <c r="R2313" s="92">
        <v>1</v>
      </c>
      <c r="S2313" s="92"/>
      <c r="T2313" s="93">
        <v>2</v>
      </c>
      <c r="U2313" s="93"/>
      <c r="V2313" s="94">
        <v>9</v>
      </c>
      <c r="W2313" s="121"/>
    </row>
    <row r="2314" spans="1:23" x14ac:dyDescent="0.2">
      <c r="A2314" s="86" t="s">
        <v>16</v>
      </c>
      <c r="B2314" s="86" t="s">
        <v>58</v>
      </c>
      <c r="C2314" s="88">
        <v>11537</v>
      </c>
      <c r="D2314" s="88" t="s">
        <v>71</v>
      </c>
      <c r="E2314" s="90" t="s">
        <v>24</v>
      </c>
      <c r="F2314" s="90">
        <v>85</v>
      </c>
      <c r="G2314" s="90">
        <v>78</v>
      </c>
      <c r="H2314" s="91">
        <v>1</v>
      </c>
      <c r="I2314" s="91"/>
      <c r="J2314" s="91">
        <v>1</v>
      </c>
      <c r="K2314" s="91"/>
      <c r="L2314" s="92"/>
      <c r="M2314" s="92">
        <v>1</v>
      </c>
      <c r="N2314" s="92">
        <v>1</v>
      </c>
      <c r="O2314" s="92"/>
      <c r="P2314" s="92"/>
      <c r="Q2314" s="92">
        <v>2</v>
      </c>
      <c r="R2314" s="92">
        <v>1</v>
      </c>
      <c r="S2314" s="92"/>
      <c r="T2314" s="93">
        <v>1</v>
      </c>
      <c r="U2314" s="93"/>
      <c r="V2314" s="94">
        <v>8</v>
      </c>
      <c r="W2314" s="121"/>
    </row>
    <row r="2315" spans="1:23" x14ac:dyDescent="0.2">
      <c r="A2315" s="86" t="s">
        <v>16</v>
      </c>
      <c r="B2315" s="86" t="s">
        <v>58</v>
      </c>
      <c r="C2315" s="88">
        <v>11537</v>
      </c>
      <c r="D2315" s="88" t="s">
        <v>71</v>
      </c>
      <c r="E2315" s="90" t="s">
        <v>24</v>
      </c>
      <c r="F2315" s="90">
        <v>85</v>
      </c>
      <c r="G2315" s="90">
        <v>78</v>
      </c>
      <c r="H2315" s="91">
        <v>2</v>
      </c>
      <c r="I2315" s="91"/>
      <c r="J2315" s="91"/>
      <c r="K2315" s="91">
        <v>1</v>
      </c>
      <c r="L2315" s="92"/>
      <c r="M2315" s="92">
        <v>2</v>
      </c>
      <c r="N2315" s="92">
        <v>1</v>
      </c>
      <c r="O2315" s="92"/>
      <c r="P2315" s="92"/>
      <c r="Q2315" s="92">
        <v>2</v>
      </c>
      <c r="R2315" s="92">
        <v>1</v>
      </c>
      <c r="S2315" s="92"/>
      <c r="T2315" s="93">
        <v>0</v>
      </c>
      <c r="U2315" s="93"/>
      <c r="V2315" s="94">
        <v>9</v>
      </c>
      <c r="W2315" s="121"/>
    </row>
    <row r="2316" spans="1:23" x14ac:dyDescent="0.2">
      <c r="A2316" s="86" t="s">
        <v>16</v>
      </c>
      <c r="B2316" s="86" t="s">
        <v>58</v>
      </c>
      <c r="C2316" s="88">
        <v>11537</v>
      </c>
      <c r="D2316" s="88" t="s">
        <v>71</v>
      </c>
      <c r="E2316" s="90" t="s">
        <v>24</v>
      </c>
      <c r="F2316" s="90">
        <v>85</v>
      </c>
      <c r="G2316" s="90">
        <v>78</v>
      </c>
      <c r="H2316" s="91">
        <v>1</v>
      </c>
      <c r="I2316" s="91"/>
      <c r="J2316" s="91"/>
      <c r="K2316" s="91">
        <v>1</v>
      </c>
      <c r="L2316" s="92">
        <v>2</v>
      </c>
      <c r="M2316" s="92"/>
      <c r="N2316" s="92">
        <v>1</v>
      </c>
      <c r="O2316" s="92"/>
      <c r="P2316" s="92"/>
      <c r="Q2316" s="92">
        <v>2</v>
      </c>
      <c r="R2316" s="92">
        <v>1</v>
      </c>
      <c r="S2316" s="92"/>
      <c r="T2316" s="93">
        <v>2</v>
      </c>
      <c r="U2316" s="93"/>
      <c r="V2316" s="94">
        <v>10</v>
      </c>
      <c r="W2316" s="121"/>
    </row>
    <row r="2317" spans="1:23" x14ac:dyDescent="0.2">
      <c r="A2317" s="86" t="s">
        <v>16</v>
      </c>
      <c r="B2317" s="86" t="s">
        <v>58</v>
      </c>
      <c r="C2317" s="88">
        <v>11537</v>
      </c>
      <c r="D2317" s="88" t="s">
        <v>71</v>
      </c>
      <c r="E2317" s="90" t="s">
        <v>24</v>
      </c>
      <c r="F2317" s="90">
        <v>85</v>
      </c>
      <c r="G2317" s="90">
        <v>78</v>
      </c>
      <c r="H2317" s="91"/>
      <c r="I2317" s="91">
        <v>2</v>
      </c>
      <c r="J2317" s="91"/>
      <c r="K2317" s="91">
        <v>1</v>
      </c>
      <c r="L2317" s="92">
        <v>2</v>
      </c>
      <c r="M2317" s="92"/>
      <c r="N2317" s="92">
        <v>1</v>
      </c>
      <c r="O2317" s="92"/>
      <c r="P2317" s="92">
        <v>2</v>
      </c>
      <c r="Q2317" s="92"/>
      <c r="R2317" s="92"/>
      <c r="S2317" s="92">
        <v>0</v>
      </c>
      <c r="T2317" s="93">
        <v>2</v>
      </c>
      <c r="U2317" s="93"/>
      <c r="V2317" s="94">
        <v>10</v>
      </c>
      <c r="W2317" s="121"/>
    </row>
    <row r="2318" spans="1:23" x14ac:dyDescent="0.2">
      <c r="A2318" s="86" t="s">
        <v>16</v>
      </c>
      <c r="B2318" s="86" t="s">
        <v>58</v>
      </c>
      <c r="C2318" s="88">
        <v>11537</v>
      </c>
      <c r="D2318" s="88" t="s">
        <v>71</v>
      </c>
      <c r="E2318" s="90" t="s">
        <v>24</v>
      </c>
      <c r="F2318" s="90">
        <v>85</v>
      </c>
      <c r="G2318" s="90">
        <v>78</v>
      </c>
      <c r="H2318" s="91">
        <v>1</v>
      </c>
      <c r="I2318" s="91"/>
      <c r="J2318" s="91"/>
      <c r="K2318" s="91">
        <v>1</v>
      </c>
      <c r="L2318" s="92">
        <v>2</v>
      </c>
      <c r="M2318" s="92"/>
      <c r="N2318" s="92">
        <v>1</v>
      </c>
      <c r="O2318" s="92"/>
      <c r="P2318" s="92">
        <v>2</v>
      </c>
      <c r="Q2318" s="92"/>
      <c r="R2318" s="92"/>
      <c r="S2318" s="92">
        <v>1</v>
      </c>
      <c r="T2318" s="93">
        <v>2</v>
      </c>
      <c r="U2318" s="93"/>
      <c r="V2318" s="94">
        <v>10</v>
      </c>
      <c r="W2318" s="121"/>
    </row>
    <row r="2319" spans="1:23" x14ac:dyDescent="0.2">
      <c r="A2319" s="86" t="s">
        <v>16</v>
      </c>
      <c r="B2319" s="86" t="s">
        <v>58</v>
      </c>
      <c r="C2319" s="88">
        <v>11537</v>
      </c>
      <c r="D2319" s="88" t="s">
        <v>71</v>
      </c>
      <c r="E2319" s="90" t="s">
        <v>24</v>
      </c>
      <c r="F2319" s="90">
        <v>85</v>
      </c>
      <c r="G2319" s="90">
        <v>78</v>
      </c>
      <c r="H2319" s="91"/>
      <c r="I2319" s="91">
        <v>2</v>
      </c>
      <c r="J2319" s="91">
        <v>1</v>
      </c>
      <c r="K2319" s="91"/>
      <c r="L2319" s="92"/>
      <c r="M2319" s="92">
        <v>1</v>
      </c>
      <c r="N2319" s="92">
        <v>1</v>
      </c>
      <c r="O2319" s="92"/>
      <c r="P2319" s="92">
        <v>2</v>
      </c>
      <c r="Q2319" s="92"/>
      <c r="R2319" s="92">
        <v>1</v>
      </c>
      <c r="S2319" s="92"/>
      <c r="T2319" s="93">
        <v>2</v>
      </c>
      <c r="U2319" s="93"/>
      <c r="V2319" s="94">
        <v>10</v>
      </c>
      <c r="W2319" s="121"/>
    </row>
    <row r="2320" spans="1:23" x14ac:dyDescent="0.2">
      <c r="A2320" s="86" t="s">
        <v>16</v>
      </c>
      <c r="B2320" s="86" t="s">
        <v>58</v>
      </c>
      <c r="C2320" s="88">
        <v>11537</v>
      </c>
      <c r="D2320" s="88" t="s">
        <v>71</v>
      </c>
      <c r="E2320" s="90" t="s">
        <v>24</v>
      </c>
      <c r="F2320" s="90">
        <v>85</v>
      </c>
      <c r="G2320" s="90">
        <v>78</v>
      </c>
      <c r="H2320" s="91"/>
      <c r="I2320" s="91">
        <v>2</v>
      </c>
      <c r="J2320" s="91">
        <v>1</v>
      </c>
      <c r="K2320" s="91"/>
      <c r="L2320" s="92"/>
      <c r="M2320" s="92">
        <v>1</v>
      </c>
      <c r="N2320" s="92">
        <v>1</v>
      </c>
      <c r="O2320" s="92"/>
      <c r="P2320" s="92">
        <v>2</v>
      </c>
      <c r="Q2320" s="92"/>
      <c r="R2320" s="92">
        <v>1</v>
      </c>
      <c r="S2320" s="92"/>
      <c r="T2320" s="93"/>
      <c r="U2320" s="93">
        <v>2</v>
      </c>
      <c r="V2320" s="94">
        <v>10</v>
      </c>
      <c r="W2320" s="121"/>
    </row>
    <row r="2321" spans="1:23" x14ac:dyDescent="0.2">
      <c r="A2321" s="86" t="s">
        <v>16</v>
      </c>
      <c r="B2321" s="86" t="s">
        <v>58</v>
      </c>
      <c r="C2321" s="88">
        <v>11537</v>
      </c>
      <c r="D2321" s="88" t="s">
        <v>71</v>
      </c>
      <c r="E2321" s="90" t="s">
        <v>24</v>
      </c>
      <c r="F2321" s="90">
        <v>85</v>
      </c>
      <c r="G2321" s="90">
        <v>78</v>
      </c>
      <c r="H2321" s="91">
        <v>2</v>
      </c>
      <c r="I2321" s="91"/>
      <c r="J2321" s="91">
        <v>1</v>
      </c>
      <c r="K2321" s="91"/>
      <c r="L2321" s="92">
        <v>2</v>
      </c>
      <c r="M2321" s="92"/>
      <c r="N2321" s="92">
        <v>1</v>
      </c>
      <c r="O2321" s="92"/>
      <c r="P2321" s="92"/>
      <c r="Q2321" s="92">
        <v>2</v>
      </c>
      <c r="R2321" s="92"/>
      <c r="S2321" s="92">
        <v>1</v>
      </c>
      <c r="T2321" s="93">
        <v>1</v>
      </c>
      <c r="U2321" s="93"/>
      <c r="V2321" s="94">
        <v>10</v>
      </c>
      <c r="W2321" s="121"/>
    </row>
    <row r="2322" spans="1:23" x14ac:dyDescent="0.2">
      <c r="A2322" s="86" t="s">
        <v>16</v>
      </c>
      <c r="B2322" s="86" t="s">
        <v>59</v>
      </c>
      <c r="C2322" s="88">
        <v>11543</v>
      </c>
      <c r="D2322" s="88" t="s">
        <v>71</v>
      </c>
      <c r="E2322" s="89" t="s">
        <v>22</v>
      </c>
      <c r="F2322" s="90">
        <v>67</v>
      </c>
      <c r="G2322" s="90">
        <v>60</v>
      </c>
      <c r="H2322" s="91"/>
      <c r="I2322" s="91">
        <v>2</v>
      </c>
      <c r="J2322" s="91">
        <v>1</v>
      </c>
      <c r="K2322" s="91"/>
      <c r="L2322" s="92">
        <v>2</v>
      </c>
      <c r="M2322" s="92"/>
      <c r="N2322" s="92">
        <v>1</v>
      </c>
      <c r="O2322" s="92"/>
      <c r="P2322" s="92">
        <v>0</v>
      </c>
      <c r="Q2322" s="92"/>
      <c r="R2322" s="92">
        <v>0</v>
      </c>
      <c r="S2322" s="92"/>
      <c r="T2322" s="93">
        <v>2</v>
      </c>
      <c r="U2322" s="93"/>
      <c r="V2322" s="94">
        <v>8</v>
      </c>
      <c r="W2322" s="121"/>
    </row>
    <row r="2323" spans="1:23" x14ac:dyDescent="0.2">
      <c r="A2323" s="86" t="s">
        <v>16</v>
      </c>
      <c r="B2323" s="86" t="s">
        <v>59</v>
      </c>
      <c r="C2323" s="88">
        <v>11543</v>
      </c>
      <c r="D2323" s="88" t="s">
        <v>71</v>
      </c>
      <c r="E2323" s="90" t="s">
        <v>22</v>
      </c>
      <c r="F2323" s="90">
        <v>67</v>
      </c>
      <c r="G2323" s="90">
        <v>60</v>
      </c>
      <c r="H2323" s="91"/>
      <c r="I2323" s="91">
        <v>2</v>
      </c>
      <c r="J2323" s="91"/>
      <c r="K2323" s="91">
        <v>1</v>
      </c>
      <c r="L2323" s="92"/>
      <c r="M2323" s="92">
        <v>2</v>
      </c>
      <c r="N2323" s="92">
        <v>1</v>
      </c>
      <c r="O2323" s="92"/>
      <c r="P2323" s="92"/>
      <c r="Q2323" s="92">
        <v>2</v>
      </c>
      <c r="R2323" s="92">
        <v>1</v>
      </c>
      <c r="S2323" s="92"/>
      <c r="T2323" s="93"/>
      <c r="U2323" s="93">
        <v>2</v>
      </c>
      <c r="V2323" s="94">
        <v>11</v>
      </c>
      <c r="W2323" s="121"/>
    </row>
    <row r="2324" spans="1:23" x14ac:dyDescent="0.2">
      <c r="A2324" s="86" t="s">
        <v>16</v>
      </c>
      <c r="B2324" s="86" t="s">
        <v>59</v>
      </c>
      <c r="C2324" s="88">
        <v>11543</v>
      </c>
      <c r="D2324" s="88" t="s">
        <v>71</v>
      </c>
      <c r="E2324" s="90" t="s">
        <v>22</v>
      </c>
      <c r="F2324" s="90">
        <v>67</v>
      </c>
      <c r="G2324" s="90">
        <v>60</v>
      </c>
      <c r="H2324" s="91">
        <v>2</v>
      </c>
      <c r="I2324" s="91"/>
      <c r="J2324" s="91"/>
      <c r="K2324" s="91">
        <v>1</v>
      </c>
      <c r="L2324" s="92">
        <v>2</v>
      </c>
      <c r="M2324" s="92"/>
      <c r="N2324" s="92"/>
      <c r="O2324" s="92">
        <v>1</v>
      </c>
      <c r="P2324" s="92">
        <v>1</v>
      </c>
      <c r="Q2324" s="92"/>
      <c r="R2324" s="92">
        <v>1</v>
      </c>
      <c r="S2324" s="92"/>
      <c r="T2324" s="93"/>
      <c r="U2324" s="93">
        <v>2</v>
      </c>
      <c r="V2324" s="94">
        <v>10</v>
      </c>
      <c r="W2324" s="121"/>
    </row>
    <row r="2325" spans="1:23" x14ac:dyDescent="0.2">
      <c r="A2325" s="86" t="s">
        <v>16</v>
      </c>
      <c r="B2325" s="86" t="s">
        <v>59</v>
      </c>
      <c r="C2325" s="88">
        <v>11543</v>
      </c>
      <c r="D2325" s="88" t="s">
        <v>71</v>
      </c>
      <c r="E2325" s="90" t="s">
        <v>22</v>
      </c>
      <c r="F2325" s="90">
        <v>67</v>
      </c>
      <c r="G2325" s="90">
        <v>60</v>
      </c>
      <c r="H2325" s="91">
        <v>2</v>
      </c>
      <c r="I2325" s="91"/>
      <c r="J2325" s="91">
        <v>1</v>
      </c>
      <c r="K2325" s="91"/>
      <c r="L2325" s="92">
        <v>2</v>
      </c>
      <c r="M2325" s="92"/>
      <c r="N2325" s="92">
        <v>1</v>
      </c>
      <c r="O2325" s="92"/>
      <c r="P2325" s="92"/>
      <c r="Q2325" s="92">
        <v>2</v>
      </c>
      <c r="R2325" s="92"/>
      <c r="S2325" s="92">
        <v>1</v>
      </c>
      <c r="T2325" s="93"/>
      <c r="U2325" s="93">
        <v>2</v>
      </c>
      <c r="V2325" s="94">
        <v>11</v>
      </c>
      <c r="W2325" s="121"/>
    </row>
    <row r="2326" spans="1:23" x14ac:dyDescent="0.2">
      <c r="A2326" s="86" t="s">
        <v>16</v>
      </c>
      <c r="B2326" s="86" t="s">
        <v>59</v>
      </c>
      <c r="C2326" s="88">
        <v>11543</v>
      </c>
      <c r="D2326" s="88" t="s">
        <v>71</v>
      </c>
      <c r="E2326" s="90" t="s">
        <v>22</v>
      </c>
      <c r="F2326" s="90">
        <v>67</v>
      </c>
      <c r="G2326" s="90">
        <v>60</v>
      </c>
      <c r="H2326" s="91">
        <v>2</v>
      </c>
      <c r="I2326" s="91"/>
      <c r="J2326" s="91"/>
      <c r="K2326" s="91">
        <v>1</v>
      </c>
      <c r="L2326" s="92">
        <v>2</v>
      </c>
      <c r="M2326" s="92"/>
      <c r="N2326" s="92">
        <v>1</v>
      </c>
      <c r="O2326" s="92"/>
      <c r="P2326" s="92">
        <v>2</v>
      </c>
      <c r="Q2326" s="92"/>
      <c r="R2326" s="92"/>
      <c r="S2326" s="92">
        <v>0</v>
      </c>
      <c r="T2326" s="93"/>
      <c r="U2326" s="93">
        <v>2</v>
      </c>
      <c r="V2326" s="94">
        <v>10</v>
      </c>
      <c r="W2326" s="121"/>
    </row>
    <row r="2327" spans="1:23" x14ac:dyDescent="0.2">
      <c r="A2327" s="86" t="s">
        <v>16</v>
      </c>
      <c r="B2327" s="86" t="s">
        <v>59</v>
      </c>
      <c r="C2327" s="88">
        <v>11543</v>
      </c>
      <c r="D2327" s="88" t="s">
        <v>71</v>
      </c>
      <c r="E2327" s="90" t="s">
        <v>22</v>
      </c>
      <c r="F2327" s="90">
        <v>67</v>
      </c>
      <c r="G2327" s="90">
        <v>60</v>
      </c>
      <c r="H2327" s="91">
        <v>1</v>
      </c>
      <c r="I2327" s="91"/>
      <c r="J2327" s="91"/>
      <c r="K2327" s="91">
        <v>1</v>
      </c>
      <c r="L2327" s="92">
        <v>2</v>
      </c>
      <c r="M2327" s="92"/>
      <c r="N2327" s="92">
        <v>1</v>
      </c>
      <c r="O2327" s="92"/>
      <c r="P2327" s="92">
        <v>2</v>
      </c>
      <c r="Q2327" s="92"/>
      <c r="R2327" s="92">
        <v>1</v>
      </c>
      <c r="S2327" s="92"/>
      <c r="T2327" s="93">
        <v>1</v>
      </c>
      <c r="U2327" s="93"/>
      <c r="V2327" s="94">
        <v>9</v>
      </c>
      <c r="W2327" s="121"/>
    </row>
    <row r="2328" spans="1:23" x14ac:dyDescent="0.2">
      <c r="A2328" s="86" t="s">
        <v>16</v>
      </c>
      <c r="B2328" s="86" t="s">
        <v>59</v>
      </c>
      <c r="C2328" s="88">
        <v>11543</v>
      </c>
      <c r="D2328" s="88" t="s">
        <v>71</v>
      </c>
      <c r="E2328" s="90" t="s">
        <v>22</v>
      </c>
      <c r="F2328" s="90">
        <v>67</v>
      </c>
      <c r="G2328" s="90">
        <v>60</v>
      </c>
      <c r="H2328" s="91"/>
      <c r="I2328" s="91">
        <v>2</v>
      </c>
      <c r="J2328" s="91"/>
      <c r="K2328" s="91">
        <v>1</v>
      </c>
      <c r="L2328" s="92">
        <v>2</v>
      </c>
      <c r="M2328" s="92"/>
      <c r="N2328" s="92">
        <v>1</v>
      </c>
      <c r="O2328" s="92"/>
      <c r="P2328" s="92"/>
      <c r="Q2328" s="92">
        <v>1</v>
      </c>
      <c r="R2328" s="92"/>
      <c r="S2328" s="92">
        <v>1</v>
      </c>
      <c r="T2328" s="93">
        <v>0</v>
      </c>
      <c r="U2328" s="93"/>
      <c r="V2328" s="94">
        <v>8</v>
      </c>
      <c r="W2328" s="121"/>
    </row>
    <row r="2329" spans="1:23" x14ac:dyDescent="0.2">
      <c r="A2329" s="86" t="s">
        <v>16</v>
      </c>
      <c r="B2329" s="86" t="s">
        <v>59</v>
      </c>
      <c r="C2329" s="88">
        <v>11543</v>
      </c>
      <c r="D2329" s="88" t="s">
        <v>71</v>
      </c>
      <c r="E2329" s="90" t="s">
        <v>22</v>
      </c>
      <c r="F2329" s="90">
        <v>67</v>
      </c>
      <c r="G2329" s="90">
        <v>60</v>
      </c>
      <c r="H2329" s="91"/>
      <c r="I2329" s="91">
        <v>2</v>
      </c>
      <c r="J2329" s="91"/>
      <c r="K2329" s="91">
        <v>1</v>
      </c>
      <c r="L2329" s="92"/>
      <c r="M2329" s="92">
        <v>2</v>
      </c>
      <c r="N2329" s="92">
        <v>1</v>
      </c>
      <c r="O2329" s="92"/>
      <c r="P2329" s="92"/>
      <c r="Q2329" s="92">
        <v>1</v>
      </c>
      <c r="R2329" s="92">
        <v>1</v>
      </c>
      <c r="S2329" s="92"/>
      <c r="T2329" s="93"/>
      <c r="U2329" s="93">
        <v>1</v>
      </c>
      <c r="V2329" s="94">
        <v>9</v>
      </c>
      <c r="W2329" s="121"/>
    </row>
    <row r="2330" spans="1:23" x14ac:dyDescent="0.2">
      <c r="A2330" s="86" t="s">
        <v>16</v>
      </c>
      <c r="B2330" s="86" t="s">
        <v>59</v>
      </c>
      <c r="C2330" s="88">
        <v>11543</v>
      </c>
      <c r="D2330" s="88" t="s">
        <v>71</v>
      </c>
      <c r="E2330" s="90" t="s">
        <v>22</v>
      </c>
      <c r="F2330" s="90">
        <v>67</v>
      </c>
      <c r="G2330" s="90">
        <v>60</v>
      </c>
      <c r="H2330" s="91"/>
      <c r="I2330" s="91">
        <v>1</v>
      </c>
      <c r="J2330" s="91">
        <v>1</v>
      </c>
      <c r="K2330" s="91"/>
      <c r="L2330" s="92">
        <v>2</v>
      </c>
      <c r="M2330" s="92"/>
      <c r="N2330" s="92">
        <v>1</v>
      </c>
      <c r="O2330" s="92"/>
      <c r="P2330" s="92"/>
      <c r="Q2330" s="92">
        <v>1</v>
      </c>
      <c r="R2330" s="92"/>
      <c r="S2330" s="92">
        <v>1</v>
      </c>
      <c r="T2330" s="93"/>
      <c r="U2330" s="93">
        <v>2</v>
      </c>
      <c r="V2330" s="94">
        <v>9</v>
      </c>
      <c r="W2330" s="121"/>
    </row>
    <row r="2331" spans="1:23" x14ac:dyDescent="0.2">
      <c r="A2331" s="86" t="s">
        <v>16</v>
      </c>
      <c r="B2331" s="86" t="s">
        <v>59</v>
      </c>
      <c r="C2331" s="88">
        <v>11543</v>
      </c>
      <c r="D2331" s="88" t="s">
        <v>71</v>
      </c>
      <c r="E2331" s="90" t="s">
        <v>22</v>
      </c>
      <c r="F2331" s="90">
        <v>67</v>
      </c>
      <c r="G2331" s="90">
        <v>60</v>
      </c>
      <c r="H2331" s="91"/>
      <c r="I2331" s="91">
        <v>2</v>
      </c>
      <c r="J2331" s="91">
        <v>1</v>
      </c>
      <c r="K2331" s="91"/>
      <c r="L2331" s="92">
        <v>2</v>
      </c>
      <c r="M2331" s="92"/>
      <c r="N2331" s="92">
        <v>1</v>
      </c>
      <c r="O2331" s="92"/>
      <c r="P2331" s="92">
        <v>0</v>
      </c>
      <c r="Q2331" s="92"/>
      <c r="R2331" s="92"/>
      <c r="S2331" s="92">
        <v>0</v>
      </c>
      <c r="T2331" s="93">
        <v>1</v>
      </c>
      <c r="U2331" s="93"/>
      <c r="V2331" s="94">
        <v>7</v>
      </c>
      <c r="W2331" s="121"/>
    </row>
    <row r="2332" spans="1:23" x14ac:dyDescent="0.2">
      <c r="A2332" s="86" t="s">
        <v>16</v>
      </c>
      <c r="B2332" s="86" t="s">
        <v>59</v>
      </c>
      <c r="C2332" s="88">
        <v>11543</v>
      </c>
      <c r="D2332" s="88" t="s">
        <v>71</v>
      </c>
      <c r="E2332" s="90" t="s">
        <v>22</v>
      </c>
      <c r="F2332" s="90">
        <v>67</v>
      </c>
      <c r="G2332" s="90">
        <v>60</v>
      </c>
      <c r="H2332" s="91"/>
      <c r="I2332" s="91">
        <v>2</v>
      </c>
      <c r="J2332" s="91"/>
      <c r="K2332" s="91">
        <v>1</v>
      </c>
      <c r="L2332" s="92">
        <v>2</v>
      </c>
      <c r="M2332" s="92"/>
      <c r="N2332" s="92">
        <v>1</v>
      </c>
      <c r="O2332" s="92"/>
      <c r="P2332" s="92"/>
      <c r="Q2332" s="92">
        <v>2</v>
      </c>
      <c r="R2332" s="92">
        <v>1</v>
      </c>
      <c r="S2332" s="92"/>
      <c r="T2332" s="93">
        <v>2</v>
      </c>
      <c r="U2332" s="93"/>
      <c r="V2332" s="94">
        <v>11</v>
      </c>
      <c r="W2332" s="121"/>
    </row>
    <row r="2333" spans="1:23" x14ac:dyDescent="0.2">
      <c r="A2333" s="86" t="s">
        <v>16</v>
      </c>
      <c r="B2333" s="86" t="s">
        <v>59</v>
      </c>
      <c r="C2333" s="88">
        <v>11543</v>
      </c>
      <c r="D2333" s="88" t="s">
        <v>71</v>
      </c>
      <c r="E2333" s="90" t="s">
        <v>22</v>
      </c>
      <c r="F2333" s="90">
        <v>67</v>
      </c>
      <c r="G2333" s="90">
        <v>60</v>
      </c>
      <c r="H2333" s="91">
        <v>2</v>
      </c>
      <c r="I2333" s="91"/>
      <c r="J2333" s="91">
        <v>1</v>
      </c>
      <c r="K2333" s="91"/>
      <c r="L2333" s="92">
        <v>2</v>
      </c>
      <c r="M2333" s="92"/>
      <c r="N2333" s="92">
        <v>1</v>
      </c>
      <c r="O2333" s="92"/>
      <c r="P2333" s="92"/>
      <c r="Q2333" s="92">
        <v>2</v>
      </c>
      <c r="R2333" s="92">
        <v>1</v>
      </c>
      <c r="S2333" s="92"/>
      <c r="T2333" s="93"/>
      <c r="U2333" s="93">
        <v>2</v>
      </c>
      <c r="V2333" s="94">
        <v>11</v>
      </c>
      <c r="W2333" s="121"/>
    </row>
    <row r="2334" spans="1:23" x14ac:dyDescent="0.2">
      <c r="A2334" s="86" t="s">
        <v>16</v>
      </c>
      <c r="B2334" s="86" t="s">
        <v>59</v>
      </c>
      <c r="C2334" s="88">
        <v>11543</v>
      </c>
      <c r="D2334" s="88" t="s">
        <v>71</v>
      </c>
      <c r="E2334" s="90" t="s">
        <v>22</v>
      </c>
      <c r="F2334" s="90">
        <v>67</v>
      </c>
      <c r="G2334" s="90">
        <v>60</v>
      </c>
      <c r="H2334" s="91"/>
      <c r="I2334" s="91">
        <v>2</v>
      </c>
      <c r="J2334" s="91"/>
      <c r="K2334" s="91">
        <v>1</v>
      </c>
      <c r="L2334" s="92"/>
      <c r="M2334" s="92">
        <v>2</v>
      </c>
      <c r="N2334" s="92">
        <v>1</v>
      </c>
      <c r="O2334" s="92"/>
      <c r="P2334" s="92">
        <v>2</v>
      </c>
      <c r="Q2334" s="92"/>
      <c r="R2334" s="92"/>
      <c r="S2334" s="92">
        <v>1</v>
      </c>
      <c r="T2334" s="93"/>
      <c r="U2334" s="93">
        <v>2</v>
      </c>
      <c r="V2334" s="94">
        <v>11</v>
      </c>
      <c r="W2334" s="121"/>
    </row>
    <row r="2335" spans="1:23" x14ac:dyDescent="0.2">
      <c r="A2335" s="86" t="s">
        <v>16</v>
      </c>
      <c r="B2335" s="86" t="s">
        <v>59</v>
      </c>
      <c r="C2335" s="88">
        <v>11543</v>
      </c>
      <c r="D2335" s="88" t="s">
        <v>71</v>
      </c>
      <c r="E2335" s="90" t="s">
        <v>22</v>
      </c>
      <c r="F2335" s="90">
        <v>67</v>
      </c>
      <c r="G2335" s="90">
        <v>60</v>
      </c>
      <c r="H2335" s="91"/>
      <c r="I2335" s="91">
        <v>2</v>
      </c>
      <c r="J2335" s="91">
        <v>1</v>
      </c>
      <c r="K2335" s="91"/>
      <c r="L2335" s="92">
        <v>2</v>
      </c>
      <c r="M2335" s="92"/>
      <c r="N2335" s="92">
        <v>1</v>
      </c>
      <c r="O2335" s="92"/>
      <c r="P2335" s="92">
        <v>2</v>
      </c>
      <c r="Q2335" s="92"/>
      <c r="R2335" s="92">
        <v>1</v>
      </c>
      <c r="S2335" s="92"/>
      <c r="T2335" s="93"/>
      <c r="U2335" s="93">
        <v>2</v>
      </c>
      <c r="V2335" s="94">
        <v>11</v>
      </c>
      <c r="W2335" s="121"/>
    </row>
    <row r="2336" spans="1:23" x14ac:dyDescent="0.2">
      <c r="A2336" s="86" t="s">
        <v>16</v>
      </c>
      <c r="B2336" s="86" t="s">
        <v>59</v>
      </c>
      <c r="C2336" s="88">
        <v>11543</v>
      </c>
      <c r="D2336" s="88" t="s">
        <v>71</v>
      </c>
      <c r="E2336" s="90" t="s">
        <v>22</v>
      </c>
      <c r="F2336" s="90">
        <v>67</v>
      </c>
      <c r="G2336" s="90">
        <v>60</v>
      </c>
      <c r="H2336" s="91"/>
      <c r="I2336" s="91">
        <v>2</v>
      </c>
      <c r="J2336" s="91"/>
      <c r="K2336" s="91">
        <v>1</v>
      </c>
      <c r="L2336" s="92">
        <v>2</v>
      </c>
      <c r="M2336" s="92"/>
      <c r="N2336" s="92"/>
      <c r="O2336" s="92">
        <v>1</v>
      </c>
      <c r="P2336" s="92"/>
      <c r="Q2336" s="92">
        <v>2</v>
      </c>
      <c r="R2336" s="92">
        <v>1</v>
      </c>
      <c r="S2336" s="92"/>
      <c r="T2336" s="93">
        <v>2</v>
      </c>
      <c r="U2336" s="93"/>
      <c r="V2336" s="94">
        <v>11</v>
      </c>
      <c r="W2336" s="121"/>
    </row>
    <row r="2337" spans="1:23" x14ac:dyDescent="0.2">
      <c r="A2337" s="86" t="s">
        <v>16</v>
      </c>
      <c r="B2337" s="86" t="s">
        <v>59</v>
      </c>
      <c r="C2337" s="88">
        <v>11543</v>
      </c>
      <c r="D2337" s="88" t="s">
        <v>71</v>
      </c>
      <c r="E2337" s="90" t="s">
        <v>22</v>
      </c>
      <c r="F2337" s="90">
        <v>67</v>
      </c>
      <c r="G2337" s="90">
        <v>60</v>
      </c>
      <c r="H2337" s="91">
        <v>2</v>
      </c>
      <c r="I2337" s="91"/>
      <c r="J2337" s="91"/>
      <c r="K2337" s="91">
        <v>1</v>
      </c>
      <c r="L2337" s="92">
        <v>2</v>
      </c>
      <c r="M2337" s="92"/>
      <c r="N2337" s="92"/>
      <c r="O2337" s="92">
        <v>1</v>
      </c>
      <c r="P2337" s="92"/>
      <c r="Q2337" s="92">
        <v>2</v>
      </c>
      <c r="R2337" s="92">
        <v>1</v>
      </c>
      <c r="S2337" s="92"/>
      <c r="T2337" s="93"/>
      <c r="U2337" s="93">
        <v>2</v>
      </c>
      <c r="V2337" s="94">
        <v>11</v>
      </c>
      <c r="W2337" s="121"/>
    </row>
    <row r="2338" spans="1:23" x14ac:dyDescent="0.2">
      <c r="A2338" s="86" t="s">
        <v>16</v>
      </c>
      <c r="B2338" s="86" t="s">
        <v>59</v>
      </c>
      <c r="C2338" s="88">
        <v>11543</v>
      </c>
      <c r="D2338" s="88" t="s">
        <v>71</v>
      </c>
      <c r="E2338" s="90" t="s">
        <v>22</v>
      </c>
      <c r="F2338" s="90">
        <v>67</v>
      </c>
      <c r="G2338" s="90">
        <v>60</v>
      </c>
      <c r="H2338" s="91"/>
      <c r="I2338" s="91">
        <v>2</v>
      </c>
      <c r="J2338" s="91"/>
      <c r="K2338" s="91">
        <v>1</v>
      </c>
      <c r="L2338" s="92">
        <v>2</v>
      </c>
      <c r="M2338" s="92"/>
      <c r="N2338" s="92">
        <v>1</v>
      </c>
      <c r="O2338" s="92"/>
      <c r="P2338" s="92"/>
      <c r="Q2338" s="92">
        <v>2</v>
      </c>
      <c r="R2338" s="92">
        <v>1</v>
      </c>
      <c r="S2338" s="92"/>
      <c r="T2338" s="93"/>
      <c r="U2338" s="93">
        <v>2</v>
      </c>
      <c r="V2338" s="94">
        <v>11</v>
      </c>
      <c r="W2338" s="121"/>
    </row>
    <row r="2339" spans="1:23" x14ac:dyDescent="0.2">
      <c r="A2339" s="86" t="s">
        <v>16</v>
      </c>
      <c r="B2339" s="86" t="s">
        <v>59</v>
      </c>
      <c r="C2339" s="88">
        <v>11543</v>
      </c>
      <c r="D2339" s="88" t="s">
        <v>71</v>
      </c>
      <c r="E2339" s="90" t="s">
        <v>22</v>
      </c>
      <c r="F2339" s="90">
        <v>67</v>
      </c>
      <c r="G2339" s="90">
        <v>60</v>
      </c>
      <c r="H2339" s="91">
        <v>2</v>
      </c>
      <c r="I2339" s="91"/>
      <c r="J2339" s="91"/>
      <c r="K2339" s="91">
        <v>1</v>
      </c>
      <c r="L2339" s="92">
        <v>2</v>
      </c>
      <c r="M2339" s="92"/>
      <c r="N2339" s="92"/>
      <c r="O2339" s="92">
        <v>1</v>
      </c>
      <c r="P2339" s="92">
        <v>2</v>
      </c>
      <c r="Q2339" s="92"/>
      <c r="R2339" s="92"/>
      <c r="S2339" s="92">
        <v>0</v>
      </c>
      <c r="T2339" s="93">
        <v>1</v>
      </c>
      <c r="U2339" s="93"/>
      <c r="V2339" s="94">
        <v>9</v>
      </c>
      <c r="W2339" s="121"/>
    </row>
    <row r="2340" spans="1:23" x14ac:dyDescent="0.2">
      <c r="A2340" s="86" t="s">
        <v>16</v>
      </c>
      <c r="B2340" s="86" t="s">
        <v>59</v>
      </c>
      <c r="C2340" s="88">
        <v>11543</v>
      </c>
      <c r="D2340" s="88" t="s">
        <v>71</v>
      </c>
      <c r="E2340" s="90" t="s">
        <v>22</v>
      </c>
      <c r="F2340" s="90">
        <v>67</v>
      </c>
      <c r="G2340" s="90">
        <v>60</v>
      </c>
      <c r="H2340" s="91">
        <v>1</v>
      </c>
      <c r="I2340" s="91"/>
      <c r="J2340" s="91"/>
      <c r="K2340" s="91">
        <v>1</v>
      </c>
      <c r="L2340" s="92">
        <v>0</v>
      </c>
      <c r="M2340" s="92"/>
      <c r="N2340" s="92"/>
      <c r="O2340" s="92">
        <v>0</v>
      </c>
      <c r="P2340" s="92">
        <v>0</v>
      </c>
      <c r="Q2340" s="92"/>
      <c r="R2340" s="92"/>
      <c r="S2340" s="92">
        <v>1</v>
      </c>
      <c r="T2340" s="93"/>
      <c r="U2340" s="93">
        <v>0</v>
      </c>
      <c r="V2340" s="94">
        <v>3</v>
      </c>
      <c r="W2340" s="121"/>
    </row>
    <row r="2341" spans="1:23" x14ac:dyDescent="0.2">
      <c r="A2341" s="86" t="s">
        <v>16</v>
      </c>
      <c r="B2341" s="86" t="s">
        <v>59</v>
      </c>
      <c r="C2341" s="88">
        <v>11543</v>
      </c>
      <c r="D2341" s="88" t="s">
        <v>71</v>
      </c>
      <c r="E2341" s="90" t="s">
        <v>22</v>
      </c>
      <c r="F2341" s="90">
        <v>67</v>
      </c>
      <c r="G2341" s="90">
        <v>60</v>
      </c>
      <c r="H2341" s="91"/>
      <c r="I2341" s="91">
        <v>2</v>
      </c>
      <c r="J2341" s="91"/>
      <c r="K2341" s="91">
        <v>1</v>
      </c>
      <c r="L2341" s="92">
        <v>2</v>
      </c>
      <c r="M2341" s="92"/>
      <c r="N2341" s="92">
        <v>1</v>
      </c>
      <c r="O2341" s="92"/>
      <c r="P2341" s="92">
        <v>2</v>
      </c>
      <c r="Q2341" s="92"/>
      <c r="R2341" s="92">
        <v>1</v>
      </c>
      <c r="S2341" s="92"/>
      <c r="T2341" s="93">
        <v>0</v>
      </c>
      <c r="U2341" s="93"/>
      <c r="V2341" s="94">
        <v>9</v>
      </c>
      <c r="W2341" s="121"/>
    </row>
    <row r="2342" spans="1:23" x14ac:dyDescent="0.2">
      <c r="A2342" s="86" t="s">
        <v>16</v>
      </c>
      <c r="B2342" s="86" t="s">
        <v>59</v>
      </c>
      <c r="C2342" s="88">
        <v>11543</v>
      </c>
      <c r="D2342" s="88" t="s">
        <v>71</v>
      </c>
      <c r="E2342" s="90" t="s">
        <v>22</v>
      </c>
      <c r="F2342" s="90">
        <v>67</v>
      </c>
      <c r="G2342" s="90">
        <v>60</v>
      </c>
      <c r="H2342" s="91"/>
      <c r="I2342" s="91">
        <v>2</v>
      </c>
      <c r="J2342" s="91">
        <v>1</v>
      </c>
      <c r="K2342" s="91"/>
      <c r="L2342" s="92">
        <v>2</v>
      </c>
      <c r="M2342" s="92"/>
      <c r="N2342" s="92"/>
      <c r="O2342" s="92">
        <v>1</v>
      </c>
      <c r="P2342" s="92">
        <v>2</v>
      </c>
      <c r="Q2342" s="92"/>
      <c r="R2342" s="92">
        <v>1</v>
      </c>
      <c r="S2342" s="92"/>
      <c r="T2342" s="93"/>
      <c r="U2342" s="93">
        <v>2</v>
      </c>
      <c r="V2342" s="94">
        <v>11</v>
      </c>
      <c r="W2342" s="121"/>
    </row>
    <row r="2343" spans="1:23" x14ac:dyDescent="0.2">
      <c r="A2343" s="86" t="s">
        <v>16</v>
      </c>
      <c r="B2343" s="86" t="s">
        <v>59</v>
      </c>
      <c r="C2343" s="88">
        <v>11543</v>
      </c>
      <c r="D2343" s="88" t="s">
        <v>71</v>
      </c>
      <c r="E2343" s="90" t="s">
        <v>22</v>
      </c>
      <c r="F2343" s="90">
        <v>67</v>
      </c>
      <c r="G2343" s="90">
        <v>60</v>
      </c>
      <c r="H2343" s="91"/>
      <c r="I2343" s="91">
        <v>2</v>
      </c>
      <c r="J2343" s="91"/>
      <c r="K2343" s="91">
        <v>1</v>
      </c>
      <c r="L2343" s="92">
        <v>2</v>
      </c>
      <c r="M2343" s="92"/>
      <c r="N2343" s="92">
        <v>1</v>
      </c>
      <c r="O2343" s="92"/>
      <c r="P2343" s="92"/>
      <c r="Q2343" s="92">
        <v>1</v>
      </c>
      <c r="R2343" s="92">
        <v>1</v>
      </c>
      <c r="S2343" s="92"/>
      <c r="T2343" s="93"/>
      <c r="U2343" s="93">
        <v>2</v>
      </c>
      <c r="V2343" s="94">
        <v>10</v>
      </c>
      <c r="W2343" s="121"/>
    </row>
    <row r="2344" spans="1:23" x14ac:dyDescent="0.2">
      <c r="A2344" s="86" t="s">
        <v>16</v>
      </c>
      <c r="B2344" s="86" t="s">
        <v>59</v>
      </c>
      <c r="C2344" s="88">
        <v>11543</v>
      </c>
      <c r="D2344" s="88" t="s">
        <v>71</v>
      </c>
      <c r="E2344" s="90" t="s">
        <v>22</v>
      </c>
      <c r="F2344" s="90">
        <v>67</v>
      </c>
      <c r="G2344" s="90">
        <v>60</v>
      </c>
      <c r="H2344" s="91"/>
      <c r="I2344" s="91">
        <v>0</v>
      </c>
      <c r="J2344" s="91">
        <v>1</v>
      </c>
      <c r="K2344" s="91"/>
      <c r="L2344" s="92">
        <v>2</v>
      </c>
      <c r="M2344" s="92"/>
      <c r="N2344" s="92"/>
      <c r="O2344" s="92">
        <v>1</v>
      </c>
      <c r="P2344" s="92">
        <v>0</v>
      </c>
      <c r="Q2344" s="92"/>
      <c r="R2344" s="92"/>
      <c r="S2344" s="92">
        <v>1</v>
      </c>
      <c r="T2344" s="93"/>
      <c r="U2344" s="93">
        <v>2</v>
      </c>
      <c r="V2344" s="94">
        <v>7</v>
      </c>
      <c r="W2344" s="121"/>
    </row>
    <row r="2345" spans="1:23" x14ac:dyDescent="0.2">
      <c r="A2345" s="86" t="s">
        <v>16</v>
      </c>
      <c r="B2345" s="86" t="s">
        <v>59</v>
      </c>
      <c r="C2345" s="88">
        <v>11543</v>
      </c>
      <c r="D2345" s="88" t="s">
        <v>71</v>
      </c>
      <c r="E2345" s="90" t="s">
        <v>22</v>
      </c>
      <c r="F2345" s="90">
        <v>67</v>
      </c>
      <c r="G2345" s="90">
        <v>60</v>
      </c>
      <c r="H2345" s="91">
        <v>2</v>
      </c>
      <c r="I2345" s="91"/>
      <c r="J2345" s="91"/>
      <c r="K2345" s="91">
        <v>1</v>
      </c>
      <c r="L2345" s="92">
        <v>2</v>
      </c>
      <c r="M2345" s="92"/>
      <c r="N2345" s="92"/>
      <c r="O2345" s="92">
        <v>1</v>
      </c>
      <c r="P2345" s="92">
        <v>2</v>
      </c>
      <c r="Q2345" s="92"/>
      <c r="R2345" s="92">
        <v>1</v>
      </c>
      <c r="S2345" s="92"/>
      <c r="T2345" s="93">
        <v>2</v>
      </c>
      <c r="U2345" s="93"/>
      <c r="V2345" s="94">
        <v>11</v>
      </c>
      <c r="W2345" s="121"/>
    </row>
    <row r="2346" spans="1:23" x14ac:dyDescent="0.2">
      <c r="A2346" s="86" t="s">
        <v>16</v>
      </c>
      <c r="B2346" s="86" t="s">
        <v>59</v>
      </c>
      <c r="C2346" s="88">
        <v>11543</v>
      </c>
      <c r="D2346" s="88" t="s">
        <v>71</v>
      </c>
      <c r="E2346" s="90" t="s">
        <v>22</v>
      </c>
      <c r="F2346" s="90">
        <v>67</v>
      </c>
      <c r="G2346" s="90">
        <v>60</v>
      </c>
      <c r="H2346" s="91"/>
      <c r="I2346" s="91">
        <v>2</v>
      </c>
      <c r="J2346" s="91"/>
      <c r="K2346" s="91">
        <v>1</v>
      </c>
      <c r="L2346" s="92"/>
      <c r="M2346" s="92">
        <v>1</v>
      </c>
      <c r="N2346" s="92"/>
      <c r="O2346" s="92">
        <v>1</v>
      </c>
      <c r="P2346" s="92"/>
      <c r="Q2346" s="92">
        <v>2</v>
      </c>
      <c r="R2346" s="92"/>
      <c r="S2346" s="92">
        <v>1</v>
      </c>
      <c r="T2346" s="93">
        <v>2</v>
      </c>
      <c r="U2346" s="93"/>
      <c r="V2346" s="94">
        <v>10</v>
      </c>
      <c r="W2346" s="121"/>
    </row>
    <row r="2347" spans="1:23" x14ac:dyDescent="0.2">
      <c r="A2347" s="86" t="s">
        <v>16</v>
      </c>
      <c r="B2347" s="86" t="s">
        <v>59</v>
      </c>
      <c r="C2347" s="88">
        <v>11543</v>
      </c>
      <c r="D2347" s="88" t="s">
        <v>71</v>
      </c>
      <c r="E2347" s="90" t="s">
        <v>22</v>
      </c>
      <c r="F2347" s="90">
        <v>67</v>
      </c>
      <c r="G2347" s="90">
        <v>60</v>
      </c>
      <c r="H2347" s="91">
        <v>2</v>
      </c>
      <c r="I2347" s="91"/>
      <c r="J2347" s="91"/>
      <c r="K2347" s="91">
        <v>1</v>
      </c>
      <c r="L2347" s="92">
        <v>2</v>
      </c>
      <c r="M2347" s="92"/>
      <c r="N2347" s="92">
        <v>1</v>
      </c>
      <c r="O2347" s="92"/>
      <c r="P2347" s="92"/>
      <c r="Q2347" s="92">
        <v>2</v>
      </c>
      <c r="R2347" s="92">
        <v>1</v>
      </c>
      <c r="S2347" s="92"/>
      <c r="T2347" s="93"/>
      <c r="U2347" s="93">
        <v>2</v>
      </c>
      <c r="V2347" s="94">
        <v>11</v>
      </c>
      <c r="W2347" s="121"/>
    </row>
    <row r="2348" spans="1:23" x14ac:dyDescent="0.2">
      <c r="A2348" s="86" t="s">
        <v>16</v>
      </c>
      <c r="B2348" s="86" t="s">
        <v>59</v>
      </c>
      <c r="C2348" s="88">
        <v>11543</v>
      </c>
      <c r="D2348" s="88" t="s">
        <v>71</v>
      </c>
      <c r="E2348" s="90" t="s">
        <v>22</v>
      </c>
      <c r="F2348" s="90">
        <v>67</v>
      </c>
      <c r="G2348" s="90">
        <v>60</v>
      </c>
      <c r="H2348" s="91">
        <v>2</v>
      </c>
      <c r="I2348" s="91"/>
      <c r="J2348" s="91"/>
      <c r="K2348" s="91">
        <v>1</v>
      </c>
      <c r="L2348" s="92">
        <v>2</v>
      </c>
      <c r="M2348" s="92"/>
      <c r="N2348" s="92">
        <v>1</v>
      </c>
      <c r="O2348" s="92"/>
      <c r="P2348" s="92"/>
      <c r="Q2348" s="92">
        <v>2</v>
      </c>
      <c r="R2348" s="92">
        <v>1</v>
      </c>
      <c r="S2348" s="92"/>
      <c r="T2348" s="93"/>
      <c r="U2348" s="93">
        <v>2</v>
      </c>
      <c r="V2348" s="94">
        <v>11</v>
      </c>
      <c r="W2348" s="121"/>
    </row>
    <row r="2349" spans="1:23" x14ac:dyDescent="0.2">
      <c r="A2349" s="86" t="s">
        <v>16</v>
      </c>
      <c r="B2349" s="86" t="s">
        <v>59</v>
      </c>
      <c r="C2349" s="88">
        <v>11543</v>
      </c>
      <c r="D2349" s="88" t="s">
        <v>71</v>
      </c>
      <c r="E2349" s="90" t="s">
        <v>22</v>
      </c>
      <c r="F2349" s="90">
        <v>67</v>
      </c>
      <c r="G2349" s="90">
        <v>60</v>
      </c>
      <c r="H2349" s="91">
        <v>2</v>
      </c>
      <c r="I2349" s="91"/>
      <c r="J2349" s="91">
        <v>1</v>
      </c>
      <c r="K2349" s="91"/>
      <c r="L2349" s="92">
        <v>2</v>
      </c>
      <c r="M2349" s="92"/>
      <c r="N2349" s="92">
        <v>1</v>
      </c>
      <c r="O2349" s="92"/>
      <c r="P2349" s="92"/>
      <c r="Q2349" s="92">
        <v>2</v>
      </c>
      <c r="R2349" s="92">
        <v>1</v>
      </c>
      <c r="S2349" s="92"/>
      <c r="T2349" s="93">
        <v>1</v>
      </c>
      <c r="U2349" s="93"/>
      <c r="V2349" s="94">
        <v>10</v>
      </c>
      <c r="W2349" s="121"/>
    </row>
    <row r="2350" spans="1:23" x14ac:dyDescent="0.2">
      <c r="A2350" s="86" t="s">
        <v>16</v>
      </c>
      <c r="B2350" s="86" t="s">
        <v>59</v>
      </c>
      <c r="C2350" s="88">
        <v>11543</v>
      </c>
      <c r="D2350" s="88" t="s">
        <v>71</v>
      </c>
      <c r="E2350" s="90" t="s">
        <v>22</v>
      </c>
      <c r="F2350" s="90">
        <v>67</v>
      </c>
      <c r="G2350" s="90">
        <v>60</v>
      </c>
      <c r="H2350" s="91"/>
      <c r="I2350" s="91">
        <v>1</v>
      </c>
      <c r="J2350" s="91"/>
      <c r="K2350" s="91">
        <v>1</v>
      </c>
      <c r="L2350" s="92">
        <v>2</v>
      </c>
      <c r="M2350" s="92"/>
      <c r="N2350" s="92"/>
      <c r="O2350" s="92">
        <v>1</v>
      </c>
      <c r="P2350" s="92"/>
      <c r="Q2350" s="92">
        <v>2</v>
      </c>
      <c r="R2350" s="92"/>
      <c r="S2350" s="92">
        <v>1</v>
      </c>
      <c r="T2350" s="93"/>
      <c r="U2350" s="93">
        <v>2</v>
      </c>
      <c r="V2350" s="94">
        <v>10</v>
      </c>
      <c r="W2350" s="121"/>
    </row>
    <row r="2351" spans="1:23" x14ac:dyDescent="0.2">
      <c r="A2351" s="86" t="s">
        <v>16</v>
      </c>
      <c r="B2351" s="86" t="s">
        <v>59</v>
      </c>
      <c r="C2351" s="88">
        <v>11543</v>
      </c>
      <c r="D2351" s="88" t="s">
        <v>71</v>
      </c>
      <c r="E2351" s="90" t="s">
        <v>22</v>
      </c>
      <c r="F2351" s="90">
        <v>67</v>
      </c>
      <c r="G2351" s="90">
        <v>60</v>
      </c>
      <c r="H2351" s="91"/>
      <c r="I2351" s="91">
        <v>2</v>
      </c>
      <c r="J2351" s="91"/>
      <c r="K2351" s="91">
        <v>0</v>
      </c>
      <c r="L2351" s="92"/>
      <c r="M2351" s="92">
        <v>0</v>
      </c>
      <c r="N2351" s="92">
        <v>0</v>
      </c>
      <c r="O2351" s="92"/>
      <c r="P2351" s="92">
        <v>0</v>
      </c>
      <c r="Q2351" s="92"/>
      <c r="R2351" s="92">
        <v>1</v>
      </c>
      <c r="S2351" s="92"/>
      <c r="T2351" s="93">
        <v>1</v>
      </c>
      <c r="U2351" s="93"/>
      <c r="V2351" s="94">
        <v>4</v>
      </c>
      <c r="W2351" s="121"/>
    </row>
    <row r="2352" spans="1:23" x14ac:dyDescent="0.2">
      <c r="A2352" s="86" t="s">
        <v>16</v>
      </c>
      <c r="B2352" s="86" t="s">
        <v>59</v>
      </c>
      <c r="C2352" s="88">
        <v>11543</v>
      </c>
      <c r="D2352" s="88" t="s">
        <v>71</v>
      </c>
      <c r="E2352" s="90" t="s">
        <v>22</v>
      </c>
      <c r="F2352" s="90">
        <v>67</v>
      </c>
      <c r="G2352" s="90">
        <v>60</v>
      </c>
      <c r="H2352" s="91"/>
      <c r="I2352" s="91">
        <v>2</v>
      </c>
      <c r="J2352" s="91">
        <v>1</v>
      </c>
      <c r="K2352" s="91"/>
      <c r="L2352" s="92">
        <v>2</v>
      </c>
      <c r="M2352" s="92"/>
      <c r="N2352" s="92"/>
      <c r="O2352" s="92">
        <v>1</v>
      </c>
      <c r="P2352" s="92">
        <v>2</v>
      </c>
      <c r="Q2352" s="92"/>
      <c r="R2352" s="92"/>
      <c r="S2352" s="92">
        <v>1</v>
      </c>
      <c r="T2352" s="93">
        <v>2</v>
      </c>
      <c r="U2352" s="93"/>
      <c r="V2352" s="94">
        <v>11</v>
      </c>
      <c r="W2352" s="121"/>
    </row>
    <row r="2353" spans="1:23" x14ac:dyDescent="0.2">
      <c r="A2353" s="86" t="s">
        <v>16</v>
      </c>
      <c r="B2353" s="86" t="s">
        <v>59</v>
      </c>
      <c r="C2353" s="88">
        <v>11543</v>
      </c>
      <c r="D2353" s="88" t="s">
        <v>71</v>
      </c>
      <c r="E2353" s="90" t="s">
        <v>23</v>
      </c>
      <c r="F2353" s="90">
        <v>67</v>
      </c>
      <c r="G2353" s="90">
        <v>60</v>
      </c>
      <c r="H2353" s="91"/>
      <c r="I2353" s="91">
        <v>0</v>
      </c>
      <c r="J2353" s="91">
        <v>0</v>
      </c>
      <c r="K2353" s="91"/>
      <c r="L2353" s="92"/>
      <c r="M2353" s="92">
        <v>1</v>
      </c>
      <c r="N2353" s="92">
        <v>1</v>
      </c>
      <c r="O2353" s="92"/>
      <c r="P2353" s="92">
        <v>2</v>
      </c>
      <c r="Q2353" s="92"/>
      <c r="R2353" s="92">
        <v>1</v>
      </c>
      <c r="S2353" s="92"/>
      <c r="T2353" s="93">
        <v>1</v>
      </c>
      <c r="U2353" s="93"/>
      <c r="V2353" s="94">
        <v>6</v>
      </c>
      <c r="W2353" s="121"/>
    </row>
    <row r="2354" spans="1:23" x14ac:dyDescent="0.2">
      <c r="A2354" s="86" t="s">
        <v>16</v>
      </c>
      <c r="B2354" s="86" t="s">
        <v>59</v>
      </c>
      <c r="C2354" s="88">
        <v>11543</v>
      </c>
      <c r="D2354" s="88" t="s">
        <v>71</v>
      </c>
      <c r="E2354" s="90" t="s">
        <v>23</v>
      </c>
      <c r="F2354" s="90">
        <v>67</v>
      </c>
      <c r="G2354" s="90">
        <v>60</v>
      </c>
      <c r="H2354" s="91"/>
      <c r="I2354" s="91">
        <v>1</v>
      </c>
      <c r="J2354" s="91">
        <v>1</v>
      </c>
      <c r="K2354" s="91"/>
      <c r="L2354" s="92">
        <v>2</v>
      </c>
      <c r="M2354" s="92"/>
      <c r="N2354" s="92">
        <v>1</v>
      </c>
      <c r="O2354" s="92"/>
      <c r="P2354" s="92">
        <v>2</v>
      </c>
      <c r="Q2354" s="92"/>
      <c r="R2354" s="92">
        <v>1</v>
      </c>
      <c r="S2354" s="92"/>
      <c r="T2354" s="93">
        <v>1</v>
      </c>
      <c r="U2354" s="93"/>
      <c r="V2354" s="94">
        <v>9</v>
      </c>
      <c r="W2354" s="121"/>
    </row>
    <row r="2355" spans="1:23" x14ac:dyDescent="0.2">
      <c r="A2355" s="86" t="s">
        <v>16</v>
      </c>
      <c r="B2355" s="86" t="s">
        <v>59</v>
      </c>
      <c r="C2355" s="88">
        <v>11543</v>
      </c>
      <c r="D2355" s="88" t="s">
        <v>71</v>
      </c>
      <c r="E2355" s="90" t="s">
        <v>23</v>
      </c>
      <c r="F2355" s="90">
        <v>67</v>
      </c>
      <c r="G2355" s="90">
        <v>60</v>
      </c>
      <c r="H2355" s="91">
        <v>2</v>
      </c>
      <c r="I2355" s="91"/>
      <c r="J2355" s="91"/>
      <c r="K2355" s="91">
        <v>1</v>
      </c>
      <c r="L2355" s="92">
        <v>2</v>
      </c>
      <c r="M2355" s="92"/>
      <c r="N2355" s="92">
        <v>1</v>
      </c>
      <c r="O2355" s="92"/>
      <c r="P2355" s="92">
        <v>0</v>
      </c>
      <c r="Q2355" s="92"/>
      <c r="R2355" s="92">
        <v>1</v>
      </c>
      <c r="S2355" s="92"/>
      <c r="T2355" s="93"/>
      <c r="U2355" s="93">
        <v>1</v>
      </c>
      <c r="V2355" s="94">
        <v>8</v>
      </c>
      <c r="W2355" s="121"/>
    </row>
    <row r="2356" spans="1:23" x14ac:dyDescent="0.2">
      <c r="A2356" s="86" t="s">
        <v>16</v>
      </c>
      <c r="B2356" s="86" t="s">
        <v>59</v>
      </c>
      <c r="C2356" s="88">
        <v>11543</v>
      </c>
      <c r="D2356" s="88" t="s">
        <v>71</v>
      </c>
      <c r="E2356" s="90" t="s">
        <v>23</v>
      </c>
      <c r="F2356" s="90">
        <v>67</v>
      </c>
      <c r="G2356" s="90">
        <v>60</v>
      </c>
      <c r="H2356" s="91"/>
      <c r="I2356" s="91">
        <v>1</v>
      </c>
      <c r="J2356" s="91">
        <v>1</v>
      </c>
      <c r="K2356" s="91"/>
      <c r="L2356" s="92">
        <v>2</v>
      </c>
      <c r="M2356" s="92"/>
      <c r="N2356" s="92">
        <v>0</v>
      </c>
      <c r="O2356" s="92"/>
      <c r="P2356" s="92">
        <v>0</v>
      </c>
      <c r="Q2356" s="92"/>
      <c r="R2356" s="92"/>
      <c r="S2356" s="92">
        <v>1</v>
      </c>
      <c r="T2356" s="93"/>
      <c r="U2356" s="93">
        <v>1</v>
      </c>
      <c r="V2356" s="94">
        <v>6</v>
      </c>
      <c r="W2356" s="121"/>
    </row>
    <row r="2357" spans="1:23" x14ac:dyDescent="0.2">
      <c r="A2357" s="86" t="s">
        <v>16</v>
      </c>
      <c r="B2357" s="86" t="s">
        <v>59</v>
      </c>
      <c r="C2357" s="88">
        <v>11543</v>
      </c>
      <c r="D2357" s="88" t="s">
        <v>71</v>
      </c>
      <c r="E2357" s="90" t="s">
        <v>23</v>
      </c>
      <c r="F2357" s="90">
        <v>67</v>
      </c>
      <c r="G2357" s="90">
        <v>60</v>
      </c>
      <c r="H2357" s="91">
        <v>1</v>
      </c>
      <c r="I2357" s="91"/>
      <c r="J2357" s="91"/>
      <c r="K2357" s="91">
        <v>1</v>
      </c>
      <c r="L2357" s="92">
        <v>2</v>
      </c>
      <c r="M2357" s="92"/>
      <c r="N2357" s="92">
        <v>1</v>
      </c>
      <c r="O2357" s="92"/>
      <c r="P2357" s="92">
        <v>0</v>
      </c>
      <c r="Q2357" s="92"/>
      <c r="R2357" s="92">
        <v>1</v>
      </c>
      <c r="S2357" s="92"/>
      <c r="T2357" s="93">
        <v>1</v>
      </c>
      <c r="U2357" s="93"/>
      <c r="V2357" s="94">
        <v>7</v>
      </c>
      <c r="W2357" s="121"/>
    </row>
    <row r="2358" spans="1:23" x14ac:dyDescent="0.2">
      <c r="A2358" s="86" t="s">
        <v>16</v>
      </c>
      <c r="B2358" s="86" t="s">
        <v>59</v>
      </c>
      <c r="C2358" s="88">
        <v>11543</v>
      </c>
      <c r="D2358" s="88" t="s">
        <v>71</v>
      </c>
      <c r="E2358" s="90" t="s">
        <v>23</v>
      </c>
      <c r="F2358" s="90">
        <v>67</v>
      </c>
      <c r="G2358" s="90">
        <v>60</v>
      </c>
      <c r="H2358" s="91"/>
      <c r="I2358" s="91">
        <v>2</v>
      </c>
      <c r="J2358" s="91">
        <v>1</v>
      </c>
      <c r="K2358" s="91"/>
      <c r="L2358" s="92"/>
      <c r="M2358" s="92">
        <v>1</v>
      </c>
      <c r="N2358" s="92">
        <v>1</v>
      </c>
      <c r="O2358" s="92"/>
      <c r="P2358" s="92">
        <v>2</v>
      </c>
      <c r="Q2358" s="92"/>
      <c r="R2358" s="92"/>
      <c r="S2358" s="92">
        <v>1</v>
      </c>
      <c r="T2358" s="93">
        <v>0</v>
      </c>
      <c r="U2358" s="93"/>
      <c r="V2358" s="94">
        <v>8</v>
      </c>
      <c r="W2358" s="121"/>
    </row>
    <row r="2359" spans="1:23" x14ac:dyDescent="0.2">
      <c r="A2359" s="86" t="s">
        <v>16</v>
      </c>
      <c r="B2359" s="86" t="s">
        <v>59</v>
      </c>
      <c r="C2359" s="88">
        <v>11543</v>
      </c>
      <c r="D2359" s="88" t="s">
        <v>71</v>
      </c>
      <c r="E2359" s="90" t="s">
        <v>23</v>
      </c>
      <c r="F2359" s="90">
        <v>67</v>
      </c>
      <c r="G2359" s="90">
        <v>60</v>
      </c>
      <c r="H2359" s="91">
        <v>1</v>
      </c>
      <c r="I2359" s="91"/>
      <c r="J2359" s="91"/>
      <c r="K2359" s="91">
        <v>1</v>
      </c>
      <c r="L2359" s="92">
        <v>0</v>
      </c>
      <c r="M2359" s="92"/>
      <c r="N2359" s="92"/>
      <c r="O2359" s="92">
        <v>0</v>
      </c>
      <c r="P2359" s="92">
        <v>1</v>
      </c>
      <c r="Q2359" s="92"/>
      <c r="R2359" s="92">
        <v>0</v>
      </c>
      <c r="S2359" s="92"/>
      <c r="T2359" s="93">
        <v>0</v>
      </c>
      <c r="U2359" s="93"/>
      <c r="V2359" s="94">
        <v>3</v>
      </c>
      <c r="W2359" s="121"/>
    </row>
    <row r="2360" spans="1:23" x14ac:dyDescent="0.2">
      <c r="A2360" s="86" t="s">
        <v>16</v>
      </c>
      <c r="B2360" s="86" t="s">
        <v>59</v>
      </c>
      <c r="C2360" s="88">
        <v>11543</v>
      </c>
      <c r="D2360" s="88" t="s">
        <v>71</v>
      </c>
      <c r="E2360" s="90" t="s">
        <v>23</v>
      </c>
      <c r="F2360" s="90">
        <v>67</v>
      </c>
      <c r="G2360" s="90">
        <v>60</v>
      </c>
      <c r="H2360" s="91">
        <v>1</v>
      </c>
      <c r="I2360" s="91"/>
      <c r="J2360" s="91">
        <v>0</v>
      </c>
      <c r="K2360" s="91"/>
      <c r="L2360" s="92"/>
      <c r="M2360" s="92">
        <v>2</v>
      </c>
      <c r="N2360" s="92">
        <v>1</v>
      </c>
      <c r="O2360" s="92"/>
      <c r="P2360" s="92">
        <v>0</v>
      </c>
      <c r="Q2360" s="92"/>
      <c r="R2360" s="92"/>
      <c r="S2360" s="92">
        <v>0</v>
      </c>
      <c r="T2360" s="93">
        <v>0</v>
      </c>
      <c r="U2360" s="93"/>
      <c r="V2360" s="94">
        <v>4</v>
      </c>
      <c r="W2360" s="121"/>
    </row>
    <row r="2361" spans="1:23" x14ac:dyDescent="0.2">
      <c r="A2361" s="86" t="s">
        <v>16</v>
      </c>
      <c r="B2361" s="86" t="s">
        <v>59</v>
      </c>
      <c r="C2361" s="88">
        <v>11543</v>
      </c>
      <c r="D2361" s="88" t="s">
        <v>71</v>
      </c>
      <c r="E2361" s="90" t="s">
        <v>23</v>
      </c>
      <c r="F2361" s="90">
        <v>67</v>
      </c>
      <c r="G2361" s="90">
        <v>60</v>
      </c>
      <c r="H2361" s="91"/>
      <c r="I2361" s="91">
        <v>1</v>
      </c>
      <c r="J2361" s="91">
        <v>1</v>
      </c>
      <c r="K2361" s="91"/>
      <c r="L2361" s="92"/>
      <c r="M2361" s="92">
        <v>2</v>
      </c>
      <c r="N2361" s="92">
        <v>1</v>
      </c>
      <c r="O2361" s="92"/>
      <c r="P2361" s="92">
        <v>0</v>
      </c>
      <c r="Q2361" s="92"/>
      <c r="R2361" s="92">
        <v>1</v>
      </c>
      <c r="S2361" s="92"/>
      <c r="T2361" s="93">
        <v>1</v>
      </c>
      <c r="U2361" s="93"/>
      <c r="V2361" s="94">
        <v>7</v>
      </c>
      <c r="W2361" s="121"/>
    </row>
    <row r="2362" spans="1:23" x14ac:dyDescent="0.2">
      <c r="A2362" s="86" t="s">
        <v>16</v>
      </c>
      <c r="B2362" s="86" t="s">
        <v>59</v>
      </c>
      <c r="C2362" s="88">
        <v>11543</v>
      </c>
      <c r="D2362" s="88" t="s">
        <v>71</v>
      </c>
      <c r="E2362" s="90" t="s">
        <v>23</v>
      </c>
      <c r="F2362" s="90">
        <v>67</v>
      </c>
      <c r="G2362" s="90">
        <v>60</v>
      </c>
      <c r="H2362" s="91">
        <v>2</v>
      </c>
      <c r="I2362" s="91"/>
      <c r="J2362" s="91"/>
      <c r="K2362" s="91">
        <v>1</v>
      </c>
      <c r="L2362" s="92">
        <v>2</v>
      </c>
      <c r="M2362" s="92"/>
      <c r="N2362" s="92">
        <v>1</v>
      </c>
      <c r="O2362" s="92"/>
      <c r="P2362" s="92">
        <v>2</v>
      </c>
      <c r="Q2362" s="92"/>
      <c r="R2362" s="92">
        <v>1</v>
      </c>
      <c r="S2362" s="92"/>
      <c r="T2362" s="93">
        <v>1</v>
      </c>
      <c r="U2362" s="93"/>
      <c r="V2362" s="94">
        <v>10</v>
      </c>
      <c r="W2362" s="121"/>
    </row>
    <row r="2363" spans="1:23" x14ac:dyDescent="0.2">
      <c r="A2363" s="86" t="s">
        <v>16</v>
      </c>
      <c r="B2363" s="86" t="s">
        <v>59</v>
      </c>
      <c r="C2363" s="88">
        <v>11543</v>
      </c>
      <c r="D2363" s="88" t="s">
        <v>71</v>
      </c>
      <c r="E2363" s="90" t="s">
        <v>23</v>
      </c>
      <c r="F2363" s="90">
        <v>67</v>
      </c>
      <c r="G2363" s="90">
        <v>60</v>
      </c>
      <c r="H2363" s="91"/>
      <c r="I2363" s="91">
        <v>2</v>
      </c>
      <c r="J2363" s="91">
        <v>1</v>
      </c>
      <c r="K2363" s="91"/>
      <c r="L2363" s="92"/>
      <c r="M2363" s="92">
        <v>1</v>
      </c>
      <c r="N2363" s="92">
        <v>1</v>
      </c>
      <c r="O2363" s="92"/>
      <c r="P2363" s="92">
        <v>0</v>
      </c>
      <c r="Q2363" s="92"/>
      <c r="R2363" s="92">
        <v>1</v>
      </c>
      <c r="S2363" s="92"/>
      <c r="T2363" s="93">
        <v>1</v>
      </c>
      <c r="U2363" s="93"/>
      <c r="V2363" s="94">
        <v>7</v>
      </c>
      <c r="W2363" s="121"/>
    </row>
    <row r="2364" spans="1:23" x14ac:dyDescent="0.2">
      <c r="A2364" s="86" t="s">
        <v>16</v>
      </c>
      <c r="B2364" s="86" t="s">
        <v>59</v>
      </c>
      <c r="C2364" s="88">
        <v>11543</v>
      </c>
      <c r="D2364" s="88" t="s">
        <v>71</v>
      </c>
      <c r="E2364" s="90" t="s">
        <v>23</v>
      </c>
      <c r="F2364" s="90">
        <v>67</v>
      </c>
      <c r="G2364" s="90">
        <v>60</v>
      </c>
      <c r="H2364" s="91">
        <v>0</v>
      </c>
      <c r="I2364" s="91"/>
      <c r="J2364" s="91">
        <v>0</v>
      </c>
      <c r="K2364" s="91"/>
      <c r="L2364" s="92">
        <v>0</v>
      </c>
      <c r="M2364" s="92"/>
      <c r="N2364" s="92">
        <v>1</v>
      </c>
      <c r="O2364" s="92"/>
      <c r="P2364" s="92">
        <v>1</v>
      </c>
      <c r="Q2364" s="92"/>
      <c r="R2364" s="92">
        <v>1</v>
      </c>
      <c r="S2364" s="92"/>
      <c r="T2364" s="93">
        <v>0</v>
      </c>
      <c r="U2364" s="93"/>
      <c r="V2364" s="94">
        <v>3</v>
      </c>
      <c r="W2364" s="121"/>
    </row>
    <row r="2365" spans="1:23" x14ac:dyDescent="0.2">
      <c r="A2365" s="86" t="s">
        <v>16</v>
      </c>
      <c r="B2365" s="86" t="s">
        <v>59</v>
      </c>
      <c r="C2365" s="88">
        <v>11543</v>
      </c>
      <c r="D2365" s="88" t="s">
        <v>71</v>
      </c>
      <c r="E2365" s="90" t="s">
        <v>23</v>
      </c>
      <c r="F2365" s="90">
        <v>67</v>
      </c>
      <c r="G2365" s="90">
        <v>60</v>
      </c>
      <c r="H2365" s="91">
        <v>2</v>
      </c>
      <c r="I2365" s="91"/>
      <c r="J2365" s="91"/>
      <c r="K2365" s="91">
        <v>0</v>
      </c>
      <c r="L2365" s="92">
        <v>0</v>
      </c>
      <c r="M2365" s="92"/>
      <c r="N2365" s="92">
        <v>1</v>
      </c>
      <c r="O2365" s="92"/>
      <c r="P2365" s="92">
        <v>0</v>
      </c>
      <c r="Q2365" s="92"/>
      <c r="R2365" s="92">
        <v>1</v>
      </c>
      <c r="S2365" s="92"/>
      <c r="T2365" s="93">
        <v>1</v>
      </c>
      <c r="U2365" s="93"/>
      <c r="V2365" s="94">
        <v>5</v>
      </c>
      <c r="W2365" s="121"/>
    </row>
    <row r="2366" spans="1:23" x14ac:dyDescent="0.2">
      <c r="A2366" s="86" t="s">
        <v>16</v>
      </c>
      <c r="B2366" s="86" t="s">
        <v>59</v>
      </c>
      <c r="C2366" s="88">
        <v>11543</v>
      </c>
      <c r="D2366" s="88" t="s">
        <v>71</v>
      </c>
      <c r="E2366" s="90" t="s">
        <v>23</v>
      </c>
      <c r="F2366" s="90">
        <v>67</v>
      </c>
      <c r="G2366" s="90">
        <v>60</v>
      </c>
      <c r="H2366" s="91">
        <v>0</v>
      </c>
      <c r="I2366" s="91"/>
      <c r="J2366" s="91">
        <v>0</v>
      </c>
      <c r="K2366" s="91"/>
      <c r="L2366" s="92">
        <v>1</v>
      </c>
      <c r="M2366" s="92"/>
      <c r="N2366" s="92">
        <v>0</v>
      </c>
      <c r="O2366" s="92"/>
      <c r="P2366" s="92">
        <v>2</v>
      </c>
      <c r="Q2366" s="92"/>
      <c r="R2366" s="92">
        <v>1</v>
      </c>
      <c r="S2366" s="92"/>
      <c r="T2366" s="93">
        <v>1</v>
      </c>
      <c r="U2366" s="93"/>
      <c r="V2366" s="94">
        <v>5</v>
      </c>
      <c r="W2366" s="121"/>
    </row>
    <row r="2367" spans="1:23" x14ac:dyDescent="0.2">
      <c r="A2367" s="86" t="s">
        <v>16</v>
      </c>
      <c r="B2367" s="86" t="s">
        <v>59</v>
      </c>
      <c r="C2367" s="88">
        <v>11543</v>
      </c>
      <c r="D2367" s="88" t="s">
        <v>71</v>
      </c>
      <c r="E2367" s="90" t="s">
        <v>23</v>
      </c>
      <c r="F2367" s="90">
        <v>67</v>
      </c>
      <c r="G2367" s="90">
        <v>60</v>
      </c>
      <c r="H2367" s="91">
        <v>1</v>
      </c>
      <c r="I2367" s="91"/>
      <c r="J2367" s="91">
        <v>1</v>
      </c>
      <c r="K2367" s="91"/>
      <c r="L2367" s="92">
        <v>2</v>
      </c>
      <c r="M2367" s="92"/>
      <c r="N2367" s="92">
        <v>1</v>
      </c>
      <c r="O2367" s="92"/>
      <c r="P2367" s="92">
        <v>2</v>
      </c>
      <c r="Q2367" s="92"/>
      <c r="R2367" s="92">
        <v>1</v>
      </c>
      <c r="S2367" s="92"/>
      <c r="T2367" s="93">
        <v>1</v>
      </c>
      <c r="U2367" s="93"/>
      <c r="V2367" s="94">
        <v>9</v>
      </c>
      <c r="W2367" s="121"/>
    </row>
    <row r="2368" spans="1:23" x14ac:dyDescent="0.2">
      <c r="A2368" s="86" t="s">
        <v>16</v>
      </c>
      <c r="B2368" s="86" t="s">
        <v>59</v>
      </c>
      <c r="C2368" s="88">
        <v>11543</v>
      </c>
      <c r="D2368" s="88" t="s">
        <v>71</v>
      </c>
      <c r="E2368" s="90" t="s">
        <v>23</v>
      </c>
      <c r="F2368" s="90">
        <v>67</v>
      </c>
      <c r="G2368" s="90">
        <v>60</v>
      </c>
      <c r="H2368" s="91"/>
      <c r="I2368" s="91">
        <v>0</v>
      </c>
      <c r="J2368" s="91">
        <v>0</v>
      </c>
      <c r="K2368" s="91"/>
      <c r="L2368" s="92"/>
      <c r="M2368" s="92">
        <v>2</v>
      </c>
      <c r="N2368" s="92">
        <v>1</v>
      </c>
      <c r="O2368" s="92"/>
      <c r="P2368" s="92">
        <v>0</v>
      </c>
      <c r="Q2368" s="92"/>
      <c r="R2368" s="92"/>
      <c r="S2368" s="92">
        <v>0</v>
      </c>
      <c r="T2368" s="93">
        <v>0</v>
      </c>
      <c r="U2368" s="93"/>
      <c r="V2368" s="94">
        <v>3</v>
      </c>
      <c r="W2368" s="121"/>
    </row>
    <row r="2369" spans="1:23" x14ac:dyDescent="0.2">
      <c r="A2369" s="86" t="s">
        <v>16</v>
      </c>
      <c r="B2369" s="86" t="s">
        <v>59</v>
      </c>
      <c r="C2369" s="88">
        <v>11543</v>
      </c>
      <c r="D2369" s="88" t="s">
        <v>71</v>
      </c>
      <c r="E2369" s="90" t="s">
        <v>23</v>
      </c>
      <c r="F2369" s="90">
        <v>67</v>
      </c>
      <c r="G2369" s="90">
        <v>60</v>
      </c>
      <c r="H2369" s="91"/>
      <c r="I2369" s="91">
        <v>1</v>
      </c>
      <c r="J2369" s="91">
        <v>0</v>
      </c>
      <c r="K2369" s="91"/>
      <c r="L2369" s="92"/>
      <c r="M2369" s="92">
        <v>0</v>
      </c>
      <c r="N2369" s="92">
        <v>0</v>
      </c>
      <c r="O2369" s="92"/>
      <c r="P2369" s="92">
        <v>0</v>
      </c>
      <c r="Q2369" s="92"/>
      <c r="R2369" s="92">
        <v>1</v>
      </c>
      <c r="S2369" s="92"/>
      <c r="T2369" s="93">
        <v>0</v>
      </c>
      <c r="U2369" s="93"/>
      <c r="V2369" s="94">
        <v>2</v>
      </c>
      <c r="W2369" s="121"/>
    </row>
    <row r="2370" spans="1:23" x14ac:dyDescent="0.2">
      <c r="A2370" s="86" t="s">
        <v>16</v>
      </c>
      <c r="B2370" s="86" t="s">
        <v>59</v>
      </c>
      <c r="C2370" s="88">
        <v>11543</v>
      </c>
      <c r="D2370" s="88" t="s">
        <v>71</v>
      </c>
      <c r="E2370" s="90" t="s">
        <v>23</v>
      </c>
      <c r="F2370" s="90">
        <v>67</v>
      </c>
      <c r="G2370" s="90">
        <v>60</v>
      </c>
      <c r="H2370" s="91"/>
      <c r="I2370" s="91">
        <v>2</v>
      </c>
      <c r="J2370" s="91"/>
      <c r="K2370" s="91">
        <v>1</v>
      </c>
      <c r="L2370" s="92"/>
      <c r="M2370" s="92">
        <v>2</v>
      </c>
      <c r="N2370" s="92">
        <v>1</v>
      </c>
      <c r="O2370" s="92"/>
      <c r="P2370" s="92">
        <v>0</v>
      </c>
      <c r="Q2370" s="92"/>
      <c r="R2370" s="92">
        <v>1</v>
      </c>
      <c r="S2370" s="92"/>
      <c r="T2370" s="93">
        <v>0</v>
      </c>
      <c r="U2370" s="93"/>
      <c r="V2370" s="94">
        <v>7</v>
      </c>
      <c r="W2370" s="121"/>
    </row>
    <row r="2371" spans="1:23" x14ac:dyDescent="0.2">
      <c r="A2371" s="86" t="s">
        <v>16</v>
      </c>
      <c r="B2371" s="86" t="s">
        <v>59</v>
      </c>
      <c r="C2371" s="88">
        <v>11543</v>
      </c>
      <c r="D2371" s="88" t="s">
        <v>71</v>
      </c>
      <c r="E2371" s="90" t="s">
        <v>23</v>
      </c>
      <c r="F2371" s="90">
        <v>67</v>
      </c>
      <c r="G2371" s="90">
        <v>60</v>
      </c>
      <c r="H2371" s="91">
        <v>0</v>
      </c>
      <c r="I2371" s="91"/>
      <c r="J2371" s="91">
        <v>0</v>
      </c>
      <c r="K2371" s="91"/>
      <c r="L2371" s="92">
        <v>1</v>
      </c>
      <c r="M2371" s="92"/>
      <c r="N2371" s="92">
        <v>1</v>
      </c>
      <c r="O2371" s="92"/>
      <c r="P2371" s="92">
        <v>0</v>
      </c>
      <c r="Q2371" s="92"/>
      <c r="R2371" s="92">
        <v>0</v>
      </c>
      <c r="S2371" s="92"/>
      <c r="T2371" s="93">
        <v>1</v>
      </c>
      <c r="U2371" s="93"/>
      <c r="V2371" s="94">
        <v>3</v>
      </c>
      <c r="W2371" s="121"/>
    </row>
    <row r="2372" spans="1:23" x14ac:dyDescent="0.2">
      <c r="A2372" s="86" t="s">
        <v>16</v>
      </c>
      <c r="B2372" s="86" t="s">
        <v>59</v>
      </c>
      <c r="C2372" s="88">
        <v>11543</v>
      </c>
      <c r="D2372" s="88" t="s">
        <v>71</v>
      </c>
      <c r="E2372" s="90" t="s">
        <v>23</v>
      </c>
      <c r="F2372" s="90">
        <v>67</v>
      </c>
      <c r="G2372" s="90">
        <v>60</v>
      </c>
      <c r="H2372" s="91">
        <v>0</v>
      </c>
      <c r="I2372" s="91"/>
      <c r="J2372" s="91"/>
      <c r="K2372" s="91">
        <v>1</v>
      </c>
      <c r="L2372" s="92">
        <v>2</v>
      </c>
      <c r="M2372" s="92"/>
      <c r="N2372" s="92">
        <v>1</v>
      </c>
      <c r="O2372" s="92"/>
      <c r="P2372" s="92">
        <v>2</v>
      </c>
      <c r="Q2372" s="92"/>
      <c r="R2372" s="92">
        <v>1</v>
      </c>
      <c r="S2372" s="92"/>
      <c r="T2372" s="93"/>
      <c r="U2372" s="93">
        <v>2</v>
      </c>
      <c r="V2372" s="94">
        <v>9</v>
      </c>
      <c r="W2372" s="121"/>
    </row>
    <row r="2373" spans="1:23" x14ac:dyDescent="0.2">
      <c r="A2373" s="86" t="s">
        <v>16</v>
      </c>
      <c r="B2373" s="86" t="s">
        <v>59</v>
      </c>
      <c r="C2373" s="88">
        <v>11543</v>
      </c>
      <c r="D2373" s="88" t="s">
        <v>71</v>
      </c>
      <c r="E2373" s="90" t="s">
        <v>23</v>
      </c>
      <c r="F2373" s="90">
        <v>67</v>
      </c>
      <c r="G2373" s="90">
        <v>60</v>
      </c>
      <c r="H2373" s="91">
        <v>1</v>
      </c>
      <c r="I2373" s="91"/>
      <c r="J2373" s="91">
        <v>1</v>
      </c>
      <c r="K2373" s="91"/>
      <c r="L2373" s="92">
        <v>2</v>
      </c>
      <c r="M2373" s="92"/>
      <c r="N2373" s="92">
        <v>1</v>
      </c>
      <c r="O2373" s="92"/>
      <c r="P2373" s="92">
        <v>0</v>
      </c>
      <c r="Q2373" s="92"/>
      <c r="R2373" s="92">
        <v>1</v>
      </c>
      <c r="S2373" s="92"/>
      <c r="T2373" s="93"/>
      <c r="U2373" s="93">
        <v>1</v>
      </c>
      <c r="V2373" s="94">
        <v>7</v>
      </c>
      <c r="W2373" s="121"/>
    </row>
    <row r="2374" spans="1:23" x14ac:dyDescent="0.2">
      <c r="A2374" s="86" t="s">
        <v>16</v>
      </c>
      <c r="B2374" s="86" t="s">
        <v>59</v>
      </c>
      <c r="C2374" s="88">
        <v>11543</v>
      </c>
      <c r="D2374" s="88" t="s">
        <v>71</v>
      </c>
      <c r="E2374" s="90" t="s">
        <v>23</v>
      </c>
      <c r="F2374" s="90">
        <v>67</v>
      </c>
      <c r="G2374" s="90">
        <v>60</v>
      </c>
      <c r="H2374" s="91">
        <v>0</v>
      </c>
      <c r="I2374" s="91"/>
      <c r="J2374" s="91"/>
      <c r="K2374" s="91">
        <v>0</v>
      </c>
      <c r="L2374" s="92"/>
      <c r="M2374" s="92">
        <v>2</v>
      </c>
      <c r="N2374" s="92"/>
      <c r="O2374" s="92">
        <v>0</v>
      </c>
      <c r="P2374" s="92">
        <v>1</v>
      </c>
      <c r="Q2374" s="92"/>
      <c r="R2374" s="92">
        <v>1</v>
      </c>
      <c r="S2374" s="92"/>
      <c r="T2374" s="93">
        <v>0</v>
      </c>
      <c r="U2374" s="93"/>
      <c r="V2374" s="94">
        <v>4</v>
      </c>
      <c r="W2374" s="121"/>
    </row>
    <row r="2375" spans="1:23" x14ac:dyDescent="0.2">
      <c r="A2375" s="86" t="s">
        <v>16</v>
      </c>
      <c r="B2375" s="86" t="s">
        <v>59</v>
      </c>
      <c r="C2375" s="88">
        <v>11543</v>
      </c>
      <c r="D2375" s="88" t="s">
        <v>71</v>
      </c>
      <c r="E2375" s="90" t="s">
        <v>23</v>
      </c>
      <c r="F2375" s="90">
        <v>67</v>
      </c>
      <c r="G2375" s="90">
        <v>60</v>
      </c>
      <c r="H2375" s="91">
        <v>0</v>
      </c>
      <c r="I2375" s="91"/>
      <c r="J2375" s="91">
        <v>0</v>
      </c>
      <c r="K2375" s="91"/>
      <c r="L2375" s="92">
        <v>1</v>
      </c>
      <c r="M2375" s="92"/>
      <c r="N2375" s="92">
        <v>1</v>
      </c>
      <c r="O2375" s="92"/>
      <c r="P2375" s="92"/>
      <c r="Q2375" s="92">
        <v>0</v>
      </c>
      <c r="R2375" s="92"/>
      <c r="S2375" s="92">
        <v>0</v>
      </c>
      <c r="T2375" s="93">
        <v>1</v>
      </c>
      <c r="U2375" s="93"/>
      <c r="V2375" s="94">
        <v>3</v>
      </c>
      <c r="W2375" s="121"/>
    </row>
    <row r="2376" spans="1:23" x14ac:dyDescent="0.2">
      <c r="A2376" s="86" t="s">
        <v>16</v>
      </c>
      <c r="B2376" s="86" t="s">
        <v>59</v>
      </c>
      <c r="C2376" s="88">
        <v>11543</v>
      </c>
      <c r="D2376" s="88" t="s">
        <v>71</v>
      </c>
      <c r="E2376" s="90" t="s">
        <v>23</v>
      </c>
      <c r="F2376" s="90">
        <v>67</v>
      </c>
      <c r="G2376" s="90">
        <v>60</v>
      </c>
      <c r="H2376" s="91"/>
      <c r="I2376" s="91">
        <v>0</v>
      </c>
      <c r="J2376" s="91">
        <v>0</v>
      </c>
      <c r="K2376" s="91"/>
      <c r="L2376" s="92">
        <v>2</v>
      </c>
      <c r="M2376" s="92"/>
      <c r="N2376" s="92">
        <v>0</v>
      </c>
      <c r="O2376" s="92"/>
      <c r="P2376" s="92">
        <v>2</v>
      </c>
      <c r="Q2376" s="92"/>
      <c r="R2376" s="92"/>
      <c r="S2376" s="92">
        <v>1</v>
      </c>
      <c r="T2376" s="93">
        <v>2</v>
      </c>
      <c r="U2376" s="93"/>
      <c r="V2376" s="94">
        <v>7</v>
      </c>
      <c r="W2376" s="121"/>
    </row>
    <row r="2377" spans="1:23" x14ac:dyDescent="0.2">
      <c r="A2377" s="86" t="s">
        <v>16</v>
      </c>
      <c r="B2377" s="86" t="s">
        <v>59</v>
      </c>
      <c r="C2377" s="88">
        <v>11543</v>
      </c>
      <c r="D2377" s="88" t="s">
        <v>71</v>
      </c>
      <c r="E2377" s="90" t="s">
        <v>23</v>
      </c>
      <c r="F2377" s="90">
        <v>67</v>
      </c>
      <c r="G2377" s="90">
        <v>60</v>
      </c>
      <c r="H2377" s="91">
        <v>0</v>
      </c>
      <c r="I2377" s="91"/>
      <c r="J2377" s="91">
        <v>0</v>
      </c>
      <c r="K2377" s="91"/>
      <c r="L2377" s="92"/>
      <c r="M2377" s="92">
        <v>1</v>
      </c>
      <c r="N2377" s="92">
        <v>1</v>
      </c>
      <c r="O2377" s="92"/>
      <c r="P2377" s="92"/>
      <c r="Q2377" s="92">
        <v>0</v>
      </c>
      <c r="R2377" s="92"/>
      <c r="S2377" s="92">
        <v>0</v>
      </c>
      <c r="T2377" s="93"/>
      <c r="U2377" s="93">
        <v>0</v>
      </c>
      <c r="V2377" s="94">
        <v>2</v>
      </c>
      <c r="W2377" s="121"/>
    </row>
    <row r="2378" spans="1:23" x14ac:dyDescent="0.2">
      <c r="A2378" s="86" t="s">
        <v>16</v>
      </c>
      <c r="B2378" s="86" t="s">
        <v>59</v>
      </c>
      <c r="C2378" s="88">
        <v>11543</v>
      </c>
      <c r="D2378" s="88" t="s">
        <v>71</v>
      </c>
      <c r="E2378" s="90" t="s">
        <v>23</v>
      </c>
      <c r="F2378" s="90">
        <v>67</v>
      </c>
      <c r="G2378" s="90">
        <v>60</v>
      </c>
      <c r="H2378" s="91"/>
      <c r="I2378" s="91">
        <v>1</v>
      </c>
      <c r="J2378" s="91">
        <v>1</v>
      </c>
      <c r="K2378" s="91"/>
      <c r="L2378" s="92">
        <v>0</v>
      </c>
      <c r="M2378" s="92"/>
      <c r="N2378" s="92">
        <v>1</v>
      </c>
      <c r="O2378" s="92"/>
      <c r="P2378" s="92">
        <v>0</v>
      </c>
      <c r="Q2378" s="92"/>
      <c r="R2378" s="92"/>
      <c r="S2378" s="92">
        <v>1</v>
      </c>
      <c r="T2378" s="93">
        <v>1</v>
      </c>
      <c r="U2378" s="93"/>
      <c r="V2378" s="94">
        <v>5</v>
      </c>
      <c r="W2378" s="121"/>
    </row>
    <row r="2379" spans="1:23" x14ac:dyDescent="0.2">
      <c r="A2379" s="86" t="s">
        <v>16</v>
      </c>
      <c r="B2379" s="86" t="s">
        <v>59</v>
      </c>
      <c r="C2379" s="88">
        <v>11543</v>
      </c>
      <c r="D2379" s="88" t="s">
        <v>71</v>
      </c>
      <c r="E2379" s="90" t="s">
        <v>23</v>
      </c>
      <c r="F2379" s="90">
        <v>67</v>
      </c>
      <c r="G2379" s="90">
        <v>60</v>
      </c>
      <c r="H2379" s="91"/>
      <c r="I2379" s="91">
        <v>1</v>
      </c>
      <c r="J2379" s="91">
        <v>1</v>
      </c>
      <c r="K2379" s="91"/>
      <c r="L2379" s="92">
        <v>1</v>
      </c>
      <c r="M2379" s="92"/>
      <c r="N2379" s="92">
        <v>1</v>
      </c>
      <c r="O2379" s="92"/>
      <c r="P2379" s="92">
        <v>0</v>
      </c>
      <c r="Q2379" s="92"/>
      <c r="R2379" s="92"/>
      <c r="S2379" s="92">
        <v>1</v>
      </c>
      <c r="T2379" s="93">
        <v>2</v>
      </c>
      <c r="U2379" s="93"/>
      <c r="V2379" s="94">
        <v>7</v>
      </c>
      <c r="W2379" s="121"/>
    </row>
    <row r="2380" spans="1:23" x14ac:dyDescent="0.2">
      <c r="A2380" s="86" t="s">
        <v>16</v>
      </c>
      <c r="B2380" s="86" t="s">
        <v>59</v>
      </c>
      <c r="C2380" s="88">
        <v>11543</v>
      </c>
      <c r="D2380" s="88" t="s">
        <v>71</v>
      </c>
      <c r="E2380" s="90" t="s">
        <v>23</v>
      </c>
      <c r="F2380" s="90">
        <v>67</v>
      </c>
      <c r="G2380" s="90">
        <v>60</v>
      </c>
      <c r="H2380" s="91"/>
      <c r="I2380" s="91">
        <v>2</v>
      </c>
      <c r="J2380" s="91"/>
      <c r="K2380" s="91">
        <v>1</v>
      </c>
      <c r="L2380" s="92"/>
      <c r="M2380" s="92">
        <v>0</v>
      </c>
      <c r="N2380" s="92"/>
      <c r="O2380" s="92">
        <v>0</v>
      </c>
      <c r="P2380" s="92">
        <v>2</v>
      </c>
      <c r="Q2380" s="92"/>
      <c r="R2380" s="92">
        <v>1</v>
      </c>
      <c r="S2380" s="92"/>
      <c r="T2380" s="93">
        <v>1</v>
      </c>
      <c r="U2380" s="93"/>
      <c r="V2380" s="94">
        <v>7</v>
      </c>
      <c r="W2380" s="121"/>
    </row>
    <row r="2381" spans="1:23" x14ac:dyDescent="0.2">
      <c r="A2381" s="86" t="s">
        <v>16</v>
      </c>
      <c r="B2381" s="86" t="s">
        <v>59</v>
      </c>
      <c r="C2381" s="88">
        <v>11543</v>
      </c>
      <c r="D2381" s="88" t="s">
        <v>71</v>
      </c>
      <c r="E2381" s="90" t="s">
        <v>23</v>
      </c>
      <c r="F2381" s="90">
        <v>67</v>
      </c>
      <c r="G2381" s="90">
        <v>60</v>
      </c>
      <c r="H2381" s="91">
        <v>0</v>
      </c>
      <c r="I2381" s="91"/>
      <c r="J2381" s="91">
        <v>0</v>
      </c>
      <c r="K2381" s="91"/>
      <c r="L2381" s="92"/>
      <c r="M2381" s="92">
        <v>2</v>
      </c>
      <c r="N2381" s="92">
        <v>1</v>
      </c>
      <c r="O2381" s="92"/>
      <c r="P2381" s="92">
        <v>0</v>
      </c>
      <c r="Q2381" s="92"/>
      <c r="R2381" s="92">
        <v>1</v>
      </c>
      <c r="S2381" s="92"/>
      <c r="T2381" s="93">
        <v>1</v>
      </c>
      <c r="U2381" s="93"/>
      <c r="V2381" s="94">
        <v>5</v>
      </c>
      <c r="W2381" s="121"/>
    </row>
    <row r="2382" spans="1:23" x14ac:dyDescent="0.2">
      <c r="A2382" s="86" t="s">
        <v>16</v>
      </c>
      <c r="B2382" s="86" t="s">
        <v>60</v>
      </c>
      <c r="C2382" s="88">
        <v>11544</v>
      </c>
      <c r="D2382" s="88" t="s">
        <v>70</v>
      </c>
      <c r="E2382" s="89" t="s">
        <v>61</v>
      </c>
      <c r="F2382" s="90">
        <v>161</v>
      </c>
      <c r="G2382" s="90">
        <v>154</v>
      </c>
      <c r="H2382" s="91">
        <v>1</v>
      </c>
      <c r="I2382" s="91"/>
      <c r="J2382" s="91">
        <v>1</v>
      </c>
      <c r="K2382" s="91"/>
      <c r="L2382" s="92"/>
      <c r="M2382" s="92">
        <v>1</v>
      </c>
      <c r="N2382" s="92">
        <v>1</v>
      </c>
      <c r="O2382" s="92"/>
      <c r="P2382" s="92"/>
      <c r="Q2382" s="92">
        <v>2</v>
      </c>
      <c r="R2382" s="92">
        <v>1</v>
      </c>
      <c r="S2382" s="92"/>
      <c r="T2382" s="93"/>
      <c r="U2382" s="93">
        <v>2</v>
      </c>
      <c r="V2382" s="94">
        <v>9</v>
      </c>
      <c r="W2382" s="121"/>
    </row>
    <row r="2383" spans="1:23" x14ac:dyDescent="0.2">
      <c r="A2383" s="86" t="s">
        <v>16</v>
      </c>
      <c r="B2383" s="86" t="s">
        <v>60</v>
      </c>
      <c r="C2383" s="88">
        <v>11544</v>
      </c>
      <c r="D2383" s="88" t="s">
        <v>70</v>
      </c>
      <c r="E2383" s="90" t="s">
        <v>61</v>
      </c>
      <c r="F2383" s="90">
        <v>161</v>
      </c>
      <c r="G2383" s="90">
        <v>154</v>
      </c>
      <c r="H2383" s="91">
        <v>1</v>
      </c>
      <c r="I2383" s="91"/>
      <c r="J2383" s="91"/>
      <c r="K2383" s="91">
        <v>1</v>
      </c>
      <c r="L2383" s="92"/>
      <c r="M2383" s="92">
        <v>2</v>
      </c>
      <c r="N2383" s="92">
        <v>1</v>
      </c>
      <c r="O2383" s="92"/>
      <c r="P2383" s="92">
        <v>2</v>
      </c>
      <c r="Q2383" s="92"/>
      <c r="R2383" s="92">
        <v>1</v>
      </c>
      <c r="S2383" s="92"/>
      <c r="T2383" s="93">
        <v>1</v>
      </c>
      <c r="U2383" s="93"/>
      <c r="V2383" s="94">
        <v>9</v>
      </c>
      <c r="W2383" s="121"/>
    </row>
    <row r="2384" spans="1:23" x14ac:dyDescent="0.2">
      <c r="A2384" s="86" t="s">
        <v>16</v>
      </c>
      <c r="B2384" s="86" t="s">
        <v>60</v>
      </c>
      <c r="C2384" s="88">
        <v>11544</v>
      </c>
      <c r="D2384" s="88" t="s">
        <v>70</v>
      </c>
      <c r="E2384" s="90" t="s">
        <v>61</v>
      </c>
      <c r="F2384" s="90">
        <v>161</v>
      </c>
      <c r="G2384" s="90">
        <v>154</v>
      </c>
      <c r="H2384" s="91">
        <v>2</v>
      </c>
      <c r="I2384" s="91"/>
      <c r="J2384" s="91">
        <v>1</v>
      </c>
      <c r="K2384" s="91"/>
      <c r="L2384" s="92">
        <v>2</v>
      </c>
      <c r="M2384" s="92"/>
      <c r="N2384" s="92">
        <v>1</v>
      </c>
      <c r="O2384" s="92"/>
      <c r="P2384" s="92"/>
      <c r="Q2384" s="92">
        <v>2</v>
      </c>
      <c r="R2384" s="92">
        <v>1</v>
      </c>
      <c r="S2384" s="92"/>
      <c r="T2384" s="93">
        <v>2</v>
      </c>
      <c r="U2384" s="93"/>
      <c r="V2384" s="94">
        <v>11</v>
      </c>
      <c r="W2384" s="121"/>
    </row>
    <row r="2385" spans="1:23" x14ac:dyDescent="0.2">
      <c r="A2385" s="86" t="s">
        <v>16</v>
      </c>
      <c r="B2385" s="86" t="s">
        <v>60</v>
      </c>
      <c r="C2385" s="88">
        <v>11544</v>
      </c>
      <c r="D2385" s="88" t="s">
        <v>70</v>
      </c>
      <c r="E2385" s="90" t="s">
        <v>61</v>
      </c>
      <c r="F2385" s="90">
        <v>161</v>
      </c>
      <c r="G2385" s="90">
        <v>154</v>
      </c>
      <c r="H2385" s="91">
        <v>2</v>
      </c>
      <c r="I2385" s="91"/>
      <c r="J2385" s="91"/>
      <c r="K2385" s="91">
        <v>1</v>
      </c>
      <c r="L2385" s="92">
        <v>2</v>
      </c>
      <c r="M2385" s="92"/>
      <c r="N2385" s="92">
        <v>1</v>
      </c>
      <c r="O2385" s="92"/>
      <c r="P2385" s="92">
        <v>2</v>
      </c>
      <c r="Q2385" s="92"/>
      <c r="R2385" s="92">
        <v>1</v>
      </c>
      <c r="S2385" s="92"/>
      <c r="T2385" s="93">
        <v>2</v>
      </c>
      <c r="U2385" s="93"/>
      <c r="V2385" s="94">
        <v>11</v>
      </c>
      <c r="W2385" s="121"/>
    </row>
    <row r="2386" spans="1:23" x14ac:dyDescent="0.2">
      <c r="A2386" s="86" t="s">
        <v>16</v>
      </c>
      <c r="B2386" s="86" t="s">
        <v>60</v>
      </c>
      <c r="C2386" s="88">
        <v>11544</v>
      </c>
      <c r="D2386" s="88" t="s">
        <v>70</v>
      </c>
      <c r="E2386" s="90" t="s">
        <v>61</v>
      </c>
      <c r="F2386" s="90">
        <v>161</v>
      </c>
      <c r="G2386" s="90">
        <v>154</v>
      </c>
      <c r="H2386" s="91">
        <v>2</v>
      </c>
      <c r="I2386" s="91"/>
      <c r="J2386" s="91"/>
      <c r="K2386" s="91">
        <v>1</v>
      </c>
      <c r="L2386" s="92">
        <v>2</v>
      </c>
      <c r="M2386" s="92"/>
      <c r="N2386" s="92">
        <v>1</v>
      </c>
      <c r="O2386" s="92"/>
      <c r="P2386" s="92">
        <v>2</v>
      </c>
      <c r="Q2386" s="92"/>
      <c r="R2386" s="92">
        <v>1</v>
      </c>
      <c r="S2386" s="92"/>
      <c r="T2386" s="93">
        <v>2</v>
      </c>
      <c r="U2386" s="93"/>
      <c r="V2386" s="94">
        <v>11</v>
      </c>
      <c r="W2386" s="121"/>
    </row>
    <row r="2387" spans="1:23" x14ac:dyDescent="0.2">
      <c r="A2387" s="86" t="s">
        <v>16</v>
      </c>
      <c r="B2387" s="86" t="s">
        <v>60</v>
      </c>
      <c r="C2387" s="88">
        <v>11544</v>
      </c>
      <c r="D2387" s="88" t="s">
        <v>70</v>
      </c>
      <c r="E2387" s="90" t="s">
        <v>61</v>
      </c>
      <c r="F2387" s="90">
        <v>161</v>
      </c>
      <c r="G2387" s="90">
        <v>154</v>
      </c>
      <c r="H2387" s="91"/>
      <c r="I2387" s="91">
        <v>2</v>
      </c>
      <c r="J2387" s="91"/>
      <c r="K2387" s="91">
        <v>1</v>
      </c>
      <c r="L2387" s="92">
        <v>2</v>
      </c>
      <c r="M2387" s="92"/>
      <c r="N2387" s="92">
        <v>1</v>
      </c>
      <c r="O2387" s="92"/>
      <c r="P2387" s="92">
        <v>2</v>
      </c>
      <c r="Q2387" s="92"/>
      <c r="R2387" s="92"/>
      <c r="S2387" s="92">
        <v>1</v>
      </c>
      <c r="T2387" s="93">
        <v>2</v>
      </c>
      <c r="U2387" s="93"/>
      <c r="V2387" s="94">
        <v>11</v>
      </c>
      <c r="W2387" s="121"/>
    </row>
    <row r="2388" spans="1:23" x14ac:dyDescent="0.2">
      <c r="A2388" s="86" t="s">
        <v>16</v>
      </c>
      <c r="B2388" s="86" t="s">
        <v>60</v>
      </c>
      <c r="C2388" s="88">
        <v>11544</v>
      </c>
      <c r="D2388" s="88" t="s">
        <v>70</v>
      </c>
      <c r="E2388" s="90" t="s">
        <v>61</v>
      </c>
      <c r="F2388" s="90">
        <v>161</v>
      </c>
      <c r="G2388" s="90">
        <v>154</v>
      </c>
      <c r="H2388" s="91">
        <v>2</v>
      </c>
      <c r="I2388" s="91"/>
      <c r="J2388" s="91">
        <v>1</v>
      </c>
      <c r="K2388" s="91"/>
      <c r="L2388" s="92">
        <v>1</v>
      </c>
      <c r="M2388" s="92"/>
      <c r="N2388" s="92">
        <v>1</v>
      </c>
      <c r="O2388" s="92"/>
      <c r="P2388" s="92">
        <v>2</v>
      </c>
      <c r="Q2388" s="92"/>
      <c r="R2388" s="92"/>
      <c r="S2388" s="92">
        <v>1</v>
      </c>
      <c r="T2388" s="93">
        <v>1</v>
      </c>
      <c r="U2388" s="93"/>
      <c r="V2388" s="94">
        <v>9</v>
      </c>
      <c r="W2388" s="121"/>
    </row>
    <row r="2389" spans="1:23" x14ac:dyDescent="0.2">
      <c r="A2389" s="86" t="s">
        <v>16</v>
      </c>
      <c r="B2389" s="86" t="s">
        <v>60</v>
      </c>
      <c r="C2389" s="88">
        <v>11544</v>
      </c>
      <c r="D2389" s="88" t="s">
        <v>70</v>
      </c>
      <c r="E2389" s="90" t="s">
        <v>61</v>
      </c>
      <c r="F2389" s="90">
        <v>161</v>
      </c>
      <c r="G2389" s="90">
        <v>154</v>
      </c>
      <c r="H2389" s="91">
        <v>2</v>
      </c>
      <c r="I2389" s="91"/>
      <c r="J2389" s="91"/>
      <c r="K2389" s="91">
        <v>1</v>
      </c>
      <c r="L2389" s="92">
        <v>2</v>
      </c>
      <c r="M2389" s="92"/>
      <c r="N2389" s="92">
        <v>1</v>
      </c>
      <c r="O2389" s="92"/>
      <c r="P2389" s="92">
        <v>2</v>
      </c>
      <c r="Q2389" s="92"/>
      <c r="R2389" s="92">
        <v>0</v>
      </c>
      <c r="S2389" s="92"/>
      <c r="T2389" s="93">
        <v>2</v>
      </c>
      <c r="U2389" s="93"/>
      <c r="V2389" s="94">
        <v>10</v>
      </c>
      <c r="W2389" s="121"/>
    </row>
    <row r="2390" spans="1:23" x14ac:dyDescent="0.2">
      <c r="A2390" s="86" t="s">
        <v>16</v>
      </c>
      <c r="B2390" s="86" t="s">
        <v>60</v>
      </c>
      <c r="C2390" s="88">
        <v>11544</v>
      </c>
      <c r="D2390" s="88" t="s">
        <v>70</v>
      </c>
      <c r="E2390" s="90" t="s">
        <v>61</v>
      </c>
      <c r="F2390" s="90">
        <v>161</v>
      </c>
      <c r="G2390" s="90">
        <v>154</v>
      </c>
      <c r="H2390" s="91"/>
      <c r="I2390" s="91">
        <v>0</v>
      </c>
      <c r="J2390" s="91"/>
      <c r="K2390" s="91">
        <v>1</v>
      </c>
      <c r="L2390" s="92">
        <v>2</v>
      </c>
      <c r="M2390" s="92"/>
      <c r="N2390" s="92">
        <v>1</v>
      </c>
      <c r="O2390" s="92"/>
      <c r="P2390" s="92">
        <v>2</v>
      </c>
      <c r="Q2390" s="92"/>
      <c r="R2390" s="92">
        <v>1</v>
      </c>
      <c r="S2390" s="92"/>
      <c r="T2390" s="93">
        <v>2</v>
      </c>
      <c r="U2390" s="93"/>
      <c r="V2390" s="94">
        <v>9</v>
      </c>
      <c r="W2390" s="121"/>
    </row>
    <row r="2391" spans="1:23" x14ac:dyDescent="0.2">
      <c r="A2391" s="86" t="s">
        <v>16</v>
      </c>
      <c r="B2391" s="86" t="s">
        <v>60</v>
      </c>
      <c r="C2391" s="88">
        <v>11544</v>
      </c>
      <c r="D2391" s="88" t="s">
        <v>70</v>
      </c>
      <c r="E2391" s="90" t="s">
        <v>61</v>
      </c>
      <c r="F2391" s="90">
        <v>161</v>
      </c>
      <c r="G2391" s="90">
        <v>154</v>
      </c>
      <c r="H2391" s="91">
        <v>2</v>
      </c>
      <c r="I2391" s="91"/>
      <c r="J2391" s="91"/>
      <c r="K2391" s="91">
        <v>1</v>
      </c>
      <c r="L2391" s="92">
        <v>2</v>
      </c>
      <c r="M2391" s="92"/>
      <c r="N2391" s="92">
        <v>1</v>
      </c>
      <c r="O2391" s="92"/>
      <c r="P2391" s="92">
        <v>2</v>
      </c>
      <c r="Q2391" s="92"/>
      <c r="R2391" s="92">
        <v>1</v>
      </c>
      <c r="S2391" s="92"/>
      <c r="T2391" s="93">
        <v>2</v>
      </c>
      <c r="U2391" s="93"/>
      <c r="V2391" s="94">
        <v>11</v>
      </c>
      <c r="W2391" s="121"/>
    </row>
    <row r="2392" spans="1:23" x14ac:dyDescent="0.2">
      <c r="A2392" s="86" t="s">
        <v>16</v>
      </c>
      <c r="B2392" s="86" t="s">
        <v>60</v>
      </c>
      <c r="C2392" s="88">
        <v>11544</v>
      </c>
      <c r="D2392" s="88" t="s">
        <v>70</v>
      </c>
      <c r="E2392" s="90" t="s">
        <v>61</v>
      </c>
      <c r="F2392" s="90">
        <v>161</v>
      </c>
      <c r="G2392" s="90">
        <v>154</v>
      </c>
      <c r="H2392" s="91"/>
      <c r="I2392" s="91">
        <v>2</v>
      </c>
      <c r="J2392" s="91"/>
      <c r="K2392" s="91">
        <v>1</v>
      </c>
      <c r="L2392" s="92">
        <v>2</v>
      </c>
      <c r="M2392" s="92"/>
      <c r="N2392" s="92">
        <v>1</v>
      </c>
      <c r="O2392" s="92"/>
      <c r="P2392" s="92">
        <v>2</v>
      </c>
      <c r="Q2392" s="92"/>
      <c r="R2392" s="92"/>
      <c r="S2392" s="92">
        <v>1</v>
      </c>
      <c r="T2392" s="93">
        <v>2</v>
      </c>
      <c r="U2392" s="93"/>
      <c r="V2392" s="94">
        <v>11</v>
      </c>
      <c r="W2392" s="121"/>
    </row>
    <row r="2393" spans="1:23" x14ac:dyDescent="0.2">
      <c r="A2393" s="86" t="s">
        <v>16</v>
      </c>
      <c r="B2393" s="86" t="s">
        <v>60</v>
      </c>
      <c r="C2393" s="88">
        <v>11544</v>
      </c>
      <c r="D2393" s="88" t="s">
        <v>70</v>
      </c>
      <c r="E2393" s="90" t="s">
        <v>61</v>
      </c>
      <c r="F2393" s="90">
        <v>161</v>
      </c>
      <c r="G2393" s="90">
        <v>154</v>
      </c>
      <c r="H2393" s="91"/>
      <c r="I2393" s="91">
        <v>2</v>
      </c>
      <c r="J2393" s="91"/>
      <c r="K2393" s="91">
        <v>1</v>
      </c>
      <c r="L2393" s="92"/>
      <c r="M2393" s="92">
        <v>1</v>
      </c>
      <c r="N2393" s="92">
        <v>1</v>
      </c>
      <c r="O2393" s="92"/>
      <c r="P2393" s="92">
        <v>2</v>
      </c>
      <c r="Q2393" s="92"/>
      <c r="R2393" s="92">
        <v>1</v>
      </c>
      <c r="S2393" s="92"/>
      <c r="T2393" s="93">
        <v>2</v>
      </c>
      <c r="U2393" s="93"/>
      <c r="V2393" s="94">
        <v>10</v>
      </c>
      <c r="W2393" s="121"/>
    </row>
    <row r="2394" spans="1:23" x14ac:dyDescent="0.2">
      <c r="A2394" s="86" t="s">
        <v>16</v>
      </c>
      <c r="B2394" s="86" t="s">
        <v>60</v>
      </c>
      <c r="C2394" s="88">
        <v>11544</v>
      </c>
      <c r="D2394" s="88" t="s">
        <v>70</v>
      </c>
      <c r="E2394" s="90" t="s">
        <v>61</v>
      </c>
      <c r="F2394" s="90">
        <v>161</v>
      </c>
      <c r="G2394" s="90">
        <v>154</v>
      </c>
      <c r="H2394" s="91">
        <v>2</v>
      </c>
      <c r="I2394" s="91"/>
      <c r="J2394" s="91"/>
      <c r="K2394" s="91">
        <v>1</v>
      </c>
      <c r="L2394" s="92">
        <v>2</v>
      </c>
      <c r="M2394" s="92"/>
      <c r="N2394" s="92">
        <v>1</v>
      </c>
      <c r="O2394" s="92"/>
      <c r="P2394" s="92"/>
      <c r="Q2394" s="92">
        <v>0</v>
      </c>
      <c r="R2394" s="92">
        <v>1</v>
      </c>
      <c r="S2394" s="92"/>
      <c r="T2394" s="93"/>
      <c r="U2394" s="93">
        <v>1</v>
      </c>
      <c r="V2394" s="94">
        <v>8</v>
      </c>
      <c r="W2394" s="121"/>
    </row>
    <row r="2395" spans="1:23" x14ac:dyDescent="0.2">
      <c r="A2395" s="86" t="s">
        <v>16</v>
      </c>
      <c r="B2395" s="86" t="s">
        <v>60</v>
      </c>
      <c r="C2395" s="88">
        <v>11544</v>
      </c>
      <c r="D2395" s="88" t="s">
        <v>70</v>
      </c>
      <c r="E2395" s="90" t="s">
        <v>61</v>
      </c>
      <c r="F2395" s="90">
        <v>161</v>
      </c>
      <c r="G2395" s="90">
        <v>154</v>
      </c>
      <c r="H2395" s="91"/>
      <c r="I2395" s="91">
        <v>2</v>
      </c>
      <c r="J2395" s="91">
        <v>1</v>
      </c>
      <c r="K2395" s="91"/>
      <c r="L2395" s="92"/>
      <c r="M2395" s="92">
        <v>0</v>
      </c>
      <c r="N2395" s="92">
        <v>1</v>
      </c>
      <c r="O2395" s="92"/>
      <c r="P2395" s="92">
        <v>2</v>
      </c>
      <c r="Q2395" s="92"/>
      <c r="R2395" s="92">
        <v>1</v>
      </c>
      <c r="S2395" s="92"/>
      <c r="T2395" s="93">
        <v>1</v>
      </c>
      <c r="U2395" s="93"/>
      <c r="V2395" s="94">
        <v>8</v>
      </c>
      <c r="W2395" s="121"/>
    </row>
    <row r="2396" spans="1:23" x14ac:dyDescent="0.2">
      <c r="A2396" s="86" t="s">
        <v>16</v>
      </c>
      <c r="B2396" s="86" t="s">
        <v>60</v>
      </c>
      <c r="C2396" s="88">
        <v>11544</v>
      </c>
      <c r="D2396" s="88" t="s">
        <v>70</v>
      </c>
      <c r="E2396" s="90" t="s">
        <v>61</v>
      </c>
      <c r="F2396" s="90">
        <v>161</v>
      </c>
      <c r="G2396" s="90">
        <v>154</v>
      </c>
      <c r="H2396" s="91">
        <v>2</v>
      </c>
      <c r="I2396" s="91"/>
      <c r="J2396" s="91">
        <v>0</v>
      </c>
      <c r="K2396" s="91"/>
      <c r="L2396" s="92"/>
      <c r="M2396" s="92">
        <v>2</v>
      </c>
      <c r="N2396" s="92">
        <v>1</v>
      </c>
      <c r="O2396" s="92"/>
      <c r="P2396" s="92">
        <v>2</v>
      </c>
      <c r="Q2396" s="92"/>
      <c r="R2396" s="92"/>
      <c r="S2396" s="92">
        <v>1</v>
      </c>
      <c r="T2396" s="93">
        <v>1</v>
      </c>
      <c r="U2396" s="93"/>
      <c r="V2396" s="94">
        <v>9</v>
      </c>
      <c r="W2396" s="121"/>
    </row>
    <row r="2397" spans="1:23" x14ac:dyDescent="0.2">
      <c r="A2397" s="86" t="s">
        <v>16</v>
      </c>
      <c r="B2397" s="86" t="s">
        <v>60</v>
      </c>
      <c r="C2397" s="88">
        <v>11544</v>
      </c>
      <c r="D2397" s="88" t="s">
        <v>70</v>
      </c>
      <c r="E2397" s="90" t="s">
        <v>61</v>
      </c>
      <c r="F2397" s="90">
        <v>161</v>
      </c>
      <c r="G2397" s="90">
        <v>154</v>
      </c>
      <c r="H2397" s="91"/>
      <c r="I2397" s="91">
        <v>2</v>
      </c>
      <c r="J2397" s="91">
        <v>1</v>
      </c>
      <c r="K2397" s="91"/>
      <c r="L2397" s="92"/>
      <c r="M2397" s="92">
        <v>2</v>
      </c>
      <c r="N2397" s="92">
        <v>1</v>
      </c>
      <c r="O2397" s="92"/>
      <c r="P2397" s="92">
        <v>1</v>
      </c>
      <c r="Q2397" s="92"/>
      <c r="R2397" s="92">
        <v>1</v>
      </c>
      <c r="S2397" s="92"/>
      <c r="T2397" s="93"/>
      <c r="U2397" s="93">
        <v>2</v>
      </c>
      <c r="V2397" s="94">
        <v>10</v>
      </c>
      <c r="W2397" s="121"/>
    </row>
    <row r="2398" spans="1:23" x14ac:dyDescent="0.2">
      <c r="A2398" s="86" t="s">
        <v>16</v>
      </c>
      <c r="B2398" s="86" t="s">
        <v>60</v>
      </c>
      <c r="C2398" s="88">
        <v>11544</v>
      </c>
      <c r="D2398" s="88" t="s">
        <v>70</v>
      </c>
      <c r="E2398" s="90" t="s">
        <v>61</v>
      </c>
      <c r="F2398" s="90">
        <v>161</v>
      </c>
      <c r="G2398" s="90">
        <v>154</v>
      </c>
      <c r="H2398" s="91">
        <v>2</v>
      </c>
      <c r="I2398" s="91"/>
      <c r="J2398" s="91"/>
      <c r="K2398" s="91">
        <v>1</v>
      </c>
      <c r="L2398" s="92"/>
      <c r="M2398" s="92">
        <v>1</v>
      </c>
      <c r="N2398" s="92">
        <v>1</v>
      </c>
      <c r="O2398" s="92"/>
      <c r="P2398" s="92">
        <v>2</v>
      </c>
      <c r="Q2398" s="92"/>
      <c r="R2398" s="92">
        <v>1</v>
      </c>
      <c r="S2398" s="92"/>
      <c r="T2398" s="93">
        <v>2</v>
      </c>
      <c r="U2398" s="93"/>
      <c r="V2398" s="94">
        <v>10</v>
      </c>
      <c r="W2398" s="121"/>
    </row>
    <row r="2399" spans="1:23" x14ac:dyDescent="0.2">
      <c r="A2399" s="86" t="s">
        <v>16</v>
      </c>
      <c r="B2399" s="86" t="s">
        <v>60</v>
      </c>
      <c r="C2399" s="88">
        <v>11544</v>
      </c>
      <c r="D2399" s="88" t="s">
        <v>70</v>
      </c>
      <c r="E2399" s="90" t="s">
        <v>61</v>
      </c>
      <c r="F2399" s="90">
        <v>161</v>
      </c>
      <c r="G2399" s="90">
        <v>154</v>
      </c>
      <c r="H2399" s="91">
        <v>2</v>
      </c>
      <c r="I2399" s="91"/>
      <c r="J2399" s="91">
        <v>1</v>
      </c>
      <c r="K2399" s="91"/>
      <c r="L2399" s="92">
        <v>2</v>
      </c>
      <c r="M2399" s="92"/>
      <c r="N2399" s="92">
        <v>1</v>
      </c>
      <c r="O2399" s="92"/>
      <c r="P2399" s="92">
        <v>2</v>
      </c>
      <c r="Q2399" s="92"/>
      <c r="R2399" s="92">
        <v>1</v>
      </c>
      <c r="S2399" s="92"/>
      <c r="T2399" s="93">
        <v>1</v>
      </c>
      <c r="U2399" s="93"/>
      <c r="V2399" s="94">
        <v>10</v>
      </c>
      <c r="W2399" s="121"/>
    </row>
    <row r="2400" spans="1:23" x14ac:dyDescent="0.2">
      <c r="A2400" s="86" t="s">
        <v>16</v>
      </c>
      <c r="B2400" s="86" t="s">
        <v>60</v>
      </c>
      <c r="C2400" s="88">
        <v>11544</v>
      </c>
      <c r="D2400" s="88" t="s">
        <v>70</v>
      </c>
      <c r="E2400" s="90" t="s">
        <v>61</v>
      </c>
      <c r="F2400" s="90">
        <v>161</v>
      </c>
      <c r="G2400" s="90">
        <v>154</v>
      </c>
      <c r="H2400" s="91"/>
      <c r="I2400" s="91">
        <v>2</v>
      </c>
      <c r="J2400" s="91">
        <v>0</v>
      </c>
      <c r="K2400" s="91"/>
      <c r="L2400" s="92">
        <v>2</v>
      </c>
      <c r="M2400" s="92"/>
      <c r="N2400" s="92">
        <v>1</v>
      </c>
      <c r="O2400" s="92"/>
      <c r="P2400" s="92">
        <v>2</v>
      </c>
      <c r="Q2400" s="92"/>
      <c r="R2400" s="92"/>
      <c r="S2400" s="92">
        <v>1</v>
      </c>
      <c r="T2400" s="93">
        <v>0</v>
      </c>
      <c r="U2400" s="93"/>
      <c r="V2400" s="94">
        <v>8</v>
      </c>
      <c r="W2400" s="121"/>
    </row>
    <row r="2401" spans="1:23" x14ac:dyDescent="0.2">
      <c r="A2401" s="86" t="s">
        <v>16</v>
      </c>
      <c r="B2401" s="86" t="s">
        <v>60</v>
      </c>
      <c r="C2401" s="88">
        <v>11544</v>
      </c>
      <c r="D2401" s="88" t="s">
        <v>70</v>
      </c>
      <c r="E2401" s="90" t="s">
        <v>61</v>
      </c>
      <c r="F2401" s="90">
        <v>161</v>
      </c>
      <c r="G2401" s="90">
        <v>154</v>
      </c>
      <c r="H2401" s="91"/>
      <c r="I2401" s="91">
        <v>0</v>
      </c>
      <c r="J2401" s="91">
        <v>1</v>
      </c>
      <c r="K2401" s="91"/>
      <c r="L2401" s="92">
        <v>2</v>
      </c>
      <c r="M2401" s="92"/>
      <c r="N2401" s="92">
        <v>1</v>
      </c>
      <c r="O2401" s="92"/>
      <c r="P2401" s="92">
        <v>0</v>
      </c>
      <c r="Q2401" s="92"/>
      <c r="R2401" s="92">
        <v>1</v>
      </c>
      <c r="S2401" s="92"/>
      <c r="T2401" s="93">
        <v>0</v>
      </c>
      <c r="U2401" s="93"/>
      <c r="V2401" s="94">
        <v>5</v>
      </c>
      <c r="W2401" s="121"/>
    </row>
    <row r="2402" spans="1:23" x14ac:dyDescent="0.2">
      <c r="A2402" s="86" t="s">
        <v>16</v>
      </c>
      <c r="B2402" s="86" t="s">
        <v>60</v>
      </c>
      <c r="C2402" s="88">
        <v>11544</v>
      </c>
      <c r="D2402" s="88" t="s">
        <v>70</v>
      </c>
      <c r="E2402" s="90" t="s">
        <v>61</v>
      </c>
      <c r="F2402" s="90">
        <v>161</v>
      </c>
      <c r="G2402" s="90">
        <v>154</v>
      </c>
      <c r="H2402" s="91">
        <v>2</v>
      </c>
      <c r="I2402" s="91"/>
      <c r="J2402" s="91">
        <v>1</v>
      </c>
      <c r="K2402" s="91"/>
      <c r="L2402" s="92"/>
      <c r="M2402" s="92">
        <v>2</v>
      </c>
      <c r="N2402" s="92">
        <v>1</v>
      </c>
      <c r="O2402" s="92"/>
      <c r="P2402" s="92">
        <v>2</v>
      </c>
      <c r="Q2402" s="92"/>
      <c r="R2402" s="92"/>
      <c r="S2402" s="92">
        <v>1</v>
      </c>
      <c r="T2402" s="93">
        <v>2</v>
      </c>
      <c r="U2402" s="93"/>
      <c r="V2402" s="94">
        <v>11</v>
      </c>
      <c r="W2402" s="121"/>
    </row>
    <row r="2403" spans="1:23" x14ac:dyDescent="0.2">
      <c r="A2403" s="86" t="s">
        <v>16</v>
      </c>
      <c r="B2403" s="86" t="s">
        <v>60</v>
      </c>
      <c r="C2403" s="88">
        <v>11544</v>
      </c>
      <c r="D2403" s="88" t="s">
        <v>70</v>
      </c>
      <c r="E2403" s="90" t="s">
        <v>61</v>
      </c>
      <c r="F2403" s="90">
        <v>161</v>
      </c>
      <c r="G2403" s="90">
        <v>154</v>
      </c>
      <c r="H2403" s="91"/>
      <c r="I2403" s="91">
        <v>2</v>
      </c>
      <c r="J2403" s="91">
        <v>1</v>
      </c>
      <c r="K2403" s="91"/>
      <c r="L2403" s="92"/>
      <c r="M2403" s="92">
        <v>0</v>
      </c>
      <c r="N2403" s="92">
        <v>1</v>
      </c>
      <c r="O2403" s="92"/>
      <c r="P2403" s="92">
        <v>2</v>
      </c>
      <c r="Q2403" s="92"/>
      <c r="R2403" s="92">
        <v>1</v>
      </c>
      <c r="S2403" s="92"/>
      <c r="T2403" s="93">
        <v>1</v>
      </c>
      <c r="U2403" s="93"/>
      <c r="V2403" s="94">
        <v>8</v>
      </c>
      <c r="W2403" s="121"/>
    </row>
    <row r="2404" spans="1:23" x14ac:dyDescent="0.2">
      <c r="A2404" s="86" t="s">
        <v>16</v>
      </c>
      <c r="B2404" s="86" t="s">
        <v>60</v>
      </c>
      <c r="C2404" s="88">
        <v>11544</v>
      </c>
      <c r="D2404" s="88" t="s">
        <v>70</v>
      </c>
      <c r="E2404" s="90" t="s">
        <v>61</v>
      </c>
      <c r="F2404" s="90">
        <v>161</v>
      </c>
      <c r="G2404" s="90">
        <v>154</v>
      </c>
      <c r="H2404" s="91">
        <v>2</v>
      </c>
      <c r="I2404" s="91"/>
      <c r="J2404" s="91">
        <v>1</v>
      </c>
      <c r="K2404" s="91"/>
      <c r="L2404" s="92"/>
      <c r="M2404" s="92">
        <v>1</v>
      </c>
      <c r="N2404" s="92">
        <v>1</v>
      </c>
      <c r="O2404" s="92"/>
      <c r="P2404" s="92"/>
      <c r="Q2404" s="92">
        <v>2</v>
      </c>
      <c r="R2404" s="92">
        <v>1</v>
      </c>
      <c r="S2404" s="92"/>
      <c r="T2404" s="93">
        <v>2</v>
      </c>
      <c r="U2404" s="93"/>
      <c r="V2404" s="94">
        <v>10</v>
      </c>
      <c r="W2404" s="121"/>
    </row>
    <row r="2405" spans="1:23" x14ac:dyDescent="0.2">
      <c r="A2405" s="86" t="s">
        <v>16</v>
      </c>
      <c r="B2405" s="86" t="s">
        <v>60</v>
      </c>
      <c r="C2405" s="88">
        <v>11544</v>
      </c>
      <c r="D2405" s="88" t="s">
        <v>70</v>
      </c>
      <c r="E2405" s="90" t="s">
        <v>61</v>
      </c>
      <c r="F2405" s="90">
        <v>161</v>
      </c>
      <c r="G2405" s="90">
        <v>154</v>
      </c>
      <c r="H2405" s="91"/>
      <c r="I2405" s="91">
        <v>2</v>
      </c>
      <c r="J2405" s="91">
        <v>1</v>
      </c>
      <c r="K2405" s="91"/>
      <c r="L2405" s="92"/>
      <c r="M2405" s="92">
        <v>0</v>
      </c>
      <c r="N2405" s="92">
        <v>1</v>
      </c>
      <c r="O2405" s="92"/>
      <c r="P2405" s="92">
        <v>2</v>
      </c>
      <c r="Q2405" s="92"/>
      <c r="R2405" s="92">
        <v>1</v>
      </c>
      <c r="S2405" s="92"/>
      <c r="T2405" s="93">
        <v>2</v>
      </c>
      <c r="U2405" s="93"/>
      <c r="V2405" s="94">
        <v>9</v>
      </c>
      <c r="W2405" s="121"/>
    </row>
    <row r="2406" spans="1:23" x14ac:dyDescent="0.2">
      <c r="A2406" s="86" t="s">
        <v>16</v>
      </c>
      <c r="B2406" s="86" t="s">
        <v>60</v>
      </c>
      <c r="C2406" s="88">
        <v>11544</v>
      </c>
      <c r="D2406" s="88" t="s">
        <v>70</v>
      </c>
      <c r="E2406" s="90" t="s">
        <v>61</v>
      </c>
      <c r="F2406" s="90">
        <v>161</v>
      </c>
      <c r="G2406" s="90">
        <v>154</v>
      </c>
      <c r="H2406" s="91">
        <v>2</v>
      </c>
      <c r="I2406" s="91"/>
      <c r="J2406" s="91"/>
      <c r="K2406" s="91">
        <v>1</v>
      </c>
      <c r="L2406" s="92">
        <v>1</v>
      </c>
      <c r="M2406" s="92"/>
      <c r="N2406" s="92"/>
      <c r="O2406" s="92">
        <v>0</v>
      </c>
      <c r="P2406" s="92">
        <v>0</v>
      </c>
      <c r="Q2406" s="92"/>
      <c r="R2406" s="92">
        <v>1</v>
      </c>
      <c r="S2406" s="92"/>
      <c r="T2406" s="93">
        <v>0</v>
      </c>
      <c r="U2406" s="93"/>
      <c r="V2406" s="94">
        <v>5</v>
      </c>
      <c r="W2406" s="121"/>
    </row>
    <row r="2407" spans="1:23" x14ac:dyDescent="0.2">
      <c r="A2407" s="86" t="s">
        <v>16</v>
      </c>
      <c r="B2407" s="86" t="s">
        <v>60</v>
      </c>
      <c r="C2407" s="88">
        <v>11544</v>
      </c>
      <c r="D2407" s="88" t="s">
        <v>70</v>
      </c>
      <c r="E2407" s="90" t="s">
        <v>61</v>
      </c>
      <c r="F2407" s="90">
        <v>161</v>
      </c>
      <c r="G2407" s="90">
        <v>154</v>
      </c>
      <c r="H2407" s="91">
        <v>2</v>
      </c>
      <c r="I2407" s="91"/>
      <c r="J2407" s="91">
        <v>1</v>
      </c>
      <c r="K2407" s="91"/>
      <c r="L2407" s="92">
        <v>1</v>
      </c>
      <c r="M2407" s="92"/>
      <c r="N2407" s="92">
        <v>1</v>
      </c>
      <c r="O2407" s="92"/>
      <c r="P2407" s="92">
        <v>0</v>
      </c>
      <c r="Q2407" s="92"/>
      <c r="R2407" s="92"/>
      <c r="S2407" s="92">
        <v>0</v>
      </c>
      <c r="T2407" s="93">
        <v>1</v>
      </c>
      <c r="U2407" s="93"/>
      <c r="V2407" s="94">
        <v>6</v>
      </c>
      <c r="W2407" s="121"/>
    </row>
    <row r="2408" spans="1:23" x14ac:dyDescent="0.2">
      <c r="A2408" s="86" t="s">
        <v>16</v>
      </c>
      <c r="B2408" s="86" t="s">
        <v>60</v>
      </c>
      <c r="C2408" s="88">
        <v>11544</v>
      </c>
      <c r="D2408" s="88" t="s">
        <v>70</v>
      </c>
      <c r="E2408" s="90" t="s">
        <v>61</v>
      </c>
      <c r="F2408" s="90">
        <v>161</v>
      </c>
      <c r="G2408" s="90">
        <v>154</v>
      </c>
      <c r="H2408" s="91">
        <v>0</v>
      </c>
      <c r="I2408" s="91"/>
      <c r="J2408" s="91">
        <v>1</v>
      </c>
      <c r="K2408" s="91"/>
      <c r="L2408" s="92">
        <v>2</v>
      </c>
      <c r="M2408" s="92"/>
      <c r="N2408" s="92">
        <v>1</v>
      </c>
      <c r="O2408" s="92"/>
      <c r="P2408" s="92">
        <v>0</v>
      </c>
      <c r="Q2408" s="92"/>
      <c r="R2408" s="92">
        <v>1</v>
      </c>
      <c r="S2408" s="92"/>
      <c r="T2408" s="93">
        <v>1</v>
      </c>
      <c r="U2408" s="93"/>
      <c r="V2408" s="94">
        <v>6</v>
      </c>
      <c r="W2408" s="121"/>
    </row>
    <row r="2409" spans="1:23" x14ac:dyDescent="0.2">
      <c r="A2409" s="86" t="s">
        <v>16</v>
      </c>
      <c r="B2409" s="86" t="s">
        <v>60</v>
      </c>
      <c r="C2409" s="88">
        <v>11544</v>
      </c>
      <c r="D2409" s="88" t="s">
        <v>70</v>
      </c>
      <c r="E2409" s="90" t="s">
        <v>61</v>
      </c>
      <c r="F2409" s="90">
        <v>161</v>
      </c>
      <c r="G2409" s="90">
        <v>154</v>
      </c>
      <c r="H2409" s="91"/>
      <c r="I2409" s="91">
        <v>2</v>
      </c>
      <c r="J2409" s="91">
        <v>1</v>
      </c>
      <c r="K2409" s="91"/>
      <c r="L2409" s="92"/>
      <c r="M2409" s="92">
        <v>0</v>
      </c>
      <c r="N2409" s="92">
        <v>1</v>
      </c>
      <c r="O2409" s="92"/>
      <c r="P2409" s="92">
        <v>2</v>
      </c>
      <c r="Q2409" s="92"/>
      <c r="R2409" s="92">
        <v>0</v>
      </c>
      <c r="S2409" s="92"/>
      <c r="T2409" s="93">
        <v>1</v>
      </c>
      <c r="U2409" s="93"/>
      <c r="V2409" s="94">
        <v>7</v>
      </c>
      <c r="W2409" s="121"/>
    </row>
    <row r="2410" spans="1:23" x14ac:dyDescent="0.2">
      <c r="A2410" s="86" t="s">
        <v>16</v>
      </c>
      <c r="B2410" s="86" t="s">
        <v>60</v>
      </c>
      <c r="C2410" s="88">
        <v>11544</v>
      </c>
      <c r="D2410" s="88" t="s">
        <v>70</v>
      </c>
      <c r="E2410" s="90" t="s">
        <v>61</v>
      </c>
      <c r="F2410" s="90">
        <v>161</v>
      </c>
      <c r="G2410" s="90">
        <v>154</v>
      </c>
      <c r="H2410" s="91">
        <v>2</v>
      </c>
      <c r="I2410" s="91"/>
      <c r="J2410" s="91">
        <v>1</v>
      </c>
      <c r="K2410" s="91"/>
      <c r="L2410" s="92">
        <v>2</v>
      </c>
      <c r="M2410" s="92"/>
      <c r="N2410" s="92">
        <v>1</v>
      </c>
      <c r="O2410" s="92"/>
      <c r="P2410" s="92">
        <v>2</v>
      </c>
      <c r="Q2410" s="92"/>
      <c r="R2410" s="92">
        <v>1</v>
      </c>
      <c r="S2410" s="92"/>
      <c r="T2410" s="93"/>
      <c r="U2410" s="93">
        <v>1</v>
      </c>
      <c r="V2410" s="94">
        <v>10</v>
      </c>
      <c r="W2410" s="121"/>
    </row>
    <row r="2411" spans="1:23" x14ac:dyDescent="0.2">
      <c r="A2411" s="86" t="s">
        <v>16</v>
      </c>
      <c r="B2411" s="86" t="s">
        <v>60</v>
      </c>
      <c r="C2411" s="88">
        <v>11544</v>
      </c>
      <c r="D2411" s="88" t="s">
        <v>70</v>
      </c>
      <c r="E2411" s="90" t="s">
        <v>61</v>
      </c>
      <c r="F2411" s="90">
        <v>161</v>
      </c>
      <c r="G2411" s="90">
        <v>154</v>
      </c>
      <c r="H2411" s="91">
        <v>2</v>
      </c>
      <c r="I2411" s="91"/>
      <c r="J2411" s="91"/>
      <c r="K2411" s="91">
        <v>1</v>
      </c>
      <c r="L2411" s="92"/>
      <c r="M2411" s="92">
        <v>0</v>
      </c>
      <c r="N2411" s="92">
        <v>1</v>
      </c>
      <c r="O2411" s="92"/>
      <c r="P2411" s="92">
        <v>2</v>
      </c>
      <c r="Q2411" s="92"/>
      <c r="R2411" s="92">
        <v>1</v>
      </c>
      <c r="S2411" s="92"/>
      <c r="T2411" s="93">
        <v>2</v>
      </c>
      <c r="U2411" s="93"/>
      <c r="V2411" s="94">
        <v>9</v>
      </c>
      <c r="W2411" s="121"/>
    </row>
    <row r="2412" spans="1:23" x14ac:dyDescent="0.2">
      <c r="A2412" s="86" t="s">
        <v>16</v>
      </c>
      <c r="B2412" s="86" t="s">
        <v>60</v>
      </c>
      <c r="C2412" s="88">
        <v>11544</v>
      </c>
      <c r="D2412" s="88" t="s">
        <v>70</v>
      </c>
      <c r="E2412" s="90" t="s">
        <v>61</v>
      </c>
      <c r="F2412" s="90">
        <v>161</v>
      </c>
      <c r="G2412" s="90">
        <v>154</v>
      </c>
      <c r="H2412" s="91"/>
      <c r="I2412" s="91">
        <v>1</v>
      </c>
      <c r="J2412" s="91"/>
      <c r="K2412" s="91">
        <v>1</v>
      </c>
      <c r="L2412" s="92">
        <v>2</v>
      </c>
      <c r="M2412" s="92"/>
      <c r="N2412" s="92">
        <v>1</v>
      </c>
      <c r="O2412" s="92"/>
      <c r="P2412" s="92"/>
      <c r="Q2412" s="92">
        <v>1</v>
      </c>
      <c r="R2412" s="92">
        <v>1</v>
      </c>
      <c r="S2412" s="92"/>
      <c r="T2412" s="93"/>
      <c r="U2412" s="93">
        <v>1</v>
      </c>
      <c r="V2412" s="94">
        <v>8</v>
      </c>
      <c r="W2412" s="121"/>
    </row>
    <row r="2413" spans="1:23" x14ac:dyDescent="0.2">
      <c r="A2413" s="86" t="s">
        <v>16</v>
      </c>
      <c r="B2413" s="86" t="s">
        <v>60</v>
      </c>
      <c r="C2413" s="88">
        <v>11544</v>
      </c>
      <c r="D2413" s="88" t="s">
        <v>70</v>
      </c>
      <c r="E2413" s="90" t="s">
        <v>61</v>
      </c>
      <c r="F2413" s="90">
        <v>161</v>
      </c>
      <c r="G2413" s="90">
        <v>154</v>
      </c>
      <c r="H2413" s="91">
        <v>2</v>
      </c>
      <c r="I2413" s="91"/>
      <c r="J2413" s="91">
        <v>1</v>
      </c>
      <c r="K2413" s="91"/>
      <c r="L2413" s="92"/>
      <c r="M2413" s="92">
        <v>2</v>
      </c>
      <c r="N2413" s="92">
        <v>1</v>
      </c>
      <c r="O2413" s="92"/>
      <c r="P2413" s="92">
        <v>2</v>
      </c>
      <c r="Q2413" s="92"/>
      <c r="R2413" s="92">
        <v>1</v>
      </c>
      <c r="S2413" s="92"/>
      <c r="T2413" s="93">
        <v>1</v>
      </c>
      <c r="U2413" s="93"/>
      <c r="V2413" s="94">
        <v>10</v>
      </c>
      <c r="W2413" s="121"/>
    </row>
    <row r="2414" spans="1:23" x14ac:dyDescent="0.2">
      <c r="A2414" s="86" t="s">
        <v>16</v>
      </c>
      <c r="B2414" s="86" t="s">
        <v>60</v>
      </c>
      <c r="C2414" s="88">
        <v>11544</v>
      </c>
      <c r="D2414" s="88" t="s">
        <v>70</v>
      </c>
      <c r="E2414" s="90" t="s">
        <v>61</v>
      </c>
      <c r="F2414" s="90">
        <v>161</v>
      </c>
      <c r="G2414" s="90">
        <v>154</v>
      </c>
      <c r="H2414" s="91"/>
      <c r="I2414" s="91">
        <v>2</v>
      </c>
      <c r="J2414" s="91">
        <v>1</v>
      </c>
      <c r="K2414" s="91"/>
      <c r="L2414" s="92"/>
      <c r="M2414" s="92">
        <v>1</v>
      </c>
      <c r="N2414" s="92">
        <v>1</v>
      </c>
      <c r="O2414" s="92"/>
      <c r="P2414" s="92">
        <v>2</v>
      </c>
      <c r="Q2414" s="92"/>
      <c r="R2414" s="92">
        <v>1</v>
      </c>
      <c r="S2414" s="92"/>
      <c r="T2414" s="93">
        <v>2</v>
      </c>
      <c r="U2414" s="93"/>
      <c r="V2414" s="94">
        <v>10</v>
      </c>
      <c r="W2414" s="121"/>
    </row>
    <row r="2415" spans="1:23" x14ac:dyDescent="0.2">
      <c r="A2415" s="86" t="s">
        <v>16</v>
      </c>
      <c r="B2415" s="86" t="s">
        <v>60</v>
      </c>
      <c r="C2415" s="88">
        <v>11544</v>
      </c>
      <c r="D2415" s="88" t="s">
        <v>70</v>
      </c>
      <c r="E2415" s="90" t="s">
        <v>62</v>
      </c>
      <c r="F2415" s="90">
        <v>161</v>
      </c>
      <c r="G2415" s="90">
        <v>154</v>
      </c>
      <c r="H2415" s="91">
        <v>2</v>
      </c>
      <c r="I2415" s="91"/>
      <c r="J2415" s="91">
        <v>0</v>
      </c>
      <c r="K2415" s="91"/>
      <c r="L2415" s="92">
        <v>1</v>
      </c>
      <c r="M2415" s="92"/>
      <c r="N2415" s="92">
        <v>1</v>
      </c>
      <c r="O2415" s="92"/>
      <c r="P2415" s="92">
        <v>1</v>
      </c>
      <c r="Q2415" s="92"/>
      <c r="R2415" s="92"/>
      <c r="S2415" s="92">
        <v>0</v>
      </c>
      <c r="T2415" s="93">
        <v>1</v>
      </c>
      <c r="U2415" s="93"/>
      <c r="V2415" s="94">
        <v>6</v>
      </c>
      <c r="W2415" s="121"/>
    </row>
    <row r="2416" spans="1:23" x14ac:dyDescent="0.2">
      <c r="A2416" s="86" t="s">
        <v>16</v>
      </c>
      <c r="B2416" s="86" t="s">
        <v>60</v>
      </c>
      <c r="C2416" s="88">
        <v>11544</v>
      </c>
      <c r="D2416" s="88" t="s">
        <v>70</v>
      </c>
      <c r="E2416" s="90" t="s">
        <v>62</v>
      </c>
      <c r="F2416" s="90">
        <v>161</v>
      </c>
      <c r="G2416" s="90">
        <v>154</v>
      </c>
      <c r="H2416" s="91">
        <v>2</v>
      </c>
      <c r="I2416" s="91"/>
      <c r="J2416" s="91">
        <v>0</v>
      </c>
      <c r="K2416" s="91"/>
      <c r="L2416" s="92">
        <v>2</v>
      </c>
      <c r="M2416" s="92"/>
      <c r="N2416" s="92">
        <v>1</v>
      </c>
      <c r="O2416" s="92"/>
      <c r="P2416" s="92">
        <v>0</v>
      </c>
      <c r="Q2416" s="92"/>
      <c r="R2416" s="92">
        <v>1</v>
      </c>
      <c r="S2416" s="92"/>
      <c r="T2416" s="93">
        <v>2</v>
      </c>
      <c r="U2416" s="93"/>
      <c r="V2416" s="94">
        <v>8</v>
      </c>
      <c r="W2416" s="121"/>
    </row>
    <row r="2417" spans="1:23" x14ac:dyDescent="0.2">
      <c r="A2417" s="86" t="s">
        <v>16</v>
      </c>
      <c r="B2417" s="86" t="s">
        <v>60</v>
      </c>
      <c r="C2417" s="88">
        <v>11544</v>
      </c>
      <c r="D2417" s="88" t="s">
        <v>70</v>
      </c>
      <c r="E2417" s="90" t="s">
        <v>62</v>
      </c>
      <c r="F2417" s="90">
        <v>161</v>
      </c>
      <c r="G2417" s="90">
        <v>154</v>
      </c>
      <c r="H2417" s="91">
        <v>2</v>
      </c>
      <c r="I2417" s="91"/>
      <c r="J2417" s="91"/>
      <c r="K2417" s="91">
        <v>1</v>
      </c>
      <c r="L2417" s="92"/>
      <c r="M2417" s="92">
        <v>0</v>
      </c>
      <c r="N2417" s="92"/>
      <c r="O2417" s="92">
        <v>1</v>
      </c>
      <c r="P2417" s="92"/>
      <c r="Q2417" s="92">
        <v>2</v>
      </c>
      <c r="R2417" s="92">
        <v>1</v>
      </c>
      <c r="S2417" s="92"/>
      <c r="T2417" s="93">
        <v>1</v>
      </c>
      <c r="U2417" s="93"/>
      <c r="V2417" s="94">
        <v>8</v>
      </c>
      <c r="W2417" s="121"/>
    </row>
    <row r="2418" spans="1:23" x14ac:dyDescent="0.2">
      <c r="A2418" s="86" t="s">
        <v>16</v>
      </c>
      <c r="B2418" s="86" t="s">
        <v>60</v>
      </c>
      <c r="C2418" s="88">
        <v>11544</v>
      </c>
      <c r="D2418" s="88" t="s">
        <v>70</v>
      </c>
      <c r="E2418" s="90" t="s">
        <v>62</v>
      </c>
      <c r="F2418" s="90">
        <v>161</v>
      </c>
      <c r="G2418" s="90">
        <v>154</v>
      </c>
      <c r="H2418" s="91">
        <v>2</v>
      </c>
      <c r="I2418" s="91"/>
      <c r="J2418" s="91">
        <v>1</v>
      </c>
      <c r="K2418" s="91"/>
      <c r="L2418" s="92">
        <v>1</v>
      </c>
      <c r="M2418" s="92"/>
      <c r="N2418" s="92">
        <v>1</v>
      </c>
      <c r="O2418" s="92"/>
      <c r="P2418" s="92">
        <v>2</v>
      </c>
      <c r="Q2418" s="92"/>
      <c r="R2418" s="92">
        <v>1</v>
      </c>
      <c r="S2418" s="92"/>
      <c r="T2418" s="93">
        <v>2</v>
      </c>
      <c r="U2418" s="93"/>
      <c r="V2418" s="94">
        <v>10</v>
      </c>
      <c r="W2418" s="121"/>
    </row>
    <row r="2419" spans="1:23" x14ac:dyDescent="0.2">
      <c r="A2419" s="86" t="s">
        <v>16</v>
      </c>
      <c r="B2419" s="86" t="s">
        <v>60</v>
      </c>
      <c r="C2419" s="88">
        <v>11544</v>
      </c>
      <c r="D2419" s="88" t="s">
        <v>70</v>
      </c>
      <c r="E2419" s="90" t="s">
        <v>62</v>
      </c>
      <c r="F2419" s="90">
        <v>161</v>
      </c>
      <c r="G2419" s="90">
        <v>154</v>
      </c>
      <c r="H2419" s="91">
        <v>2</v>
      </c>
      <c r="I2419" s="91"/>
      <c r="J2419" s="91">
        <v>1</v>
      </c>
      <c r="K2419" s="91"/>
      <c r="L2419" s="92">
        <v>2</v>
      </c>
      <c r="M2419" s="92"/>
      <c r="N2419" s="92"/>
      <c r="O2419" s="92">
        <v>0</v>
      </c>
      <c r="P2419" s="92">
        <v>0</v>
      </c>
      <c r="Q2419" s="92"/>
      <c r="R2419" s="92">
        <v>1</v>
      </c>
      <c r="S2419" s="92"/>
      <c r="T2419" s="93">
        <v>2</v>
      </c>
      <c r="U2419" s="93"/>
      <c r="V2419" s="94">
        <v>8</v>
      </c>
      <c r="W2419" s="121"/>
    </row>
    <row r="2420" spans="1:23" x14ac:dyDescent="0.2">
      <c r="A2420" s="86" t="s">
        <v>16</v>
      </c>
      <c r="B2420" s="86" t="s">
        <v>60</v>
      </c>
      <c r="C2420" s="88">
        <v>11544</v>
      </c>
      <c r="D2420" s="88" t="s">
        <v>70</v>
      </c>
      <c r="E2420" s="90" t="s">
        <v>62</v>
      </c>
      <c r="F2420" s="90">
        <v>161</v>
      </c>
      <c r="G2420" s="90">
        <v>154</v>
      </c>
      <c r="H2420" s="91">
        <v>2</v>
      </c>
      <c r="I2420" s="91"/>
      <c r="J2420" s="91">
        <v>1</v>
      </c>
      <c r="K2420" s="91"/>
      <c r="L2420" s="92">
        <v>2</v>
      </c>
      <c r="M2420" s="92"/>
      <c r="N2420" s="92">
        <v>1</v>
      </c>
      <c r="O2420" s="92"/>
      <c r="P2420" s="92">
        <v>2</v>
      </c>
      <c r="Q2420" s="92"/>
      <c r="R2420" s="92">
        <v>0</v>
      </c>
      <c r="S2420" s="92"/>
      <c r="T2420" s="93"/>
      <c r="U2420" s="93">
        <v>0</v>
      </c>
      <c r="V2420" s="94">
        <v>8</v>
      </c>
      <c r="W2420" s="121"/>
    </row>
    <row r="2421" spans="1:23" x14ac:dyDescent="0.2">
      <c r="A2421" s="86" t="s">
        <v>16</v>
      </c>
      <c r="B2421" s="86" t="s">
        <v>60</v>
      </c>
      <c r="C2421" s="88">
        <v>11544</v>
      </c>
      <c r="D2421" s="88" t="s">
        <v>70</v>
      </c>
      <c r="E2421" s="90" t="s">
        <v>62</v>
      </c>
      <c r="F2421" s="90">
        <v>161</v>
      </c>
      <c r="G2421" s="90">
        <v>154</v>
      </c>
      <c r="H2421" s="91">
        <v>2</v>
      </c>
      <c r="I2421" s="91"/>
      <c r="J2421" s="91">
        <v>1</v>
      </c>
      <c r="K2421" s="91"/>
      <c r="L2421" s="92">
        <v>2</v>
      </c>
      <c r="M2421" s="92"/>
      <c r="N2421" s="92">
        <v>1</v>
      </c>
      <c r="O2421" s="92"/>
      <c r="P2421" s="92"/>
      <c r="Q2421" s="92">
        <v>2</v>
      </c>
      <c r="R2421" s="92">
        <v>1</v>
      </c>
      <c r="S2421" s="92"/>
      <c r="T2421" s="93">
        <v>2</v>
      </c>
      <c r="U2421" s="93"/>
      <c r="V2421" s="94">
        <v>11</v>
      </c>
      <c r="W2421" s="121"/>
    </row>
    <row r="2422" spans="1:23" x14ac:dyDescent="0.2">
      <c r="A2422" s="86" t="s">
        <v>16</v>
      </c>
      <c r="B2422" s="86" t="s">
        <v>60</v>
      </c>
      <c r="C2422" s="88">
        <v>11544</v>
      </c>
      <c r="D2422" s="88" t="s">
        <v>70</v>
      </c>
      <c r="E2422" s="90" t="s">
        <v>62</v>
      </c>
      <c r="F2422" s="90">
        <v>161</v>
      </c>
      <c r="G2422" s="90">
        <v>154</v>
      </c>
      <c r="H2422" s="91">
        <v>2</v>
      </c>
      <c r="I2422" s="91"/>
      <c r="J2422" s="91"/>
      <c r="K2422" s="91">
        <v>1</v>
      </c>
      <c r="L2422" s="92"/>
      <c r="M2422" s="92">
        <v>1</v>
      </c>
      <c r="N2422" s="92"/>
      <c r="O2422" s="92">
        <v>0</v>
      </c>
      <c r="P2422" s="92">
        <v>1</v>
      </c>
      <c r="Q2422" s="92"/>
      <c r="R2422" s="92">
        <v>0</v>
      </c>
      <c r="S2422" s="92"/>
      <c r="T2422" s="93">
        <v>1</v>
      </c>
      <c r="U2422" s="93"/>
      <c r="V2422" s="94">
        <v>6</v>
      </c>
      <c r="W2422" s="121"/>
    </row>
    <row r="2423" spans="1:23" x14ac:dyDescent="0.2">
      <c r="A2423" s="86" t="s">
        <v>16</v>
      </c>
      <c r="B2423" s="86" t="s">
        <v>60</v>
      </c>
      <c r="C2423" s="88">
        <v>11544</v>
      </c>
      <c r="D2423" s="88" t="s">
        <v>70</v>
      </c>
      <c r="E2423" s="90" t="s">
        <v>62</v>
      </c>
      <c r="F2423" s="90">
        <v>161</v>
      </c>
      <c r="G2423" s="90">
        <v>154</v>
      </c>
      <c r="H2423" s="91">
        <v>2</v>
      </c>
      <c r="I2423" s="91"/>
      <c r="J2423" s="91">
        <v>1</v>
      </c>
      <c r="K2423" s="91"/>
      <c r="L2423" s="92"/>
      <c r="M2423" s="92">
        <v>2</v>
      </c>
      <c r="N2423" s="92"/>
      <c r="O2423" s="92">
        <v>1</v>
      </c>
      <c r="P2423" s="92"/>
      <c r="Q2423" s="92">
        <v>2</v>
      </c>
      <c r="R2423" s="92">
        <v>1</v>
      </c>
      <c r="S2423" s="92"/>
      <c r="T2423" s="93"/>
      <c r="U2423" s="93">
        <v>0</v>
      </c>
      <c r="V2423" s="94">
        <v>9</v>
      </c>
      <c r="W2423" s="121"/>
    </row>
    <row r="2424" spans="1:23" x14ac:dyDescent="0.2">
      <c r="A2424" s="86" t="s">
        <v>16</v>
      </c>
      <c r="B2424" s="86" t="s">
        <v>60</v>
      </c>
      <c r="C2424" s="88">
        <v>11544</v>
      </c>
      <c r="D2424" s="88" t="s">
        <v>70</v>
      </c>
      <c r="E2424" s="90" t="s">
        <v>62</v>
      </c>
      <c r="F2424" s="90">
        <v>161</v>
      </c>
      <c r="G2424" s="90">
        <v>154</v>
      </c>
      <c r="H2424" s="91">
        <v>1</v>
      </c>
      <c r="I2424" s="91"/>
      <c r="J2424" s="91">
        <v>0</v>
      </c>
      <c r="K2424" s="91"/>
      <c r="L2424" s="92"/>
      <c r="M2424" s="92">
        <v>2</v>
      </c>
      <c r="N2424" s="92">
        <v>1</v>
      </c>
      <c r="O2424" s="92"/>
      <c r="P2424" s="92">
        <v>2</v>
      </c>
      <c r="Q2424" s="92"/>
      <c r="R2424" s="92">
        <v>1</v>
      </c>
      <c r="S2424" s="92"/>
      <c r="T2424" s="93">
        <v>2</v>
      </c>
      <c r="U2424" s="93"/>
      <c r="V2424" s="94">
        <v>9</v>
      </c>
      <c r="W2424" s="121"/>
    </row>
    <row r="2425" spans="1:23" x14ac:dyDescent="0.2">
      <c r="A2425" s="86" t="s">
        <v>16</v>
      </c>
      <c r="B2425" s="86" t="s">
        <v>60</v>
      </c>
      <c r="C2425" s="88">
        <v>11544</v>
      </c>
      <c r="D2425" s="88" t="s">
        <v>70</v>
      </c>
      <c r="E2425" s="90" t="s">
        <v>62</v>
      </c>
      <c r="F2425" s="90">
        <v>161</v>
      </c>
      <c r="G2425" s="90">
        <v>154</v>
      </c>
      <c r="H2425" s="91">
        <v>2</v>
      </c>
      <c r="I2425" s="91"/>
      <c r="J2425" s="91"/>
      <c r="K2425" s="91">
        <v>1</v>
      </c>
      <c r="L2425" s="92"/>
      <c r="M2425" s="92">
        <v>2</v>
      </c>
      <c r="N2425" s="92">
        <v>1</v>
      </c>
      <c r="O2425" s="92"/>
      <c r="P2425" s="92"/>
      <c r="Q2425" s="92">
        <v>2</v>
      </c>
      <c r="R2425" s="92">
        <v>1</v>
      </c>
      <c r="S2425" s="92"/>
      <c r="T2425" s="93">
        <v>2</v>
      </c>
      <c r="U2425" s="93"/>
      <c r="V2425" s="94">
        <v>11</v>
      </c>
      <c r="W2425" s="121"/>
    </row>
    <row r="2426" spans="1:23" x14ac:dyDescent="0.2">
      <c r="A2426" s="86" t="s">
        <v>16</v>
      </c>
      <c r="B2426" s="86" t="s">
        <v>60</v>
      </c>
      <c r="C2426" s="88">
        <v>11544</v>
      </c>
      <c r="D2426" s="88" t="s">
        <v>70</v>
      </c>
      <c r="E2426" s="90" t="s">
        <v>62</v>
      </c>
      <c r="F2426" s="90">
        <v>161</v>
      </c>
      <c r="G2426" s="90">
        <v>154</v>
      </c>
      <c r="H2426" s="91">
        <v>2</v>
      </c>
      <c r="I2426" s="91"/>
      <c r="J2426" s="91"/>
      <c r="K2426" s="91">
        <v>1</v>
      </c>
      <c r="L2426" s="92"/>
      <c r="M2426" s="92">
        <v>2</v>
      </c>
      <c r="N2426" s="92">
        <v>1</v>
      </c>
      <c r="O2426" s="92"/>
      <c r="P2426" s="92">
        <v>2</v>
      </c>
      <c r="Q2426" s="92"/>
      <c r="R2426" s="92">
        <v>1</v>
      </c>
      <c r="S2426" s="92"/>
      <c r="T2426" s="93">
        <v>2</v>
      </c>
      <c r="U2426" s="93"/>
      <c r="V2426" s="94">
        <v>11</v>
      </c>
      <c r="W2426" s="121"/>
    </row>
    <row r="2427" spans="1:23" x14ac:dyDescent="0.2">
      <c r="A2427" s="86" t="s">
        <v>16</v>
      </c>
      <c r="B2427" s="86" t="s">
        <v>60</v>
      </c>
      <c r="C2427" s="88">
        <v>11544</v>
      </c>
      <c r="D2427" s="88" t="s">
        <v>70</v>
      </c>
      <c r="E2427" s="90" t="s">
        <v>62</v>
      </c>
      <c r="F2427" s="90">
        <v>161</v>
      </c>
      <c r="G2427" s="90">
        <v>154</v>
      </c>
      <c r="H2427" s="91"/>
      <c r="I2427" s="91">
        <v>2</v>
      </c>
      <c r="J2427" s="91">
        <v>1</v>
      </c>
      <c r="K2427" s="91"/>
      <c r="L2427" s="92">
        <v>2</v>
      </c>
      <c r="M2427" s="92"/>
      <c r="N2427" s="92">
        <v>1</v>
      </c>
      <c r="O2427" s="92"/>
      <c r="P2427" s="92"/>
      <c r="Q2427" s="92">
        <v>2</v>
      </c>
      <c r="R2427" s="92">
        <v>1</v>
      </c>
      <c r="S2427" s="92"/>
      <c r="T2427" s="93">
        <v>1</v>
      </c>
      <c r="U2427" s="93"/>
      <c r="V2427" s="94">
        <v>10</v>
      </c>
      <c r="W2427" s="121"/>
    </row>
    <row r="2428" spans="1:23" x14ac:dyDescent="0.2">
      <c r="A2428" s="86" t="s">
        <v>16</v>
      </c>
      <c r="B2428" s="86" t="s">
        <v>60</v>
      </c>
      <c r="C2428" s="88">
        <v>11544</v>
      </c>
      <c r="D2428" s="88" t="s">
        <v>70</v>
      </c>
      <c r="E2428" s="90" t="s">
        <v>62</v>
      </c>
      <c r="F2428" s="90">
        <v>161</v>
      </c>
      <c r="G2428" s="90">
        <v>154</v>
      </c>
      <c r="H2428" s="91"/>
      <c r="I2428" s="91">
        <v>2</v>
      </c>
      <c r="J2428" s="91">
        <v>0</v>
      </c>
      <c r="K2428" s="91"/>
      <c r="L2428" s="92">
        <v>2</v>
      </c>
      <c r="M2428" s="92"/>
      <c r="N2428" s="92"/>
      <c r="O2428" s="92">
        <v>0</v>
      </c>
      <c r="P2428" s="92"/>
      <c r="Q2428" s="92">
        <v>2</v>
      </c>
      <c r="R2428" s="92">
        <v>1</v>
      </c>
      <c r="S2428" s="92"/>
      <c r="T2428" s="93">
        <v>2</v>
      </c>
      <c r="U2428" s="93"/>
      <c r="V2428" s="94">
        <v>9</v>
      </c>
      <c r="W2428" s="121"/>
    </row>
    <row r="2429" spans="1:23" x14ac:dyDescent="0.2">
      <c r="A2429" s="86" t="s">
        <v>16</v>
      </c>
      <c r="B2429" s="86" t="s">
        <v>60</v>
      </c>
      <c r="C2429" s="88">
        <v>11544</v>
      </c>
      <c r="D2429" s="88" t="s">
        <v>70</v>
      </c>
      <c r="E2429" s="90" t="s">
        <v>62</v>
      </c>
      <c r="F2429" s="90">
        <v>161</v>
      </c>
      <c r="G2429" s="90">
        <v>154</v>
      </c>
      <c r="H2429" s="91">
        <v>2</v>
      </c>
      <c r="I2429" s="91"/>
      <c r="J2429" s="91">
        <v>1</v>
      </c>
      <c r="K2429" s="91"/>
      <c r="L2429" s="92"/>
      <c r="M2429" s="92">
        <v>2</v>
      </c>
      <c r="N2429" s="92">
        <v>1</v>
      </c>
      <c r="O2429" s="92"/>
      <c r="P2429" s="92">
        <v>2</v>
      </c>
      <c r="Q2429" s="92"/>
      <c r="R2429" s="92">
        <v>1</v>
      </c>
      <c r="S2429" s="92"/>
      <c r="T2429" s="93"/>
      <c r="U2429" s="93">
        <v>0</v>
      </c>
      <c r="V2429" s="94">
        <v>9</v>
      </c>
      <c r="W2429" s="121"/>
    </row>
    <row r="2430" spans="1:23" x14ac:dyDescent="0.2">
      <c r="A2430" s="86" t="s">
        <v>16</v>
      </c>
      <c r="B2430" s="86" t="s">
        <v>60</v>
      </c>
      <c r="C2430" s="88">
        <v>11544</v>
      </c>
      <c r="D2430" s="88" t="s">
        <v>70</v>
      </c>
      <c r="E2430" s="90" t="s">
        <v>62</v>
      </c>
      <c r="F2430" s="90">
        <v>161</v>
      </c>
      <c r="G2430" s="90">
        <v>154</v>
      </c>
      <c r="H2430" s="91">
        <v>2</v>
      </c>
      <c r="I2430" s="91"/>
      <c r="J2430" s="91"/>
      <c r="K2430" s="91">
        <v>0</v>
      </c>
      <c r="L2430" s="92"/>
      <c r="M2430" s="92">
        <v>1</v>
      </c>
      <c r="N2430" s="92">
        <v>1</v>
      </c>
      <c r="O2430" s="92"/>
      <c r="P2430" s="92">
        <v>1</v>
      </c>
      <c r="Q2430" s="92"/>
      <c r="R2430" s="92"/>
      <c r="S2430" s="92">
        <v>0</v>
      </c>
      <c r="T2430" s="93">
        <v>2</v>
      </c>
      <c r="U2430" s="93"/>
      <c r="V2430" s="94">
        <v>7</v>
      </c>
      <c r="W2430" s="121"/>
    </row>
    <row r="2431" spans="1:23" x14ac:dyDescent="0.2">
      <c r="A2431" s="86" t="s">
        <v>16</v>
      </c>
      <c r="B2431" s="86" t="s">
        <v>60</v>
      </c>
      <c r="C2431" s="88">
        <v>11544</v>
      </c>
      <c r="D2431" s="88" t="s">
        <v>70</v>
      </c>
      <c r="E2431" s="90" t="s">
        <v>62</v>
      </c>
      <c r="F2431" s="90">
        <v>161</v>
      </c>
      <c r="G2431" s="90">
        <v>154</v>
      </c>
      <c r="H2431" s="91">
        <v>2</v>
      </c>
      <c r="I2431" s="91"/>
      <c r="J2431" s="91">
        <v>1</v>
      </c>
      <c r="K2431" s="91"/>
      <c r="L2431" s="92"/>
      <c r="M2431" s="92">
        <v>1</v>
      </c>
      <c r="N2431" s="92">
        <v>1</v>
      </c>
      <c r="O2431" s="92"/>
      <c r="P2431" s="92"/>
      <c r="Q2431" s="92">
        <v>2</v>
      </c>
      <c r="R2431" s="92"/>
      <c r="S2431" s="92">
        <v>0</v>
      </c>
      <c r="T2431" s="93">
        <v>1</v>
      </c>
      <c r="U2431" s="93"/>
      <c r="V2431" s="94">
        <v>8</v>
      </c>
      <c r="W2431" s="121"/>
    </row>
    <row r="2432" spans="1:23" x14ac:dyDescent="0.2">
      <c r="A2432" s="86" t="s">
        <v>16</v>
      </c>
      <c r="B2432" s="86" t="s">
        <v>60</v>
      </c>
      <c r="C2432" s="88">
        <v>11544</v>
      </c>
      <c r="D2432" s="88" t="s">
        <v>70</v>
      </c>
      <c r="E2432" s="90" t="s">
        <v>62</v>
      </c>
      <c r="F2432" s="90">
        <v>161</v>
      </c>
      <c r="G2432" s="90">
        <v>154</v>
      </c>
      <c r="H2432" s="91"/>
      <c r="I2432" s="91">
        <v>0</v>
      </c>
      <c r="J2432" s="91">
        <v>0</v>
      </c>
      <c r="K2432" s="91"/>
      <c r="L2432" s="92">
        <v>2</v>
      </c>
      <c r="M2432" s="92"/>
      <c r="N2432" s="92">
        <v>1</v>
      </c>
      <c r="O2432" s="92"/>
      <c r="P2432" s="92">
        <v>2</v>
      </c>
      <c r="Q2432" s="92"/>
      <c r="R2432" s="92">
        <v>1</v>
      </c>
      <c r="S2432" s="92"/>
      <c r="T2432" s="93">
        <v>2</v>
      </c>
      <c r="U2432" s="93"/>
      <c r="V2432" s="94">
        <v>8</v>
      </c>
      <c r="W2432" s="121"/>
    </row>
    <row r="2433" spans="1:23" x14ac:dyDescent="0.2">
      <c r="A2433" s="86" t="s">
        <v>16</v>
      </c>
      <c r="B2433" s="86" t="s">
        <v>60</v>
      </c>
      <c r="C2433" s="88">
        <v>11544</v>
      </c>
      <c r="D2433" s="88" t="s">
        <v>70</v>
      </c>
      <c r="E2433" s="90" t="s">
        <v>62</v>
      </c>
      <c r="F2433" s="90">
        <v>161</v>
      </c>
      <c r="G2433" s="90">
        <v>154</v>
      </c>
      <c r="H2433" s="91">
        <v>2</v>
      </c>
      <c r="I2433" s="91"/>
      <c r="J2433" s="91">
        <v>1</v>
      </c>
      <c r="K2433" s="91"/>
      <c r="L2433" s="92">
        <v>2</v>
      </c>
      <c r="M2433" s="92"/>
      <c r="N2433" s="92">
        <v>1</v>
      </c>
      <c r="O2433" s="92"/>
      <c r="P2433" s="92"/>
      <c r="Q2433" s="92">
        <v>2</v>
      </c>
      <c r="R2433" s="92">
        <v>1</v>
      </c>
      <c r="S2433" s="92"/>
      <c r="T2433" s="93">
        <v>1</v>
      </c>
      <c r="U2433" s="93"/>
      <c r="V2433" s="94">
        <v>10</v>
      </c>
      <c r="W2433" s="121"/>
    </row>
    <row r="2434" spans="1:23" x14ac:dyDescent="0.2">
      <c r="A2434" s="86" t="s">
        <v>16</v>
      </c>
      <c r="B2434" s="86" t="s">
        <v>60</v>
      </c>
      <c r="C2434" s="88">
        <v>11544</v>
      </c>
      <c r="D2434" s="88" t="s">
        <v>70</v>
      </c>
      <c r="E2434" s="90" t="s">
        <v>62</v>
      </c>
      <c r="F2434" s="90">
        <v>161</v>
      </c>
      <c r="G2434" s="90">
        <v>154</v>
      </c>
      <c r="H2434" s="91">
        <v>2</v>
      </c>
      <c r="I2434" s="91"/>
      <c r="J2434" s="91">
        <v>1</v>
      </c>
      <c r="K2434" s="91"/>
      <c r="L2434" s="92">
        <v>2</v>
      </c>
      <c r="M2434" s="92"/>
      <c r="N2434" s="92"/>
      <c r="O2434" s="92">
        <v>1</v>
      </c>
      <c r="P2434" s="92">
        <v>2</v>
      </c>
      <c r="Q2434" s="92"/>
      <c r="R2434" s="92">
        <v>1</v>
      </c>
      <c r="S2434" s="92"/>
      <c r="T2434" s="93"/>
      <c r="U2434" s="93">
        <v>2</v>
      </c>
      <c r="V2434" s="94">
        <v>11</v>
      </c>
      <c r="W2434" s="121"/>
    </row>
    <row r="2435" spans="1:23" x14ac:dyDescent="0.2">
      <c r="A2435" s="86" t="s">
        <v>16</v>
      </c>
      <c r="B2435" s="86" t="s">
        <v>60</v>
      </c>
      <c r="C2435" s="88">
        <v>11544</v>
      </c>
      <c r="D2435" s="88" t="s">
        <v>70</v>
      </c>
      <c r="E2435" s="90" t="s">
        <v>62</v>
      </c>
      <c r="F2435" s="90">
        <v>161</v>
      </c>
      <c r="G2435" s="90">
        <v>154</v>
      </c>
      <c r="H2435" s="91">
        <v>2</v>
      </c>
      <c r="I2435" s="91"/>
      <c r="J2435" s="91">
        <v>1</v>
      </c>
      <c r="K2435" s="91"/>
      <c r="L2435" s="92">
        <v>2</v>
      </c>
      <c r="M2435" s="92"/>
      <c r="N2435" s="92">
        <v>1</v>
      </c>
      <c r="O2435" s="92"/>
      <c r="P2435" s="92">
        <v>1</v>
      </c>
      <c r="Q2435" s="92"/>
      <c r="R2435" s="92">
        <v>1</v>
      </c>
      <c r="S2435" s="92"/>
      <c r="T2435" s="93">
        <v>2</v>
      </c>
      <c r="U2435" s="93"/>
      <c r="V2435" s="94">
        <v>10</v>
      </c>
      <c r="W2435" s="121"/>
    </row>
    <row r="2436" spans="1:23" x14ac:dyDescent="0.2">
      <c r="A2436" s="86" t="s">
        <v>16</v>
      </c>
      <c r="B2436" s="86" t="s">
        <v>60</v>
      </c>
      <c r="C2436" s="88">
        <v>11544</v>
      </c>
      <c r="D2436" s="88" t="s">
        <v>70</v>
      </c>
      <c r="E2436" s="90" t="s">
        <v>62</v>
      </c>
      <c r="F2436" s="90">
        <v>161</v>
      </c>
      <c r="G2436" s="90">
        <v>154</v>
      </c>
      <c r="H2436" s="91"/>
      <c r="I2436" s="91">
        <v>2</v>
      </c>
      <c r="J2436" s="91">
        <v>0</v>
      </c>
      <c r="K2436" s="91"/>
      <c r="L2436" s="92"/>
      <c r="M2436" s="92">
        <v>2</v>
      </c>
      <c r="N2436" s="92">
        <v>1</v>
      </c>
      <c r="O2436" s="92"/>
      <c r="P2436" s="92"/>
      <c r="Q2436" s="92">
        <v>2</v>
      </c>
      <c r="R2436" s="92">
        <v>1</v>
      </c>
      <c r="S2436" s="92"/>
      <c r="T2436" s="93">
        <v>2</v>
      </c>
      <c r="U2436" s="93"/>
      <c r="V2436" s="94">
        <v>10</v>
      </c>
      <c r="W2436" s="121"/>
    </row>
    <row r="2437" spans="1:23" x14ac:dyDescent="0.2">
      <c r="A2437" s="86" t="s">
        <v>16</v>
      </c>
      <c r="B2437" s="86" t="s">
        <v>60</v>
      </c>
      <c r="C2437" s="88">
        <v>11544</v>
      </c>
      <c r="D2437" s="88" t="s">
        <v>70</v>
      </c>
      <c r="E2437" s="90" t="s">
        <v>62</v>
      </c>
      <c r="F2437" s="90">
        <v>161</v>
      </c>
      <c r="G2437" s="90">
        <v>154</v>
      </c>
      <c r="H2437" s="91">
        <v>2</v>
      </c>
      <c r="I2437" s="91"/>
      <c r="J2437" s="91">
        <v>1</v>
      </c>
      <c r="K2437" s="91"/>
      <c r="L2437" s="92"/>
      <c r="M2437" s="92">
        <v>1</v>
      </c>
      <c r="N2437" s="92">
        <v>1</v>
      </c>
      <c r="O2437" s="92"/>
      <c r="P2437" s="92"/>
      <c r="Q2437" s="92">
        <v>2</v>
      </c>
      <c r="R2437" s="92">
        <v>1</v>
      </c>
      <c r="S2437" s="92"/>
      <c r="T2437" s="93">
        <v>2</v>
      </c>
      <c r="U2437" s="93"/>
      <c r="V2437" s="94">
        <v>10</v>
      </c>
      <c r="W2437" s="121"/>
    </row>
    <row r="2438" spans="1:23" x14ac:dyDescent="0.2">
      <c r="A2438" s="86" t="s">
        <v>16</v>
      </c>
      <c r="B2438" s="86" t="s">
        <v>60</v>
      </c>
      <c r="C2438" s="88">
        <v>11544</v>
      </c>
      <c r="D2438" s="88" t="s">
        <v>70</v>
      </c>
      <c r="E2438" s="90" t="s">
        <v>62</v>
      </c>
      <c r="F2438" s="90">
        <v>161</v>
      </c>
      <c r="G2438" s="90">
        <v>154</v>
      </c>
      <c r="H2438" s="91">
        <v>2</v>
      </c>
      <c r="I2438" s="91"/>
      <c r="J2438" s="91"/>
      <c r="K2438" s="91">
        <v>1</v>
      </c>
      <c r="L2438" s="92"/>
      <c r="M2438" s="92">
        <v>2</v>
      </c>
      <c r="N2438" s="92">
        <v>1</v>
      </c>
      <c r="O2438" s="92"/>
      <c r="P2438" s="92">
        <v>2</v>
      </c>
      <c r="Q2438" s="92"/>
      <c r="R2438" s="92">
        <v>1</v>
      </c>
      <c r="S2438" s="92"/>
      <c r="T2438" s="93">
        <v>2</v>
      </c>
      <c r="U2438" s="93"/>
      <c r="V2438" s="94">
        <v>11</v>
      </c>
      <c r="W2438" s="121"/>
    </row>
    <row r="2439" spans="1:23" x14ac:dyDescent="0.2">
      <c r="A2439" s="86" t="s">
        <v>16</v>
      </c>
      <c r="B2439" s="86" t="s">
        <v>60</v>
      </c>
      <c r="C2439" s="88">
        <v>11544</v>
      </c>
      <c r="D2439" s="88" t="s">
        <v>70</v>
      </c>
      <c r="E2439" s="90" t="s">
        <v>62</v>
      </c>
      <c r="F2439" s="90">
        <v>161</v>
      </c>
      <c r="G2439" s="90">
        <v>154</v>
      </c>
      <c r="H2439" s="91">
        <v>2</v>
      </c>
      <c r="I2439" s="91"/>
      <c r="J2439" s="91">
        <v>1</v>
      </c>
      <c r="K2439" s="91"/>
      <c r="L2439" s="92"/>
      <c r="M2439" s="92">
        <v>2</v>
      </c>
      <c r="N2439" s="92"/>
      <c r="O2439" s="92">
        <v>1</v>
      </c>
      <c r="P2439" s="92"/>
      <c r="Q2439" s="92">
        <v>2</v>
      </c>
      <c r="R2439" s="92">
        <v>1</v>
      </c>
      <c r="S2439" s="92"/>
      <c r="T2439" s="93">
        <v>2</v>
      </c>
      <c r="U2439" s="93"/>
      <c r="V2439" s="94">
        <v>11</v>
      </c>
      <c r="W2439" s="121"/>
    </row>
    <row r="2440" spans="1:23" x14ac:dyDescent="0.2">
      <c r="A2440" s="86" t="s">
        <v>16</v>
      </c>
      <c r="B2440" s="86" t="s">
        <v>60</v>
      </c>
      <c r="C2440" s="88">
        <v>11544</v>
      </c>
      <c r="D2440" s="88" t="s">
        <v>70</v>
      </c>
      <c r="E2440" s="90" t="s">
        <v>62</v>
      </c>
      <c r="F2440" s="90">
        <v>161</v>
      </c>
      <c r="G2440" s="90">
        <v>154</v>
      </c>
      <c r="H2440" s="91">
        <v>2</v>
      </c>
      <c r="I2440" s="91"/>
      <c r="J2440" s="91">
        <v>1</v>
      </c>
      <c r="K2440" s="91"/>
      <c r="L2440" s="92">
        <v>0</v>
      </c>
      <c r="M2440" s="92"/>
      <c r="N2440" s="92">
        <v>0</v>
      </c>
      <c r="O2440" s="92"/>
      <c r="P2440" s="92"/>
      <c r="Q2440" s="92">
        <v>2</v>
      </c>
      <c r="R2440" s="92">
        <v>1</v>
      </c>
      <c r="S2440" s="92"/>
      <c r="T2440" s="93">
        <v>2</v>
      </c>
      <c r="U2440" s="93"/>
      <c r="V2440" s="94">
        <v>8</v>
      </c>
      <c r="W2440" s="121"/>
    </row>
    <row r="2441" spans="1:23" x14ac:dyDescent="0.2">
      <c r="A2441" s="86" t="s">
        <v>16</v>
      </c>
      <c r="B2441" s="86" t="s">
        <v>60</v>
      </c>
      <c r="C2441" s="88">
        <v>11544</v>
      </c>
      <c r="D2441" s="88" t="s">
        <v>70</v>
      </c>
      <c r="E2441" s="90" t="s">
        <v>62</v>
      </c>
      <c r="F2441" s="90">
        <v>161</v>
      </c>
      <c r="G2441" s="90">
        <v>154</v>
      </c>
      <c r="H2441" s="91">
        <v>2</v>
      </c>
      <c r="I2441" s="91"/>
      <c r="J2441" s="91">
        <v>0</v>
      </c>
      <c r="K2441" s="91"/>
      <c r="L2441" s="92"/>
      <c r="M2441" s="92">
        <v>2</v>
      </c>
      <c r="N2441" s="92"/>
      <c r="O2441" s="92">
        <v>0</v>
      </c>
      <c r="P2441" s="92"/>
      <c r="Q2441" s="92">
        <v>2</v>
      </c>
      <c r="R2441" s="92">
        <v>1</v>
      </c>
      <c r="S2441" s="92"/>
      <c r="T2441" s="93"/>
      <c r="U2441" s="93">
        <v>1</v>
      </c>
      <c r="V2441" s="94">
        <v>8</v>
      </c>
      <c r="W2441" s="121"/>
    </row>
    <row r="2442" spans="1:23" x14ac:dyDescent="0.2">
      <c r="A2442" s="86" t="s">
        <v>16</v>
      </c>
      <c r="B2442" s="86" t="s">
        <v>60</v>
      </c>
      <c r="C2442" s="88">
        <v>11544</v>
      </c>
      <c r="D2442" s="88" t="s">
        <v>70</v>
      </c>
      <c r="E2442" s="90" t="s">
        <v>62</v>
      </c>
      <c r="F2442" s="90">
        <v>161</v>
      </c>
      <c r="G2442" s="90">
        <v>154</v>
      </c>
      <c r="H2442" s="91">
        <v>1</v>
      </c>
      <c r="I2442" s="91"/>
      <c r="J2442" s="91">
        <v>0</v>
      </c>
      <c r="K2442" s="91"/>
      <c r="L2442" s="92"/>
      <c r="M2442" s="92">
        <v>2</v>
      </c>
      <c r="N2442" s="92">
        <v>1</v>
      </c>
      <c r="O2442" s="92"/>
      <c r="P2442" s="92">
        <v>2</v>
      </c>
      <c r="Q2442" s="92"/>
      <c r="R2442" s="92">
        <v>1</v>
      </c>
      <c r="S2442" s="92"/>
      <c r="T2442" s="93"/>
      <c r="U2442" s="93">
        <v>2</v>
      </c>
      <c r="V2442" s="94">
        <v>9</v>
      </c>
      <c r="W2442" s="121"/>
    </row>
    <row r="2443" spans="1:23" x14ac:dyDescent="0.2">
      <c r="A2443" s="86" t="s">
        <v>16</v>
      </c>
      <c r="B2443" s="86" t="s">
        <v>60</v>
      </c>
      <c r="C2443" s="88">
        <v>11544</v>
      </c>
      <c r="D2443" s="88" t="s">
        <v>70</v>
      </c>
      <c r="E2443" s="90" t="s">
        <v>62</v>
      </c>
      <c r="F2443" s="90">
        <v>161</v>
      </c>
      <c r="G2443" s="90">
        <v>154</v>
      </c>
      <c r="H2443" s="91">
        <v>2</v>
      </c>
      <c r="I2443" s="91"/>
      <c r="J2443" s="91"/>
      <c r="K2443" s="91">
        <v>1</v>
      </c>
      <c r="L2443" s="92">
        <v>1</v>
      </c>
      <c r="M2443" s="92"/>
      <c r="N2443" s="92">
        <v>1</v>
      </c>
      <c r="O2443" s="92"/>
      <c r="P2443" s="92">
        <v>2</v>
      </c>
      <c r="Q2443" s="92"/>
      <c r="R2443" s="92">
        <v>1</v>
      </c>
      <c r="S2443" s="92"/>
      <c r="T2443" s="93">
        <v>2</v>
      </c>
      <c r="U2443" s="93"/>
      <c r="V2443" s="94">
        <v>10</v>
      </c>
      <c r="W2443" s="121"/>
    </row>
    <row r="2444" spans="1:23" x14ac:dyDescent="0.2">
      <c r="A2444" s="86" t="s">
        <v>16</v>
      </c>
      <c r="B2444" s="86" t="s">
        <v>60</v>
      </c>
      <c r="C2444" s="88">
        <v>11544</v>
      </c>
      <c r="D2444" s="88" t="s">
        <v>70</v>
      </c>
      <c r="E2444" s="90" t="s">
        <v>62</v>
      </c>
      <c r="F2444" s="90">
        <v>161</v>
      </c>
      <c r="G2444" s="90">
        <v>154</v>
      </c>
      <c r="H2444" s="91">
        <v>2</v>
      </c>
      <c r="I2444" s="91"/>
      <c r="J2444" s="91"/>
      <c r="K2444" s="91">
        <v>1</v>
      </c>
      <c r="L2444" s="92"/>
      <c r="M2444" s="92">
        <v>2</v>
      </c>
      <c r="N2444" s="92">
        <v>1</v>
      </c>
      <c r="O2444" s="92"/>
      <c r="P2444" s="92">
        <v>1</v>
      </c>
      <c r="Q2444" s="92"/>
      <c r="R2444" s="92">
        <v>1</v>
      </c>
      <c r="S2444" s="92"/>
      <c r="T2444" s="93">
        <v>2</v>
      </c>
      <c r="U2444" s="93"/>
      <c r="V2444" s="94">
        <v>10</v>
      </c>
      <c r="W2444" s="121"/>
    </row>
    <row r="2445" spans="1:23" x14ac:dyDescent="0.2">
      <c r="A2445" s="86" t="s">
        <v>16</v>
      </c>
      <c r="B2445" s="86" t="s">
        <v>60</v>
      </c>
      <c r="C2445" s="88">
        <v>11544</v>
      </c>
      <c r="D2445" s="88" t="s">
        <v>70</v>
      </c>
      <c r="E2445" s="90" t="s">
        <v>62</v>
      </c>
      <c r="F2445" s="90">
        <v>161</v>
      </c>
      <c r="G2445" s="90">
        <v>154</v>
      </c>
      <c r="H2445" s="91">
        <v>2</v>
      </c>
      <c r="I2445" s="91"/>
      <c r="J2445" s="91"/>
      <c r="K2445" s="91">
        <v>0</v>
      </c>
      <c r="L2445" s="92"/>
      <c r="M2445" s="92">
        <v>0</v>
      </c>
      <c r="N2445" s="92">
        <v>1</v>
      </c>
      <c r="O2445" s="92"/>
      <c r="P2445" s="92">
        <v>1</v>
      </c>
      <c r="Q2445" s="92"/>
      <c r="R2445" s="92">
        <v>1</v>
      </c>
      <c r="S2445" s="92"/>
      <c r="T2445" s="93">
        <v>0</v>
      </c>
      <c r="U2445" s="93"/>
      <c r="V2445" s="94">
        <v>5</v>
      </c>
      <c r="W2445" s="121"/>
    </row>
    <row r="2446" spans="1:23" x14ac:dyDescent="0.2">
      <c r="A2446" s="86" t="s">
        <v>16</v>
      </c>
      <c r="B2446" s="86" t="s">
        <v>60</v>
      </c>
      <c r="C2446" s="88">
        <v>11544</v>
      </c>
      <c r="D2446" s="88" t="s">
        <v>70</v>
      </c>
      <c r="E2446" s="90" t="s">
        <v>22</v>
      </c>
      <c r="F2446" s="90">
        <v>161</v>
      </c>
      <c r="G2446" s="90">
        <v>154</v>
      </c>
      <c r="H2446" s="91"/>
      <c r="I2446" s="91">
        <v>2</v>
      </c>
      <c r="J2446" s="91">
        <v>1</v>
      </c>
      <c r="K2446" s="91"/>
      <c r="L2446" s="92">
        <v>2</v>
      </c>
      <c r="M2446" s="92"/>
      <c r="N2446" s="92">
        <v>1</v>
      </c>
      <c r="O2446" s="92"/>
      <c r="P2446" s="92">
        <v>2</v>
      </c>
      <c r="Q2446" s="92"/>
      <c r="R2446" s="92"/>
      <c r="S2446" s="92">
        <v>1</v>
      </c>
      <c r="T2446" s="93">
        <v>2</v>
      </c>
      <c r="U2446" s="93"/>
      <c r="V2446" s="94">
        <v>11</v>
      </c>
      <c r="W2446" s="121"/>
    </row>
    <row r="2447" spans="1:23" x14ac:dyDescent="0.2">
      <c r="A2447" s="86" t="s">
        <v>16</v>
      </c>
      <c r="B2447" s="86" t="s">
        <v>60</v>
      </c>
      <c r="C2447" s="88">
        <v>11544</v>
      </c>
      <c r="D2447" s="88" t="s">
        <v>70</v>
      </c>
      <c r="E2447" s="90" t="s">
        <v>22</v>
      </c>
      <c r="F2447" s="90">
        <v>161</v>
      </c>
      <c r="G2447" s="90">
        <v>154</v>
      </c>
      <c r="H2447" s="91">
        <v>2</v>
      </c>
      <c r="I2447" s="91"/>
      <c r="J2447" s="91"/>
      <c r="K2447" s="91">
        <v>1</v>
      </c>
      <c r="L2447" s="92"/>
      <c r="M2447" s="92">
        <v>0</v>
      </c>
      <c r="N2447" s="92">
        <v>0</v>
      </c>
      <c r="O2447" s="92"/>
      <c r="P2447" s="92"/>
      <c r="Q2447" s="92">
        <v>2</v>
      </c>
      <c r="R2447" s="92">
        <v>1</v>
      </c>
      <c r="S2447" s="92"/>
      <c r="T2447" s="93">
        <v>1</v>
      </c>
      <c r="U2447" s="93"/>
      <c r="V2447" s="94">
        <v>7</v>
      </c>
      <c r="W2447" s="121"/>
    </row>
    <row r="2448" spans="1:23" x14ac:dyDescent="0.2">
      <c r="A2448" s="86" t="s">
        <v>16</v>
      </c>
      <c r="B2448" s="86" t="s">
        <v>60</v>
      </c>
      <c r="C2448" s="88">
        <v>11544</v>
      </c>
      <c r="D2448" s="88" t="s">
        <v>70</v>
      </c>
      <c r="E2448" s="90" t="s">
        <v>22</v>
      </c>
      <c r="F2448" s="90">
        <v>161</v>
      </c>
      <c r="G2448" s="90">
        <v>154</v>
      </c>
      <c r="H2448" s="91">
        <v>2</v>
      </c>
      <c r="I2448" s="91"/>
      <c r="J2448" s="91">
        <v>1</v>
      </c>
      <c r="K2448" s="91"/>
      <c r="L2448" s="92"/>
      <c r="M2448" s="92">
        <v>1</v>
      </c>
      <c r="N2448" s="92"/>
      <c r="O2448" s="92">
        <v>1</v>
      </c>
      <c r="P2448" s="92"/>
      <c r="Q2448" s="92">
        <v>2</v>
      </c>
      <c r="R2448" s="92"/>
      <c r="S2448" s="92">
        <v>1</v>
      </c>
      <c r="T2448" s="93"/>
      <c r="U2448" s="93">
        <v>1</v>
      </c>
      <c r="V2448" s="94">
        <v>9</v>
      </c>
      <c r="W2448" s="121"/>
    </row>
    <row r="2449" spans="1:23" x14ac:dyDescent="0.2">
      <c r="A2449" s="86" t="s">
        <v>16</v>
      </c>
      <c r="B2449" s="86" t="s">
        <v>60</v>
      </c>
      <c r="C2449" s="88">
        <v>11544</v>
      </c>
      <c r="D2449" s="88" t="s">
        <v>70</v>
      </c>
      <c r="E2449" s="90" t="s">
        <v>22</v>
      </c>
      <c r="F2449" s="90">
        <v>161</v>
      </c>
      <c r="G2449" s="90">
        <v>154</v>
      </c>
      <c r="H2449" s="91">
        <v>0</v>
      </c>
      <c r="I2449" s="91"/>
      <c r="J2449" s="91"/>
      <c r="K2449" s="91">
        <v>0</v>
      </c>
      <c r="L2449" s="92">
        <v>2</v>
      </c>
      <c r="M2449" s="92"/>
      <c r="N2449" s="92"/>
      <c r="O2449" s="92">
        <v>0</v>
      </c>
      <c r="P2449" s="92">
        <v>2</v>
      </c>
      <c r="Q2449" s="92"/>
      <c r="R2449" s="92"/>
      <c r="S2449" s="92">
        <v>1</v>
      </c>
      <c r="T2449" s="93">
        <v>0</v>
      </c>
      <c r="U2449" s="93"/>
      <c r="V2449" s="94">
        <v>5</v>
      </c>
      <c r="W2449" s="121"/>
    </row>
    <row r="2450" spans="1:23" x14ac:dyDescent="0.2">
      <c r="A2450" s="86" t="s">
        <v>16</v>
      </c>
      <c r="B2450" s="86" t="s">
        <v>60</v>
      </c>
      <c r="C2450" s="88">
        <v>11544</v>
      </c>
      <c r="D2450" s="88" t="s">
        <v>70</v>
      </c>
      <c r="E2450" s="90" t="s">
        <v>22</v>
      </c>
      <c r="F2450" s="90">
        <v>161</v>
      </c>
      <c r="G2450" s="90">
        <v>154</v>
      </c>
      <c r="H2450" s="91">
        <v>2</v>
      </c>
      <c r="I2450" s="91"/>
      <c r="J2450" s="91">
        <v>1</v>
      </c>
      <c r="K2450" s="91"/>
      <c r="L2450" s="92">
        <v>2</v>
      </c>
      <c r="M2450" s="92"/>
      <c r="N2450" s="92">
        <v>1</v>
      </c>
      <c r="O2450" s="92"/>
      <c r="P2450" s="92">
        <v>0</v>
      </c>
      <c r="Q2450" s="92"/>
      <c r="R2450" s="92">
        <v>1</v>
      </c>
      <c r="S2450" s="92"/>
      <c r="T2450" s="93"/>
      <c r="U2450" s="93">
        <v>2</v>
      </c>
      <c r="V2450" s="94">
        <v>9</v>
      </c>
      <c r="W2450" s="121"/>
    </row>
    <row r="2451" spans="1:23" x14ac:dyDescent="0.2">
      <c r="A2451" s="86" t="s">
        <v>16</v>
      </c>
      <c r="B2451" s="86" t="s">
        <v>60</v>
      </c>
      <c r="C2451" s="88">
        <v>11544</v>
      </c>
      <c r="D2451" s="88" t="s">
        <v>70</v>
      </c>
      <c r="E2451" s="90" t="s">
        <v>22</v>
      </c>
      <c r="F2451" s="90">
        <v>161</v>
      </c>
      <c r="G2451" s="90">
        <v>154</v>
      </c>
      <c r="H2451" s="91"/>
      <c r="I2451" s="91">
        <v>0</v>
      </c>
      <c r="J2451" s="91"/>
      <c r="K2451" s="91">
        <v>1</v>
      </c>
      <c r="L2451" s="92">
        <v>1</v>
      </c>
      <c r="M2451" s="92"/>
      <c r="N2451" s="92">
        <v>1</v>
      </c>
      <c r="O2451" s="92"/>
      <c r="P2451" s="92">
        <v>2</v>
      </c>
      <c r="Q2451" s="92"/>
      <c r="R2451" s="92">
        <v>0</v>
      </c>
      <c r="S2451" s="92"/>
      <c r="T2451" s="93"/>
      <c r="U2451" s="93">
        <v>1</v>
      </c>
      <c r="V2451" s="94">
        <v>6</v>
      </c>
      <c r="W2451" s="121"/>
    </row>
    <row r="2452" spans="1:23" x14ac:dyDescent="0.2">
      <c r="A2452" s="86" t="s">
        <v>16</v>
      </c>
      <c r="B2452" s="86" t="s">
        <v>60</v>
      </c>
      <c r="C2452" s="88">
        <v>11544</v>
      </c>
      <c r="D2452" s="88" t="s">
        <v>70</v>
      </c>
      <c r="E2452" s="90" t="s">
        <v>22</v>
      </c>
      <c r="F2452" s="90">
        <v>161</v>
      </c>
      <c r="G2452" s="90">
        <v>154</v>
      </c>
      <c r="H2452" s="91"/>
      <c r="I2452" s="91">
        <v>2</v>
      </c>
      <c r="J2452" s="91">
        <v>1</v>
      </c>
      <c r="K2452" s="91"/>
      <c r="L2452" s="92">
        <v>2</v>
      </c>
      <c r="M2452" s="92"/>
      <c r="N2452" s="92">
        <v>1</v>
      </c>
      <c r="O2452" s="92"/>
      <c r="P2452" s="92">
        <v>2</v>
      </c>
      <c r="Q2452" s="92"/>
      <c r="R2452" s="92">
        <v>1</v>
      </c>
      <c r="S2452" s="92"/>
      <c r="T2452" s="93"/>
      <c r="U2452" s="93">
        <v>2</v>
      </c>
      <c r="V2452" s="94">
        <v>11</v>
      </c>
      <c r="W2452" s="121"/>
    </row>
    <row r="2453" spans="1:23" x14ac:dyDescent="0.2">
      <c r="A2453" s="86" t="s">
        <v>16</v>
      </c>
      <c r="B2453" s="86" t="s">
        <v>60</v>
      </c>
      <c r="C2453" s="88">
        <v>11544</v>
      </c>
      <c r="D2453" s="88" t="s">
        <v>70</v>
      </c>
      <c r="E2453" s="90" t="s">
        <v>22</v>
      </c>
      <c r="F2453" s="90">
        <v>161</v>
      </c>
      <c r="G2453" s="90">
        <v>154</v>
      </c>
      <c r="H2453" s="91">
        <v>2</v>
      </c>
      <c r="I2453" s="91"/>
      <c r="J2453" s="91"/>
      <c r="K2453" s="91">
        <v>1</v>
      </c>
      <c r="L2453" s="92">
        <v>2</v>
      </c>
      <c r="M2453" s="92"/>
      <c r="N2453" s="92">
        <v>1</v>
      </c>
      <c r="O2453" s="92"/>
      <c r="P2453" s="92">
        <v>0</v>
      </c>
      <c r="Q2453" s="92"/>
      <c r="R2453" s="92"/>
      <c r="S2453" s="92">
        <v>1</v>
      </c>
      <c r="T2453" s="93"/>
      <c r="U2453" s="93">
        <v>1</v>
      </c>
      <c r="V2453" s="94">
        <v>8</v>
      </c>
      <c r="W2453" s="121"/>
    </row>
    <row r="2454" spans="1:23" x14ac:dyDescent="0.2">
      <c r="A2454" s="86" t="s">
        <v>16</v>
      </c>
      <c r="B2454" s="86" t="s">
        <v>60</v>
      </c>
      <c r="C2454" s="88">
        <v>11544</v>
      </c>
      <c r="D2454" s="88" t="s">
        <v>70</v>
      </c>
      <c r="E2454" s="90" t="s">
        <v>22</v>
      </c>
      <c r="F2454" s="90">
        <v>161</v>
      </c>
      <c r="G2454" s="90">
        <v>154</v>
      </c>
      <c r="H2454" s="91"/>
      <c r="I2454" s="91">
        <v>1</v>
      </c>
      <c r="J2454" s="91"/>
      <c r="K2454" s="91">
        <v>0</v>
      </c>
      <c r="L2454" s="92">
        <v>0</v>
      </c>
      <c r="M2454" s="92"/>
      <c r="N2454" s="92">
        <v>1</v>
      </c>
      <c r="O2454" s="92"/>
      <c r="P2454" s="92"/>
      <c r="Q2454" s="92">
        <v>2</v>
      </c>
      <c r="R2454" s="92">
        <v>1</v>
      </c>
      <c r="S2454" s="92"/>
      <c r="T2454" s="93">
        <v>1</v>
      </c>
      <c r="U2454" s="93"/>
      <c r="V2454" s="94">
        <v>6</v>
      </c>
      <c r="W2454" s="121"/>
    </row>
    <row r="2455" spans="1:23" x14ac:dyDescent="0.2">
      <c r="A2455" s="86" t="s">
        <v>16</v>
      </c>
      <c r="B2455" s="86" t="s">
        <v>60</v>
      </c>
      <c r="C2455" s="88">
        <v>11544</v>
      </c>
      <c r="D2455" s="88" t="s">
        <v>70</v>
      </c>
      <c r="E2455" s="90" t="s">
        <v>22</v>
      </c>
      <c r="F2455" s="90">
        <v>161</v>
      </c>
      <c r="G2455" s="90">
        <v>154</v>
      </c>
      <c r="H2455" s="91">
        <v>2</v>
      </c>
      <c r="I2455" s="91"/>
      <c r="J2455" s="91">
        <v>1</v>
      </c>
      <c r="K2455" s="91"/>
      <c r="L2455" s="92">
        <v>2</v>
      </c>
      <c r="M2455" s="92"/>
      <c r="N2455" s="92">
        <v>1</v>
      </c>
      <c r="O2455" s="92"/>
      <c r="P2455" s="92"/>
      <c r="Q2455" s="92">
        <v>2</v>
      </c>
      <c r="R2455" s="92"/>
      <c r="S2455" s="92">
        <v>1</v>
      </c>
      <c r="T2455" s="93">
        <v>2</v>
      </c>
      <c r="U2455" s="93"/>
      <c r="V2455" s="94">
        <v>11</v>
      </c>
      <c r="W2455" s="121"/>
    </row>
    <row r="2456" spans="1:23" x14ac:dyDescent="0.2">
      <c r="A2456" s="86" t="s">
        <v>16</v>
      </c>
      <c r="B2456" s="86" t="s">
        <v>60</v>
      </c>
      <c r="C2456" s="88">
        <v>11544</v>
      </c>
      <c r="D2456" s="88" t="s">
        <v>70</v>
      </c>
      <c r="E2456" s="90" t="s">
        <v>22</v>
      </c>
      <c r="F2456" s="90">
        <v>161</v>
      </c>
      <c r="G2456" s="90">
        <v>154</v>
      </c>
      <c r="H2456" s="91">
        <v>2</v>
      </c>
      <c r="I2456" s="91"/>
      <c r="J2456" s="91">
        <v>1</v>
      </c>
      <c r="K2456" s="91"/>
      <c r="L2456" s="92">
        <v>2</v>
      </c>
      <c r="M2456" s="92"/>
      <c r="N2456" s="92">
        <v>1</v>
      </c>
      <c r="O2456" s="92"/>
      <c r="P2456" s="92">
        <v>0</v>
      </c>
      <c r="Q2456" s="92"/>
      <c r="R2456" s="92">
        <v>1</v>
      </c>
      <c r="S2456" s="92"/>
      <c r="T2456" s="93"/>
      <c r="U2456" s="93">
        <v>2</v>
      </c>
      <c r="V2456" s="94">
        <v>9</v>
      </c>
      <c r="W2456" s="121"/>
    </row>
    <row r="2457" spans="1:23" x14ac:dyDescent="0.2">
      <c r="A2457" s="86" t="s">
        <v>16</v>
      </c>
      <c r="B2457" s="86" t="s">
        <v>60</v>
      </c>
      <c r="C2457" s="88">
        <v>11544</v>
      </c>
      <c r="D2457" s="88" t="s">
        <v>70</v>
      </c>
      <c r="E2457" s="90" t="s">
        <v>22</v>
      </c>
      <c r="F2457" s="90">
        <v>161</v>
      </c>
      <c r="G2457" s="90">
        <v>154</v>
      </c>
      <c r="H2457" s="91"/>
      <c r="I2457" s="91">
        <v>2</v>
      </c>
      <c r="J2457" s="91">
        <v>1</v>
      </c>
      <c r="K2457" s="91"/>
      <c r="L2457" s="92">
        <v>2</v>
      </c>
      <c r="M2457" s="92"/>
      <c r="N2457" s="92">
        <v>1</v>
      </c>
      <c r="O2457" s="92"/>
      <c r="P2457" s="92">
        <v>2</v>
      </c>
      <c r="Q2457" s="92"/>
      <c r="R2457" s="92">
        <v>1</v>
      </c>
      <c r="S2457" s="92"/>
      <c r="T2457" s="93">
        <v>2</v>
      </c>
      <c r="U2457" s="93"/>
      <c r="V2457" s="94">
        <v>11</v>
      </c>
      <c r="W2457" s="121"/>
    </row>
    <row r="2458" spans="1:23" x14ac:dyDescent="0.2">
      <c r="A2458" s="86" t="s">
        <v>16</v>
      </c>
      <c r="B2458" s="86" t="s">
        <v>60</v>
      </c>
      <c r="C2458" s="88">
        <v>11544</v>
      </c>
      <c r="D2458" s="88" t="s">
        <v>70</v>
      </c>
      <c r="E2458" s="90" t="s">
        <v>22</v>
      </c>
      <c r="F2458" s="90">
        <v>161</v>
      </c>
      <c r="G2458" s="90">
        <v>154</v>
      </c>
      <c r="H2458" s="91"/>
      <c r="I2458" s="91">
        <v>2</v>
      </c>
      <c r="J2458" s="91"/>
      <c r="K2458" s="91">
        <v>1</v>
      </c>
      <c r="L2458" s="92">
        <v>2</v>
      </c>
      <c r="M2458" s="92"/>
      <c r="N2458" s="92">
        <v>1</v>
      </c>
      <c r="O2458" s="92"/>
      <c r="P2458" s="92"/>
      <c r="Q2458" s="92">
        <v>2</v>
      </c>
      <c r="R2458" s="92">
        <v>1</v>
      </c>
      <c r="S2458" s="92"/>
      <c r="T2458" s="93"/>
      <c r="U2458" s="93">
        <v>2</v>
      </c>
      <c r="V2458" s="94">
        <v>11</v>
      </c>
      <c r="W2458" s="121"/>
    </row>
    <row r="2459" spans="1:23" x14ac:dyDescent="0.2">
      <c r="A2459" s="86" t="s">
        <v>16</v>
      </c>
      <c r="B2459" s="86" t="s">
        <v>60</v>
      </c>
      <c r="C2459" s="88">
        <v>11544</v>
      </c>
      <c r="D2459" s="88" t="s">
        <v>70</v>
      </c>
      <c r="E2459" s="90" t="s">
        <v>22</v>
      </c>
      <c r="F2459" s="90">
        <v>161</v>
      </c>
      <c r="G2459" s="90">
        <v>154</v>
      </c>
      <c r="H2459" s="91">
        <v>1</v>
      </c>
      <c r="I2459" s="91"/>
      <c r="J2459" s="91"/>
      <c r="K2459" s="91">
        <v>1</v>
      </c>
      <c r="L2459" s="92"/>
      <c r="M2459" s="92">
        <v>0</v>
      </c>
      <c r="N2459" s="92">
        <v>1</v>
      </c>
      <c r="O2459" s="92"/>
      <c r="P2459" s="92">
        <v>2</v>
      </c>
      <c r="Q2459" s="92"/>
      <c r="R2459" s="92"/>
      <c r="S2459" s="92">
        <v>1</v>
      </c>
      <c r="T2459" s="93"/>
      <c r="U2459" s="93">
        <v>0</v>
      </c>
      <c r="V2459" s="94">
        <v>6</v>
      </c>
      <c r="W2459" s="121"/>
    </row>
    <row r="2460" spans="1:23" x14ac:dyDescent="0.2">
      <c r="A2460" s="86" t="s">
        <v>16</v>
      </c>
      <c r="B2460" s="86" t="s">
        <v>60</v>
      </c>
      <c r="C2460" s="88">
        <v>11544</v>
      </c>
      <c r="D2460" s="88" t="s">
        <v>70</v>
      </c>
      <c r="E2460" s="90" t="s">
        <v>22</v>
      </c>
      <c r="F2460" s="90">
        <v>161</v>
      </c>
      <c r="G2460" s="90">
        <v>154</v>
      </c>
      <c r="H2460" s="91"/>
      <c r="I2460" s="91">
        <v>0</v>
      </c>
      <c r="J2460" s="91">
        <v>1</v>
      </c>
      <c r="K2460" s="91"/>
      <c r="L2460" s="92">
        <v>2</v>
      </c>
      <c r="M2460" s="92"/>
      <c r="N2460" s="92">
        <v>0</v>
      </c>
      <c r="O2460" s="92"/>
      <c r="P2460" s="92"/>
      <c r="Q2460" s="92">
        <v>2</v>
      </c>
      <c r="R2460" s="92"/>
      <c r="S2460" s="92">
        <v>1</v>
      </c>
      <c r="T2460" s="93"/>
      <c r="U2460" s="93">
        <v>1</v>
      </c>
      <c r="V2460" s="94">
        <v>7</v>
      </c>
      <c r="W2460" s="121"/>
    </row>
    <row r="2461" spans="1:23" x14ac:dyDescent="0.2">
      <c r="A2461" s="86" t="s">
        <v>16</v>
      </c>
      <c r="B2461" s="86" t="s">
        <v>60</v>
      </c>
      <c r="C2461" s="88">
        <v>11544</v>
      </c>
      <c r="D2461" s="88" t="s">
        <v>70</v>
      </c>
      <c r="E2461" s="90" t="s">
        <v>22</v>
      </c>
      <c r="F2461" s="90">
        <v>161</v>
      </c>
      <c r="G2461" s="90">
        <v>154</v>
      </c>
      <c r="H2461" s="91">
        <v>1</v>
      </c>
      <c r="I2461" s="91"/>
      <c r="J2461" s="91"/>
      <c r="K2461" s="91">
        <v>1</v>
      </c>
      <c r="L2461" s="92"/>
      <c r="M2461" s="92">
        <v>0</v>
      </c>
      <c r="N2461" s="92">
        <v>0</v>
      </c>
      <c r="O2461" s="92"/>
      <c r="P2461" s="92"/>
      <c r="Q2461" s="92">
        <v>2</v>
      </c>
      <c r="R2461" s="92"/>
      <c r="S2461" s="92">
        <v>1</v>
      </c>
      <c r="T2461" s="93">
        <v>0</v>
      </c>
      <c r="U2461" s="93"/>
      <c r="V2461" s="94">
        <v>5</v>
      </c>
      <c r="W2461" s="121"/>
    </row>
    <row r="2462" spans="1:23" x14ac:dyDescent="0.2">
      <c r="A2462" s="86" t="s">
        <v>16</v>
      </c>
      <c r="B2462" s="86" t="s">
        <v>60</v>
      </c>
      <c r="C2462" s="88">
        <v>11544</v>
      </c>
      <c r="D2462" s="88" t="s">
        <v>70</v>
      </c>
      <c r="E2462" s="90" t="s">
        <v>22</v>
      </c>
      <c r="F2462" s="90">
        <v>161</v>
      </c>
      <c r="G2462" s="90">
        <v>154</v>
      </c>
      <c r="H2462" s="91"/>
      <c r="I2462" s="91">
        <v>2</v>
      </c>
      <c r="J2462" s="91">
        <v>0</v>
      </c>
      <c r="K2462" s="91"/>
      <c r="L2462" s="92"/>
      <c r="M2462" s="92">
        <v>0</v>
      </c>
      <c r="N2462" s="92">
        <v>1</v>
      </c>
      <c r="O2462" s="92"/>
      <c r="P2462" s="92">
        <v>1</v>
      </c>
      <c r="Q2462" s="92"/>
      <c r="R2462" s="92">
        <v>1</v>
      </c>
      <c r="S2462" s="92"/>
      <c r="T2462" s="93"/>
      <c r="U2462" s="93">
        <v>2</v>
      </c>
      <c r="V2462" s="94">
        <v>7</v>
      </c>
      <c r="W2462" s="121"/>
    </row>
    <row r="2463" spans="1:23" x14ac:dyDescent="0.2">
      <c r="A2463" s="86" t="s">
        <v>16</v>
      </c>
      <c r="B2463" s="86" t="s">
        <v>60</v>
      </c>
      <c r="C2463" s="88">
        <v>11544</v>
      </c>
      <c r="D2463" s="88" t="s">
        <v>70</v>
      </c>
      <c r="E2463" s="90" t="s">
        <v>22</v>
      </c>
      <c r="F2463" s="90">
        <v>161</v>
      </c>
      <c r="G2463" s="90">
        <v>154</v>
      </c>
      <c r="H2463" s="91">
        <v>2</v>
      </c>
      <c r="I2463" s="91"/>
      <c r="J2463" s="91">
        <v>1</v>
      </c>
      <c r="K2463" s="91"/>
      <c r="L2463" s="92">
        <v>2</v>
      </c>
      <c r="M2463" s="92"/>
      <c r="N2463" s="92">
        <v>1</v>
      </c>
      <c r="O2463" s="92"/>
      <c r="P2463" s="92">
        <v>2</v>
      </c>
      <c r="Q2463" s="92"/>
      <c r="R2463" s="92">
        <v>1</v>
      </c>
      <c r="S2463" s="92"/>
      <c r="T2463" s="93">
        <v>2</v>
      </c>
      <c r="U2463" s="93"/>
      <c r="V2463" s="94">
        <v>11</v>
      </c>
      <c r="W2463" s="121"/>
    </row>
    <row r="2464" spans="1:23" x14ac:dyDescent="0.2">
      <c r="A2464" s="86" t="s">
        <v>16</v>
      </c>
      <c r="B2464" s="86" t="s">
        <v>60</v>
      </c>
      <c r="C2464" s="88">
        <v>11544</v>
      </c>
      <c r="D2464" s="88" t="s">
        <v>70</v>
      </c>
      <c r="E2464" s="90" t="s">
        <v>22</v>
      </c>
      <c r="F2464" s="90">
        <v>161</v>
      </c>
      <c r="G2464" s="90">
        <v>154</v>
      </c>
      <c r="H2464" s="91"/>
      <c r="I2464" s="91">
        <v>2</v>
      </c>
      <c r="J2464" s="91"/>
      <c r="K2464" s="91">
        <v>1</v>
      </c>
      <c r="L2464" s="92">
        <v>1</v>
      </c>
      <c r="M2464" s="92"/>
      <c r="N2464" s="92">
        <v>1</v>
      </c>
      <c r="O2464" s="92"/>
      <c r="P2464" s="92">
        <v>0</v>
      </c>
      <c r="Q2464" s="92"/>
      <c r="R2464" s="92"/>
      <c r="S2464" s="92">
        <v>1</v>
      </c>
      <c r="T2464" s="93"/>
      <c r="U2464" s="93">
        <v>1</v>
      </c>
      <c r="V2464" s="94">
        <v>7</v>
      </c>
      <c r="W2464" s="121"/>
    </row>
    <row r="2465" spans="1:23" x14ac:dyDescent="0.2">
      <c r="A2465" s="86" t="s">
        <v>16</v>
      </c>
      <c r="B2465" s="86" t="s">
        <v>60</v>
      </c>
      <c r="C2465" s="88">
        <v>11544</v>
      </c>
      <c r="D2465" s="88" t="s">
        <v>70</v>
      </c>
      <c r="E2465" s="90" t="s">
        <v>22</v>
      </c>
      <c r="F2465" s="90">
        <v>161</v>
      </c>
      <c r="G2465" s="90">
        <v>154</v>
      </c>
      <c r="H2465" s="91">
        <v>2</v>
      </c>
      <c r="I2465" s="91"/>
      <c r="J2465" s="91"/>
      <c r="K2465" s="91">
        <v>1</v>
      </c>
      <c r="L2465" s="92">
        <v>2</v>
      </c>
      <c r="M2465" s="92"/>
      <c r="N2465" s="92"/>
      <c r="O2465" s="92">
        <v>0</v>
      </c>
      <c r="P2465" s="92"/>
      <c r="Q2465" s="92">
        <v>2</v>
      </c>
      <c r="R2465" s="92"/>
      <c r="S2465" s="92">
        <v>1</v>
      </c>
      <c r="T2465" s="93">
        <v>0</v>
      </c>
      <c r="U2465" s="93"/>
      <c r="V2465" s="94">
        <v>8</v>
      </c>
      <c r="W2465" s="121"/>
    </row>
    <row r="2466" spans="1:23" x14ac:dyDescent="0.2">
      <c r="A2466" s="86" t="s">
        <v>16</v>
      </c>
      <c r="B2466" s="86" t="s">
        <v>60</v>
      </c>
      <c r="C2466" s="88">
        <v>11544</v>
      </c>
      <c r="D2466" s="88" t="s">
        <v>70</v>
      </c>
      <c r="E2466" s="90" t="s">
        <v>22</v>
      </c>
      <c r="F2466" s="90">
        <v>161</v>
      </c>
      <c r="G2466" s="90">
        <v>154</v>
      </c>
      <c r="H2466" s="91">
        <v>2</v>
      </c>
      <c r="I2466" s="91"/>
      <c r="J2466" s="91">
        <v>1</v>
      </c>
      <c r="K2466" s="91"/>
      <c r="L2466" s="92"/>
      <c r="M2466" s="92">
        <v>0</v>
      </c>
      <c r="N2466" s="92">
        <v>1</v>
      </c>
      <c r="O2466" s="92"/>
      <c r="P2466" s="92"/>
      <c r="Q2466" s="92">
        <v>0</v>
      </c>
      <c r="R2466" s="92"/>
      <c r="S2466" s="92">
        <v>1</v>
      </c>
      <c r="T2466" s="93">
        <v>2</v>
      </c>
      <c r="U2466" s="93"/>
      <c r="V2466" s="94">
        <v>7</v>
      </c>
      <c r="W2466" s="121"/>
    </row>
    <row r="2467" spans="1:23" x14ac:dyDescent="0.2">
      <c r="A2467" s="86" t="s">
        <v>16</v>
      </c>
      <c r="B2467" s="86" t="s">
        <v>60</v>
      </c>
      <c r="C2467" s="88">
        <v>11544</v>
      </c>
      <c r="D2467" s="88" t="s">
        <v>70</v>
      </c>
      <c r="E2467" s="90" t="s">
        <v>22</v>
      </c>
      <c r="F2467" s="90">
        <v>161</v>
      </c>
      <c r="G2467" s="90">
        <v>154</v>
      </c>
      <c r="H2467" s="91"/>
      <c r="I2467" s="91">
        <v>2</v>
      </c>
      <c r="J2467" s="91">
        <v>1</v>
      </c>
      <c r="K2467" s="91"/>
      <c r="L2467" s="92"/>
      <c r="M2467" s="92">
        <v>0</v>
      </c>
      <c r="N2467" s="92"/>
      <c r="O2467" s="92">
        <v>0</v>
      </c>
      <c r="P2467" s="92">
        <v>2</v>
      </c>
      <c r="Q2467" s="92"/>
      <c r="R2467" s="92">
        <v>1</v>
      </c>
      <c r="S2467" s="92"/>
      <c r="T2467" s="93"/>
      <c r="U2467" s="93">
        <v>1</v>
      </c>
      <c r="V2467" s="94">
        <v>7</v>
      </c>
      <c r="W2467" s="121"/>
    </row>
    <row r="2468" spans="1:23" x14ac:dyDescent="0.2">
      <c r="A2468" s="86" t="s">
        <v>16</v>
      </c>
      <c r="B2468" s="86" t="s">
        <v>60</v>
      </c>
      <c r="C2468" s="88">
        <v>11544</v>
      </c>
      <c r="D2468" s="88" t="s">
        <v>70</v>
      </c>
      <c r="E2468" s="90" t="s">
        <v>22</v>
      </c>
      <c r="F2468" s="90">
        <v>161</v>
      </c>
      <c r="G2468" s="90">
        <v>154</v>
      </c>
      <c r="H2468" s="91">
        <v>2</v>
      </c>
      <c r="I2468" s="91"/>
      <c r="J2468" s="91"/>
      <c r="K2468" s="91">
        <v>1</v>
      </c>
      <c r="L2468" s="92">
        <v>2</v>
      </c>
      <c r="M2468" s="92"/>
      <c r="N2468" s="92">
        <v>1</v>
      </c>
      <c r="O2468" s="92"/>
      <c r="P2468" s="92">
        <v>2</v>
      </c>
      <c r="Q2468" s="92"/>
      <c r="R2468" s="92">
        <v>1</v>
      </c>
      <c r="S2468" s="92"/>
      <c r="T2468" s="93"/>
      <c r="U2468" s="93">
        <v>1</v>
      </c>
      <c r="V2468" s="94">
        <v>10</v>
      </c>
      <c r="W2468" s="121"/>
    </row>
    <row r="2469" spans="1:23" x14ac:dyDescent="0.2">
      <c r="A2469" s="86" t="s">
        <v>16</v>
      </c>
      <c r="B2469" s="86" t="s">
        <v>60</v>
      </c>
      <c r="C2469" s="88">
        <v>11544</v>
      </c>
      <c r="D2469" s="88" t="s">
        <v>70</v>
      </c>
      <c r="E2469" s="90" t="s">
        <v>22</v>
      </c>
      <c r="F2469" s="90">
        <v>161</v>
      </c>
      <c r="G2469" s="90">
        <v>154</v>
      </c>
      <c r="H2469" s="91">
        <v>2</v>
      </c>
      <c r="I2469" s="91"/>
      <c r="J2469" s="91"/>
      <c r="K2469" s="91">
        <v>1</v>
      </c>
      <c r="L2469" s="92"/>
      <c r="M2469" s="92">
        <v>2</v>
      </c>
      <c r="N2469" s="92"/>
      <c r="O2469" s="92">
        <v>1</v>
      </c>
      <c r="P2469" s="92">
        <v>2</v>
      </c>
      <c r="Q2469" s="92"/>
      <c r="R2469" s="92">
        <v>1</v>
      </c>
      <c r="S2469" s="92"/>
      <c r="T2469" s="93">
        <v>0</v>
      </c>
      <c r="U2469" s="93"/>
      <c r="V2469" s="94">
        <v>9</v>
      </c>
      <c r="W2469" s="121"/>
    </row>
    <row r="2470" spans="1:23" x14ac:dyDescent="0.2">
      <c r="A2470" s="86" t="s">
        <v>16</v>
      </c>
      <c r="B2470" s="86" t="s">
        <v>60</v>
      </c>
      <c r="C2470" s="88">
        <v>11544</v>
      </c>
      <c r="D2470" s="88" t="s">
        <v>70</v>
      </c>
      <c r="E2470" s="90" t="s">
        <v>22</v>
      </c>
      <c r="F2470" s="90">
        <v>161</v>
      </c>
      <c r="G2470" s="90">
        <v>154</v>
      </c>
      <c r="H2470" s="91">
        <v>2</v>
      </c>
      <c r="I2470" s="91"/>
      <c r="J2470" s="91"/>
      <c r="K2470" s="91">
        <v>1</v>
      </c>
      <c r="L2470" s="92">
        <v>2</v>
      </c>
      <c r="M2470" s="92"/>
      <c r="N2470" s="92"/>
      <c r="O2470" s="92">
        <v>0</v>
      </c>
      <c r="P2470" s="92">
        <v>2</v>
      </c>
      <c r="Q2470" s="92"/>
      <c r="R2470" s="92">
        <v>0</v>
      </c>
      <c r="S2470" s="92"/>
      <c r="T2470" s="93">
        <v>2</v>
      </c>
      <c r="U2470" s="93"/>
      <c r="V2470" s="94">
        <v>9</v>
      </c>
      <c r="W2470" s="121"/>
    </row>
    <row r="2471" spans="1:23" x14ac:dyDescent="0.2">
      <c r="A2471" s="86" t="s">
        <v>16</v>
      </c>
      <c r="B2471" s="86" t="s">
        <v>60</v>
      </c>
      <c r="C2471" s="88">
        <v>11544</v>
      </c>
      <c r="D2471" s="88" t="s">
        <v>70</v>
      </c>
      <c r="E2471" s="90" t="s">
        <v>22</v>
      </c>
      <c r="F2471" s="90">
        <v>161</v>
      </c>
      <c r="G2471" s="90">
        <v>154</v>
      </c>
      <c r="H2471" s="91">
        <v>2</v>
      </c>
      <c r="I2471" s="91"/>
      <c r="J2471" s="91"/>
      <c r="K2471" s="91">
        <v>1</v>
      </c>
      <c r="L2471" s="92">
        <v>2</v>
      </c>
      <c r="M2471" s="92"/>
      <c r="N2471" s="92">
        <v>1</v>
      </c>
      <c r="O2471" s="92"/>
      <c r="P2471" s="92"/>
      <c r="Q2471" s="92">
        <v>2</v>
      </c>
      <c r="R2471" s="92">
        <v>1</v>
      </c>
      <c r="S2471" s="92"/>
      <c r="T2471" s="93"/>
      <c r="U2471" s="93">
        <v>2</v>
      </c>
      <c r="V2471" s="94">
        <v>11</v>
      </c>
      <c r="W2471" s="121"/>
    </row>
    <row r="2472" spans="1:23" x14ac:dyDescent="0.2">
      <c r="A2472" s="86" t="s">
        <v>16</v>
      </c>
      <c r="B2472" s="86" t="s">
        <v>60</v>
      </c>
      <c r="C2472" s="88">
        <v>11544</v>
      </c>
      <c r="D2472" s="88" t="s">
        <v>70</v>
      </c>
      <c r="E2472" s="90" t="s">
        <v>22</v>
      </c>
      <c r="F2472" s="90">
        <v>161</v>
      </c>
      <c r="G2472" s="90">
        <v>154</v>
      </c>
      <c r="H2472" s="91"/>
      <c r="I2472" s="91">
        <v>2</v>
      </c>
      <c r="J2472" s="91"/>
      <c r="K2472" s="91">
        <v>1</v>
      </c>
      <c r="L2472" s="92">
        <v>2</v>
      </c>
      <c r="M2472" s="92"/>
      <c r="N2472" s="92">
        <v>1</v>
      </c>
      <c r="O2472" s="92"/>
      <c r="P2472" s="92">
        <v>0</v>
      </c>
      <c r="Q2472" s="92"/>
      <c r="R2472" s="92"/>
      <c r="S2472" s="92">
        <v>1</v>
      </c>
      <c r="T2472" s="93"/>
      <c r="U2472" s="93">
        <v>2</v>
      </c>
      <c r="V2472" s="94">
        <v>9</v>
      </c>
      <c r="W2472" s="121"/>
    </row>
    <row r="2473" spans="1:23" x14ac:dyDescent="0.2">
      <c r="A2473" s="86" t="s">
        <v>16</v>
      </c>
      <c r="B2473" s="86" t="s">
        <v>60</v>
      </c>
      <c r="C2473" s="88">
        <v>11544</v>
      </c>
      <c r="D2473" s="88" t="s">
        <v>70</v>
      </c>
      <c r="E2473" s="90" t="s">
        <v>22</v>
      </c>
      <c r="F2473" s="90">
        <v>161</v>
      </c>
      <c r="G2473" s="90">
        <v>154</v>
      </c>
      <c r="H2473" s="91"/>
      <c r="I2473" s="91">
        <v>2</v>
      </c>
      <c r="J2473" s="91"/>
      <c r="K2473" s="91">
        <v>1</v>
      </c>
      <c r="L2473" s="92">
        <v>2</v>
      </c>
      <c r="M2473" s="92"/>
      <c r="N2473" s="92">
        <v>1</v>
      </c>
      <c r="O2473" s="92"/>
      <c r="P2473" s="92">
        <v>2</v>
      </c>
      <c r="Q2473" s="92"/>
      <c r="R2473" s="92">
        <v>1</v>
      </c>
      <c r="S2473" s="92"/>
      <c r="T2473" s="93">
        <v>0</v>
      </c>
      <c r="U2473" s="93"/>
      <c r="V2473" s="94">
        <v>9</v>
      </c>
      <c r="W2473" s="121"/>
    </row>
    <row r="2474" spans="1:23" x14ac:dyDescent="0.2">
      <c r="A2474" s="86" t="s">
        <v>16</v>
      </c>
      <c r="B2474" s="86" t="s">
        <v>60</v>
      </c>
      <c r="C2474" s="88">
        <v>11544</v>
      </c>
      <c r="D2474" s="88" t="s">
        <v>70</v>
      </c>
      <c r="E2474" s="90" t="s">
        <v>22</v>
      </c>
      <c r="F2474" s="90">
        <v>161</v>
      </c>
      <c r="G2474" s="90">
        <v>154</v>
      </c>
      <c r="H2474" s="91"/>
      <c r="I2474" s="91">
        <v>2</v>
      </c>
      <c r="J2474" s="91">
        <v>1</v>
      </c>
      <c r="K2474" s="91"/>
      <c r="L2474" s="92"/>
      <c r="M2474" s="92">
        <v>0</v>
      </c>
      <c r="N2474" s="92">
        <v>1</v>
      </c>
      <c r="O2474" s="92"/>
      <c r="P2474" s="92"/>
      <c r="Q2474" s="92">
        <v>1</v>
      </c>
      <c r="R2474" s="92"/>
      <c r="S2474" s="92">
        <v>1</v>
      </c>
      <c r="T2474" s="93">
        <v>1</v>
      </c>
      <c r="U2474" s="93"/>
      <c r="V2474" s="94">
        <v>7</v>
      </c>
      <c r="W2474" s="121"/>
    </row>
    <row r="2475" spans="1:23" x14ac:dyDescent="0.2">
      <c r="A2475" s="86" t="s">
        <v>16</v>
      </c>
      <c r="B2475" s="86" t="s">
        <v>60</v>
      </c>
      <c r="C2475" s="88">
        <v>11544</v>
      </c>
      <c r="D2475" s="88" t="s">
        <v>70</v>
      </c>
      <c r="E2475" s="90" t="s">
        <v>23</v>
      </c>
      <c r="F2475" s="90">
        <v>161</v>
      </c>
      <c r="G2475" s="90">
        <v>154</v>
      </c>
      <c r="H2475" s="91">
        <v>2</v>
      </c>
      <c r="I2475" s="91"/>
      <c r="J2475" s="91">
        <v>1</v>
      </c>
      <c r="K2475" s="91"/>
      <c r="L2475" s="92">
        <v>2</v>
      </c>
      <c r="M2475" s="92"/>
      <c r="N2475" s="92">
        <v>1</v>
      </c>
      <c r="O2475" s="92"/>
      <c r="P2475" s="92">
        <v>2</v>
      </c>
      <c r="Q2475" s="92"/>
      <c r="R2475" s="92"/>
      <c r="S2475" s="92">
        <v>0</v>
      </c>
      <c r="T2475" s="93">
        <v>2</v>
      </c>
      <c r="U2475" s="93"/>
      <c r="V2475" s="94">
        <v>10</v>
      </c>
      <c r="W2475" s="121"/>
    </row>
    <row r="2476" spans="1:23" x14ac:dyDescent="0.2">
      <c r="A2476" s="86" t="s">
        <v>16</v>
      </c>
      <c r="B2476" s="86" t="s">
        <v>60</v>
      </c>
      <c r="C2476" s="88">
        <v>11544</v>
      </c>
      <c r="D2476" s="88" t="s">
        <v>70</v>
      </c>
      <c r="E2476" s="90" t="s">
        <v>23</v>
      </c>
      <c r="F2476" s="90">
        <v>161</v>
      </c>
      <c r="G2476" s="90">
        <v>154</v>
      </c>
      <c r="H2476" s="91">
        <v>2</v>
      </c>
      <c r="I2476" s="91"/>
      <c r="J2476" s="91"/>
      <c r="K2476" s="91">
        <v>1</v>
      </c>
      <c r="L2476" s="92"/>
      <c r="M2476" s="92">
        <v>1</v>
      </c>
      <c r="N2476" s="92">
        <v>1</v>
      </c>
      <c r="O2476" s="92"/>
      <c r="P2476" s="92">
        <v>2</v>
      </c>
      <c r="Q2476" s="92"/>
      <c r="R2476" s="92">
        <v>1</v>
      </c>
      <c r="S2476" s="92"/>
      <c r="T2476" s="93">
        <v>2</v>
      </c>
      <c r="U2476" s="93"/>
      <c r="V2476" s="94">
        <v>10</v>
      </c>
      <c r="W2476" s="121"/>
    </row>
    <row r="2477" spans="1:23" x14ac:dyDescent="0.2">
      <c r="A2477" s="86" t="s">
        <v>16</v>
      </c>
      <c r="B2477" s="86" t="s">
        <v>60</v>
      </c>
      <c r="C2477" s="88">
        <v>11544</v>
      </c>
      <c r="D2477" s="88" t="s">
        <v>70</v>
      </c>
      <c r="E2477" s="90" t="s">
        <v>23</v>
      </c>
      <c r="F2477" s="90">
        <v>161</v>
      </c>
      <c r="G2477" s="90">
        <v>154</v>
      </c>
      <c r="H2477" s="91">
        <v>1</v>
      </c>
      <c r="I2477" s="91"/>
      <c r="J2477" s="91"/>
      <c r="K2477" s="91">
        <v>1</v>
      </c>
      <c r="L2477" s="92"/>
      <c r="M2477" s="92">
        <v>0</v>
      </c>
      <c r="N2477" s="92">
        <v>1</v>
      </c>
      <c r="O2477" s="92"/>
      <c r="P2477" s="92">
        <v>2</v>
      </c>
      <c r="Q2477" s="92"/>
      <c r="R2477" s="92"/>
      <c r="S2477" s="92">
        <v>1</v>
      </c>
      <c r="T2477" s="93">
        <v>1</v>
      </c>
      <c r="U2477" s="93"/>
      <c r="V2477" s="94">
        <v>7</v>
      </c>
      <c r="W2477" s="121"/>
    </row>
    <row r="2478" spans="1:23" x14ac:dyDescent="0.2">
      <c r="A2478" s="86" t="s">
        <v>16</v>
      </c>
      <c r="B2478" s="86" t="s">
        <v>60</v>
      </c>
      <c r="C2478" s="88">
        <v>11544</v>
      </c>
      <c r="D2478" s="88" t="s">
        <v>70</v>
      </c>
      <c r="E2478" s="90" t="s">
        <v>23</v>
      </c>
      <c r="F2478" s="90">
        <v>161</v>
      </c>
      <c r="G2478" s="90">
        <v>154</v>
      </c>
      <c r="H2478" s="91">
        <v>2</v>
      </c>
      <c r="I2478" s="91"/>
      <c r="J2478" s="91"/>
      <c r="K2478" s="91">
        <v>1</v>
      </c>
      <c r="L2478" s="92">
        <v>2</v>
      </c>
      <c r="M2478" s="92"/>
      <c r="N2478" s="92">
        <v>1</v>
      </c>
      <c r="O2478" s="92"/>
      <c r="P2478" s="92"/>
      <c r="Q2478" s="92">
        <v>2</v>
      </c>
      <c r="R2478" s="92">
        <v>1</v>
      </c>
      <c r="S2478" s="92"/>
      <c r="T2478" s="93">
        <v>2</v>
      </c>
      <c r="U2478" s="93"/>
      <c r="V2478" s="94">
        <v>11</v>
      </c>
      <c r="W2478" s="121"/>
    </row>
    <row r="2479" spans="1:23" x14ac:dyDescent="0.2">
      <c r="A2479" s="86" t="s">
        <v>16</v>
      </c>
      <c r="B2479" s="86" t="s">
        <v>60</v>
      </c>
      <c r="C2479" s="88">
        <v>11544</v>
      </c>
      <c r="D2479" s="88" t="s">
        <v>70</v>
      </c>
      <c r="E2479" s="90" t="s">
        <v>23</v>
      </c>
      <c r="F2479" s="90">
        <v>161</v>
      </c>
      <c r="G2479" s="90">
        <v>154</v>
      </c>
      <c r="H2479" s="91">
        <v>2</v>
      </c>
      <c r="I2479" s="91"/>
      <c r="J2479" s="91"/>
      <c r="K2479" s="91">
        <v>1</v>
      </c>
      <c r="L2479" s="92">
        <v>2</v>
      </c>
      <c r="M2479" s="92"/>
      <c r="N2479" s="92">
        <v>1</v>
      </c>
      <c r="O2479" s="92"/>
      <c r="P2479" s="92">
        <v>2</v>
      </c>
      <c r="Q2479" s="92"/>
      <c r="R2479" s="92"/>
      <c r="S2479" s="92">
        <v>1</v>
      </c>
      <c r="T2479" s="93">
        <v>0</v>
      </c>
      <c r="U2479" s="93"/>
      <c r="V2479" s="94">
        <v>9</v>
      </c>
      <c r="W2479" s="121"/>
    </row>
    <row r="2480" spans="1:23" x14ac:dyDescent="0.2">
      <c r="A2480" s="86" t="s">
        <v>16</v>
      </c>
      <c r="B2480" s="86" t="s">
        <v>60</v>
      </c>
      <c r="C2480" s="88">
        <v>11544</v>
      </c>
      <c r="D2480" s="88" t="s">
        <v>70</v>
      </c>
      <c r="E2480" s="90" t="s">
        <v>23</v>
      </c>
      <c r="F2480" s="90">
        <v>161</v>
      </c>
      <c r="G2480" s="90">
        <v>154</v>
      </c>
      <c r="H2480" s="91">
        <v>2</v>
      </c>
      <c r="I2480" s="91"/>
      <c r="J2480" s="91">
        <v>1</v>
      </c>
      <c r="K2480" s="91"/>
      <c r="L2480" s="92">
        <v>2</v>
      </c>
      <c r="M2480" s="92"/>
      <c r="N2480" s="92">
        <v>1</v>
      </c>
      <c r="O2480" s="92"/>
      <c r="P2480" s="92">
        <v>2</v>
      </c>
      <c r="Q2480" s="92"/>
      <c r="R2480" s="92">
        <v>1</v>
      </c>
      <c r="S2480" s="92"/>
      <c r="T2480" s="93"/>
      <c r="U2480" s="93">
        <v>2</v>
      </c>
      <c r="V2480" s="94">
        <v>11</v>
      </c>
      <c r="W2480" s="121"/>
    </row>
    <row r="2481" spans="1:23" x14ac:dyDescent="0.2">
      <c r="A2481" s="86" t="s">
        <v>16</v>
      </c>
      <c r="B2481" s="86" t="s">
        <v>60</v>
      </c>
      <c r="C2481" s="88">
        <v>11544</v>
      </c>
      <c r="D2481" s="88" t="s">
        <v>70</v>
      </c>
      <c r="E2481" s="90" t="s">
        <v>23</v>
      </c>
      <c r="F2481" s="90">
        <v>161</v>
      </c>
      <c r="G2481" s="90">
        <v>154</v>
      </c>
      <c r="H2481" s="91">
        <v>2</v>
      </c>
      <c r="I2481" s="91"/>
      <c r="J2481" s="91">
        <v>1</v>
      </c>
      <c r="K2481" s="91"/>
      <c r="L2481" s="92">
        <v>2</v>
      </c>
      <c r="M2481" s="92"/>
      <c r="N2481" s="92">
        <v>1</v>
      </c>
      <c r="O2481" s="92"/>
      <c r="P2481" s="92"/>
      <c r="Q2481" s="92">
        <v>2</v>
      </c>
      <c r="R2481" s="92">
        <v>1</v>
      </c>
      <c r="S2481" s="92"/>
      <c r="T2481" s="93">
        <v>1</v>
      </c>
      <c r="U2481" s="93"/>
      <c r="V2481" s="94">
        <v>10</v>
      </c>
      <c r="W2481" s="121"/>
    </row>
    <row r="2482" spans="1:23" x14ac:dyDescent="0.2">
      <c r="A2482" s="86" t="s">
        <v>16</v>
      </c>
      <c r="B2482" s="86" t="s">
        <v>60</v>
      </c>
      <c r="C2482" s="88">
        <v>11544</v>
      </c>
      <c r="D2482" s="88" t="s">
        <v>70</v>
      </c>
      <c r="E2482" s="90" t="s">
        <v>23</v>
      </c>
      <c r="F2482" s="90">
        <v>161</v>
      </c>
      <c r="G2482" s="90">
        <v>154</v>
      </c>
      <c r="H2482" s="91">
        <v>2</v>
      </c>
      <c r="I2482" s="91"/>
      <c r="J2482" s="91"/>
      <c r="K2482" s="91">
        <v>1</v>
      </c>
      <c r="L2482" s="92">
        <v>2</v>
      </c>
      <c r="M2482" s="92"/>
      <c r="N2482" s="92">
        <v>1</v>
      </c>
      <c r="O2482" s="92"/>
      <c r="P2482" s="92">
        <v>0</v>
      </c>
      <c r="Q2482" s="92"/>
      <c r="R2482" s="92">
        <v>1</v>
      </c>
      <c r="S2482" s="92"/>
      <c r="T2482" s="93">
        <v>1</v>
      </c>
      <c r="U2482" s="93"/>
      <c r="V2482" s="94">
        <v>8</v>
      </c>
      <c r="W2482" s="121"/>
    </row>
    <row r="2483" spans="1:23" x14ac:dyDescent="0.2">
      <c r="A2483" s="86" t="s">
        <v>16</v>
      </c>
      <c r="B2483" s="86" t="s">
        <v>60</v>
      </c>
      <c r="C2483" s="88">
        <v>11544</v>
      </c>
      <c r="D2483" s="88" t="s">
        <v>70</v>
      </c>
      <c r="E2483" s="90" t="s">
        <v>23</v>
      </c>
      <c r="F2483" s="90">
        <v>161</v>
      </c>
      <c r="G2483" s="90">
        <v>154</v>
      </c>
      <c r="H2483" s="91">
        <v>1</v>
      </c>
      <c r="I2483" s="91"/>
      <c r="J2483" s="91">
        <v>1</v>
      </c>
      <c r="K2483" s="91"/>
      <c r="L2483" s="92">
        <v>1</v>
      </c>
      <c r="M2483" s="92"/>
      <c r="N2483" s="92">
        <v>1</v>
      </c>
      <c r="O2483" s="92"/>
      <c r="P2483" s="92">
        <v>2</v>
      </c>
      <c r="Q2483" s="92"/>
      <c r="R2483" s="92"/>
      <c r="S2483" s="92">
        <v>0</v>
      </c>
      <c r="T2483" s="93">
        <v>2</v>
      </c>
      <c r="U2483" s="93"/>
      <c r="V2483" s="94">
        <v>8</v>
      </c>
      <c r="W2483" s="121"/>
    </row>
    <row r="2484" spans="1:23" x14ac:dyDescent="0.2">
      <c r="A2484" s="86" t="s">
        <v>16</v>
      </c>
      <c r="B2484" s="86" t="s">
        <v>60</v>
      </c>
      <c r="C2484" s="88">
        <v>11544</v>
      </c>
      <c r="D2484" s="88" t="s">
        <v>70</v>
      </c>
      <c r="E2484" s="90" t="s">
        <v>23</v>
      </c>
      <c r="F2484" s="90">
        <v>161</v>
      </c>
      <c r="G2484" s="90">
        <v>154</v>
      </c>
      <c r="H2484" s="91">
        <v>2</v>
      </c>
      <c r="I2484" s="91"/>
      <c r="J2484" s="91">
        <v>1</v>
      </c>
      <c r="K2484" s="91"/>
      <c r="L2484" s="92"/>
      <c r="M2484" s="92">
        <v>2</v>
      </c>
      <c r="N2484" s="92"/>
      <c r="O2484" s="92">
        <v>1</v>
      </c>
      <c r="P2484" s="92">
        <v>2</v>
      </c>
      <c r="Q2484" s="92"/>
      <c r="R2484" s="92">
        <v>1</v>
      </c>
      <c r="S2484" s="92"/>
      <c r="T2484" s="93"/>
      <c r="U2484" s="93">
        <v>0</v>
      </c>
      <c r="V2484" s="94">
        <v>9</v>
      </c>
      <c r="W2484" s="121"/>
    </row>
    <row r="2485" spans="1:23" x14ac:dyDescent="0.2">
      <c r="A2485" s="86" t="s">
        <v>16</v>
      </c>
      <c r="B2485" s="86" t="s">
        <v>60</v>
      </c>
      <c r="C2485" s="88">
        <v>11544</v>
      </c>
      <c r="D2485" s="88" t="s">
        <v>70</v>
      </c>
      <c r="E2485" s="90" t="s">
        <v>23</v>
      </c>
      <c r="F2485" s="90">
        <v>161</v>
      </c>
      <c r="G2485" s="90">
        <v>154</v>
      </c>
      <c r="H2485" s="91">
        <v>1</v>
      </c>
      <c r="I2485" s="91"/>
      <c r="J2485" s="91"/>
      <c r="K2485" s="91">
        <v>1</v>
      </c>
      <c r="L2485" s="92">
        <v>2</v>
      </c>
      <c r="M2485" s="92"/>
      <c r="N2485" s="92">
        <v>1</v>
      </c>
      <c r="O2485" s="92"/>
      <c r="P2485" s="92">
        <v>0</v>
      </c>
      <c r="Q2485" s="92"/>
      <c r="R2485" s="92">
        <v>1</v>
      </c>
      <c r="S2485" s="92"/>
      <c r="T2485" s="93">
        <v>1</v>
      </c>
      <c r="U2485" s="93"/>
      <c r="V2485" s="94">
        <v>7</v>
      </c>
      <c r="W2485" s="121"/>
    </row>
    <row r="2486" spans="1:23" x14ac:dyDescent="0.2">
      <c r="A2486" s="86" t="s">
        <v>16</v>
      </c>
      <c r="B2486" s="86" t="s">
        <v>60</v>
      </c>
      <c r="C2486" s="88">
        <v>11544</v>
      </c>
      <c r="D2486" s="88" t="s">
        <v>70</v>
      </c>
      <c r="E2486" s="90" t="s">
        <v>23</v>
      </c>
      <c r="F2486" s="90">
        <v>161</v>
      </c>
      <c r="G2486" s="90">
        <v>154</v>
      </c>
      <c r="H2486" s="91"/>
      <c r="I2486" s="91">
        <v>2</v>
      </c>
      <c r="J2486" s="91"/>
      <c r="K2486" s="91">
        <v>1</v>
      </c>
      <c r="L2486" s="92">
        <v>2</v>
      </c>
      <c r="M2486" s="92"/>
      <c r="N2486" s="92"/>
      <c r="O2486" s="92">
        <v>0</v>
      </c>
      <c r="P2486" s="92">
        <v>2</v>
      </c>
      <c r="Q2486" s="92"/>
      <c r="R2486" s="92">
        <v>1</v>
      </c>
      <c r="S2486" s="92"/>
      <c r="T2486" s="93">
        <v>1</v>
      </c>
      <c r="U2486" s="93"/>
      <c r="V2486" s="94">
        <v>9</v>
      </c>
      <c r="W2486" s="121"/>
    </row>
    <row r="2487" spans="1:23" x14ac:dyDescent="0.2">
      <c r="A2487" s="86" t="s">
        <v>16</v>
      </c>
      <c r="B2487" s="86" t="s">
        <v>60</v>
      </c>
      <c r="C2487" s="88">
        <v>11544</v>
      </c>
      <c r="D2487" s="88" t="s">
        <v>70</v>
      </c>
      <c r="E2487" s="90" t="s">
        <v>23</v>
      </c>
      <c r="F2487" s="90">
        <v>161</v>
      </c>
      <c r="G2487" s="90">
        <v>154</v>
      </c>
      <c r="H2487" s="91">
        <v>2</v>
      </c>
      <c r="I2487" s="91"/>
      <c r="J2487" s="91">
        <v>1</v>
      </c>
      <c r="K2487" s="91"/>
      <c r="L2487" s="92">
        <v>2</v>
      </c>
      <c r="M2487" s="92"/>
      <c r="N2487" s="92">
        <v>1</v>
      </c>
      <c r="O2487" s="92"/>
      <c r="P2487" s="92">
        <v>2</v>
      </c>
      <c r="Q2487" s="92"/>
      <c r="R2487" s="92"/>
      <c r="S2487" s="92">
        <v>1</v>
      </c>
      <c r="T2487" s="93">
        <v>0</v>
      </c>
      <c r="U2487" s="93"/>
      <c r="V2487" s="94">
        <v>9</v>
      </c>
      <c r="W2487" s="121"/>
    </row>
    <row r="2488" spans="1:23" x14ac:dyDescent="0.2">
      <c r="A2488" s="86" t="s">
        <v>16</v>
      </c>
      <c r="B2488" s="86" t="s">
        <v>60</v>
      </c>
      <c r="C2488" s="88">
        <v>11544</v>
      </c>
      <c r="D2488" s="88" t="s">
        <v>70</v>
      </c>
      <c r="E2488" s="90" t="s">
        <v>23</v>
      </c>
      <c r="F2488" s="90">
        <v>161</v>
      </c>
      <c r="G2488" s="90">
        <v>154</v>
      </c>
      <c r="H2488" s="91">
        <v>2</v>
      </c>
      <c r="I2488" s="91"/>
      <c r="J2488" s="91"/>
      <c r="K2488" s="91">
        <v>1</v>
      </c>
      <c r="L2488" s="92"/>
      <c r="M2488" s="92">
        <v>1</v>
      </c>
      <c r="N2488" s="92"/>
      <c r="O2488" s="92">
        <v>1</v>
      </c>
      <c r="P2488" s="92">
        <v>2</v>
      </c>
      <c r="Q2488" s="92"/>
      <c r="R2488" s="92">
        <v>1</v>
      </c>
      <c r="S2488" s="92"/>
      <c r="T2488" s="93"/>
      <c r="U2488" s="93">
        <v>1</v>
      </c>
      <c r="V2488" s="94">
        <v>9</v>
      </c>
      <c r="W2488" s="121"/>
    </row>
    <row r="2489" spans="1:23" x14ac:dyDescent="0.2">
      <c r="A2489" s="86" t="s">
        <v>16</v>
      </c>
      <c r="B2489" s="86" t="s">
        <v>60</v>
      </c>
      <c r="C2489" s="88">
        <v>11544</v>
      </c>
      <c r="D2489" s="88" t="s">
        <v>70</v>
      </c>
      <c r="E2489" s="90" t="s">
        <v>23</v>
      </c>
      <c r="F2489" s="90">
        <v>161</v>
      </c>
      <c r="G2489" s="90">
        <v>154</v>
      </c>
      <c r="H2489" s="91">
        <v>2</v>
      </c>
      <c r="I2489" s="91"/>
      <c r="J2489" s="91">
        <v>0</v>
      </c>
      <c r="K2489" s="91"/>
      <c r="L2489" s="92"/>
      <c r="M2489" s="92">
        <v>0</v>
      </c>
      <c r="N2489" s="92">
        <v>1</v>
      </c>
      <c r="O2489" s="92"/>
      <c r="P2489" s="92">
        <v>0</v>
      </c>
      <c r="Q2489" s="92"/>
      <c r="R2489" s="92">
        <v>1</v>
      </c>
      <c r="S2489" s="92"/>
      <c r="T2489" s="93">
        <v>1</v>
      </c>
      <c r="U2489" s="93"/>
      <c r="V2489" s="94">
        <v>5</v>
      </c>
      <c r="W2489" s="121"/>
    </row>
    <row r="2490" spans="1:23" x14ac:dyDescent="0.2">
      <c r="A2490" s="86" t="s">
        <v>16</v>
      </c>
      <c r="B2490" s="86" t="s">
        <v>60</v>
      </c>
      <c r="C2490" s="88">
        <v>11544</v>
      </c>
      <c r="D2490" s="88" t="s">
        <v>70</v>
      </c>
      <c r="E2490" s="90" t="s">
        <v>23</v>
      </c>
      <c r="F2490" s="90">
        <v>161</v>
      </c>
      <c r="G2490" s="90">
        <v>154</v>
      </c>
      <c r="H2490" s="91">
        <v>2</v>
      </c>
      <c r="I2490" s="91"/>
      <c r="J2490" s="91"/>
      <c r="K2490" s="91">
        <v>1</v>
      </c>
      <c r="L2490" s="92"/>
      <c r="M2490" s="92">
        <v>1</v>
      </c>
      <c r="N2490" s="92">
        <v>1</v>
      </c>
      <c r="O2490" s="92"/>
      <c r="P2490" s="92">
        <v>2</v>
      </c>
      <c r="Q2490" s="92"/>
      <c r="R2490" s="92">
        <v>1</v>
      </c>
      <c r="S2490" s="92"/>
      <c r="T2490" s="93">
        <v>2</v>
      </c>
      <c r="U2490" s="93"/>
      <c r="V2490" s="94">
        <v>10</v>
      </c>
      <c r="W2490" s="121"/>
    </row>
    <row r="2491" spans="1:23" x14ac:dyDescent="0.2">
      <c r="A2491" s="86" t="s">
        <v>16</v>
      </c>
      <c r="B2491" s="86" t="s">
        <v>60</v>
      </c>
      <c r="C2491" s="88">
        <v>11544</v>
      </c>
      <c r="D2491" s="88" t="s">
        <v>70</v>
      </c>
      <c r="E2491" s="90" t="s">
        <v>23</v>
      </c>
      <c r="F2491" s="90">
        <v>161</v>
      </c>
      <c r="G2491" s="90">
        <v>154</v>
      </c>
      <c r="H2491" s="91">
        <v>1</v>
      </c>
      <c r="I2491" s="91"/>
      <c r="J2491" s="91"/>
      <c r="K2491" s="91">
        <v>1</v>
      </c>
      <c r="L2491" s="92"/>
      <c r="M2491" s="92">
        <v>0</v>
      </c>
      <c r="N2491" s="92">
        <v>1</v>
      </c>
      <c r="O2491" s="92"/>
      <c r="P2491" s="92">
        <v>2</v>
      </c>
      <c r="Q2491" s="92"/>
      <c r="R2491" s="92"/>
      <c r="S2491" s="92">
        <v>0</v>
      </c>
      <c r="T2491" s="93"/>
      <c r="U2491" s="93">
        <v>0</v>
      </c>
      <c r="V2491" s="94">
        <v>5</v>
      </c>
      <c r="W2491" s="121"/>
    </row>
    <row r="2492" spans="1:23" x14ac:dyDescent="0.2">
      <c r="A2492" s="86" t="s">
        <v>16</v>
      </c>
      <c r="B2492" s="86" t="s">
        <v>60</v>
      </c>
      <c r="C2492" s="88">
        <v>11544</v>
      </c>
      <c r="D2492" s="88" t="s">
        <v>70</v>
      </c>
      <c r="E2492" s="90" t="s">
        <v>23</v>
      </c>
      <c r="F2492" s="90">
        <v>161</v>
      </c>
      <c r="G2492" s="90">
        <v>154</v>
      </c>
      <c r="H2492" s="91">
        <v>2</v>
      </c>
      <c r="I2492" s="91"/>
      <c r="J2492" s="91">
        <v>1</v>
      </c>
      <c r="K2492" s="91"/>
      <c r="L2492" s="92">
        <v>1</v>
      </c>
      <c r="M2492" s="92"/>
      <c r="N2492" s="92"/>
      <c r="O2492" s="92">
        <v>0</v>
      </c>
      <c r="P2492" s="92">
        <v>1</v>
      </c>
      <c r="Q2492" s="92"/>
      <c r="R2492" s="92">
        <v>0</v>
      </c>
      <c r="S2492" s="92"/>
      <c r="T2492" s="93"/>
      <c r="U2492" s="93">
        <v>0</v>
      </c>
      <c r="V2492" s="94">
        <v>5</v>
      </c>
      <c r="W2492" s="121"/>
    </row>
    <row r="2493" spans="1:23" x14ac:dyDescent="0.2">
      <c r="A2493" s="86" t="s">
        <v>16</v>
      </c>
      <c r="B2493" s="86" t="s">
        <v>60</v>
      </c>
      <c r="C2493" s="88">
        <v>11544</v>
      </c>
      <c r="D2493" s="88" t="s">
        <v>70</v>
      </c>
      <c r="E2493" s="90" t="s">
        <v>23</v>
      </c>
      <c r="F2493" s="90">
        <v>161</v>
      </c>
      <c r="G2493" s="90">
        <v>154</v>
      </c>
      <c r="H2493" s="91">
        <v>2</v>
      </c>
      <c r="I2493" s="91"/>
      <c r="J2493" s="91">
        <v>0</v>
      </c>
      <c r="K2493" s="91"/>
      <c r="L2493" s="92"/>
      <c r="M2493" s="92">
        <v>1</v>
      </c>
      <c r="N2493" s="92"/>
      <c r="O2493" s="92">
        <v>1</v>
      </c>
      <c r="P2493" s="92">
        <v>2</v>
      </c>
      <c r="Q2493" s="92"/>
      <c r="R2493" s="92">
        <v>1</v>
      </c>
      <c r="S2493" s="92"/>
      <c r="T2493" s="93"/>
      <c r="U2493" s="93">
        <v>0</v>
      </c>
      <c r="V2493" s="94">
        <v>7</v>
      </c>
      <c r="W2493" s="121"/>
    </row>
    <row r="2494" spans="1:23" x14ac:dyDescent="0.2">
      <c r="A2494" s="86" t="s">
        <v>16</v>
      </c>
      <c r="B2494" s="86" t="s">
        <v>60</v>
      </c>
      <c r="C2494" s="88">
        <v>11544</v>
      </c>
      <c r="D2494" s="88" t="s">
        <v>70</v>
      </c>
      <c r="E2494" s="90" t="s">
        <v>23</v>
      </c>
      <c r="F2494" s="90">
        <v>161</v>
      </c>
      <c r="G2494" s="90">
        <v>154</v>
      </c>
      <c r="H2494" s="91"/>
      <c r="I2494" s="91">
        <v>2</v>
      </c>
      <c r="J2494" s="91"/>
      <c r="K2494" s="91">
        <v>1</v>
      </c>
      <c r="L2494" s="92"/>
      <c r="M2494" s="92">
        <v>0</v>
      </c>
      <c r="N2494" s="92">
        <v>1</v>
      </c>
      <c r="O2494" s="92"/>
      <c r="P2494" s="92">
        <v>2</v>
      </c>
      <c r="Q2494" s="92"/>
      <c r="R2494" s="92"/>
      <c r="S2494" s="92">
        <v>1</v>
      </c>
      <c r="T2494" s="93">
        <v>0</v>
      </c>
      <c r="U2494" s="93"/>
      <c r="V2494" s="94">
        <v>7</v>
      </c>
      <c r="W2494" s="121"/>
    </row>
    <row r="2495" spans="1:23" x14ac:dyDescent="0.2">
      <c r="A2495" s="86" t="s">
        <v>16</v>
      </c>
      <c r="B2495" s="86" t="s">
        <v>60</v>
      </c>
      <c r="C2495" s="88">
        <v>11544</v>
      </c>
      <c r="D2495" s="88" t="s">
        <v>70</v>
      </c>
      <c r="E2495" s="90" t="s">
        <v>23</v>
      </c>
      <c r="F2495" s="90">
        <v>161</v>
      </c>
      <c r="G2495" s="90">
        <v>154</v>
      </c>
      <c r="H2495" s="91">
        <v>2</v>
      </c>
      <c r="I2495" s="91"/>
      <c r="J2495" s="91"/>
      <c r="K2495" s="91">
        <v>1</v>
      </c>
      <c r="L2495" s="92">
        <v>2</v>
      </c>
      <c r="M2495" s="92"/>
      <c r="N2495" s="92">
        <v>1</v>
      </c>
      <c r="O2495" s="92"/>
      <c r="P2495" s="92">
        <v>0</v>
      </c>
      <c r="Q2495" s="92"/>
      <c r="R2495" s="92">
        <v>1</v>
      </c>
      <c r="S2495" s="92"/>
      <c r="T2495" s="93">
        <v>1</v>
      </c>
      <c r="U2495" s="93"/>
      <c r="V2495" s="94">
        <v>8</v>
      </c>
      <c r="W2495" s="121"/>
    </row>
    <row r="2496" spans="1:23" x14ac:dyDescent="0.2">
      <c r="A2496" s="86" t="s">
        <v>16</v>
      </c>
      <c r="B2496" s="86" t="s">
        <v>60</v>
      </c>
      <c r="C2496" s="88">
        <v>11544</v>
      </c>
      <c r="D2496" s="88" t="s">
        <v>70</v>
      </c>
      <c r="E2496" s="90" t="s">
        <v>23</v>
      </c>
      <c r="F2496" s="90">
        <v>161</v>
      </c>
      <c r="G2496" s="90">
        <v>154</v>
      </c>
      <c r="H2496" s="91">
        <v>0</v>
      </c>
      <c r="I2496" s="91"/>
      <c r="J2496" s="91"/>
      <c r="K2496" s="91">
        <v>1</v>
      </c>
      <c r="L2496" s="92">
        <v>2</v>
      </c>
      <c r="M2496" s="92"/>
      <c r="N2496" s="92"/>
      <c r="O2496" s="92">
        <v>0</v>
      </c>
      <c r="P2496" s="92">
        <v>1</v>
      </c>
      <c r="Q2496" s="92"/>
      <c r="R2496" s="92"/>
      <c r="S2496" s="92">
        <v>1</v>
      </c>
      <c r="T2496" s="93">
        <v>0</v>
      </c>
      <c r="U2496" s="93"/>
      <c r="V2496" s="94">
        <v>5</v>
      </c>
      <c r="W2496" s="121"/>
    </row>
    <row r="2497" spans="1:23" x14ac:dyDescent="0.2">
      <c r="A2497" s="86" t="s">
        <v>16</v>
      </c>
      <c r="B2497" s="86" t="s">
        <v>60</v>
      </c>
      <c r="C2497" s="88">
        <v>11544</v>
      </c>
      <c r="D2497" s="88" t="s">
        <v>70</v>
      </c>
      <c r="E2497" s="90" t="s">
        <v>23</v>
      </c>
      <c r="F2497" s="90">
        <v>161</v>
      </c>
      <c r="G2497" s="90">
        <v>154</v>
      </c>
      <c r="H2497" s="91">
        <v>2</v>
      </c>
      <c r="I2497" s="91"/>
      <c r="J2497" s="91"/>
      <c r="K2497" s="91">
        <v>1</v>
      </c>
      <c r="L2497" s="92">
        <v>2</v>
      </c>
      <c r="M2497" s="92"/>
      <c r="N2497" s="92">
        <v>1</v>
      </c>
      <c r="O2497" s="92"/>
      <c r="P2497" s="92">
        <v>0</v>
      </c>
      <c r="Q2497" s="92"/>
      <c r="R2497" s="92">
        <v>0</v>
      </c>
      <c r="S2497" s="92"/>
      <c r="T2497" s="93">
        <v>1</v>
      </c>
      <c r="U2497" s="93"/>
      <c r="V2497" s="94">
        <v>7</v>
      </c>
      <c r="W2497" s="121"/>
    </row>
    <row r="2498" spans="1:23" x14ac:dyDescent="0.2">
      <c r="A2498" s="86" t="s">
        <v>16</v>
      </c>
      <c r="B2498" s="86" t="s">
        <v>60</v>
      </c>
      <c r="C2498" s="88">
        <v>11544</v>
      </c>
      <c r="D2498" s="88" t="s">
        <v>70</v>
      </c>
      <c r="E2498" s="90" t="s">
        <v>23</v>
      </c>
      <c r="F2498" s="90">
        <v>161</v>
      </c>
      <c r="G2498" s="90">
        <v>154</v>
      </c>
      <c r="H2498" s="91">
        <v>2</v>
      </c>
      <c r="I2498" s="91"/>
      <c r="J2498" s="91"/>
      <c r="K2498" s="91">
        <v>1</v>
      </c>
      <c r="L2498" s="92">
        <v>2</v>
      </c>
      <c r="M2498" s="92"/>
      <c r="N2498" s="92"/>
      <c r="O2498" s="92">
        <v>1</v>
      </c>
      <c r="P2498" s="92">
        <v>2</v>
      </c>
      <c r="Q2498" s="92"/>
      <c r="R2498" s="92"/>
      <c r="S2498" s="92">
        <v>1</v>
      </c>
      <c r="T2498" s="93"/>
      <c r="U2498" s="93">
        <v>0</v>
      </c>
      <c r="V2498" s="94">
        <v>9</v>
      </c>
      <c r="W2498" s="121"/>
    </row>
    <row r="2499" spans="1:23" x14ac:dyDescent="0.2">
      <c r="A2499" s="86" t="s">
        <v>16</v>
      </c>
      <c r="B2499" s="86" t="s">
        <v>60</v>
      </c>
      <c r="C2499" s="88">
        <v>11544</v>
      </c>
      <c r="D2499" s="88" t="s">
        <v>70</v>
      </c>
      <c r="E2499" s="90" t="s">
        <v>23</v>
      </c>
      <c r="F2499" s="90">
        <v>161</v>
      </c>
      <c r="G2499" s="90">
        <v>154</v>
      </c>
      <c r="H2499" s="91"/>
      <c r="I2499" s="91">
        <v>2</v>
      </c>
      <c r="J2499" s="91"/>
      <c r="K2499" s="91">
        <v>1</v>
      </c>
      <c r="L2499" s="92"/>
      <c r="M2499" s="92">
        <v>1</v>
      </c>
      <c r="N2499" s="92">
        <v>1</v>
      </c>
      <c r="O2499" s="92"/>
      <c r="P2499" s="92">
        <v>0</v>
      </c>
      <c r="Q2499" s="92"/>
      <c r="R2499" s="92">
        <v>1</v>
      </c>
      <c r="S2499" s="92"/>
      <c r="T2499" s="93">
        <v>2</v>
      </c>
      <c r="U2499" s="93"/>
      <c r="V2499" s="94">
        <v>8</v>
      </c>
      <c r="W2499" s="121"/>
    </row>
    <row r="2500" spans="1:23" x14ac:dyDescent="0.2">
      <c r="A2500" s="86" t="s">
        <v>16</v>
      </c>
      <c r="B2500" s="86" t="s">
        <v>60</v>
      </c>
      <c r="C2500" s="88">
        <v>11544</v>
      </c>
      <c r="D2500" s="88" t="s">
        <v>70</v>
      </c>
      <c r="E2500" s="90" t="s">
        <v>23</v>
      </c>
      <c r="F2500" s="90">
        <v>161</v>
      </c>
      <c r="G2500" s="90">
        <v>154</v>
      </c>
      <c r="H2500" s="91">
        <v>2</v>
      </c>
      <c r="I2500" s="91"/>
      <c r="J2500" s="91"/>
      <c r="K2500" s="91">
        <v>0</v>
      </c>
      <c r="L2500" s="92"/>
      <c r="M2500" s="92">
        <v>1</v>
      </c>
      <c r="N2500" s="92">
        <v>1</v>
      </c>
      <c r="O2500" s="92"/>
      <c r="P2500" s="92"/>
      <c r="Q2500" s="92">
        <v>2</v>
      </c>
      <c r="R2500" s="92">
        <v>1</v>
      </c>
      <c r="S2500" s="92"/>
      <c r="T2500" s="93">
        <v>1</v>
      </c>
      <c r="U2500" s="93"/>
      <c r="V2500" s="94">
        <v>8</v>
      </c>
      <c r="W2500" s="121"/>
    </row>
    <row r="2501" spans="1:23" x14ac:dyDescent="0.2">
      <c r="A2501" s="86" t="s">
        <v>16</v>
      </c>
      <c r="B2501" s="86" t="s">
        <v>60</v>
      </c>
      <c r="C2501" s="88">
        <v>11544</v>
      </c>
      <c r="D2501" s="88" t="s">
        <v>70</v>
      </c>
      <c r="E2501" s="90" t="s">
        <v>23</v>
      </c>
      <c r="F2501" s="90">
        <v>161</v>
      </c>
      <c r="G2501" s="90">
        <v>154</v>
      </c>
      <c r="H2501" s="91">
        <v>2</v>
      </c>
      <c r="I2501" s="91"/>
      <c r="J2501" s="91"/>
      <c r="K2501" s="91">
        <v>1</v>
      </c>
      <c r="L2501" s="92"/>
      <c r="M2501" s="92">
        <v>1</v>
      </c>
      <c r="N2501" s="92">
        <v>1</v>
      </c>
      <c r="O2501" s="92"/>
      <c r="P2501" s="92">
        <v>2</v>
      </c>
      <c r="Q2501" s="92"/>
      <c r="R2501" s="92">
        <v>1</v>
      </c>
      <c r="S2501" s="92"/>
      <c r="T2501" s="93">
        <v>1</v>
      </c>
      <c r="U2501" s="93"/>
      <c r="V2501" s="94">
        <v>9</v>
      </c>
      <c r="W2501" s="121"/>
    </row>
    <row r="2502" spans="1:23" x14ac:dyDescent="0.2">
      <c r="A2502" s="86" t="s">
        <v>16</v>
      </c>
      <c r="B2502" s="86" t="s">
        <v>60</v>
      </c>
      <c r="C2502" s="88">
        <v>11544</v>
      </c>
      <c r="D2502" s="88" t="s">
        <v>70</v>
      </c>
      <c r="E2502" s="90" t="s">
        <v>23</v>
      </c>
      <c r="F2502" s="90">
        <v>161</v>
      </c>
      <c r="G2502" s="90">
        <v>154</v>
      </c>
      <c r="H2502" s="91"/>
      <c r="I2502" s="91">
        <v>2</v>
      </c>
      <c r="J2502" s="91">
        <v>1</v>
      </c>
      <c r="K2502" s="91"/>
      <c r="L2502" s="92"/>
      <c r="M2502" s="92">
        <v>2</v>
      </c>
      <c r="N2502" s="92">
        <v>1</v>
      </c>
      <c r="O2502" s="92"/>
      <c r="P2502" s="92">
        <v>2</v>
      </c>
      <c r="Q2502" s="92"/>
      <c r="R2502" s="92">
        <v>1</v>
      </c>
      <c r="S2502" s="92"/>
      <c r="T2502" s="93">
        <v>0</v>
      </c>
      <c r="U2502" s="93"/>
      <c r="V2502" s="94">
        <v>9</v>
      </c>
      <c r="W2502" s="121"/>
    </row>
    <row r="2503" spans="1:23" x14ac:dyDescent="0.2">
      <c r="A2503" s="86" t="s">
        <v>16</v>
      </c>
      <c r="B2503" s="86" t="s">
        <v>60</v>
      </c>
      <c r="C2503" s="88">
        <v>11544</v>
      </c>
      <c r="D2503" s="88" t="s">
        <v>70</v>
      </c>
      <c r="E2503" s="90" t="s">
        <v>23</v>
      </c>
      <c r="F2503" s="90">
        <v>161</v>
      </c>
      <c r="G2503" s="90">
        <v>154</v>
      </c>
      <c r="H2503" s="91">
        <v>1</v>
      </c>
      <c r="I2503" s="91"/>
      <c r="J2503" s="91">
        <v>1</v>
      </c>
      <c r="K2503" s="91"/>
      <c r="L2503" s="92"/>
      <c r="M2503" s="92">
        <v>2</v>
      </c>
      <c r="N2503" s="92"/>
      <c r="O2503" s="92">
        <v>1</v>
      </c>
      <c r="P2503" s="92">
        <v>2</v>
      </c>
      <c r="Q2503" s="92"/>
      <c r="R2503" s="92">
        <v>1</v>
      </c>
      <c r="S2503" s="92"/>
      <c r="T2503" s="93">
        <v>1</v>
      </c>
      <c r="U2503" s="93"/>
      <c r="V2503" s="94">
        <v>9</v>
      </c>
      <c r="W2503" s="121"/>
    </row>
    <row r="2504" spans="1:23" x14ac:dyDescent="0.2">
      <c r="A2504" s="86" t="s">
        <v>16</v>
      </c>
      <c r="B2504" s="86" t="s">
        <v>60</v>
      </c>
      <c r="C2504" s="88">
        <v>11544</v>
      </c>
      <c r="D2504" s="88" t="s">
        <v>70</v>
      </c>
      <c r="E2504" s="90" t="s">
        <v>23</v>
      </c>
      <c r="F2504" s="90">
        <v>161</v>
      </c>
      <c r="G2504" s="90">
        <v>154</v>
      </c>
      <c r="H2504" s="91">
        <v>2</v>
      </c>
      <c r="I2504" s="91"/>
      <c r="J2504" s="91"/>
      <c r="K2504" s="91">
        <v>1</v>
      </c>
      <c r="L2504" s="92">
        <v>2</v>
      </c>
      <c r="M2504" s="92"/>
      <c r="N2504" s="92">
        <v>1</v>
      </c>
      <c r="O2504" s="92"/>
      <c r="P2504" s="92">
        <v>0</v>
      </c>
      <c r="Q2504" s="92"/>
      <c r="R2504" s="92">
        <v>1</v>
      </c>
      <c r="S2504" s="92"/>
      <c r="T2504" s="93">
        <v>1</v>
      </c>
      <c r="U2504" s="93"/>
      <c r="V2504" s="94">
        <v>8</v>
      </c>
      <c r="W2504" s="121"/>
    </row>
    <row r="2505" spans="1:23" x14ac:dyDescent="0.2">
      <c r="A2505" s="86" t="s">
        <v>16</v>
      </c>
      <c r="B2505" s="86" t="s">
        <v>60</v>
      </c>
      <c r="C2505" s="88">
        <v>11544</v>
      </c>
      <c r="D2505" s="88" t="s">
        <v>70</v>
      </c>
      <c r="E2505" s="90" t="s">
        <v>23</v>
      </c>
      <c r="F2505" s="90">
        <v>161</v>
      </c>
      <c r="G2505" s="90">
        <v>154</v>
      </c>
      <c r="H2505" s="91">
        <v>2</v>
      </c>
      <c r="I2505" s="91"/>
      <c r="J2505" s="91">
        <v>0</v>
      </c>
      <c r="K2505" s="91"/>
      <c r="L2505" s="92">
        <v>2</v>
      </c>
      <c r="M2505" s="92"/>
      <c r="N2505" s="92">
        <v>1</v>
      </c>
      <c r="O2505" s="92"/>
      <c r="P2505" s="92">
        <v>0</v>
      </c>
      <c r="Q2505" s="92"/>
      <c r="R2505" s="92">
        <v>1</v>
      </c>
      <c r="S2505" s="92"/>
      <c r="T2505" s="93">
        <v>0</v>
      </c>
      <c r="U2505" s="93"/>
      <c r="V2505" s="94">
        <v>6</v>
      </c>
      <c r="W2505" s="121"/>
    </row>
    <row r="2506" spans="1:23" x14ac:dyDescent="0.2">
      <c r="A2506" s="86" t="s">
        <v>16</v>
      </c>
      <c r="B2506" s="86" t="s">
        <v>60</v>
      </c>
      <c r="C2506" s="88">
        <v>11544</v>
      </c>
      <c r="D2506" s="88" t="s">
        <v>70</v>
      </c>
      <c r="E2506" s="90" t="s">
        <v>24</v>
      </c>
      <c r="F2506" s="90">
        <v>161</v>
      </c>
      <c r="G2506" s="90">
        <v>154</v>
      </c>
      <c r="H2506" s="91">
        <v>2</v>
      </c>
      <c r="I2506" s="91"/>
      <c r="J2506" s="91"/>
      <c r="K2506" s="91">
        <v>1</v>
      </c>
      <c r="L2506" s="92">
        <v>2</v>
      </c>
      <c r="M2506" s="92"/>
      <c r="N2506" s="92">
        <v>1</v>
      </c>
      <c r="O2506" s="92"/>
      <c r="P2506" s="92">
        <v>2</v>
      </c>
      <c r="Q2506" s="92"/>
      <c r="R2506" s="92">
        <v>1</v>
      </c>
      <c r="S2506" s="92"/>
      <c r="T2506" s="93">
        <v>0</v>
      </c>
      <c r="U2506" s="93"/>
      <c r="V2506" s="94">
        <v>9</v>
      </c>
      <c r="W2506" s="121"/>
    </row>
    <row r="2507" spans="1:23" x14ac:dyDescent="0.2">
      <c r="A2507" s="86" t="s">
        <v>16</v>
      </c>
      <c r="B2507" s="86" t="s">
        <v>60</v>
      </c>
      <c r="C2507" s="88">
        <v>11544</v>
      </c>
      <c r="D2507" s="88" t="s">
        <v>70</v>
      </c>
      <c r="E2507" s="90" t="s">
        <v>24</v>
      </c>
      <c r="F2507" s="90">
        <v>161</v>
      </c>
      <c r="G2507" s="90">
        <v>154</v>
      </c>
      <c r="H2507" s="91">
        <v>1</v>
      </c>
      <c r="I2507" s="91"/>
      <c r="J2507" s="91"/>
      <c r="K2507" s="91">
        <v>1</v>
      </c>
      <c r="L2507" s="92">
        <v>2</v>
      </c>
      <c r="M2507" s="92"/>
      <c r="N2507" s="92">
        <v>1</v>
      </c>
      <c r="O2507" s="92"/>
      <c r="P2507" s="92">
        <v>2</v>
      </c>
      <c r="Q2507" s="92"/>
      <c r="R2507" s="92">
        <v>1</v>
      </c>
      <c r="S2507" s="92"/>
      <c r="T2507" s="93">
        <v>0</v>
      </c>
      <c r="U2507" s="93"/>
      <c r="V2507" s="94">
        <v>8</v>
      </c>
      <c r="W2507" s="121"/>
    </row>
    <row r="2508" spans="1:23" x14ac:dyDescent="0.2">
      <c r="A2508" s="86" t="s">
        <v>16</v>
      </c>
      <c r="B2508" s="86" t="s">
        <v>60</v>
      </c>
      <c r="C2508" s="88">
        <v>11544</v>
      </c>
      <c r="D2508" s="88" t="s">
        <v>70</v>
      </c>
      <c r="E2508" s="90" t="s">
        <v>24</v>
      </c>
      <c r="F2508" s="90">
        <v>161</v>
      </c>
      <c r="G2508" s="90">
        <v>154</v>
      </c>
      <c r="H2508" s="91">
        <v>2</v>
      </c>
      <c r="I2508" s="91"/>
      <c r="J2508" s="91"/>
      <c r="K2508" s="91">
        <v>1</v>
      </c>
      <c r="L2508" s="92"/>
      <c r="M2508" s="92">
        <v>2</v>
      </c>
      <c r="N2508" s="92"/>
      <c r="O2508" s="92">
        <v>1</v>
      </c>
      <c r="P2508" s="92">
        <v>0</v>
      </c>
      <c r="Q2508" s="92"/>
      <c r="R2508" s="92">
        <v>1</v>
      </c>
      <c r="S2508" s="92"/>
      <c r="T2508" s="93">
        <v>2</v>
      </c>
      <c r="U2508" s="93"/>
      <c r="V2508" s="94">
        <v>9</v>
      </c>
      <c r="W2508" s="121"/>
    </row>
    <row r="2509" spans="1:23" x14ac:dyDescent="0.2">
      <c r="A2509" s="86" t="s">
        <v>16</v>
      </c>
      <c r="B2509" s="86" t="s">
        <v>60</v>
      </c>
      <c r="C2509" s="88">
        <v>11544</v>
      </c>
      <c r="D2509" s="88" t="s">
        <v>70</v>
      </c>
      <c r="E2509" s="90" t="s">
        <v>24</v>
      </c>
      <c r="F2509" s="90">
        <v>161</v>
      </c>
      <c r="G2509" s="90">
        <v>154</v>
      </c>
      <c r="H2509" s="91">
        <v>2</v>
      </c>
      <c r="I2509" s="91"/>
      <c r="J2509" s="91"/>
      <c r="K2509" s="91">
        <v>1</v>
      </c>
      <c r="L2509" s="92"/>
      <c r="M2509" s="92">
        <v>1</v>
      </c>
      <c r="N2509" s="92"/>
      <c r="O2509" s="92">
        <v>1</v>
      </c>
      <c r="P2509" s="92">
        <v>2</v>
      </c>
      <c r="Q2509" s="92"/>
      <c r="R2509" s="92">
        <v>1</v>
      </c>
      <c r="S2509" s="92"/>
      <c r="T2509" s="93">
        <v>2</v>
      </c>
      <c r="U2509" s="93"/>
      <c r="V2509" s="94">
        <v>10</v>
      </c>
      <c r="W2509" s="121"/>
    </row>
    <row r="2510" spans="1:23" x14ac:dyDescent="0.2">
      <c r="A2510" s="86" t="s">
        <v>16</v>
      </c>
      <c r="B2510" s="86" t="s">
        <v>60</v>
      </c>
      <c r="C2510" s="88">
        <v>11544</v>
      </c>
      <c r="D2510" s="88" t="s">
        <v>70</v>
      </c>
      <c r="E2510" s="90" t="s">
        <v>24</v>
      </c>
      <c r="F2510" s="90">
        <v>161</v>
      </c>
      <c r="G2510" s="90">
        <v>154</v>
      </c>
      <c r="H2510" s="91">
        <v>2</v>
      </c>
      <c r="I2510" s="91"/>
      <c r="J2510" s="91"/>
      <c r="K2510" s="91">
        <v>1</v>
      </c>
      <c r="L2510" s="92">
        <v>2</v>
      </c>
      <c r="M2510" s="92"/>
      <c r="N2510" s="92">
        <v>1</v>
      </c>
      <c r="O2510" s="92"/>
      <c r="P2510" s="92">
        <v>2</v>
      </c>
      <c r="Q2510" s="92"/>
      <c r="R2510" s="92"/>
      <c r="S2510" s="92">
        <v>1</v>
      </c>
      <c r="T2510" s="93">
        <v>2</v>
      </c>
      <c r="U2510" s="93"/>
      <c r="V2510" s="94">
        <v>11</v>
      </c>
      <c r="W2510" s="121"/>
    </row>
    <row r="2511" spans="1:23" x14ac:dyDescent="0.2">
      <c r="A2511" s="86" t="s">
        <v>16</v>
      </c>
      <c r="B2511" s="86" t="s">
        <v>60</v>
      </c>
      <c r="C2511" s="88">
        <v>11544</v>
      </c>
      <c r="D2511" s="88" t="s">
        <v>70</v>
      </c>
      <c r="E2511" s="90" t="s">
        <v>24</v>
      </c>
      <c r="F2511" s="90">
        <v>161</v>
      </c>
      <c r="G2511" s="90">
        <v>154</v>
      </c>
      <c r="H2511" s="91">
        <v>1</v>
      </c>
      <c r="I2511" s="91"/>
      <c r="J2511" s="91">
        <v>1</v>
      </c>
      <c r="K2511" s="91"/>
      <c r="L2511" s="92"/>
      <c r="M2511" s="92">
        <v>0</v>
      </c>
      <c r="N2511" s="92">
        <v>1</v>
      </c>
      <c r="O2511" s="92"/>
      <c r="P2511" s="92">
        <v>2</v>
      </c>
      <c r="Q2511" s="92"/>
      <c r="R2511" s="92">
        <v>1</v>
      </c>
      <c r="S2511" s="92"/>
      <c r="T2511" s="93">
        <v>2</v>
      </c>
      <c r="U2511" s="93"/>
      <c r="V2511" s="94">
        <v>8</v>
      </c>
      <c r="W2511" s="121"/>
    </row>
    <row r="2512" spans="1:23" x14ac:dyDescent="0.2">
      <c r="A2512" s="86" t="s">
        <v>16</v>
      </c>
      <c r="B2512" s="86" t="s">
        <v>60</v>
      </c>
      <c r="C2512" s="88">
        <v>11544</v>
      </c>
      <c r="D2512" s="88" t="s">
        <v>70</v>
      </c>
      <c r="E2512" s="90" t="s">
        <v>24</v>
      </c>
      <c r="F2512" s="90">
        <v>161</v>
      </c>
      <c r="G2512" s="90">
        <v>154</v>
      </c>
      <c r="H2512" s="91">
        <v>2</v>
      </c>
      <c r="I2512" s="91"/>
      <c r="J2512" s="91">
        <v>1</v>
      </c>
      <c r="K2512" s="91"/>
      <c r="L2512" s="92">
        <v>2</v>
      </c>
      <c r="M2512" s="92"/>
      <c r="N2512" s="92">
        <v>1</v>
      </c>
      <c r="O2512" s="92"/>
      <c r="P2512" s="92"/>
      <c r="Q2512" s="92">
        <v>1</v>
      </c>
      <c r="R2512" s="92"/>
      <c r="S2512" s="92">
        <v>0</v>
      </c>
      <c r="T2512" s="93">
        <v>2</v>
      </c>
      <c r="U2512" s="93"/>
      <c r="V2512" s="94">
        <v>9</v>
      </c>
      <c r="W2512" s="121"/>
    </row>
    <row r="2513" spans="1:23" x14ac:dyDescent="0.2">
      <c r="A2513" s="86" t="s">
        <v>16</v>
      </c>
      <c r="B2513" s="86" t="s">
        <v>60</v>
      </c>
      <c r="C2513" s="88">
        <v>11544</v>
      </c>
      <c r="D2513" s="88" t="s">
        <v>70</v>
      </c>
      <c r="E2513" s="90" t="s">
        <v>24</v>
      </c>
      <c r="F2513" s="90">
        <v>161</v>
      </c>
      <c r="G2513" s="90">
        <v>154</v>
      </c>
      <c r="H2513" s="91">
        <v>1</v>
      </c>
      <c r="I2513" s="91"/>
      <c r="J2513" s="91"/>
      <c r="K2513" s="91">
        <v>1</v>
      </c>
      <c r="L2513" s="92"/>
      <c r="M2513" s="92">
        <v>1</v>
      </c>
      <c r="N2513" s="92">
        <v>1</v>
      </c>
      <c r="O2513" s="92"/>
      <c r="P2513" s="92">
        <v>2</v>
      </c>
      <c r="Q2513" s="92"/>
      <c r="R2513" s="92">
        <v>1</v>
      </c>
      <c r="S2513" s="92"/>
      <c r="T2513" s="93">
        <v>1</v>
      </c>
      <c r="U2513" s="93"/>
      <c r="V2513" s="94">
        <v>8</v>
      </c>
      <c r="W2513" s="121"/>
    </row>
    <row r="2514" spans="1:23" x14ac:dyDescent="0.2">
      <c r="A2514" s="86" t="s">
        <v>16</v>
      </c>
      <c r="B2514" s="86" t="s">
        <v>60</v>
      </c>
      <c r="C2514" s="88">
        <v>11544</v>
      </c>
      <c r="D2514" s="88" t="s">
        <v>70</v>
      </c>
      <c r="E2514" s="90" t="s">
        <v>24</v>
      </c>
      <c r="F2514" s="90">
        <v>161</v>
      </c>
      <c r="G2514" s="90">
        <v>154</v>
      </c>
      <c r="H2514" s="91">
        <v>2</v>
      </c>
      <c r="I2514" s="91"/>
      <c r="J2514" s="91">
        <v>1</v>
      </c>
      <c r="K2514" s="91"/>
      <c r="L2514" s="92">
        <v>2</v>
      </c>
      <c r="M2514" s="92"/>
      <c r="N2514" s="92">
        <v>1</v>
      </c>
      <c r="O2514" s="92"/>
      <c r="P2514" s="92">
        <v>2</v>
      </c>
      <c r="Q2514" s="92"/>
      <c r="R2514" s="92">
        <v>1</v>
      </c>
      <c r="S2514" s="92"/>
      <c r="T2514" s="93"/>
      <c r="U2514" s="93">
        <v>2</v>
      </c>
      <c r="V2514" s="94">
        <v>11</v>
      </c>
      <c r="W2514" s="121"/>
    </row>
    <row r="2515" spans="1:23" x14ac:dyDescent="0.2">
      <c r="A2515" s="86" t="s">
        <v>16</v>
      </c>
      <c r="B2515" s="86" t="s">
        <v>60</v>
      </c>
      <c r="C2515" s="88">
        <v>11544</v>
      </c>
      <c r="D2515" s="88" t="s">
        <v>70</v>
      </c>
      <c r="E2515" s="90" t="s">
        <v>24</v>
      </c>
      <c r="F2515" s="90">
        <v>161</v>
      </c>
      <c r="G2515" s="90">
        <v>154</v>
      </c>
      <c r="H2515" s="91">
        <v>2</v>
      </c>
      <c r="I2515" s="91"/>
      <c r="J2515" s="91"/>
      <c r="K2515" s="91">
        <v>1</v>
      </c>
      <c r="L2515" s="92">
        <v>2</v>
      </c>
      <c r="M2515" s="92"/>
      <c r="N2515" s="92">
        <v>1</v>
      </c>
      <c r="O2515" s="92"/>
      <c r="P2515" s="92">
        <v>0</v>
      </c>
      <c r="Q2515" s="92"/>
      <c r="R2515" s="92"/>
      <c r="S2515" s="92">
        <v>0</v>
      </c>
      <c r="T2515" s="93">
        <v>0</v>
      </c>
      <c r="U2515" s="93"/>
      <c r="V2515" s="94">
        <v>6</v>
      </c>
      <c r="W2515" s="121"/>
    </row>
    <row r="2516" spans="1:23" x14ac:dyDescent="0.2">
      <c r="A2516" s="86" t="s">
        <v>16</v>
      </c>
      <c r="B2516" s="86" t="s">
        <v>60</v>
      </c>
      <c r="C2516" s="88">
        <v>11544</v>
      </c>
      <c r="D2516" s="88" t="s">
        <v>70</v>
      </c>
      <c r="E2516" s="90" t="s">
        <v>24</v>
      </c>
      <c r="F2516" s="90">
        <v>161</v>
      </c>
      <c r="G2516" s="90">
        <v>154</v>
      </c>
      <c r="H2516" s="91">
        <v>2</v>
      </c>
      <c r="I2516" s="91"/>
      <c r="J2516" s="91">
        <v>1</v>
      </c>
      <c r="K2516" s="91"/>
      <c r="L2516" s="92"/>
      <c r="M2516" s="92">
        <v>2</v>
      </c>
      <c r="N2516" s="92">
        <v>1</v>
      </c>
      <c r="O2516" s="92"/>
      <c r="P2516" s="92">
        <v>2</v>
      </c>
      <c r="Q2516" s="92"/>
      <c r="R2516" s="92">
        <v>1</v>
      </c>
      <c r="S2516" s="92"/>
      <c r="T2516" s="93">
        <v>2</v>
      </c>
      <c r="U2516" s="93"/>
      <c r="V2516" s="94">
        <v>11</v>
      </c>
      <c r="W2516" s="121"/>
    </row>
    <row r="2517" spans="1:23" x14ac:dyDescent="0.2">
      <c r="A2517" s="86" t="s">
        <v>16</v>
      </c>
      <c r="B2517" s="86" t="s">
        <v>60</v>
      </c>
      <c r="C2517" s="88">
        <v>11544</v>
      </c>
      <c r="D2517" s="88" t="s">
        <v>70</v>
      </c>
      <c r="E2517" s="90" t="s">
        <v>24</v>
      </c>
      <c r="F2517" s="90">
        <v>161</v>
      </c>
      <c r="G2517" s="90">
        <v>154</v>
      </c>
      <c r="H2517" s="91">
        <v>2</v>
      </c>
      <c r="I2517" s="91"/>
      <c r="J2517" s="91">
        <v>1</v>
      </c>
      <c r="K2517" s="91"/>
      <c r="L2517" s="92"/>
      <c r="M2517" s="92">
        <v>1</v>
      </c>
      <c r="N2517" s="92">
        <v>1</v>
      </c>
      <c r="O2517" s="92"/>
      <c r="P2517" s="92">
        <v>2</v>
      </c>
      <c r="Q2517" s="92"/>
      <c r="R2517" s="92">
        <v>1</v>
      </c>
      <c r="S2517" s="92"/>
      <c r="T2517" s="93">
        <v>2</v>
      </c>
      <c r="U2517" s="93"/>
      <c r="V2517" s="94">
        <v>10</v>
      </c>
      <c r="W2517" s="121"/>
    </row>
    <row r="2518" spans="1:23" x14ac:dyDescent="0.2">
      <c r="A2518" s="86" t="s">
        <v>16</v>
      </c>
      <c r="B2518" s="86" t="s">
        <v>60</v>
      </c>
      <c r="C2518" s="88">
        <v>11544</v>
      </c>
      <c r="D2518" s="88" t="s">
        <v>70</v>
      </c>
      <c r="E2518" s="90" t="s">
        <v>24</v>
      </c>
      <c r="F2518" s="90">
        <v>161</v>
      </c>
      <c r="G2518" s="90">
        <v>154</v>
      </c>
      <c r="H2518" s="91">
        <v>0</v>
      </c>
      <c r="I2518" s="91"/>
      <c r="J2518" s="91">
        <v>1</v>
      </c>
      <c r="K2518" s="91"/>
      <c r="L2518" s="92"/>
      <c r="M2518" s="92">
        <v>0</v>
      </c>
      <c r="N2518" s="92">
        <v>1</v>
      </c>
      <c r="O2518" s="92"/>
      <c r="P2518" s="92">
        <v>0</v>
      </c>
      <c r="Q2518" s="92"/>
      <c r="R2518" s="92">
        <v>1</v>
      </c>
      <c r="S2518" s="92"/>
      <c r="T2518" s="93">
        <v>0</v>
      </c>
      <c r="U2518" s="93"/>
      <c r="V2518" s="94">
        <v>3</v>
      </c>
      <c r="W2518" s="121"/>
    </row>
    <row r="2519" spans="1:23" x14ac:dyDescent="0.2">
      <c r="A2519" s="86" t="s">
        <v>16</v>
      </c>
      <c r="B2519" s="86" t="s">
        <v>60</v>
      </c>
      <c r="C2519" s="88">
        <v>11544</v>
      </c>
      <c r="D2519" s="88" t="s">
        <v>70</v>
      </c>
      <c r="E2519" s="90" t="s">
        <v>24</v>
      </c>
      <c r="F2519" s="90">
        <v>161</v>
      </c>
      <c r="G2519" s="90">
        <v>154</v>
      </c>
      <c r="H2519" s="91"/>
      <c r="I2519" s="91">
        <v>2</v>
      </c>
      <c r="J2519" s="91">
        <v>1</v>
      </c>
      <c r="K2519" s="91"/>
      <c r="L2519" s="92">
        <v>2</v>
      </c>
      <c r="M2519" s="92"/>
      <c r="N2519" s="92">
        <v>1</v>
      </c>
      <c r="O2519" s="92"/>
      <c r="P2519" s="92"/>
      <c r="Q2519" s="92">
        <v>2</v>
      </c>
      <c r="R2519" s="92"/>
      <c r="S2519" s="92">
        <v>0</v>
      </c>
      <c r="T2519" s="93"/>
      <c r="U2519" s="93">
        <v>2</v>
      </c>
      <c r="V2519" s="94">
        <v>10</v>
      </c>
      <c r="W2519" s="121"/>
    </row>
    <row r="2520" spans="1:23" x14ac:dyDescent="0.2">
      <c r="A2520" s="86" t="s">
        <v>16</v>
      </c>
      <c r="B2520" s="86" t="s">
        <v>60</v>
      </c>
      <c r="C2520" s="88">
        <v>11544</v>
      </c>
      <c r="D2520" s="88" t="s">
        <v>70</v>
      </c>
      <c r="E2520" s="90" t="s">
        <v>24</v>
      </c>
      <c r="F2520" s="90">
        <v>161</v>
      </c>
      <c r="G2520" s="90">
        <v>154</v>
      </c>
      <c r="H2520" s="91"/>
      <c r="I2520" s="91">
        <v>2</v>
      </c>
      <c r="J2520" s="91">
        <v>1</v>
      </c>
      <c r="K2520" s="91"/>
      <c r="L2520" s="92">
        <v>2</v>
      </c>
      <c r="M2520" s="92"/>
      <c r="N2520" s="92">
        <v>1</v>
      </c>
      <c r="O2520" s="92"/>
      <c r="P2520" s="92">
        <v>2</v>
      </c>
      <c r="Q2520" s="92"/>
      <c r="R2520" s="92">
        <v>1</v>
      </c>
      <c r="S2520" s="92"/>
      <c r="T2520" s="93">
        <v>1</v>
      </c>
      <c r="U2520" s="93"/>
      <c r="V2520" s="94">
        <v>10</v>
      </c>
      <c r="W2520" s="121"/>
    </row>
    <row r="2521" spans="1:23" x14ac:dyDescent="0.2">
      <c r="A2521" s="86" t="s">
        <v>16</v>
      </c>
      <c r="B2521" s="86" t="s">
        <v>60</v>
      </c>
      <c r="C2521" s="88">
        <v>11544</v>
      </c>
      <c r="D2521" s="88" t="s">
        <v>70</v>
      </c>
      <c r="E2521" s="90" t="s">
        <v>24</v>
      </c>
      <c r="F2521" s="90">
        <v>161</v>
      </c>
      <c r="G2521" s="90">
        <v>154</v>
      </c>
      <c r="H2521" s="91">
        <v>1</v>
      </c>
      <c r="I2521" s="91"/>
      <c r="J2521" s="91"/>
      <c r="K2521" s="91">
        <v>1</v>
      </c>
      <c r="L2521" s="92"/>
      <c r="M2521" s="92">
        <v>2</v>
      </c>
      <c r="N2521" s="92"/>
      <c r="O2521" s="92">
        <v>0</v>
      </c>
      <c r="P2521" s="92">
        <v>2</v>
      </c>
      <c r="Q2521" s="92"/>
      <c r="R2521" s="92">
        <v>1</v>
      </c>
      <c r="S2521" s="92"/>
      <c r="T2521" s="93"/>
      <c r="U2521" s="93">
        <v>0</v>
      </c>
      <c r="V2521" s="94">
        <v>7</v>
      </c>
      <c r="W2521" s="121"/>
    </row>
    <row r="2522" spans="1:23" x14ac:dyDescent="0.2">
      <c r="A2522" s="86" t="s">
        <v>16</v>
      </c>
      <c r="B2522" s="86" t="s">
        <v>60</v>
      </c>
      <c r="C2522" s="88">
        <v>11544</v>
      </c>
      <c r="D2522" s="88" t="s">
        <v>70</v>
      </c>
      <c r="E2522" s="90" t="s">
        <v>24</v>
      </c>
      <c r="F2522" s="90">
        <v>161</v>
      </c>
      <c r="G2522" s="90">
        <v>154</v>
      </c>
      <c r="H2522" s="91"/>
      <c r="I2522" s="91">
        <v>0</v>
      </c>
      <c r="J2522" s="91"/>
      <c r="K2522" s="91">
        <v>1</v>
      </c>
      <c r="L2522" s="92"/>
      <c r="M2522" s="92">
        <v>0</v>
      </c>
      <c r="N2522" s="92"/>
      <c r="O2522" s="92">
        <v>0</v>
      </c>
      <c r="P2522" s="92"/>
      <c r="Q2522" s="92">
        <v>0</v>
      </c>
      <c r="R2522" s="92">
        <v>0</v>
      </c>
      <c r="S2522" s="92"/>
      <c r="T2522" s="93">
        <v>0</v>
      </c>
      <c r="U2522" s="93"/>
      <c r="V2522" s="94">
        <v>1</v>
      </c>
      <c r="W2522" s="121"/>
    </row>
    <row r="2523" spans="1:23" x14ac:dyDescent="0.2">
      <c r="A2523" s="86" t="s">
        <v>16</v>
      </c>
      <c r="B2523" s="86" t="s">
        <v>60</v>
      </c>
      <c r="C2523" s="88">
        <v>11544</v>
      </c>
      <c r="D2523" s="88" t="s">
        <v>70</v>
      </c>
      <c r="E2523" s="90" t="s">
        <v>24</v>
      </c>
      <c r="F2523" s="90">
        <v>161</v>
      </c>
      <c r="G2523" s="90">
        <v>154</v>
      </c>
      <c r="H2523" s="91">
        <v>0</v>
      </c>
      <c r="I2523" s="91"/>
      <c r="J2523" s="91"/>
      <c r="K2523" s="91">
        <v>1</v>
      </c>
      <c r="L2523" s="92"/>
      <c r="M2523" s="92">
        <v>1</v>
      </c>
      <c r="N2523" s="92">
        <v>1</v>
      </c>
      <c r="O2523" s="92"/>
      <c r="P2523" s="92"/>
      <c r="Q2523" s="92">
        <v>2</v>
      </c>
      <c r="R2523" s="92">
        <v>1</v>
      </c>
      <c r="S2523" s="92"/>
      <c r="T2523" s="93">
        <v>2</v>
      </c>
      <c r="U2523" s="93"/>
      <c r="V2523" s="94">
        <v>8</v>
      </c>
      <c r="W2523" s="121"/>
    </row>
    <row r="2524" spans="1:23" x14ac:dyDescent="0.2">
      <c r="A2524" s="86" t="s">
        <v>16</v>
      </c>
      <c r="B2524" s="86" t="s">
        <v>60</v>
      </c>
      <c r="C2524" s="88">
        <v>11544</v>
      </c>
      <c r="D2524" s="88" t="s">
        <v>70</v>
      </c>
      <c r="E2524" s="90" t="s">
        <v>24</v>
      </c>
      <c r="F2524" s="90">
        <v>161</v>
      </c>
      <c r="G2524" s="90">
        <v>154</v>
      </c>
      <c r="H2524" s="91">
        <v>2</v>
      </c>
      <c r="I2524" s="91"/>
      <c r="J2524" s="91"/>
      <c r="K2524" s="91">
        <v>1</v>
      </c>
      <c r="L2524" s="92"/>
      <c r="M2524" s="92">
        <v>1</v>
      </c>
      <c r="N2524" s="92">
        <v>1</v>
      </c>
      <c r="O2524" s="92"/>
      <c r="P2524" s="92">
        <v>2</v>
      </c>
      <c r="Q2524" s="92"/>
      <c r="R2524" s="92">
        <v>1</v>
      </c>
      <c r="S2524" s="92"/>
      <c r="T2524" s="93">
        <v>0</v>
      </c>
      <c r="U2524" s="93"/>
      <c r="V2524" s="94">
        <v>8</v>
      </c>
      <c r="W2524" s="121"/>
    </row>
    <row r="2525" spans="1:23" x14ac:dyDescent="0.2">
      <c r="A2525" s="86" t="s">
        <v>16</v>
      </c>
      <c r="B2525" s="86" t="s">
        <v>60</v>
      </c>
      <c r="C2525" s="88">
        <v>11544</v>
      </c>
      <c r="D2525" s="88" t="s">
        <v>70</v>
      </c>
      <c r="E2525" s="90" t="s">
        <v>24</v>
      </c>
      <c r="F2525" s="90">
        <v>161</v>
      </c>
      <c r="G2525" s="90">
        <v>154</v>
      </c>
      <c r="H2525" s="91">
        <v>2</v>
      </c>
      <c r="I2525" s="91"/>
      <c r="J2525" s="91"/>
      <c r="K2525" s="91">
        <v>1</v>
      </c>
      <c r="L2525" s="92"/>
      <c r="M2525" s="92">
        <v>1</v>
      </c>
      <c r="N2525" s="92">
        <v>1</v>
      </c>
      <c r="O2525" s="92"/>
      <c r="P2525" s="92">
        <v>2</v>
      </c>
      <c r="Q2525" s="92"/>
      <c r="R2525" s="92">
        <v>1</v>
      </c>
      <c r="S2525" s="92"/>
      <c r="T2525" s="93">
        <v>1</v>
      </c>
      <c r="U2525" s="93"/>
      <c r="V2525" s="94">
        <v>9</v>
      </c>
      <c r="W2525" s="121"/>
    </row>
    <row r="2526" spans="1:23" x14ac:dyDescent="0.2">
      <c r="A2526" s="86" t="s">
        <v>16</v>
      </c>
      <c r="B2526" s="86" t="s">
        <v>60</v>
      </c>
      <c r="C2526" s="88">
        <v>11544</v>
      </c>
      <c r="D2526" s="88" t="s">
        <v>70</v>
      </c>
      <c r="E2526" s="90" t="s">
        <v>24</v>
      </c>
      <c r="F2526" s="90">
        <v>161</v>
      </c>
      <c r="G2526" s="90">
        <v>154</v>
      </c>
      <c r="H2526" s="91"/>
      <c r="I2526" s="91">
        <v>2</v>
      </c>
      <c r="J2526" s="91">
        <v>1</v>
      </c>
      <c r="K2526" s="91"/>
      <c r="L2526" s="92"/>
      <c r="M2526" s="92">
        <v>1</v>
      </c>
      <c r="N2526" s="92">
        <v>1</v>
      </c>
      <c r="O2526" s="92"/>
      <c r="P2526" s="92">
        <v>2</v>
      </c>
      <c r="Q2526" s="92"/>
      <c r="R2526" s="92"/>
      <c r="S2526" s="92">
        <v>0</v>
      </c>
      <c r="T2526" s="93"/>
      <c r="U2526" s="93">
        <v>0</v>
      </c>
      <c r="V2526" s="94">
        <v>7</v>
      </c>
      <c r="W2526" s="121"/>
    </row>
    <row r="2527" spans="1:23" x14ac:dyDescent="0.2">
      <c r="A2527" s="86" t="s">
        <v>16</v>
      </c>
      <c r="B2527" s="86" t="s">
        <v>60</v>
      </c>
      <c r="C2527" s="88">
        <v>11544</v>
      </c>
      <c r="D2527" s="88" t="s">
        <v>70</v>
      </c>
      <c r="E2527" s="90" t="s">
        <v>24</v>
      </c>
      <c r="F2527" s="90">
        <v>161</v>
      </c>
      <c r="G2527" s="90">
        <v>154</v>
      </c>
      <c r="H2527" s="91">
        <v>2</v>
      </c>
      <c r="I2527" s="91"/>
      <c r="J2527" s="91">
        <v>1</v>
      </c>
      <c r="K2527" s="91"/>
      <c r="L2527" s="92"/>
      <c r="M2527" s="92">
        <v>2</v>
      </c>
      <c r="N2527" s="92">
        <v>1</v>
      </c>
      <c r="O2527" s="92"/>
      <c r="P2527" s="92">
        <v>1</v>
      </c>
      <c r="Q2527" s="92"/>
      <c r="R2527" s="92">
        <v>1</v>
      </c>
      <c r="S2527" s="92"/>
      <c r="T2527" s="93">
        <v>1</v>
      </c>
      <c r="U2527" s="93"/>
      <c r="V2527" s="94">
        <v>9</v>
      </c>
      <c r="W2527" s="121"/>
    </row>
    <row r="2528" spans="1:23" x14ac:dyDescent="0.2">
      <c r="A2528" s="86" t="s">
        <v>16</v>
      </c>
      <c r="B2528" s="86" t="s">
        <v>60</v>
      </c>
      <c r="C2528" s="88">
        <v>11544</v>
      </c>
      <c r="D2528" s="88" t="s">
        <v>70</v>
      </c>
      <c r="E2528" s="90" t="s">
        <v>24</v>
      </c>
      <c r="F2528" s="90">
        <v>161</v>
      </c>
      <c r="G2528" s="90">
        <v>154</v>
      </c>
      <c r="H2528" s="91"/>
      <c r="I2528" s="91">
        <v>2</v>
      </c>
      <c r="J2528" s="91"/>
      <c r="K2528" s="91">
        <v>1</v>
      </c>
      <c r="L2528" s="92"/>
      <c r="M2528" s="92">
        <v>0</v>
      </c>
      <c r="N2528" s="92">
        <v>1</v>
      </c>
      <c r="O2528" s="92"/>
      <c r="P2528" s="92">
        <v>1</v>
      </c>
      <c r="Q2528" s="92"/>
      <c r="R2528" s="92">
        <v>1</v>
      </c>
      <c r="S2528" s="92"/>
      <c r="T2528" s="93">
        <v>2</v>
      </c>
      <c r="U2528" s="93"/>
      <c r="V2528" s="94">
        <v>8</v>
      </c>
      <c r="W2528" s="121"/>
    </row>
    <row r="2529" spans="1:23" x14ac:dyDescent="0.2">
      <c r="A2529" s="86" t="s">
        <v>16</v>
      </c>
      <c r="B2529" s="86" t="s">
        <v>60</v>
      </c>
      <c r="C2529" s="88">
        <v>11544</v>
      </c>
      <c r="D2529" s="88" t="s">
        <v>70</v>
      </c>
      <c r="E2529" s="90" t="s">
        <v>24</v>
      </c>
      <c r="F2529" s="90">
        <v>161</v>
      </c>
      <c r="G2529" s="90">
        <v>154</v>
      </c>
      <c r="H2529" s="91">
        <v>1</v>
      </c>
      <c r="I2529" s="91"/>
      <c r="J2529" s="91"/>
      <c r="K2529" s="91">
        <v>0</v>
      </c>
      <c r="L2529" s="92"/>
      <c r="M2529" s="92">
        <v>0</v>
      </c>
      <c r="N2529" s="92">
        <v>1</v>
      </c>
      <c r="O2529" s="92"/>
      <c r="P2529" s="92">
        <v>0</v>
      </c>
      <c r="Q2529" s="92"/>
      <c r="R2529" s="92"/>
      <c r="S2529" s="92">
        <v>1</v>
      </c>
      <c r="T2529" s="93">
        <v>0</v>
      </c>
      <c r="U2529" s="93"/>
      <c r="V2529" s="94">
        <v>3</v>
      </c>
      <c r="W2529" s="121"/>
    </row>
    <row r="2530" spans="1:23" x14ac:dyDescent="0.2">
      <c r="A2530" s="86" t="s">
        <v>16</v>
      </c>
      <c r="B2530" s="86" t="s">
        <v>60</v>
      </c>
      <c r="C2530" s="88">
        <v>11544</v>
      </c>
      <c r="D2530" s="88" t="s">
        <v>70</v>
      </c>
      <c r="E2530" s="90" t="s">
        <v>24</v>
      </c>
      <c r="F2530" s="90">
        <v>161</v>
      </c>
      <c r="G2530" s="90">
        <v>154</v>
      </c>
      <c r="H2530" s="91">
        <v>2</v>
      </c>
      <c r="I2530" s="91"/>
      <c r="J2530" s="91"/>
      <c r="K2530" s="91">
        <v>1</v>
      </c>
      <c r="L2530" s="92"/>
      <c r="M2530" s="92">
        <v>1</v>
      </c>
      <c r="N2530" s="92">
        <v>1</v>
      </c>
      <c r="O2530" s="92"/>
      <c r="P2530" s="92">
        <v>2</v>
      </c>
      <c r="Q2530" s="92"/>
      <c r="R2530" s="92">
        <v>1</v>
      </c>
      <c r="S2530" s="92"/>
      <c r="T2530" s="93">
        <v>1</v>
      </c>
      <c r="U2530" s="93"/>
      <c r="V2530" s="94">
        <v>9</v>
      </c>
      <c r="W2530" s="121"/>
    </row>
    <row r="2531" spans="1:23" x14ac:dyDescent="0.2">
      <c r="A2531" s="86" t="s">
        <v>16</v>
      </c>
      <c r="B2531" s="86" t="s">
        <v>60</v>
      </c>
      <c r="C2531" s="88">
        <v>11544</v>
      </c>
      <c r="D2531" s="88" t="s">
        <v>70</v>
      </c>
      <c r="E2531" s="90" t="s">
        <v>24</v>
      </c>
      <c r="F2531" s="90">
        <v>161</v>
      </c>
      <c r="G2531" s="90">
        <v>154</v>
      </c>
      <c r="H2531" s="91">
        <v>1</v>
      </c>
      <c r="I2531" s="91"/>
      <c r="J2531" s="91">
        <v>1</v>
      </c>
      <c r="K2531" s="91"/>
      <c r="L2531" s="92"/>
      <c r="M2531" s="92">
        <v>2</v>
      </c>
      <c r="N2531" s="92">
        <v>1</v>
      </c>
      <c r="O2531" s="92"/>
      <c r="P2531" s="92"/>
      <c r="Q2531" s="92">
        <v>2</v>
      </c>
      <c r="R2531" s="92"/>
      <c r="S2531" s="92">
        <v>0</v>
      </c>
      <c r="T2531" s="93">
        <v>1</v>
      </c>
      <c r="U2531" s="93"/>
      <c r="V2531" s="94">
        <v>8</v>
      </c>
      <c r="W2531" s="121"/>
    </row>
    <row r="2532" spans="1:23" x14ac:dyDescent="0.2">
      <c r="A2532" s="86" t="s">
        <v>16</v>
      </c>
      <c r="B2532" s="86" t="s">
        <v>60</v>
      </c>
      <c r="C2532" s="88">
        <v>11544</v>
      </c>
      <c r="D2532" s="88" t="s">
        <v>70</v>
      </c>
      <c r="E2532" s="90" t="s">
        <v>24</v>
      </c>
      <c r="F2532" s="90">
        <v>161</v>
      </c>
      <c r="G2532" s="90">
        <v>154</v>
      </c>
      <c r="H2532" s="91"/>
      <c r="I2532" s="91">
        <v>2</v>
      </c>
      <c r="J2532" s="91">
        <v>1</v>
      </c>
      <c r="K2532" s="91"/>
      <c r="L2532" s="92">
        <v>2</v>
      </c>
      <c r="M2532" s="92"/>
      <c r="N2532" s="92">
        <v>1</v>
      </c>
      <c r="O2532" s="92"/>
      <c r="P2532" s="92">
        <v>0</v>
      </c>
      <c r="Q2532" s="92"/>
      <c r="R2532" s="92"/>
      <c r="S2532" s="92">
        <v>1</v>
      </c>
      <c r="T2532" s="93">
        <v>0</v>
      </c>
      <c r="U2532" s="93"/>
      <c r="V2532" s="94">
        <v>7</v>
      </c>
      <c r="W2532" s="121"/>
    </row>
    <row r="2533" spans="1:23" x14ac:dyDescent="0.2">
      <c r="A2533" s="86" t="s">
        <v>16</v>
      </c>
      <c r="B2533" s="86" t="s">
        <v>60</v>
      </c>
      <c r="C2533" s="88">
        <v>11544</v>
      </c>
      <c r="D2533" s="88" t="s">
        <v>70</v>
      </c>
      <c r="E2533" s="90" t="s">
        <v>24</v>
      </c>
      <c r="F2533" s="90">
        <v>161</v>
      </c>
      <c r="G2533" s="90">
        <v>154</v>
      </c>
      <c r="H2533" s="91">
        <v>2</v>
      </c>
      <c r="I2533" s="91"/>
      <c r="J2533" s="91">
        <v>0</v>
      </c>
      <c r="K2533" s="91"/>
      <c r="L2533" s="92"/>
      <c r="M2533" s="92">
        <v>0</v>
      </c>
      <c r="N2533" s="92"/>
      <c r="O2533" s="92">
        <v>0</v>
      </c>
      <c r="P2533" s="92"/>
      <c r="Q2533" s="92">
        <v>2</v>
      </c>
      <c r="R2533" s="92">
        <v>1</v>
      </c>
      <c r="S2533" s="92"/>
      <c r="T2533" s="93">
        <v>0</v>
      </c>
      <c r="U2533" s="93"/>
      <c r="V2533" s="94">
        <v>5</v>
      </c>
      <c r="W2533" s="121"/>
    </row>
    <row r="2534" spans="1:23" x14ac:dyDescent="0.2">
      <c r="A2534" s="86" t="s">
        <v>16</v>
      </c>
      <c r="B2534" s="86" t="s">
        <v>60</v>
      </c>
      <c r="C2534" s="88">
        <v>11544</v>
      </c>
      <c r="D2534" s="88" t="s">
        <v>70</v>
      </c>
      <c r="E2534" s="90" t="s">
        <v>24</v>
      </c>
      <c r="F2534" s="90">
        <v>161</v>
      </c>
      <c r="G2534" s="90">
        <v>154</v>
      </c>
      <c r="H2534" s="91"/>
      <c r="I2534" s="91">
        <v>2</v>
      </c>
      <c r="J2534" s="91"/>
      <c r="K2534" s="91">
        <v>1</v>
      </c>
      <c r="L2534" s="92">
        <v>2</v>
      </c>
      <c r="M2534" s="92"/>
      <c r="N2534" s="92">
        <v>1</v>
      </c>
      <c r="O2534" s="92"/>
      <c r="P2534" s="92"/>
      <c r="Q2534" s="92">
        <v>2</v>
      </c>
      <c r="R2534" s="92">
        <v>1</v>
      </c>
      <c r="S2534" s="92"/>
      <c r="T2534" s="93">
        <v>1</v>
      </c>
      <c r="U2534" s="93"/>
      <c r="V2534" s="94">
        <v>10</v>
      </c>
      <c r="W2534" s="121"/>
    </row>
    <row r="2535" spans="1:23" x14ac:dyDescent="0.2">
      <c r="A2535" s="86" t="s">
        <v>16</v>
      </c>
      <c r="B2535" s="86" t="s">
        <v>60</v>
      </c>
      <c r="C2535" s="88">
        <v>11544</v>
      </c>
      <c r="D2535" s="88" t="s">
        <v>70</v>
      </c>
      <c r="E2535" s="90" t="s">
        <v>24</v>
      </c>
      <c r="F2535" s="90">
        <v>161</v>
      </c>
      <c r="G2535" s="90">
        <v>154</v>
      </c>
      <c r="H2535" s="91">
        <v>2</v>
      </c>
      <c r="I2535" s="91"/>
      <c r="J2535" s="91">
        <v>1</v>
      </c>
      <c r="K2535" s="91"/>
      <c r="L2535" s="92"/>
      <c r="M2535" s="92">
        <v>1</v>
      </c>
      <c r="N2535" s="92">
        <v>1</v>
      </c>
      <c r="O2535" s="92"/>
      <c r="P2535" s="92">
        <v>2</v>
      </c>
      <c r="Q2535" s="92"/>
      <c r="R2535" s="92">
        <v>1</v>
      </c>
      <c r="S2535" s="92"/>
      <c r="T2535" s="93">
        <v>2</v>
      </c>
      <c r="U2535" s="93"/>
      <c r="V2535" s="94">
        <v>10</v>
      </c>
      <c r="W2535" s="121"/>
    </row>
    <row r="2536" spans="1:23" x14ac:dyDescent="0.2">
      <c r="A2536" s="86" t="s">
        <v>16</v>
      </c>
      <c r="B2536" s="86" t="s">
        <v>63</v>
      </c>
      <c r="C2536" s="88">
        <v>11594</v>
      </c>
      <c r="D2536" s="88" t="s">
        <v>71</v>
      </c>
      <c r="E2536" s="89" t="s">
        <v>22</v>
      </c>
      <c r="F2536" s="90">
        <v>53</v>
      </c>
      <c r="G2536" s="90">
        <v>48</v>
      </c>
      <c r="H2536" s="91"/>
      <c r="I2536" s="91">
        <v>2</v>
      </c>
      <c r="J2536" s="91"/>
      <c r="K2536" s="91">
        <v>1</v>
      </c>
      <c r="L2536" s="92"/>
      <c r="M2536" s="92">
        <v>2</v>
      </c>
      <c r="N2536" s="92">
        <v>1</v>
      </c>
      <c r="O2536" s="92"/>
      <c r="P2536" s="92"/>
      <c r="Q2536" s="92">
        <v>2</v>
      </c>
      <c r="R2536" s="92">
        <v>1</v>
      </c>
      <c r="S2536" s="92"/>
      <c r="T2536" s="93">
        <v>2</v>
      </c>
      <c r="U2536" s="93"/>
      <c r="V2536" s="94">
        <v>11</v>
      </c>
      <c r="W2536" s="121"/>
    </row>
    <row r="2537" spans="1:23" x14ac:dyDescent="0.2">
      <c r="A2537" s="86" t="s">
        <v>16</v>
      </c>
      <c r="B2537" s="86" t="s">
        <v>63</v>
      </c>
      <c r="C2537" s="88">
        <v>11594</v>
      </c>
      <c r="D2537" s="88" t="s">
        <v>71</v>
      </c>
      <c r="E2537" s="90" t="s">
        <v>22</v>
      </c>
      <c r="F2537" s="90">
        <v>53</v>
      </c>
      <c r="G2537" s="90">
        <v>48</v>
      </c>
      <c r="H2537" s="91">
        <v>2</v>
      </c>
      <c r="I2537" s="91"/>
      <c r="J2537" s="91">
        <v>0</v>
      </c>
      <c r="K2537" s="91"/>
      <c r="L2537" s="92">
        <v>2</v>
      </c>
      <c r="M2537" s="92"/>
      <c r="N2537" s="92"/>
      <c r="O2537" s="92">
        <v>1</v>
      </c>
      <c r="P2537" s="92">
        <v>2</v>
      </c>
      <c r="Q2537" s="92"/>
      <c r="R2537" s="92"/>
      <c r="S2537" s="92">
        <v>0</v>
      </c>
      <c r="T2537" s="93">
        <v>1</v>
      </c>
      <c r="U2537" s="93"/>
      <c r="V2537" s="94">
        <v>8</v>
      </c>
      <c r="W2537" s="121"/>
    </row>
    <row r="2538" spans="1:23" x14ac:dyDescent="0.2">
      <c r="A2538" s="86" t="s">
        <v>16</v>
      </c>
      <c r="B2538" s="86" t="s">
        <v>63</v>
      </c>
      <c r="C2538" s="88">
        <v>11594</v>
      </c>
      <c r="D2538" s="88" t="s">
        <v>71</v>
      </c>
      <c r="E2538" s="90" t="s">
        <v>22</v>
      </c>
      <c r="F2538" s="90">
        <v>53</v>
      </c>
      <c r="G2538" s="90">
        <v>48</v>
      </c>
      <c r="H2538" s="91">
        <v>2</v>
      </c>
      <c r="I2538" s="91"/>
      <c r="J2538" s="91"/>
      <c r="K2538" s="91">
        <v>1</v>
      </c>
      <c r="L2538" s="92"/>
      <c r="M2538" s="92">
        <v>2</v>
      </c>
      <c r="N2538" s="92"/>
      <c r="O2538" s="92">
        <v>0</v>
      </c>
      <c r="P2538" s="92">
        <v>2</v>
      </c>
      <c r="Q2538" s="92"/>
      <c r="R2538" s="92"/>
      <c r="S2538" s="92">
        <v>1</v>
      </c>
      <c r="T2538" s="93">
        <v>2</v>
      </c>
      <c r="U2538" s="93"/>
      <c r="V2538" s="94">
        <v>10</v>
      </c>
      <c r="W2538" s="121"/>
    </row>
    <row r="2539" spans="1:23" x14ac:dyDescent="0.2">
      <c r="A2539" s="86" t="s">
        <v>16</v>
      </c>
      <c r="B2539" s="86" t="s">
        <v>63</v>
      </c>
      <c r="C2539" s="88">
        <v>11594</v>
      </c>
      <c r="D2539" s="88" t="s">
        <v>71</v>
      </c>
      <c r="E2539" s="90" t="s">
        <v>22</v>
      </c>
      <c r="F2539" s="90">
        <v>53</v>
      </c>
      <c r="G2539" s="90">
        <v>48</v>
      </c>
      <c r="H2539" s="91">
        <v>2</v>
      </c>
      <c r="I2539" s="91"/>
      <c r="J2539" s="91">
        <v>1</v>
      </c>
      <c r="K2539" s="91"/>
      <c r="L2539" s="92"/>
      <c r="M2539" s="92">
        <v>1</v>
      </c>
      <c r="N2539" s="92"/>
      <c r="O2539" s="92">
        <v>0</v>
      </c>
      <c r="P2539" s="92">
        <v>2</v>
      </c>
      <c r="Q2539" s="92"/>
      <c r="R2539" s="92">
        <v>1</v>
      </c>
      <c r="S2539" s="92"/>
      <c r="T2539" s="93">
        <v>1</v>
      </c>
      <c r="U2539" s="93"/>
      <c r="V2539" s="94">
        <v>8</v>
      </c>
      <c r="W2539" s="121"/>
    </row>
    <row r="2540" spans="1:23" x14ac:dyDescent="0.2">
      <c r="A2540" s="86" t="s">
        <v>16</v>
      </c>
      <c r="B2540" s="86" t="s">
        <v>63</v>
      </c>
      <c r="C2540" s="88">
        <v>11594</v>
      </c>
      <c r="D2540" s="88" t="s">
        <v>71</v>
      </c>
      <c r="E2540" s="90" t="s">
        <v>22</v>
      </c>
      <c r="F2540" s="90">
        <v>53</v>
      </c>
      <c r="G2540" s="90">
        <v>48</v>
      </c>
      <c r="H2540" s="91">
        <v>2</v>
      </c>
      <c r="I2540" s="91"/>
      <c r="J2540" s="91"/>
      <c r="K2540" s="91">
        <v>1</v>
      </c>
      <c r="L2540" s="92"/>
      <c r="M2540" s="92">
        <v>2</v>
      </c>
      <c r="N2540" s="92"/>
      <c r="O2540" s="92">
        <v>0</v>
      </c>
      <c r="P2540" s="92">
        <v>0</v>
      </c>
      <c r="Q2540" s="92"/>
      <c r="R2540" s="92">
        <v>1</v>
      </c>
      <c r="S2540" s="92"/>
      <c r="T2540" s="93"/>
      <c r="U2540" s="93">
        <v>0</v>
      </c>
      <c r="V2540" s="94">
        <v>6</v>
      </c>
      <c r="W2540" s="121"/>
    </row>
    <row r="2541" spans="1:23" x14ac:dyDescent="0.2">
      <c r="A2541" s="86" t="s">
        <v>16</v>
      </c>
      <c r="B2541" s="86" t="s">
        <v>63</v>
      </c>
      <c r="C2541" s="88">
        <v>11594</v>
      </c>
      <c r="D2541" s="88" t="s">
        <v>71</v>
      </c>
      <c r="E2541" s="90" t="s">
        <v>22</v>
      </c>
      <c r="F2541" s="90">
        <v>53</v>
      </c>
      <c r="G2541" s="90">
        <v>48</v>
      </c>
      <c r="H2541" s="91"/>
      <c r="I2541" s="91">
        <v>2</v>
      </c>
      <c r="J2541" s="91"/>
      <c r="K2541" s="91">
        <v>0</v>
      </c>
      <c r="L2541" s="92">
        <v>1</v>
      </c>
      <c r="M2541" s="92"/>
      <c r="N2541" s="92">
        <v>1</v>
      </c>
      <c r="O2541" s="92"/>
      <c r="P2541" s="92">
        <v>0</v>
      </c>
      <c r="Q2541" s="92"/>
      <c r="R2541" s="92">
        <v>1</v>
      </c>
      <c r="S2541" s="92"/>
      <c r="T2541" s="93">
        <v>2</v>
      </c>
      <c r="U2541" s="93"/>
      <c r="V2541" s="94">
        <v>7</v>
      </c>
      <c r="W2541" s="121"/>
    </row>
    <row r="2542" spans="1:23" x14ac:dyDescent="0.2">
      <c r="A2542" s="86" t="s">
        <v>16</v>
      </c>
      <c r="B2542" s="86" t="s">
        <v>63</v>
      </c>
      <c r="C2542" s="88">
        <v>11594</v>
      </c>
      <c r="D2542" s="88" t="s">
        <v>71</v>
      </c>
      <c r="E2542" s="90" t="s">
        <v>22</v>
      </c>
      <c r="F2542" s="90">
        <v>53</v>
      </c>
      <c r="G2542" s="90">
        <v>48</v>
      </c>
      <c r="H2542" s="91">
        <v>2</v>
      </c>
      <c r="I2542" s="91"/>
      <c r="J2542" s="91"/>
      <c r="K2542" s="91">
        <v>1</v>
      </c>
      <c r="L2542" s="92"/>
      <c r="M2542" s="92">
        <v>2</v>
      </c>
      <c r="N2542" s="92"/>
      <c r="O2542" s="92">
        <v>1</v>
      </c>
      <c r="P2542" s="92"/>
      <c r="Q2542" s="92">
        <v>2</v>
      </c>
      <c r="R2542" s="92">
        <v>1</v>
      </c>
      <c r="S2542" s="92"/>
      <c r="T2542" s="93">
        <v>2</v>
      </c>
      <c r="U2542" s="93"/>
      <c r="V2542" s="94">
        <v>11</v>
      </c>
      <c r="W2542" s="121"/>
    </row>
    <row r="2543" spans="1:23" x14ac:dyDescent="0.2">
      <c r="A2543" s="86" t="s">
        <v>16</v>
      </c>
      <c r="B2543" s="86" t="s">
        <v>63</v>
      </c>
      <c r="C2543" s="88">
        <v>11594</v>
      </c>
      <c r="D2543" s="88" t="s">
        <v>71</v>
      </c>
      <c r="E2543" s="90" t="s">
        <v>22</v>
      </c>
      <c r="F2543" s="90">
        <v>53</v>
      </c>
      <c r="G2543" s="90">
        <v>48</v>
      </c>
      <c r="H2543" s="91"/>
      <c r="I2543" s="91">
        <v>0</v>
      </c>
      <c r="J2543" s="91">
        <v>1</v>
      </c>
      <c r="K2543" s="91"/>
      <c r="L2543" s="92"/>
      <c r="M2543" s="92">
        <v>0</v>
      </c>
      <c r="N2543" s="92">
        <v>1</v>
      </c>
      <c r="O2543" s="92"/>
      <c r="P2543" s="92"/>
      <c r="Q2543" s="92">
        <v>0</v>
      </c>
      <c r="R2543" s="92">
        <v>1</v>
      </c>
      <c r="S2543" s="92"/>
      <c r="T2543" s="93">
        <v>0</v>
      </c>
      <c r="U2543" s="93"/>
      <c r="V2543" s="94">
        <v>3</v>
      </c>
      <c r="W2543" s="121"/>
    </row>
    <row r="2544" spans="1:23" x14ac:dyDescent="0.2">
      <c r="A2544" s="86" t="s">
        <v>16</v>
      </c>
      <c r="B2544" s="86" t="s">
        <v>63</v>
      </c>
      <c r="C2544" s="88">
        <v>11594</v>
      </c>
      <c r="D2544" s="88" t="s">
        <v>71</v>
      </c>
      <c r="E2544" s="90" t="s">
        <v>22</v>
      </c>
      <c r="F2544" s="90">
        <v>53</v>
      </c>
      <c r="G2544" s="90">
        <v>48</v>
      </c>
      <c r="H2544" s="91">
        <v>2</v>
      </c>
      <c r="I2544" s="91"/>
      <c r="J2544" s="91"/>
      <c r="K2544" s="91">
        <v>1</v>
      </c>
      <c r="L2544" s="92"/>
      <c r="M2544" s="92">
        <v>2</v>
      </c>
      <c r="N2544" s="92">
        <v>1</v>
      </c>
      <c r="O2544" s="92"/>
      <c r="P2544" s="92"/>
      <c r="Q2544" s="92">
        <v>2</v>
      </c>
      <c r="R2544" s="92">
        <v>1</v>
      </c>
      <c r="S2544" s="92"/>
      <c r="T2544" s="93"/>
      <c r="U2544" s="93">
        <v>1</v>
      </c>
      <c r="V2544" s="94">
        <v>10</v>
      </c>
      <c r="W2544" s="121"/>
    </row>
    <row r="2545" spans="1:23" x14ac:dyDescent="0.2">
      <c r="A2545" s="86" t="s">
        <v>16</v>
      </c>
      <c r="B2545" s="86" t="s">
        <v>63</v>
      </c>
      <c r="C2545" s="88">
        <v>11594</v>
      </c>
      <c r="D2545" s="88" t="s">
        <v>71</v>
      </c>
      <c r="E2545" s="90" t="s">
        <v>22</v>
      </c>
      <c r="F2545" s="90">
        <v>53</v>
      </c>
      <c r="G2545" s="90">
        <v>48</v>
      </c>
      <c r="H2545" s="91">
        <v>2</v>
      </c>
      <c r="I2545" s="91"/>
      <c r="J2545" s="91"/>
      <c r="K2545" s="91">
        <v>1</v>
      </c>
      <c r="L2545" s="92"/>
      <c r="M2545" s="92">
        <v>2</v>
      </c>
      <c r="N2545" s="92"/>
      <c r="O2545" s="92">
        <v>0</v>
      </c>
      <c r="P2545" s="92">
        <v>0</v>
      </c>
      <c r="Q2545" s="92"/>
      <c r="R2545" s="92"/>
      <c r="S2545" s="92">
        <v>0</v>
      </c>
      <c r="T2545" s="93">
        <v>1</v>
      </c>
      <c r="U2545" s="93"/>
      <c r="V2545" s="94">
        <v>6</v>
      </c>
      <c r="W2545" s="121"/>
    </row>
    <row r="2546" spans="1:23" x14ac:dyDescent="0.2">
      <c r="A2546" s="86" t="s">
        <v>16</v>
      </c>
      <c r="B2546" s="86" t="s">
        <v>63</v>
      </c>
      <c r="C2546" s="88">
        <v>11594</v>
      </c>
      <c r="D2546" s="88" t="s">
        <v>71</v>
      </c>
      <c r="E2546" s="90" t="s">
        <v>22</v>
      </c>
      <c r="F2546" s="90">
        <v>53</v>
      </c>
      <c r="G2546" s="90">
        <v>48</v>
      </c>
      <c r="H2546" s="91">
        <v>2</v>
      </c>
      <c r="I2546" s="91"/>
      <c r="J2546" s="91">
        <v>1</v>
      </c>
      <c r="K2546" s="91"/>
      <c r="L2546" s="92"/>
      <c r="M2546" s="92">
        <v>1</v>
      </c>
      <c r="N2546" s="92"/>
      <c r="O2546" s="92">
        <v>0</v>
      </c>
      <c r="P2546" s="92"/>
      <c r="Q2546" s="92">
        <v>2</v>
      </c>
      <c r="R2546" s="92">
        <v>1</v>
      </c>
      <c r="S2546" s="92"/>
      <c r="T2546" s="93">
        <v>1</v>
      </c>
      <c r="U2546" s="93"/>
      <c r="V2546" s="94">
        <v>8</v>
      </c>
      <c r="W2546" s="121"/>
    </row>
    <row r="2547" spans="1:23" x14ac:dyDescent="0.2">
      <c r="A2547" s="86" t="s">
        <v>16</v>
      </c>
      <c r="B2547" s="86" t="s">
        <v>63</v>
      </c>
      <c r="C2547" s="88">
        <v>11594</v>
      </c>
      <c r="D2547" s="88" t="s">
        <v>71</v>
      </c>
      <c r="E2547" s="90" t="s">
        <v>22</v>
      </c>
      <c r="F2547" s="90">
        <v>53</v>
      </c>
      <c r="G2547" s="90">
        <v>48</v>
      </c>
      <c r="H2547" s="91">
        <v>2</v>
      </c>
      <c r="I2547" s="91"/>
      <c r="J2547" s="91"/>
      <c r="K2547" s="91">
        <v>1</v>
      </c>
      <c r="L2547" s="92"/>
      <c r="M2547" s="92">
        <v>2</v>
      </c>
      <c r="N2547" s="92">
        <v>1</v>
      </c>
      <c r="O2547" s="92"/>
      <c r="P2547" s="92">
        <v>0</v>
      </c>
      <c r="Q2547" s="92"/>
      <c r="R2547" s="92">
        <v>1</v>
      </c>
      <c r="S2547" s="92"/>
      <c r="T2547" s="93">
        <v>1</v>
      </c>
      <c r="U2547" s="93"/>
      <c r="V2547" s="94">
        <v>8</v>
      </c>
      <c r="W2547" s="121"/>
    </row>
    <row r="2548" spans="1:23" x14ac:dyDescent="0.2">
      <c r="A2548" s="86" t="s">
        <v>16</v>
      </c>
      <c r="B2548" s="86" t="s">
        <v>63</v>
      </c>
      <c r="C2548" s="88">
        <v>11594</v>
      </c>
      <c r="D2548" s="88" t="s">
        <v>71</v>
      </c>
      <c r="E2548" s="90" t="s">
        <v>22</v>
      </c>
      <c r="F2548" s="90">
        <v>53</v>
      </c>
      <c r="G2548" s="90">
        <v>48</v>
      </c>
      <c r="H2548" s="91">
        <v>2</v>
      </c>
      <c r="I2548" s="91"/>
      <c r="J2548" s="91">
        <v>1</v>
      </c>
      <c r="K2548" s="91"/>
      <c r="L2548" s="92">
        <v>2</v>
      </c>
      <c r="M2548" s="92"/>
      <c r="N2548" s="92">
        <v>1</v>
      </c>
      <c r="O2548" s="92"/>
      <c r="P2548" s="92">
        <v>2</v>
      </c>
      <c r="Q2548" s="92"/>
      <c r="R2548" s="92">
        <v>1</v>
      </c>
      <c r="S2548" s="92"/>
      <c r="T2548" s="93">
        <v>1</v>
      </c>
      <c r="U2548" s="93"/>
      <c r="V2548" s="94">
        <v>10</v>
      </c>
      <c r="W2548" s="121"/>
    </row>
    <row r="2549" spans="1:23" x14ac:dyDescent="0.2">
      <c r="A2549" s="86" t="s">
        <v>16</v>
      </c>
      <c r="B2549" s="86" t="s">
        <v>63</v>
      </c>
      <c r="C2549" s="88">
        <v>11594</v>
      </c>
      <c r="D2549" s="88" t="s">
        <v>71</v>
      </c>
      <c r="E2549" s="90" t="s">
        <v>22</v>
      </c>
      <c r="F2549" s="90">
        <v>53</v>
      </c>
      <c r="G2549" s="90">
        <v>48</v>
      </c>
      <c r="H2549" s="91">
        <v>2</v>
      </c>
      <c r="I2549" s="91"/>
      <c r="J2549" s="91">
        <v>0</v>
      </c>
      <c r="K2549" s="91"/>
      <c r="L2549" s="92"/>
      <c r="M2549" s="92">
        <v>1</v>
      </c>
      <c r="N2549" s="92">
        <v>1</v>
      </c>
      <c r="O2549" s="92"/>
      <c r="P2549" s="92">
        <v>0</v>
      </c>
      <c r="Q2549" s="92"/>
      <c r="R2549" s="92"/>
      <c r="S2549" s="92">
        <v>0</v>
      </c>
      <c r="T2549" s="93">
        <v>1</v>
      </c>
      <c r="U2549" s="93"/>
      <c r="V2549" s="94">
        <v>5</v>
      </c>
      <c r="W2549" s="121"/>
    </row>
    <row r="2550" spans="1:23" x14ac:dyDescent="0.2">
      <c r="A2550" s="86" t="s">
        <v>16</v>
      </c>
      <c r="B2550" s="86" t="s">
        <v>63</v>
      </c>
      <c r="C2550" s="88">
        <v>11594</v>
      </c>
      <c r="D2550" s="88" t="s">
        <v>71</v>
      </c>
      <c r="E2550" s="90" t="s">
        <v>22</v>
      </c>
      <c r="F2550" s="90">
        <v>53</v>
      </c>
      <c r="G2550" s="90">
        <v>48</v>
      </c>
      <c r="H2550" s="91">
        <v>2</v>
      </c>
      <c r="I2550" s="91"/>
      <c r="J2550" s="91">
        <v>1</v>
      </c>
      <c r="K2550" s="91"/>
      <c r="L2550" s="92">
        <v>0</v>
      </c>
      <c r="M2550" s="92"/>
      <c r="N2550" s="92">
        <v>1</v>
      </c>
      <c r="O2550" s="92"/>
      <c r="P2550" s="92">
        <v>1</v>
      </c>
      <c r="Q2550" s="92"/>
      <c r="R2550" s="92">
        <v>1</v>
      </c>
      <c r="S2550" s="92"/>
      <c r="T2550" s="93">
        <v>0</v>
      </c>
      <c r="U2550" s="93"/>
      <c r="V2550" s="94">
        <v>6</v>
      </c>
      <c r="W2550" s="121"/>
    </row>
    <row r="2551" spans="1:23" x14ac:dyDescent="0.2">
      <c r="A2551" s="86" t="s">
        <v>16</v>
      </c>
      <c r="B2551" s="86" t="s">
        <v>63</v>
      </c>
      <c r="C2551" s="88">
        <v>11594</v>
      </c>
      <c r="D2551" s="88" t="s">
        <v>71</v>
      </c>
      <c r="E2551" s="90" t="s">
        <v>22</v>
      </c>
      <c r="F2551" s="90">
        <v>53</v>
      </c>
      <c r="G2551" s="90">
        <v>48</v>
      </c>
      <c r="H2551" s="91">
        <v>2</v>
      </c>
      <c r="I2551" s="91"/>
      <c r="J2551" s="91">
        <v>0</v>
      </c>
      <c r="K2551" s="91"/>
      <c r="L2551" s="92"/>
      <c r="M2551" s="92">
        <v>2</v>
      </c>
      <c r="N2551" s="92"/>
      <c r="O2551" s="92">
        <v>1</v>
      </c>
      <c r="P2551" s="92">
        <v>2</v>
      </c>
      <c r="Q2551" s="92"/>
      <c r="R2551" s="92">
        <v>1</v>
      </c>
      <c r="S2551" s="92"/>
      <c r="T2551" s="93"/>
      <c r="U2551" s="93">
        <v>1</v>
      </c>
      <c r="V2551" s="94">
        <v>9</v>
      </c>
      <c r="W2551" s="121"/>
    </row>
    <row r="2552" spans="1:23" x14ac:dyDescent="0.2">
      <c r="A2552" s="86" t="s">
        <v>16</v>
      </c>
      <c r="B2552" s="86" t="s">
        <v>63</v>
      </c>
      <c r="C2552" s="88">
        <v>11594</v>
      </c>
      <c r="D2552" s="88" t="s">
        <v>71</v>
      </c>
      <c r="E2552" s="90" t="s">
        <v>22</v>
      </c>
      <c r="F2552" s="90">
        <v>53</v>
      </c>
      <c r="G2552" s="90">
        <v>48</v>
      </c>
      <c r="H2552" s="91"/>
      <c r="I2552" s="91">
        <v>1</v>
      </c>
      <c r="J2552" s="91"/>
      <c r="K2552" s="91">
        <v>1</v>
      </c>
      <c r="L2552" s="92"/>
      <c r="M2552" s="92">
        <v>2</v>
      </c>
      <c r="N2552" s="92"/>
      <c r="O2552" s="92">
        <v>0</v>
      </c>
      <c r="P2552" s="92">
        <v>0</v>
      </c>
      <c r="Q2552" s="92"/>
      <c r="R2552" s="92"/>
      <c r="S2552" s="92">
        <v>0</v>
      </c>
      <c r="T2552" s="93">
        <v>1</v>
      </c>
      <c r="U2552" s="93"/>
      <c r="V2552" s="94">
        <v>5</v>
      </c>
      <c r="W2552" s="121"/>
    </row>
    <row r="2553" spans="1:23" x14ac:dyDescent="0.2">
      <c r="A2553" s="86" t="s">
        <v>16</v>
      </c>
      <c r="B2553" s="86" t="s">
        <v>63</v>
      </c>
      <c r="C2553" s="88">
        <v>11594</v>
      </c>
      <c r="D2553" s="88" t="s">
        <v>71</v>
      </c>
      <c r="E2553" s="90" t="s">
        <v>22</v>
      </c>
      <c r="F2553" s="90">
        <v>53</v>
      </c>
      <c r="G2553" s="90">
        <v>48</v>
      </c>
      <c r="H2553" s="91">
        <v>2</v>
      </c>
      <c r="I2553" s="91"/>
      <c r="J2553" s="91">
        <v>1</v>
      </c>
      <c r="K2553" s="91"/>
      <c r="L2553" s="92"/>
      <c r="M2553" s="92">
        <v>2</v>
      </c>
      <c r="N2553" s="92"/>
      <c r="O2553" s="92">
        <v>1</v>
      </c>
      <c r="P2553" s="92">
        <v>2</v>
      </c>
      <c r="Q2553" s="92"/>
      <c r="R2553" s="92">
        <v>1</v>
      </c>
      <c r="S2553" s="92"/>
      <c r="T2553" s="93"/>
      <c r="U2553" s="93">
        <v>2</v>
      </c>
      <c r="V2553" s="94">
        <v>11</v>
      </c>
      <c r="W2553" s="121"/>
    </row>
    <row r="2554" spans="1:23" x14ac:dyDescent="0.2">
      <c r="A2554" s="86" t="s">
        <v>16</v>
      </c>
      <c r="B2554" s="86" t="s">
        <v>63</v>
      </c>
      <c r="C2554" s="88">
        <v>11594</v>
      </c>
      <c r="D2554" s="88" t="s">
        <v>71</v>
      </c>
      <c r="E2554" s="90" t="s">
        <v>22</v>
      </c>
      <c r="F2554" s="90">
        <v>53</v>
      </c>
      <c r="G2554" s="90">
        <v>48</v>
      </c>
      <c r="H2554" s="91">
        <v>2</v>
      </c>
      <c r="I2554" s="91"/>
      <c r="J2554" s="91">
        <v>1</v>
      </c>
      <c r="K2554" s="91"/>
      <c r="L2554" s="92">
        <v>2</v>
      </c>
      <c r="M2554" s="92"/>
      <c r="N2554" s="92">
        <v>1</v>
      </c>
      <c r="O2554" s="92"/>
      <c r="P2554" s="92">
        <v>2</v>
      </c>
      <c r="Q2554" s="92"/>
      <c r="R2554" s="92">
        <v>1</v>
      </c>
      <c r="S2554" s="92"/>
      <c r="T2554" s="93"/>
      <c r="U2554" s="93">
        <v>1</v>
      </c>
      <c r="V2554" s="94">
        <v>10</v>
      </c>
      <c r="W2554" s="121"/>
    </row>
    <row r="2555" spans="1:23" x14ac:dyDescent="0.2">
      <c r="A2555" s="86" t="s">
        <v>16</v>
      </c>
      <c r="B2555" s="86" t="s">
        <v>63</v>
      </c>
      <c r="C2555" s="88">
        <v>11594</v>
      </c>
      <c r="D2555" s="88" t="s">
        <v>71</v>
      </c>
      <c r="E2555" s="90" t="s">
        <v>22</v>
      </c>
      <c r="F2555" s="90">
        <v>53</v>
      </c>
      <c r="G2555" s="90">
        <v>48</v>
      </c>
      <c r="H2555" s="91">
        <v>1</v>
      </c>
      <c r="I2555" s="91"/>
      <c r="J2555" s="91"/>
      <c r="K2555" s="91">
        <v>1</v>
      </c>
      <c r="L2555" s="92">
        <v>2</v>
      </c>
      <c r="M2555" s="92"/>
      <c r="N2555" s="92">
        <v>1</v>
      </c>
      <c r="O2555" s="92"/>
      <c r="P2555" s="92">
        <v>2</v>
      </c>
      <c r="Q2555" s="92"/>
      <c r="R2555" s="92">
        <v>1</v>
      </c>
      <c r="S2555" s="92"/>
      <c r="T2555" s="93">
        <v>1</v>
      </c>
      <c r="U2555" s="93"/>
      <c r="V2555" s="94">
        <v>9</v>
      </c>
      <c r="W2555" s="121"/>
    </row>
    <row r="2556" spans="1:23" x14ac:dyDescent="0.2">
      <c r="A2556" s="86" t="s">
        <v>16</v>
      </c>
      <c r="B2556" s="86" t="s">
        <v>63</v>
      </c>
      <c r="C2556" s="88">
        <v>11594</v>
      </c>
      <c r="D2556" s="88" t="s">
        <v>71</v>
      </c>
      <c r="E2556" s="90" t="s">
        <v>22</v>
      </c>
      <c r="F2556" s="90">
        <v>53</v>
      </c>
      <c r="G2556" s="90">
        <v>48</v>
      </c>
      <c r="H2556" s="91"/>
      <c r="I2556" s="91">
        <v>2</v>
      </c>
      <c r="J2556" s="91">
        <v>1</v>
      </c>
      <c r="K2556" s="91"/>
      <c r="L2556" s="92">
        <v>2</v>
      </c>
      <c r="M2556" s="92"/>
      <c r="N2556" s="92">
        <v>1</v>
      </c>
      <c r="O2556" s="92"/>
      <c r="P2556" s="92">
        <v>2</v>
      </c>
      <c r="Q2556" s="92"/>
      <c r="R2556" s="92"/>
      <c r="S2556" s="92">
        <v>1</v>
      </c>
      <c r="T2556" s="93">
        <v>2</v>
      </c>
      <c r="U2556" s="93"/>
      <c r="V2556" s="94">
        <v>11</v>
      </c>
      <c r="W2556" s="121"/>
    </row>
    <row r="2557" spans="1:23" x14ac:dyDescent="0.2">
      <c r="A2557" s="86" t="s">
        <v>16</v>
      </c>
      <c r="B2557" s="86" t="s">
        <v>63</v>
      </c>
      <c r="C2557" s="88">
        <v>11594</v>
      </c>
      <c r="D2557" s="88" t="s">
        <v>71</v>
      </c>
      <c r="E2557" s="90" t="s">
        <v>22</v>
      </c>
      <c r="F2557" s="90">
        <v>53</v>
      </c>
      <c r="G2557" s="90">
        <v>48</v>
      </c>
      <c r="H2557" s="91"/>
      <c r="I2557" s="91">
        <v>1</v>
      </c>
      <c r="J2557" s="91">
        <v>0</v>
      </c>
      <c r="K2557" s="91"/>
      <c r="L2557" s="92"/>
      <c r="M2557" s="92">
        <v>0</v>
      </c>
      <c r="N2557" s="92">
        <v>0</v>
      </c>
      <c r="O2557" s="92"/>
      <c r="P2557" s="92">
        <v>0</v>
      </c>
      <c r="Q2557" s="92"/>
      <c r="R2557" s="92">
        <v>1</v>
      </c>
      <c r="S2557" s="92"/>
      <c r="T2557" s="93">
        <v>1</v>
      </c>
      <c r="U2557" s="93"/>
      <c r="V2557" s="94">
        <v>3</v>
      </c>
      <c r="W2557" s="121"/>
    </row>
    <row r="2558" spans="1:23" x14ac:dyDescent="0.2">
      <c r="A2558" s="86" t="s">
        <v>16</v>
      </c>
      <c r="B2558" s="86" t="s">
        <v>63</v>
      </c>
      <c r="C2558" s="88">
        <v>11594</v>
      </c>
      <c r="D2558" s="88" t="s">
        <v>71</v>
      </c>
      <c r="E2558" s="90" t="s">
        <v>22</v>
      </c>
      <c r="F2558" s="90">
        <v>53</v>
      </c>
      <c r="G2558" s="90">
        <v>48</v>
      </c>
      <c r="H2558" s="91"/>
      <c r="I2558" s="91">
        <v>2</v>
      </c>
      <c r="J2558" s="91">
        <v>1</v>
      </c>
      <c r="K2558" s="91"/>
      <c r="L2558" s="92">
        <v>2</v>
      </c>
      <c r="M2558" s="92"/>
      <c r="N2558" s="92">
        <v>1</v>
      </c>
      <c r="O2558" s="92"/>
      <c r="P2558" s="92"/>
      <c r="Q2558" s="92">
        <v>2</v>
      </c>
      <c r="R2558" s="92"/>
      <c r="S2558" s="92">
        <v>1</v>
      </c>
      <c r="T2558" s="93">
        <v>2</v>
      </c>
      <c r="U2558" s="93"/>
      <c r="V2558" s="94">
        <v>11</v>
      </c>
      <c r="W2558" s="121"/>
    </row>
    <row r="2559" spans="1:23" x14ac:dyDescent="0.2">
      <c r="A2559" s="86" t="s">
        <v>16</v>
      </c>
      <c r="B2559" s="86" t="s">
        <v>63</v>
      </c>
      <c r="C2559" s="88">
        <v>11594</v>
      </c>
      <c r="D2559" s="88" t="s">
        <v>71</v>
      </c>
      <c r="E2559" s="90" t="s">
        <v>22</v>
      </c>
      <c r="F2559" s="90">
        <v>53</v>
      </c>
      <c r="G2559" s="90">
        <v>48</v>
      </c>
      <c r="H2559" s="91"/>
      <c r="I2559" s="91">
        <v>2</v>
      </c>
      <c r="J2559" s="91"/>
      <c r="K2559" s="91">
        <v>1</v>
      </c>
      <c r="L2559" s="92"/>
      <c r="M2559" s="92">
        <v>2</v>
      </c>
      <c r="N2559" s="92">
        <v>1</v>
      </c>
      <c r="O2559" s="92"/>
      <c r="P2559" s="92">
        <v>0</v>
      </c>
      <c r="Q2559" s="92"/>
      <c r="R2559" s="92">
        <v>1</v>
      </c>
      <c r="S2559" s="92"/>
      <c r="T2559" s="93"/>
      <c r="U2559" s="93">
        <v>1</v>
      </c>
      <c r="V2559" s="94">
        <v>8</v>
      </c>
      <c r="W2559" s="121"/>
    </row>
    <row r="2560" spans="1:23" x14ac:dyDescent="0.2">
      <c r="A2560" s="86" t="s">
        <v>16</v>
      </c>
      <c r="B2560" s="86" t="s">
        <v>63</v>
      </c>
      <c r="C2560" s="88">
        <v>11594</v>
      </c>
      <c r="D2560" s="88" t="s">
        <v>71</v>
      </c>
      <c r="E2560" s="90" t="s">
        <v>23</v>
      </c>
      <c r="F2560" s="90">
        <v>53</v>
      </c>
      <c r="G2560" s="90">
        <v>48</v>
      </c>
      <c r="H2560" s="91">
        <v>2</v>
      </c>
      <c r="I2560" s="91"/>
      <c r="J2560" s="91"/>
      <c r="K2560" s="91">
        <v>1</v>
      </c>
      <c r="L2560" s="92">
        <v>2</v>
      </c>
      <c r="M2560" s="92"/>
      <c r="N2560" s="92">
        <v>1</v>
      </c>
      <c r="O2560" s="92"/>
      <c r="P2560" s="92">
        <v>2</v>
      </c>
      <c r="Q2560" s="92"/>
      <c r="R2560" s="92">
        <v>1</v>
      </c>
      <c r="S2560" s="92"/>
      <c r="T2560" s="93">
        <v>1</v>
      </c>
      <c r="U2560" s="93"/>
      <c r="V2560" s="94">
        <v>10</v>
      </c>
      <c r="W2560" s="121"/>
    </row>
    <row r="2561" spans="1:23" x14ac:dyDescent="0.2">
      <c r="A2561" s="86" t="s">
        <v>16</v>
      </c>
      <c r="B2561" s="86" t="s">
        <v>63</v>
      </c>
      <c r="C2561" s="88">
        <v>11594</v>
      </c>
      <c r="D2561" s="88" t="s">
        <v>71</v>
      </c>
      <c r="E2561" s="90" t="s">
        <v>23</v>
      </c>
      <c r="F2561" s="90">
        <v>53</v>
      </c>
      <c r="G2561" s="90">
        <v>48</v>
      </c>
      <c r="H2561" s="91">
        <v>1</v>
      </c>
      <c r="I2561" s="91"/>
      <c r="J2561" s="91">
        <v>1</v>
      </c>
      <c r="K2561" s="91"/>
      <c r="L2561" s="92">
        <v>1</v>
      </c>
      <c r="M2561" s="92"/>
      <c r="N2561" s="92">
        <v>1</v>
      </c>
      <c r="O2561" s="92"/>
      <c r="P2561" s="92">
        <v>2</v>
      </c>
      <c r="Q2561" s="92"/>
      <c r="R2561" s="92">
        <v>1</v>
      </c>
      <c r="S2561" s="92"/>
      <c r="T2561" s="93">
        <v>0</v>
      </c>
      <c r="U2561" s="93"/>
      <c r="V2561" s="94">
        <v>7</v>
      </c>
      <c r="W2561" s="121"/>
    </row>
    <row r="2562" spans="1:23" x14ac:dyDescent="0.2">
      <c r="A2562" s="86" t="s">
        <v>16</v>
      </c>
      <c r="B2562" s="86" t="s">
        <v>63</v>
      </c>
      <c r="C2562" s="88">
        <v>11594</v>
      </c>
      <c r="D2562" s="88" t="s">
        <v>71</v>
      </c>
      <c r="E2562" s="90" t="s">
        <v>23</v>
      </c>
      <c r="F2562" s="90">
        <v>53</v>
      </c>
      <c r="G2562" s="90">
        <v>48</v>
      </c>
      <c r="H2562" s="91">
        <v>2</v>
      </c>
      <c r="I2562" s="91"/>
      <c r="J2562" s="91">
        <v>1</v>
      </c>
      <c r="K2562" s="91"/>
      <c r="L2562" s="92">
        <v>2</v>
      </c>
      <c r="M2562" s="92"/>
      <c r="N2562" s="92">
        <v>1</v>
      </c>
      <c r="O2562" s="92"/>
      <c r="P2562" s="92">
        <v>0</v>
      </c>
      <c r="Q2562" s="92"/>
      <c r="R2562" s="92">
        <v>1</v>
      </c>
      <c r="S2562" s="92"/>
      <c r="T2562" s="93">
        <v>2</v>
      </c>
      <c r="U2562" s="93"/>
      <c r="V2562" s="94">
        <v>9</v>
      </c>
      <c r="W2562" s="121"/>
    </row>
    <row r="2563" spans="1:23" x14ac:dyDescent="0.2">
      <c r="A2563" s="86" t="s">
        <v>16</v>
      </c>
      <c r="B2563" s="86" t="s">
        <v>63</v>
      </c>
      <c r="C2563" s="88">
        <v>11594</v>
      </c>
      <c r="D2563" s="88" t="s">
        <v>71</v>
      </c>
      <c r="E2563" s="90" t="s">
        <v>23</v>
      </c>
      <c r="F2563" s="90">
        <v>53</v>
      </c>
      <c r="G2563" s="90">
        <v>48</v>
      </c>
      <c r="H2563" s="91">
        <v>0</v>
      </c>
      <c r="I2563" s="91"/>
      <c r="J2563" s="91">
        <v>1</v>
      </c>
      <c r="K2563" s="91"/>
      <c r="L2563" s="92">
        <v>2</v>
      </c>
      <c r="M2563" s="92"/>
      <c r="N2563" s="92"/>
      <c r="O2563" s="92">
        <v>1</v>
      </c>
      <c r="P2563" s="92">
        <v>2</v>
      </c>
      <c r="Q2563" s="92"/>
      <c r="R2563" s="92"/>
      <c r="S2563" s="92">
        <v>1</v>
      </c>
      <c r="T2563" s="93">
        <v>1</v>
      </c>
      <c r="U2563" s="93"/>
      <c r="V2563" s="94">
        <v>8</v>
      </c>
      <c r="W2563" s="121"/>
    </row>
    <row r="2564" spans="1:23" x14ac:dyDescent="0.2">
      <c r="A2564" s="86" t="s">
        <v>16</v>
      </c>
      <c r="B2564" s="86" t="s">
        <v>63</v>
      </c>
      <c r="C2564" s="88">
        <v>11594</v>
      </c>
      <c r="D2564" s="88" t="s">
        <v>71</v>
      </c>
      <c r="E2564" s="90" t="s">
        <v>23</v>
      </c>
      <c r="F2564" s="90">
        <v>53</v>
      </c>
      <c r="G2564" s="90">
        <v>48</v>
      </c>
      <c r="H2564" s="91">
        <v>2</v>
      </c>
      <c r="I2564" s="91"/>
      <c r="J2564" s="91"/>
      <c r="K2564" s="91">
        <v>1</v>
      </c>
      <c r="L2564" s="92"/>
      <c r="M2564" s="92">
        <v>1</v>
      </c>
      <c r="N2564" s="92">
        <v>1</v>
      </c>
      <c r="O2564" s="92"/>
      <c r="P2564" s="92">
        <v>2</v>
      </c>
      <c r="Q2564" s="92"/>
      <c r="R2564" s="92">
        <v>1</v>
      </c>
      <c r="S2564" s="92"/>
      <c r="T2564" s="93">
        <v>1</v>
      </c>
      <c r="U2564" s="93"/>
      <c r="V2564" s="94">
        <v>9</v>
      </c>
      <c r="W2564" s="121"/>
    </row>
    <row r="2565" spans="1:23" x14ac:dyDescent="0.2">
      <c r="A2565" s="86" t="s">
        <v>16</v>
      </c>
      <c r="B2565" s="86" t="s">
        <v>63</v>
      </c>
      <c r="C2565" s="88">
        <v>11594</v>
      </c>
      <c r="D2565" s="88" t="s">
        <v>71</v>
      </c>
      <c r="E2565" s="90" t="s">
        <v>23</v>
      </c>
      <c r="F2565" s="90">
        <v>53</v>
      </c>
      <c r="G2565" s="90">
        <v>48</v>
      </c>
      <c r="H2565" s="91">
        <v>2</v>
      </c>
      <c r="I2565" s="91"/>
      <c r="J2565" s="91"/>
      <c r="K2565" s="91">
        <v>1</v>
      </c>
      <c r="L2565" s="92">
        <v>2</v>
      </c>
      <c r="M2565" s="92"/>
      <c r="N2565" s="92">
        <v>1</v>
      </c>
      <c r="O2565" s="92"/>
      <c r="P2565" s="92">
        <v>0</v>
      </c>
      <c r="Q2565" s="92"/>
      <c r="R2565" s="92">
        <v>1</v>
      </c>
      <c r="S2565" s="92"/>
      <c r="T2565" s="93"/>
      <c r="U2565" s="93">
        <v>1</v>
      </c>
      <c r="V2565" s="94">
        <v>8</v>
      </c>
      <c r="W2565" s="121"/>
    </row>
    <row r="2566" spans="1:23" x14ac:dyDescent="0.2">
      <c r="A2566" s="86" t="s">
        <v>16</v>
      </c>
      <c r="B2566" s="86" t="s">
        <v>63</v>
      </c>
      <c r="C2566" s="88">
        <v>11594</v>
      </c>
      <c r="D2566" s="88" t="s">
        <v>71</v>
      </c>
      <c r="E2566" s="90" t="s">
        <v>23</v>
      </c>
      <c r="F2566" s="90">
        <v>53</v>
      </c>
      <c r="G2566" s="90">
        <v>48</v>
      </c>
      <c r="H2566" s="91">
        <v>2</v>
      </c>
      <c r="I2566" s="91"/>
      <c r="J2566" s="91">
        <v>1</v>
      </c>
      <c r="K2566" s="91"/>
      <c r="L2566" s="92"/>
      <c r="M2566" s="92">
        <v>1</v>
      </c>
      <c r="N2566" s="92">
        <v>0</v>
      </c>
      <c r="O2566" s="92"/>
      <c r="P2566" s="92">
        <v>2</v>
      </c>
      <c r="Q2566" s="92"/>
      <c r="R2566" s="92"/>
      <c r="S2566" s="92">
        <v>1</v>
      </c>
      <c r="T2566" s="93">
        <v>2</v>
      </c>
      <c r="U2566" s="93"/>
      <c r="V2566" s="94">
        <v>9</v>
      </c>
      <c r="W2566" s="121"/>
    </row>
    <row r="2567" spans="1:23" x14ac:dyDescent="0.2">
      <c r="A2567" s="86" t="s">
        <v>16</v>
      </c>
      <c r="B2567" s="86" t="s">
        <v>63</v>
      </c>
      <c r="C2567" s="88">
        <v>11594</v>
      </c>
      <c r="D2567" s="88" t="s">
        <v>71</v>
      </c>
      <c r="E2567" s="90" t="s">
        <v>23</v>
      </c>
      <c r="F2567" s="90">
        <v>53</v>
      </c>
      <c r="G2567" s="90">
        <v>48</v>
      </c>
      <c r="H2567" s="91">
        <v>2</v>
      </c>
      <c r="I2567" s="91"/>
      <c r="J2567" s="91">
        <v>1</v>
      </c>
      <c r="K2567" s="91"/>
      <c r="L2567" s="92"/>
      <c r="M2567" s="92">
        <v>2</v>
      </c>
      <c r="N2567" s="92">
        <v>1</v>
      </c>
      <c r="O2567" s="92"/>
      <c r="P2567" s="92">
        <v>0</v>
      </c>
      <c r="Q2567" s="92"/>
      <c r="R2567" s="92"/>
      <c r="S2567" s="92">
        <v>1</v>
      </c>
      <c r="T2567" s="93"/>
      <c r="U2567" s="93">
        <v>1</v>
      </c>
      <c r="V2567" s="94">
        <v>8</v>
      </c>
      <c r="W2567" s="121"/>
    </row>
    <row r="2568" spans="1:23" x14ac:dyDescent="0.2">
      <c r="A2568" s="86" t="s">
        <v>16</v>
      </c>
      <c r="B2568" s="86" t="s">
        <v>63</v>
      </c>
      <c r="C2568" s="88">
        <v>11594</v>
      </c>
      <c r="D2568" s="88" t="s">
        <v>71</v>
      </c>
      <c r="E2568" s="90" t="s">
        <v>23</v>
      </c>
      <c r="F2568" s="90">
        <v>53</v>
      </c>
      <c r="G2568" s="90">
        <v>48</v>
      </c>
      <c r="H2568" s="91">
        <v>2</v>
      </c>
      <c r="I2568" s="91"/>
      <c r="J2568" s="91"/>
      <c r="K2568" s="91">
        <v>1</v>
      </c>
      <c r="L2568" s="92"/>
      <c r="M2568" s="92">
        <v>2</v>
      </c>
      <c r="N2568" s="92">
        <v>1</v>
      </c>
      <c r="O2568" s="92"/>
      <c r="P2568" s="92">
        <v>0</v>
      </c>
      <c r="Q2568" s="92"/>
      <c r="R2568" s="92">
        <v>1</v>
      </c>
      <c r="S2568" s="92"/>
      <c r="T2568" s="93">
        <v>2</v>
      </c>
      <c r="U2568" s="93"/>
      <c r="V2568" s="94">
        <v>9</v>
      </c>
      <c r="W2568" s="121"/>
    </row>
    <row r="2569" spans="1:23" x14ac:dyDescent="0.2">
      <c r="A2569" s="86" t="s">
        <v>16</v>
      </c>
      <c r="B2569" s="86" t="s">
        <v>63</v>
      </c>
      <c r="C2569" s="88">
        <v>11594</v>
      </c>
      <c r="D2569" s="88" t="s">
        <v>71</v>
      </c>
      <c r="E2569" s="90" t="s">
        <v>23</v>
      </c>
      <c r="F2569" s="90">
        <v>53</v>
      </c>
      <c r="G2569" s="90">
        <v>48</v>
      </c>
      <c r="H2569" s="91">
        <v>2</v>
      </c>
      <c r="I2569" s="91"/>
      <c r="J2569" s="91">
        <v>1</v>
      </c>
      <c r="K2569" s="91"/>
      <c r="L2569" s="92"/>
      <c r="M2569" s="92">
        <v>2</v>
      </c>
      <c r="N2569" s="92">
        <v>1</v>
      </c>
      <c r="O2569" s="92"/>
      <c r="P2569" s="92"/>
      <c r="Q2569" s="92">
        <v>1</v>
      </c>
      <c r="R2569" s="92"/>
      <c r="S2569" s="92">
        <v>1</v>
      </c>
      <c r="T2569" s="93"/>
      <c r="U2569" s="93">
        <v>0</v>
      </c>
      <c r="V2569" s="94">
        <v>8</v>
      </c>
      <c r="W2569" s="121"/>
    </row>
    <row r="2570" spans="1:23" x14ac:dyDescent="0.2">
      <c r="A2570" s="86" t="s">
        <v>16</v>
      </c>
      <c r="B2570" s="86" t="s">
        <v>63</v>
      </c>
      <c r="C2570" s="88">
        <v>11594</v>
      </c>
      <c r="D2570" s="88" t="s">
        <v>71</v>
      </c>
      <c r="E2570" s="90" t="s">
        <v>23</v>
      </c>
      <c r="F2570" s="90">
        <v>53</v>
      </c>
      <c r="G2570" s="90">
        <v>48</v>
      </c>
      <c r="H2570" s="91"/>
      <c r="I2570" s="91">
        <v>2</v>
      </c>
      <c r="J2570" s="91"/>
      <c r="K2570" s="91">
        <v>1</v>
      </c>
      <c r="L2570" s="92">
        <v>2</v>
      </c>
      <c r="M2570" s="92"/>
      <c r="N2570" s="92">
        <v>1</v>
      </c>
      <c r="O2570" s="92"/>
      <c r="P2570" s="92"/>
      <c r="Q2570" s="92">
        <v>2</v>
      </c>
      <c r="R2570" s="92">
        <v>1</v>
      </c>
      <c r="S2570" s="92"/>
      <c r="T2570" s="93">
        <v>2</v>
      </c>
      <c r="U2570" s="93"/>
      <c r="V2570" s="94">
        <v>11</v>
      </c>
      <c r="W2570" s="121"/>
    </row>
    <row r="2571" spans="1:23" x14ac:dyDescent="0.2">
      <c r="A2571" s="86" t="s">
        <v>16</v>
      </c>
      <c r="B2571" s="86" t="s">
        <v>63</v>
      </c>
      <c r="C2571" s="88">
        <v>11594</v>
      </c>
      <c r="D2571" s="88" t="s">
        <v>71</v>
      </c>
      <c r="E2571" s="90" t="s">
        <v>23</v>
      </c>
      <c r="F2571" s="90">
        <v>53</v>
      </c>
      <c r="G2571" s="90">
        <v>48</v>
      </c>
      <c r="H2571" s="91"/>
      <c r="I2571" s="91">
        <v>2</v>
      </c>
      <c r="J2571" s="91"/>
      <c r="K2571" s="91">
        <v>1</v>
      </c>
      <c r="L2571" s="92"/>
      <c r="M2571" s="92">
        <v>1</v>
      </c>
      <c r="N2571" s="92">
        <v>1</v>
      </c>
      <c r="O2571" s="92"/>
      <c r="P2571" s="92">
        <v>0</v>
      </c>
      <c r="Q2571" s="92"/>
      <c r="R2571" s="92">
        <v>1</v>
      </c>
      <c r="S2571" s="92"/>
      <c r="T2571" s="93">
        <v>1</v>
      </c>
      <c r="U2571" s="93"/>
      <c r="V2571" s="94">
        <v>7</v>
      </c>
      <c r="W2571" s="121"/>
    </row>
    <row r="2572" spans="1:23" x14ac:dyDescent="0.2">
      <c r="A2572" s="86" t="s">
        <v>16</v>
      </c>
      <c r="B2572" s="86" t="s">
        <v>63</v>
      </c>
      <c r="C2572" s="88">
        <v>11594</v>
      </c>
      <c r="D2572" s="88" t="s">
        <v>71</v>
      </c>
      <c r="E2572" s="90" t="s">
        <v>23</v>
      </c>
      <c r="F2572" s="90">
        <v>53</v>
      </c>
      <c r="G2572" s="90">
        <v>48</v>
      </c>
      <c r="H2572" s="91">
        <v>1</v>
      </c>
      <c r="I2572" s="91"/>
      <c r="J2572" s="91"/>
      <c r="K2572" s="91">
        <v>1</v>
      </c>
      <c r="L2572" s="92"/>
      <c r="M2572" s="92">
        <v>0</v>
      </c>
      <c r="N2572" s="92">
        <v>0</v>
      </c>
      <c r="O2572" s="92"/>
      <c r="P2572" s="92">
        <v>1</v>
      </c>
      <c r="Q2572" s="92"/>
      <c r="R2572" s="92"/>
      <c r="S2572" s="92">
        <v>0</v>
      </c>
      <c r="T2572" s="93">
        <v>0</v>
      </c>
      <c r="U2572" s="93"/>
      <c r="V2572" s="94">
        <v>3</v>
      </c>
      <c r="W2572" s="121"/>
    </row>
    <row r="2573" spans="1:23" x14ac:dyDescent="0.2">
      <c r="A2573" s="86" t="s">
        <v>16</v>
      </c>
      <c r="B2573" s="86" t="s">
        <v>63</v>
      </c>
      <c r="C2573" s="88">
        <v>11594</v>
      </c>
      <c r="D2573" s="88" t="s">
        <v>71</v>
      </c>
      <c r="E2573" s="90" t="s">
        <v>23</v>
      </c>
      <c r="F2573" s="90">
        <v>53</v>
      </c>
      <c r="G2573" s="90">
        <v>48</v>
      </c>
      <c r="H2573" s="91">
        <v>2</v>
      </c>
      <c r="I2573" s="91"/>
      <c r="J2573" s="91"/>
      <c r="K2573" s="91">
        <v>1</v>
      </c>
      <c r="L2573" s="92"/>
      <c r="M2573" s="92">
        <v>0</v>
      </c>
      <c r="N2573" s="92">
        <v>1</v>
      </c>
      <c r="O2573" s="92"/>
      <c r="P2573" s="92">
        <v>0</v>
      </c>
      <c r="Q2573" s="92"/>
      <c r="R2573" s="92">
        <v>1</v>
      </c>
      <c r="S2573" s="92"/>
      <c r="T2573" s="93">
        <v>1</v>
      </c>
      <c r="U2573" s="93"/>
      <c r="V2573" s="94">
        <v>6</v>
      </c>
      <c r="W2573" s="121"/>
    </row>
    <row r="2574" spans="1:23" x14ac:dyDescent="0.2">
      <c r="A2574" s="86" t="s">
        <v>16</v>
      </c>
      <c r="B2574" s="86" t="s">
        <v>63</v>
      </c>
      <c r="C2574" s="88">
        <v>11594</v>
      </c>
      <c r="D2574" s="88" t="s">
        <v>71</v>
      </c>
      <c r="E2574" s="90" t="s">
        <v>23</v>
      </c>
      <c r="F2574" s="90">
        <v>53</v>
      </c>
      <c r="G2574" s="90">
        <v>48</v>
      </c>
      <c r="H2574" s="91">
        <v>2</v>
      </c>
      <c r="I2574" s="91"/>
      <c r="J2574" s="91"/>
      <c r="K2574" s="91">
        <v>1</v>
      </c>
      <c r="L2574" s="92"/>
      <c r="M2574" s="92">
        <v>2</v>
      </c>
      <c r="N2574" s="92">
        <v>1</v>
      </c>
      <c r="O2574" s="92"/>
      <c r="P2574" s="92">
        <v>1</v>
      </c>
      <c r="Q2574" s="92"/>
      <c r="R2574" s="92">
        <v>0</v>
      </c>
      <c r="S2574" s="92"/>
      <c r="T2574" s="93"/>
      <c r="U2574" s="93">
        <v>1</v>
      </c>
      <c r="V2574" s="94">
        <v>8</v>
      </c>
      <c r="W2574" s="121"/>
    </row>
    <row r="2575" spans="1:23" x14ac:dyDescent="0.2">
      <c r="A2575" s="86" t="s">
        <v>16</v>
      </c>
      <c r="B2575" s="86" t="s">
        <v>63</v>
      </c>
      <c r="C2575" s="88">
        <v>11594</v>
      </c>
      <c r="D2575" s="88" t="s">
        <v>71</v>
      </c>
      <c r="E2575" s="90" t="s">
        <v>23</v>
      </c>
      <c r="F2575" s="90">
        <v>53</v>
      </c>
      <c r="G2575" s="90">
        <v>48</v>
      </c>
      <c r="H2575" s="91">
        <v>2</v>
      </c>
      <c r="I2575" s="91"/>
      <c r="J2575" s="91"/>
      <c r="K2575" s="91">
        <v>1</v>
      </c>
      <c r="L2575" s="92"/>
      <c r="M2575" s="92">
        <v>1</v>
      </c>
      <c r="N2575" s="92"/>
      <c r="O2575" s="92">
        <v>0</v>
      </c>
      <c r="P2575" s="92">
        <v>1</v>
      </c>
      <c r="Q2575" s="92"/>
      <c r="R2575" s="92"/>
      <c r="S2575" s="92">
        <v>0</v>
      </c>
      <c r="T2575" s="93">
        <v>2</v>
      </c>
      <c r="U2575" s="93"/>
      <c r="V2575" s="94">
        <v>7</v>
      </c>
      <c r="W2575" s="121"/>
    </row>
    <row r="2576" spans="1:23" x14ac:dyDescent="0.2">
      <c r="A2576" s="86" t="s">
        <v>16</v>
      </c>
      <c r="B2576" s="86" t="s">
        <v>63</v>
      </c>
      <c r="C2576" s="88">
        <v>11594</v>
      </c>
      <c r="D2576" s="88" t="s">
        <v>71</v>
      </c>
      <c r="E2576" s="90" t="s">
        <v>23</v>
      </c>
      <c r="F2576" s="90">
        <v>53</v>
      </c>
      <c r="G2576" s="90">
        <v>48</v>
      </c>
      <c r="H2576" s="91">
        <v>2</v>
      </c>
      <c r="I2576" s="91"/>
      <c r="J2576" s="91">
        <v>1</v>
      </c>
      <c r="K2576" s="91"/>
      <c r="L2576" s="92">
        <v>1</v>
      </c>
      <c r="M2576" s="92"/>
      <c r="N2576" s="92">
        <v>1</v>
      </c>
      <c r="O2576" s="92"/>
      <c r="P2576" s="92"/>
      <c r="Q2576" s="92">
        <v>0</v>
      </c>
      <c r="R2576" s="92"/>
      <c r="S2576" s="92">
        <v>0</v>
      </c>
      <c r="T2576" s="93">
        <v>2</v>
      </c>
      <c r="U2576" s="93"/>
      <c r="V2576" s="94">
        <v>7</v>
      </c>
      <c r="W2576" s="121"/>
    </row>
    <row r="2577" spans="1:23" x14ac:dyDescent="0.2">
      <c r="A2577" s="86" t="s">
        <v>16</v>
      </c>
      <c r="B2577" s="86" t="s">
        <v>63</v>
      </c>
      <c r="C2577" s="88">
        <v>11594</v>
      </c>
      <c r="D2577" s="88" t="s">
        <v>71</v>
      </c>
      <c r="E2577" s="90" t="s">
        <v>23</v>
      </c>
      <c r="F2577" s="90">
        <v>53</v>
      </c>
      <c r="G2577" s="90">
        <v>48</v>
      </c>
      <c r="H2577" s="91">
        <v>2</v>
      </c>
      <c r="I2577" s="91"/>
      <c r="J2577" s="91">
        <v>1</v>
      </c>
      <c r="K2577" s="91"/>
      <c r="L2577" s="92">
        <v>1</v>
      </c>
      <c r="M2577" s="92"/>
      <c r="N2577" s="92">
        <v>1</v>
      </c>
      <c r="O2577" s="92"/>
      <c r="P2577" s="92">
        <v>2</v>
      </c>
      <c r="Q2577" s="92"/>
      <c r="R2577" s="92"/>
      <c r="S2577" s="92">
        <v>1</v>
      </c>
      <c r="T2577" s="93"/>
      <c r="U2577" s="93">
        <v>1</v>
      </c>
      <c r="V2577" s="94">
        <v>9</v>
      </c>
      <c r="W2577" s="121"/>
    </row>
    <row r="2578" spans="1:23" x14ac:dyDescent="0.2">
      <c r="A2578" s="86" t="s">
        <v>16</v>
      </c>
      <c r="B2578" s="86" t="s">
        <v>63</v>
      </c>
      <c r="C2578" s="88">
        <v>11594</v>
      </c>
      <c r="D2578" s="88" t="s">
        <v>71</v>
      </c>
      <c r="E2578" s="90" t="s">
        <v>23</v>
      </c>
      <c r="F2578" s="90">
        <v>53</v>
      </c>
      <c r="G2578" s="90">
        <v>48</v>
      </c>
      <c r="H2578" s="91">
        <v>1</v>
      </c>
      <c r="I2578" s="91"/>
      <c r="J2578" s="91">
        <v>1</v>
      </c>
      <c r="K2578" s="91"/>
      <c r="L2578" s="92"/>
      <c r="M2578" s="92">
        <v>2</v>
      </c>
      <c r="N2578" s="92">
        <v>1</v>
      </c>
      <c r="O2578" s="92"/>
      <c r="P2578" s="92">
        <v>2</v>
      </c>
      <c r="Q2578" s="92"/>
      <c r="R2578" s="92">
        <v>0</v>
      </c>
      <c r="S2578" s="92"/>
      <c r="T2578" s="93">
        <v>1</v>
      </c>
      <c r="U2578" s="93"/>
      <c r="V2578" s="94">
        <v>8</v>
      </c>
      <c r="W2578" s="121"/>
    </row>
    <row r="2579" spans="1:23" x14ac:dyDescent="0.2">
      <c r="A2579" s="86" t="s">
        <v>16</v>
      </c>
      <c r="B2579" s="86" t="s">
        <v>63</v>
      </c>
      <c r="C2579" s="88">
        <v>11594</v>
      </c>
      <c r="D2579" s="88" t="s">
        <v>71</v>
      </c>
      <c r="E2579" s="90" t="s">
        <v>23</v>
      </c>
      <c r="F2579" s="90">
        <v>53</v>
      </c>
      <c r="G2579" s="90">
        <v>48</v>
      </c>
      <c r="H2579" s="91">
        <v>2</v>
      </c>
      <c r="I2579" s="91"/>
      <c r="J2579" s="91">
        <v>1</v>
      </c>
      <c r="K2579" s="91"/>
      <c r="L2579" s="92">
        <v>1</v>
      </c>
      <c r="M2579" s="92"/>
      <c r="N2579" s="92">
        <v>1</v>
      </c>
      <c r="O2579" s="92"/>
      <c r="P2579" s="92">
        <v>2</v>
      </c>
      <c r="Q2579" s="92"/>
      <c r="R2579" s="92">
        <v>1</v>
      </c>
      <c r="S2579" s="92"/>
      <c r="T2579" s="93">
        <v>1</v>
      </c>
      <c r="U2579" s="93"/>
      <c r="V2579" s="94">
        <v>9</v>
      </c>
      <c r="W2579" s="121"/>
    </row>
    <row r="2580" spans="1:23" x14ac:dyDescent="0.2">
      <c r="A2580" s="86" t="s">
        <v>16</v>
      </c>
      <c r="B2580" s="86" t="s">
        <v>63</v>
      </c>
      <c r="C2580" s="88">
        <v>11594</v>
      </c>
      <c r="D2580" s="88" t="s">
        <v>71</v>
      </c>
      <c r="E2580" s="90" t="s">
        <v>23</v>
      </c>
      <c r="F2580" s="90">
        <v>53</v>
      </c>
      <c r="G2580" s="90">
        <v>48</v>
      </c>
      <c r="H2580" s="91"/>
      <c r="I2580" s="91">
        <v>1</v>
      </c>
      <c r="J2580" s="91">
        <v>0</v>
      </c>
      <c r="K2580" s="91"/>
      <c r="L2580" s="92"/>
      <c r="M2580" s="92">
        <v>0</v>
      </c>
      <c r="N2580" s="92">
        <v>1</v>
      </c>
      <c r="O2580" s="92"/>
      <c r="P2580" s="92"/>
      <c r="Q2580" s="92">
        <v>0</v>
      </c>
      <c r="R2580" s="92"/>
      <c r="S2580" s="92">
        <v>0</v>
      </c>
      <c r="T2580" s="93"/>
      <c r="U2580" s="93">
        <v>0</v>
      </c>
      <c r="V2580" s="94">
        <v>2</v>
      </c>
      <c r="W2580" s="121"/>
    </row>
    <row r="2581" spans="1:23" x14ac:dyDescent="0.2">
      <c r="A2581" s="86" t="s">
        <v>16</v>
      </c>
      <c r="B2581" s="86" t="s">
        <v>63</v>
      </c>
      <c r="C2581" s="88">
        <v>11594</v>
      </c>
      <c r="D2581" s="88" t="s">
        <v>71</v>
      </c>
      <c r="E2581" s="90" t="s">
        <v>23</v>
      </c>
      <c r="F2581" s="90">
        <v>53</v>
      </c>
      <c r="G2581" s="90">
        <v>48</v>
      </c>
      <c r="H2581" s="91">
        <v>2</v>
      </c>
      <c r="I2581" s="91"/>
      <c r="J2581" s="91">
        <v>1</v>
      </c>
      <c r="K2581" s="91"/>
      <c r="L2581" s="92">
        <v>2</v>
      </c>
      <c r="M2581" s="92"/>
      <c r="N2581" s="92">
        <v>1</v>
      </c>
      <c r="O2581" s="92"/>
      <c r="P2581" s="92">
        <v>0</v>
      </c>
      <c r="Q2581" s="92"/>
      <c r="R2581" s="92">
        <v>1</v>
      </c>
      <c r="S2581" s="92"/>
      <c r="T2581" s="93"/>
      <c r="U2581" s="93">
        <v>0</v>
      </c>
      <c r="V2581" s="94">
        <v>7</v>
      </c>
      <c r="W2581" s="121"/>
    </row>
    <row r="2582" spans="1:23" x14ac:dyDescent="0.2">
      <c r="A2582" s="86" t="s">
        <v>16</v>
      </c>
      <c r="B2582" s="86" t="s">
        <v>63</v>
      </c>
      <c r="C2582" s="88">
        <v>11594</v>
      </c>
      <c r="D2582" s="88" t="s">
        <v>71</v>
      </c>
      <c r="E2582" s="90" t="s">
        <v>23</v>
      </c>
      <c r="F2582" s="90">
        <v>53</v>
      </c>
      <c r="G2582" s="90">
        <v>48</v>
      </c>
      <c r="H2582" s="91">
        <v>2</v>
      </c>
      <c r="I2582" s="91"/>
      <c r="J2582" s="91"/>
      <c r="K2582" s="91">
        <v>1</v>
      </c>
      <c r="L2582" s="92"/>
      <c r="M2582" s="92">
        <v>2</v>
      </c>
      <c r="N2582" s="92"/>
      <c r="O2582" s="92">
        <v>0</v>
      </c>
      <c r="P2582" s="92">
        <v>0</v>
      </c>
      <c r="Q2582" s="92"/>
      <c r="R2582" s="92">
        <v>1</v>
      </c>
      <c r="S2582" s="92"/>
      <c r="T2582" s="93">
        <v>2</v>
      </c>
      <c r="U2582" s="93"/>
      <c r="V2582" s="94">
        <v>8</v>
      </c>
      <c r="W2582" s="121"/>
    </row>
    <row r="2583" spans="1:23" x14ac:dyDescent="0.2">
      <c r="A2583" s="86" t="s">
        <v>16</v>
      </c>
      <c r="B2583" s="86" t="s">
        <v>63</v>
      </c>
      <c r="C2583" s="88">
        <v>11594</v>
      </c>
      <c r="D2583" s="88" t="s">
        <v>71</v>
      </c>
      <c r="E2583" s="90" t="s">
        <v>23</v>
      </c>
      <c r="F2583" s="90">
        <v>53</v>
      </c>
      <c r="G2583" s="90">
        <v>48</v>
      </c>
      <c r="H2583" s="91">
        <v>2</v>
      </c>
      <c r="I2583" s="91"/>
      <c r="J2583" s="91"/>
      <c r="K2583" s="91">
        <v>1</v>
      </c>
      <c r="L2583" s="92"/>
      <c r="M2583" s="92">
        <v>0</v>
      </c>
      <c r="N2583" s="92">
        <v>0</v>
      </c>
      <c r="O2583" s="92"/>
      <c r="P2583" s="92">
        <v>1</v>
      </c>
      <c r="Q2583" s="92"/>
      <c r="R2583" s="92">
        <v>0</v>
      </c>
      <c r="S2583" s="92"/>
      <c r="T2583" s="93">
        <v>0</v>
      </c>
      <c r="U2583" s="93"/>
      <c r="V2583" s="94">
        <v>4</v>
      </c>
      <c r="W2583" s="121"/>
    </row>
    <row r="2584" spans="1:23" x14ac:dyDescent="0.2">
      <c r="A2584" s="86" t="s">
        <v>16</v>
      </c>
      <c r="B2584" s="86" t="s">
        <v>64</v>
      </c>
      <c r="C2584" s="88">
        <v>11643</v>
      </c>
      <c r="D2584" s="88" t="s">
        <v>71</v>
      </c>
      <c r="E2584" s="89" t="s">
        <v>22</v>
      </c>
      <c r="F2584" s="90">
        <v>68</v>
      </c>
      <c r="G2584" s="90">
        <v>66</v>
      </c>
      <c r="H2584" s="91">
        <v>1</v>
      </c>
      <c r="I2584" s="91"/>
      <c r="J2584" s="91">
        <v>1</v>
      </c>
      <c r="K2584" s="91"/>
      <c r="L2584" s="92">
        <v>2</v>
      </c>
      <c r="M2584" s="92"/>
      <c r="N2584" s="92">
        <v>1</v>
      </c>
      <c r="O2584" s="92"/>
      <c r="P2584" s="92">
        <v>2</v>
      </c>
      <c r="Q2584" s="92"/>
      <c r="R2584" s="92">
        <v>1</v>
      </c>
      <c r="S2584" s="92"/>
      <c r="T2584" s="93">
        <v>1</v>
      </c>
      <c r="U2584" s="93"/>
      <c r="V2584" s="94">
        <v>9</v>
      </c>
      <c r="W2584" s="121"/>
    </row>
    <row r="2585" spans="1:23" x14ac:dyDescent="0.2">
      <c r="A2585" s="86" t="s">
        <v>16</v>
      </c>
      <c r="B2585" s="86" t="s">
        <v>64</v>
      </c>
      <c r="C2585" s="88">
        <v>11643</v>
      </c>
      <c r="D2585" s="88" t="s">
        <v>71</v>
      </c>
      <c r="E2585" s="90" t="s">
        <v>22</v>
      </c>
      <c r="F2585" s="90">
        <v>68</v>
      </c>
      <c r="G2585" s="90">
        <v>66</v>
      </c>
      <c r="H2585" s="91">
        <v>2</v>
      </c>
      <c r="I2585" s="91"/>
      <c r="J2585" s="91"/>
      <c r="K2585" s="91">
        <v>1</v>
      </c>
      <c r="L2585" s="92">
        <v>1</v>
      </c>
      <c r="M2585" s="92"/>
      <c r="N2585" s="92">
        <v>1</v>
      </c>
      <c r="O2585" s="92"/>
      <c r="P2585" s="92">
        <v>0</v>
      </c>
      <c r="Q2585" s="92"/>
      <c r="R2585" s="92">
        <v>1</v>
      </c>
      <c r="S2585" s="92"/>
      <c r="T2585" s="93">
        <v>1</v>
      </c>
      <c r="U2585" s="93"/>
      <c r="V2585" s="94">
        <v>7</v>
      </c>
      <c r="W2585" s="121"/>
    </row>
    <row r="2586" spans="1:23" x14ac:dyDescent="0.2">
      <c r="A2586" s="86" t="s">
        <v>16</v>
      </c>
      <c r="B2586" s="86" t="s">
        <v>64</v>
      </c>
      <c r="C2586" s="88">
        <v>11643</v>
      </c>
      <c r="D2586" s="88" t="s">
        <v>71</v>
      </c>
      <c r="E2586" s="90" t="s">
        <v>22</v>
      </c>
      <c r="F2586" s="90">
        <v>68</v>
      </c>
      <c r="G2586" s="90">
        <v>66</v>
      </c>
      <c r="H2586" s="91">
        <v>2</v>
      </c>
      <c r="I2586" s="91"/>
      <c r="J2586" s="91"/>
      <c r="K2586" s="91">
        <v>1</v>
      </c>
      <c r="L2586" s="92">
        <v>2</v>
      </c>
      <c r="M2586" s="92"/>
      <c r="N2586" s="92">
        <v>1</v>
      </c>
      <c r="O2586" s="92"/>
      <c r="P2586" s="92">
        <v>1</v>
      </c>
      <c r="Q2586" s="92"/>
      <c r="R2586" s="92">
        <v>1</v>
      </c>
      <c r="S2586" s="92"/>
      <c r="T2586" s="93">
        <v>1</v>
      </c>
      <c r="U2586" s="93"/>
      <c r="V2586" s="94">
        <v>9</v>
      </c>
      <c r="W2586" s="121"/>
    </row>
    <row r="2587" spans="1:23" x14ac:dyDescent="0.2">
      <c r="A2587" s="86" t="s">
        <v>16</v>
      </c>
      <c r="B2587" s="86" t="s">
        <v>64</v>
      </c>
      <c r="C2587" s="88">
        <v>11643</v>
      </c>
      <c r="D2587" s="88" t="s">
        <v>71</v>
      </c>
      <c r="E2587" s="90" t="s">
        <v>22</v>
      </c>
      <c r="F2587" s="90">
        <v>68</v>
      </c>
      <c r="G2587" s="90">
        <v>66</v>
      </c>
      <c r="H2587" s="91">
        <v>2</v>
      </c>
      <c r="I2587" s="91"/>
      <c r="J2587" s="91"/>
      <c r="K2587" s="91">
        <v>1</v>
      </c>
      <c r="L2587" s="92">
        <v>2</v>
      </c>
      <c r="M2587" s="92"/>
      <c r="N2587" s="92">
        <v>1</v>
      </c>
      <c r="O2587" s="92"/>
      <c r="P2587" s="92">
        <v>2</v>
      </c>
      <c r="Q2587" s="92"/>
      <c r="R2587" s="92">
        <v>1</v>
      </c>
      <c r="S2587" s="92"/>
      <c r="T2587" s="93">
        <v>1</v>
      </c>
      <c r="U2587" s="93"/>
      <c r="V2587" s="94">
        <v>10</v>
      </c>
      <c r="W2587" s="121"/>
    </row>
    <row r="2588" spans="1:23" x14ac:dyDescent="0.2">
      <c r="A2588" s="86" t="s">
        <v>16</v>
      </c>
      <c r="B2588" s="86" t="s">
        <v>64</v>
      </c>
      <c r="C2588" s="88">
        <v>11643</v>
      </c>
      <c r="D2588" s="88" t="s">
        <v>71</v>
      </c>
      <c r="E2588" s="90" t="s">
        <v>22</v>
      </c>
      <c r="F2588" s="90">
        <v>68</v>
      </c>
      <c r="G2588" s="90">
        <v>66</v>
      </c>
      <c r="H2588" s="91">
        <v>1</v>
      </c>
      <c r="I2588" s="91"/>
      <c r="J2588" s="91"/>
      <c r="K2588" s="91">
        <v>1</v>
      </c>
      <c r="L2588" s="92">
        <v>1</v>
      </c>
      <c r="M2588" s="92"/>
      <c r="N2588" s="92">
        <v>1</v>
      </c>
      <c r="O2588" s="92"/>
      <c r="P2588" s="92">
        <v>2</v>
      </c>
      <c r="Q2588" s="92"/>
      <c r="R2588" s="92">
        <v>1</v>
      </c>
      <c r="S2588" s="92"/>
      <c r="T2588" s="93">
        <v>2</v>
      </c>
      <c r="U2588" s="93"/>
      <c r="V2588" s="94">
        <v>9</v>
      </c>
      <c r="W2588" s="121"/>
    </row>
    <row r="2589" spans="1:23" x14ac:dyDescent="0.2">
      <c r="A2589" s="86" t="s">
        <v>16</v>
      </c>
      <c r="B2589" s="86" t="s">
        <v>64</v>
      </c>
      <c r="C2589" s="88">
        <v>11643</v>
      </c>
      <c r="D2589" s="88" t="s">
        <v>71</v>
      </c>
      <c r="E2589" s="90" t="s">
        <v>22</v>
      </c>
      <c r="F2589" s="90">
        <v>68</v>
      </c>
      <c r="G2589" s="90">
        <v>66</v>
      </c>
      <c r="H2589" s="91">
        <v>2</v>
      </c>
      <c r="I2589" s="91"/>
      <c r="J2589" s="91"/>
      <c r="K2589" s="91">
        <v>1</v>
      </c>
      <c r="L2589" s="92">
        <v>2</v>
      </c>
      <c r="M2589" s="92"/>
      <c r="N2589" s="92">
        <v>1</v>
      </c>
      <c r="O2589" s="92"/>
      <c r="P2589" s="92">
        <v>2</v>
      </c>
      <c r="Q2589" s="92"/>
      <c r="R2589" s="92">
        <v>1</v>
      </c>
      <c r="S2589" s="92"/>
      <c r="T2589" s="93">
        <v>1</v>
      </c>
      <c r="U2589" s="93"/>
      <c r="V2589" s="94">
        <v>10</v>
      </c>
      <c r="W2589" s="121"/>
    </row>
    <row r="2590" spans="1:23" x14ac:dyDescent="0.2">
      <c r="A2590" s="86" t="s">
        <v>16</v>
      </c>
      <c r="B2590" s="86" t="s">
        <v>64</v>
      </c>
      <c r="C2590" s="88">
        <v>11643</v>
      </c>
      <c r="D2590" s="88" t="s">
        <v>71</v>
      </c>
      <c r="E2590" s="90" t="s">
        <v>22</v>
      </c>
      <c r="F2590" s="90">
        <v>68</v>
      </c>
      <c r="G2590" s="90">
        <v>66</v>
      </c>
      <c r="H2590" s="91">
        <v>2</v>
      </c>
      <c r="I2590" s="91"/>
      <c r="J2590" s="91"/>
      <c r="K2590" s="91">
        <v>1</v>
      </c>
      <c r="L2590" s="92">
        <v>2</v>
      </c>
      <c r="M2590" s="92"/>
      <c r="N2590" s="92">
        <v>1</v>
      </c>
      <c r="O2590" s="92"/>
      <c r="P2590" s="92">
        <v>2</v>
      </c>
      <c r="Q2590" s="92"/>
      <c r="R2590" s="92">
        <v>1</v>
      </c>
      <c r="S2590" s="92"/>
      <c r="T2590" s="93">
        <v>0</v>
      </c>
      <c r="U2590" s="93"/>
      <c r="V2590" s="94">
        <v>9</v>
      </c>
      <c r="W2590" s="121"/>
    </row>
    <row r="2591" spans="1:23" x14ac:dyDescent="0.2">
      <c r="A2591" s="86" t="s">
        <v>16</v>
      </c>
      <c r="B2591" s="86" t="s">
        <v>64</v>
      </c>
      <c r="C2591" s="88">
        <v>11643</v>
      </c>
      <c r="D2591" s="88" t="s">
        <v>71</v>
      </c>
      <c r="E2591" s="90" t="s">
        <v>22</v>
      </c>
      <c r="F2591" s="90">
        <v>68</v>
      </c>
      <c r="G2591" s="90">
        <v>66</v>
      </c>
      <c r="H2591" s="91">
        <v>2</v>
      </c>
      <c r="I2591" s="91"/>
      <c r="J2591" s="91"/>
      <c r="K2591" s="91">
        <v>1</v>
      </c>
      <c r="L2591" s="92">
        <v>2</v>
      </c>
      <c r="M2591" s="92"/>
      <c r="N2591" s="92">
        <v>1</v>
      </c>
      <c r="O2591" s="92"/>
      <c r="P2591" s="92">
        <v>2</v>
      </c>
      <c r="Q2591" s="92"/>
      <c r="R2591" s="92">
        <v>1</v>
      </c>
      <c r="S2591" s="92"/>
      <c r="T2591" s="93">
        <v>1</v>
      </c>
      <c r="U2591" s="93"/>
      <c r="V2591" s="94">
        <v>10</v>
      </c>
      <c r="W2591" s="121"/>
    </row>
    <row r="2592" spans="1:23" x14ac:dyDescent="0.2">
      <c r="A2592" s="86" t="s">
        <v>16</v>
      </c>
      <c r="B2592" s="86" t="s">
        <v>64</v>
      </c>
      <c r="C2592" s="88">
        <v>11643</v>
      </c>
      <c r="D2592" s="88" t="s">
        <v>71</v>
      </c>
      <c r="E2592" s="90" t="s">
        <v>22</v>
      </c>
      <c r="F2592" s="90">
        <v>68</v>
      </c>
      <c r="G2592" s="90">
        <v>66</v>
      </c>
      <c r="H2592" s="91">
        <v>1</v>
      </c>
      <c r="I2592" s="91"/>
      <c r="J2592" s="91"/>
      <c r="K2592" s="91">
        <v>0</v>
      </c>
      <c r="L2592" s="92">
        <v>2</v>
      </c>
      <c r="M2592" s="92"/>
      <c r="N2592" s="92">
        <v>1</v>
      </c>
      <c r="O2592" s="92"/>
      <c r="P2592" s="92">
        <v>2</v>
      </c>
      <c r="Q2592" s="92"/>
      <c r="R2592" s="92">
        <v>1</v>
      </c>
      <c r="S2592" s="92"/>
      <c r="T2592" s="93">
        <v>1</v>
      </c>
      <c r="U2592" s="93"/>
      <c r="V2592" s="94">
        <v>8</v>
      </c>
      <c r="W2592" s="121"/>
    </row>
    <row r="2593" spans="1:23" x14ac:dyDescent="0.2">
      <c r="A2593" s="86" t="s">
        <v>16</v>
      </c>
      <c r="B2593" s="86" t="s">
        <v>64</v>
      </c>
      <c r="C2593" s="88">
        <v>11643</v>
      </c>
      <c r="D2593" s="88" t="s">
        <v>71</v>
      </c>
      <c r="E2593" s="90" t="s">
        <v>22</v>
      </c>
      <c r="F2593" s="90">
        <v>68</v>
      </c>
      <c r="G2593" s="90">
        <v>66</v>
      </c>
      <c r="H2593" s="91">
        <v>2</v>
      </c>
      <c r="I2593" s="91"/>
      <c r="J2593" s="91">
        <v>1</v>
      </c>
      <c r="K2593" s="91"/>
      <c r="L2593" s="92">
        <v>2</v>
      </c>
      <c r="M2593" s="92"/>
      <c r="N2593" s="92">
        <v>1</v>
      </c>
      <c r="O2593" s="92"/>
      <c r="P2593" s="92">
        <v>2</v>
      </c>
      <c r="Q2593" s="92"/>
      <c r="R2593" s="92">
        <v>0</v>
      </c>
      <c r="S2593" s="92"/>
      <c r="T2593" s="93">
        <v>1</v>
      </c>
      <c r="U2593" s="93"/>
      <c r="V2593" s="94">
        <v>9</v>
      </c>
      <c r="W2593" s="121"/>
    </row>
    <row r="2594" spans="1:23" x14ac:dyDescent="0.2">
      <c r="A2594" s="86" t="s">
        <v>16</v>
      </c>
      <c r="B2594" s="86" t="s">
        <v>64</v>
      </c>
      <c r="C2594" s="88">
        <v>11643</v>
      </c>
      <c r="D2594" s="88" t="s">
        <v>71</v>
      </c>
      <c r="E2594" s="90" t="s">
        <v>22</v>
      </c>
      <c r="F2594" s="90">
        <v>68</v>
      </c>
      <c r="G2594" s="90">
        <v>66</v>
      </c>
      <c r="H2594" s="91">
        <v>2</v>
      </c>
      <c r="I2594" s="91"/>
      <c r="J2594" s="91">
        <v>1</v>
      </c>
      <c r="K2594" s="91"/>
      <c r="L2594" s="92">
        <v>2</v>
      </c>
      <c r="M2594" s="92"/>
      <c r="N2594" s="92">
        <v>1</v>
      </c>
      <c r="O2594" s="92"/>
      <c r="P2594" s="92"/>
      <c r="Q2594" s="92">
        <v>0</v>
      </c>
      <c r="R2594" s="92">
        <v>1</v>
      </c>
      <c r="S2594" s="92"/>
      <c r="T2594" s="93">
        <v>1</v>
      </c>
      <c r="U2594" s="93"/>
      <c r="V2594" s="94">
        <v>8</v>
      </c>
      <c r="W2594" s="121"/>
    </row>
    <row r="2595" spans="1:23" x14ac:dyDescent="0.2">
      <c r="A2595" s="86" t="s">
        <v>16</v>
      </c>
      <c r="B2595" s="86" t="s">
        <v>64</v>
      </c>
      <c r="C2595" s="88">
        <v>11643</v>
      </c>
      <c r="D2595" s="88" t="s">
        <v>71</v>
      </c>
      <c r="E2595" s="90" t="s">
        <v>22</v>
      </c>
      <c r="F2595" s="90">
        <v>68</v>
      </c>
      <c r="G2595" s="90">
        <v>66</v>
      </c>
      <c r="H2595" s="91">
        <v>2</v>
      </c>
      <c r="I2595" s="91"/>
      <c r="J2595" s="91">
        <v>0</v>
      </c>
      <c r="K2595" s="91"/>
      <c r="L2595" s="92">
        <v>2</v>
      </c>
      <c r="M2595" s="92"/>
      <c r="N2595" s="92"/>
      <c r="O2595" s="92">
        <v>1</v>
      </c>
      <c r="P2595" s="92">
        <v>1</v>
      </c>
      <c r="Q2595" s="92"/>
      <c r="R2595" s="92">
        <v>1</v>
      </c>
      <c r="S2595" s="92"/>
      <c r="T2595" s="93">
        <v>0</v>
      </c>
      <c r="U2595" s="93"/>
      <c r="V2595" s="94">
        <v>7</v>
      </c>
      <c r="W2595" s="121"/>
    </row>
    <row r="2596" spans="1:23" x14ac:dyDescent="0.2">
      <c r="A2596" s="86" t="s">
        <v>16</v>
      </c>
      <c r="B2596" s="86" t="s">
        <v>64</v>
      </c>
      <c r="C2596" s="88">
        <v>11643</v>
      </c>
      <c r="D2596" s="88" t="s">
        <v>71</v>
      </c>
      <c r="E2596" s="90" t="s">
        <v>22</v>
      </c>
      <c r="F2596" s="90">
        <v>68</v>
      </c>
      <c r="G2596" s="90">
        <v>66</v>
      </c>
      <c r="H2596" s="91">
        <v>2</v>
      </c>
      <c r="I2596" s="91"/>
      <c r="J2596" s="91"/>
      <c r="K2596" s="91">
        <v>1</v>
      </c>
      <c r="L2596" s="92">
        <v>2</v>
      </c>
      <c r="M2596" s="92"/>
      <c r="N2596" s="92">
        <v>0</v>
      </c>
      <c r="O2596" s="92"/>
      <c r="P2596" s="92">
        <v>1</v>
      </c>
      <c r="Q2596" s="92"/>
      <c r="R2596" s="92">
        <v>1</v>
      </c>
      <c r="S2596" s="92"/>
      <c r="T2596" s="93">
        <v>1</v>
      </c>
      <c r="U2596" s="93"/>
      <c r="V2596" s="94">
        <v>8</v>
      </c>
      <c r="W2596" s="121"/>
    </row>
    <row r="2597" spans="1:23" x14ac:dyDescent="0.2">
      <c r="A2597" s="86" t="s">
        <v>16</v>
      </c>
      <c r="B2597" s="86" t="s">
        <v>64</v>
      </c>
      <c r="C2597" s="88">
        <v>11643</v>
      </c>
      <c r="D2597" s="88" t="s">
        <v>71</v>
      </c>
      <c r="E2597" s="90" t="s">
        <v>22</v>
      </c>
      <c r="F2597" s="90">
        <v>68</v>
      </c>
      <c r="G2597" s="90">
        <v>66</v>
      </c>
      <c r="H2597" s="91">
        <v>1</v>
      </c>
      <c r="I2597" s="91"/>
      <c r="J2597" s="91">
        <v>1</v>
      </c>
      <c r="K2597" s="91"/>
      <c r="L2597" s="92">
        <v>2</v>
      </c>
      <c r="M2597" s="92"/>
      <c r="N2597" s="92">
        <v>1</v>
      </c>
      <c r="O2597" s="92"/>
      <c r="P2597" s="92">
        <v>2</v>
      </c>
      <c r="Q2597" s="92"/>
      <c r="R2597" s="92">
        <v>1</v>
      </c>
      <c r="S2597" s="92"/>
      <c r="T2597" s="93">
        <v>1</v>
      </c>
      <c r="U2597" s="93"/>
      <c r="V2597" s="94">
        <v>9</v>
      </c>
      <c r="W2597" s="121"/>
    </row>
    <row r="2598" spans="1:23" x14ac:dyDescent="0.2">
      <c r="A2598" s="86" t="s">
        <v>16</v>
      </c>
      <c r="B2598" s="86" t="s">
        <v>64</v>
      </c>
      <c r="C2598" s="88">
        <v>11643</v>
      </c>
      <c r="D2598" s="88" t="s">
        <v>71</v>
      </c>
      <c r="E2598" s="90" t="s">
        <v>22</v>
      </c>
      <c r="F2598" s="90">
        <v>68</v>
      </c>
      <c r="G2598" s="90">
        <v>66</v>
      </c>
      <c r="H2598" s="91">
        <v>2</v>
      </c>
      <c r="I2598" s="91"/>
      <c r="J2598" s="91">
        <v>0</v>
      </c>
      <c r="K2598" s="91"/>
      <c r="L2598" s="92">
        <v>2</v>
      </c>
      <c r="M2598" s="92"/>
      <c r="N2598" s="92">
        <v>1</v>
      </c>
      <c r="O2598" s="92"/>
      <c r="P2598" s="92">
        <v>2</v>
      </c>
      <c r="Q2598" s="92"/>
      <c r="R2598" s="92">
        <v>1</v>
      </c>
      <c r="S2598" s="92"/>
      <c r="T2598" s="93">
        <v>1</v>
      </c>
      <c r="U2598" s="93"/>
      <c r="V2598" s="94">
        <v>9</v>
      </c>
      <c r="W2598" s="121"/>
    </row>
    <row r="2599" spans="1:23" x14ac:dyDescent="0.2">
      <c r="A2599" s="86" t="e">
        <v>#REF!</v>
      </c>
      <c r="B2599" s="86" t="s">
        <v>64</v>
      </c>
      <c r="C2599" s="88">
        <v>11643</v>
      </c>
      <c r="D2599" s="88" t="s">
        <v>71</v>
      </c>
      <c r="E2599" s="90" t="s">
        <v>22</v>
      </c>
      <c r="F2599" s="90">
        <v>68</v>
      </c>
      <c r="G2599" s="90">
        <v>66</v>
      </c>
      <c r="H2599" s="91">
        <v>2</v>
      </c>
      <c r="I2599" s="91"/>
      <c r="J2599" s="91">
        <v>1</v>
      </c>
      <c r="K2599" s="91"/>
      <c r="L2599" s="92">
        <v>2</v>
      </c>
      <c r="M2599" s="92"/>
      <c r="N2599" s="92">
        <v>1</v>
      </c>
      <c r="O2599" s="92"/>
      <c r="P2599" s="92">
        <v>2</v>
      </c>
      <c r="Q2599" s="92"/>
      <c r="R2599" s="92">
        <v>1</v>
      </c>
      <c r="S2599" s="92"/>
      <c r="T2599" s="93">
        <v>1</v>
      </c>
      <c r="U2599" s="93"/>
      <c r="V2599" s="94">
        <v>10</v>
      </c>
      <c r="W2599" s="121"/>
    </row>
    <row r="2600" spans="1:23" x14ac:dyDescent="0.2">
      <c r="A2600" s="86" t="e">
        <v>#REF!</v>
      </c>
      <c r="B2600" s="86" t="s">
        <v>64</v>
      </c>
      <c r="C2600" s="88">
        <v>11643</v>
      </c>
      <c r="D2600" s="88" t="s">
        <v>71</v>
      </c>
      <c r="E2600" s="90" t="s">
        <v>22</v>
      </c>
      <c r="F2600" s="90">
        <v>68</v>
      </c>
      <c r="G2600" s="90">
        <v>66</v>
      </c>
      <c r="H2600" s="91">
        <v>2</v>
      </c>
      <c r="I2600" s="91"/>
      <c r="J2600" s="91"/>
      <c r="K2600" s="91">
        <v>0</v>
      </c>
      <c r="L2600" s="92">
        <v>1</v>
      </c>
      <c r="M2600" s="92"/>
      <c r="N2600" s="92">
        <v>1</v>
      </c>
      <c r="O2600" s="92"/>
      <c r="P2600" s="92">
        <v>2</v>
      </c>
      <c r="Q2600" s="92"/>
      <c r="R2600" s="92">
        <v>1</v>
      </c>
      <c r="S2600" s="92"/>
      <c r="T2600" s="93">
        <v>1</v>
      </c>
      <c r="U2600" s="93"/>
      <c r="V2600" s="94">
        <v>8</v>
      </c>
      <c r="W2600" s="121"/>
    </row>
    <row r="2601" spans="1:23" x14ac:dyDescent="0.2">
      <c r="A2601" s="86" t="e">
        <v>#REF!</v>
      </c>
      <c r="B2601" s="86" t="s">
        <v>64</v>
      </c>
      <c r="C2601" s="88">
        <v>11643</v>
      </c>
      <c r="D2601" s="88" t="s">
        <v>71</v>
      </c>
      <c r="E2601" s="90" t="s">
        <v>22</v>
      </c>
      <c r="F2601" s="90">
        <v>68</v>
      </c>
      <c r="G2601" s="90">
        <v>66</v>
      </c>
      <c r="H2601" s="91">
        <v>1</v>
      </c>
      <c r="I2601" s="91"/>
      <c r="J2601" s="91">
        <v>1</v>
      </c>
      <c r="K2601" s="91"/>
      <c r="L2601" s="92">
        <v>2</v>
      </c>
      <c r="M2601" s="92"/>
      <c r="N2601" s="92">
        <v>0</v>
      </c>
      <c r="O2601" s="92"/>
      <c r="P2601" s="92">
        <v>0</v>
      </c>
      <c r="Q2601" s="92"/>
      <c r="R2601" s="92">
        <v>1</v>
      </c>
      <c r="S2601" s="92"/>
      <c r="T2601" s="93">
        <v>1</v>
      </c>
      <c r="U2601" s="93"/>
      <c r="V2601" s="94">
        <v>6</v>
      </c>
      <c r="W2601" s="121"/>
    </row>
    <row r="2602" spans="1:23" x14ac:dyDescent="0.2">
      <c r="A2602" s="86" t="e">
        <v>#REF!</v>
      </c>
      <c r="B2602" s="86" t="s">
        <v>64</v>
      </c>
      <c r="C2602" s="88">
        <v>11643</v>
      </c>
      <c r="D2602" s="88" t="s">
        <v>71</v>
      </c>
      <c r="E2602" s="90" t="s">
        <v>22</v>
      </c>
      <c r="F2602" s="90">
        <v>68</v>
      </c>
      <c r="G2602" s="90">
        <v>66</v>
      </c>
      <c r="H2602" s="91"/>
      <c r="I2602" s="91">
        <v>1</v>
      </c>
      <c r="J2602" s="91">
        <v>1</v>
      </c>
      <c r="K2602" s="91"/>
      <c r="L2602" s="92">
        <v>0</v>
      </c>
      <c r="M2602" s="92"/>
      <c r="N2602" s="92">
        <v>1</v>
      </c>
      <c r="O2602" s="92"/>
      <c r="P2602" s="92">
        <v>2</v>
      </c>
      <c r="Q2602" s="92"/>
      <c r="R2602" s="92">
        <v>1</v>
      </c>
      <c r="S2602" s="92"/>
      <c r="T2602" s="93">
        <v>1</v>
      </c>
      <c r="U2602" s="93"/>
      <c r="V2602" s="94">
        <v>7</v>
      </c>
      <c r="W2602" s="121"/>
    </row>
    <row r="2603" spans="1:23" x14ac:dyDescent="0.2">
      <c r="A2603" s="86" t="e">
        <v>#REF!</v>
      </c>
      <c r="B2603" s="86" t="s">
        <v>64</v>
      </c>
      <c r="C2603" s="88">
        <v>11643</v>
      </c>
      <c r="D2603" s="88" t="s">
        <v>71</v>
      </c>
      <c r="E2603" s="90" t="s">
        <v>22</v>
      </c>
      <c r="F2603" s="90">
        <v>68</v>
      </c>
      <c r="G2603" s="90">
        <v>66</v>
      </c>
      <c r="H2603" s="91">
        <v>1</v>
      </c>
      <c r="I2603" s="91"/>
      <c r="J2603" s="91">
        <v>1</v>
      </c>
      <c r="K2603" s="91"/>
      <c r="L2603" s="92"/>
      <c r="M2603" s="92">
        <v>2</v>
      </c>
      <c r="N2603" s="92">
        <v>1</v>
      </c>
      <c r="O2603" s="92"/>
      <c r="P2603" s="92"/>
      <c r="Q2603" s="92">
        <v>1</v>
      </c>
      <c r="R2603" s="92"/>
      <c r="S2603" s="92">
        <v>0</v>
      </c>
      <c r="T2603" s="93">
        <v>1</v>
      </c>
      <c r="U2603" s="93"/>
      <c r="V2603" s="94">
        <v>7</v>
      </c>
      <c r="W2603" s="121"/>
    </row>
    <row r="2604" spans="1:23" x14ac:dyDescent="0.2">
      <c r="A2604" s="86" t="e">
        <v>#REF!</v>
      </c>
      <c r="B2604" s="86" t="s">
        <v>64</v>
      </c>
      <c r="C2604" s="88">
        <v>11643</v>
      </c>
      <c r="D2604" s="88" t="s">
        <v>71</v>
      </c>
      <c r="E2604" s="90" t="s">
        <v>22</v>
      </c>
      <c r="F2604" s="90">
        <v>68</v>
      </c>
      <c r="G2604" s="90">
        <v>66</v>
      </c>
      <c r="H2604" s="91">
        <v>1</v>
      </c>
      <c r="I2604" s="91"/>
      <c r="J2604" s="91">
        <v>1</v>
      </c>
      <c r="K2604" s="91"/>
      <c r="L2604" s="92">
        <v>2</v>
      </c>
      <c r="M2604" s="92"/>
      <c r="N2604" s="92">
        <v>1</v>
      </c>
      <c r="O2604" s="92"/>
      <c r="P2604" s="92"/>
      <c r="Q2604" s="92">
        <v>2</v>
      </c>
      <c r="R2604" s="92"/>
      <c r="S2604" s="92">
        <v>1</v>
      </c>
      <c r="T2604" s="93">
        <v>1</v>
      </c>
      <c r="U2604" s="93"/>
      <c r="V2604" s="94">
        <v>9</v>
      </c>
      <c r="W2604" s="121"/>
    </row>
    <row r="2605" spans="1:23" x14ac:dyDescent="0.2">
      <c r="A2605" s="86" t="e">
        <v>#REF!</v>
      </c>
      <c r="B2605" s="86" t="s">
        <v>64</v>
      </c>
      <c r="C2605" s="88">
        <v>11643</v>
      </c>
      <c r="D2605" s="88" t="s">
        <v>71</v>
      </c>
      <c r="E2605" s="90" t="s">
        <v>22</v>
      </c>
      <c r="F2605" s="90">
        <v>68</v>
      </c>
      <c r="G2605" s="90">
        <v>66</v>
      </c>
      <c r="H2605" s="91"/>
      <c r="I2605" s="91">
        <v>2</v>
      </c>
      <c r="J2605" s="91">
        <v>1</v>
      </c>
      <c r="K2605" s="91"/>
      <c r="L2605" s="92"/>
      <c r="M2605" s="92">
        <v>2</v>
      </c>
      <c r="N2605" s="92">
        <v>1</v>
      </c>
      <c r="O2605" s="92"/>
      <c r="P2605" s="92"/>
      <c r="Q2605" s="92">
        <v>2</v>
      </c>
      <c r="R2605" s="92">
        <v>1</v>
      </c>
      <c r="S2605" s="92"/>
      <c r="T2605" s="93">
        <v>1</v>
      </c>
      <c r="U2605" s="93"/>
      <c r="V2605" s="94">
        <v>10</v>
      </c>
      <c r="W2605" s="121"/>
    </row>
    <row r="2606" spans="1:23" x14ac:dyDescent="0.2">
      <c r="A2606" s="86" t="e">
        <v>#REF!</v>
      </c>
      <c r="B2606" s="86" t="s">
        <v>64</v>
      </c>
      <c r="C2606" s="88">
        <v>11643</v>
      </c>
      <c r="D2606" s="88" t="s">
        <v>71</v>
      </c>
      <c r="E2606" s="90" t="s">
        <v>22</v>
      </c>
      <c r="F2606" s="90">
        <v>68</v>
      </c>
      <c r="G2606" s="90">
        <v>66</v>
      </c>
      <c r="H2606" s="91">
        <v>1</v>
      </c>
      <c r="I2606" s="91"/>
      <c r="J2606" s="91">
        <v>0</v>
      </c>
      <c r="K2606" s="91"/>
      <c r="L2606" s="92">
        <v>2</v>
      </c>
      <c r="M2606" s="92"/>
      <c r="N2606" s="92">
        <v>1</v>
      </c>
      <c r="O2606" s="92"/>
      <c r="P2606" s="92"/>
      <c r="Q2606" s="92">
        <v>1</v>
      </c>
      <c r="R2606" s="92">
        <v>1</v>
      </c>
      <c r="S2606" s="92"/>
      <c r="T2606" s="93">
        <v>2</v>
      </c>
      <c r="U2606" s="93"/>
      <c r="V2606" s="94">
        <v>8</v>
      </c>
      <c r="W2606" s="121"/>
    </row>
    <row r="2607" spans="1:23" x14ac:dyDescent="0.2">
      <c r="A2607" s="86" t="e">
        <v>#REF!</v>
      </c>
      <c r="B2607" s="86" t="s">
        <v>64</v>
      </c>
      <c r="C2607" s="88">
        <v>11643</v>
      </c>
      <c r="D2607" s="88" t="s">
        <v>71</v>
      </c>
      <c r="E2607" s="90" t="s">
        <v>22</v>
      </c>
      <c r="F2607" s="90">
        <v>68</v>
      </c>
      <c r="G2607" s="90">
        <v>66</v>
      </c>
      <c r="H2607" s="91">
        <v>2</v>
      </c>
      <c r="I2607" s="91"/>
      <c r="J2607" s="91"/>
      <c r="K2607" s="91">
        <v>1</v>
      </c>
      <c r="L2607" s="92">
        <v>2</v>
      </c>
      <c r="M2607" s="92"/>
      <c r="N2607" s="92">
        <v>1</v>
      </c>
      <c r="O2607" s="92"/>
      <c r="P2607" s="92">
        <v>0</v>
      </c>
      <c r="Q2607" s="92"/>
      <c r="R2607" s="92">
        <v>1</v>
      </c>
      <c r="S2607" s="92"/>
      <c r="T2607" s="93">
        <v>2</v>
      </c>
      <c r="U2607" s="93"/>
      <c r="V2607" s="94">
        <v>9</v>
      </c>
      <c r="W2607" s="121"/>
    </row>
    <row r="2608" spans="1:23" x14ac:dyDescent="0.2">
      <c r="A2608" s="86" t="e">
        <v>#REF!</v>
      </c>
      <c r="B2608" s="86" t="s">
        <v>64</v>
      </c>
      <c r="C2608" s="88">
        <v>11643</v>
      </c>
      <c r="D2608" s="88" t="s">
        <v>71</v>
      </c>
      <c r="E2608" s="90" t="s">
        <v>22</v>
      </c>
      <c r="F2608" s="90">
        <v>68</v>
      </c>
      <c r="G2608" s="90">
        <v>66</v>
      </c>
      <c r="H2608" s="91">
        <v>1</v>
      </c>
      <c r="I2608" s="91"/>
      <c r="J2608" s="91"/>
      <c r="K2608" s="91">
        <v>1</v>
      </c>
      <c r="L2608" s="92">
        <v>2</v>
      </c>
      <c r="M2608" s="92"/>
      <c r="N2608" s="92">
        <v>1</v>
      </c>
      <c r="O2608" s="92"/>
      <c r="P2608" s="92">
        <v>2</v>
      </c>
      <c r="Q2608" s="92"/>
      <c r="R2608" s="92">
        <v>1</v>
      </c>
      <c r="S2608" s="92"/>
      <c r="T2608" s="93">
        <v>1</v>
      </c>
      <c r="U2608" s="93"/>
      <c r="V2608" s="94">
        <v>9</v>
      </c>
      <c r="W2608" s="121"/>
    </row>
    <row r="2609" spans="1:23" x14ac:dyDescent="0.2">
      <c r="A2609" s="86" t="e">
        <v>#REF!</v>
      </c>
      <c r="B2609" s="86" t="s">
        <v>64</v>
      </c>
      <c r="C2609" s="88">
        <v>11643</v>
      </c>
      <c r="D2609" s="88" t="s">
        <v>71</v>
      </c>
      <c r="E2609" s="90" t="s">
        <v>22</v>
      </c>
      <c r="F2609" s="90">
        <v>68</v>
      </c>
      <c r="G2609" s="90">
        <v>66</v>
      </c>
      <c r="H2609" s="91">
        <v>2</v>
      </c>
      <c r="I2609" s="91"/>
      <c r="J2609" s="91">
        <v>1</v>
      </c>
      <c r="K2609" s="91"/>
      <c r="L2609" s="92">
        <v>2</v>
      </c>
      <c r="M2609" s="92"/>
      <c r="N2609" s="92">
        <v>1</v>
      </c>
      <c r="O2609" s="92"/>
      <c r="P2609" s="92"/>
      <c r="Q2609" s="92">
        <v>2</v>
      </c>
      <c r="R2609" s="92">
        <v>1</v>
      </c>
      <c r="S2609" s="92"/>
      <c r="T2609" s="93">
        <v>1</v>
      </c>
      <c r="U2609" s="93"/>
      <c r="V2609" s="94">
        <v>10</v>
      </c>
      <c r="W2609" s="121"/>
    </row>
    <row r="2610" spans="1:23" x14ac:dyDescent="0.2">
      <c r="A2610" s="86" t="e">
        <v>#REF!</v>
      </c>
      <c r="B2610" s="86" t="s">
        <v>64</v>
      </c>
      <c r="C2610" s="88">
        <v>11643</v>
      </c>
      <c r="D2610" s="88" t="s">
        <v>71</v>
      </c>
      <c r="E2610" s="90" t="s">
        <v>22</v>
      </c>
      <c r="F2610" s="90">
        <v>68</v>
      </c>
      <c r="G2610" s="90">
        <v>66</v>
      </c>
      <c r="H2610" s="91">
        <v>2</v>
      </c>
      <c r="I2610" s="91"/>
      <c r="J2610" s="91"/>
      <c r="K2610" s="91">
        <v>1</v>
      </c>
      <c r="L2610" s="92">
        <v>0</v>
      </c>
      <c r="M2610" s="92"/>
      <c r="N2610" s="92"/>
      <c r="O2610" s="92">
        <v>1</v>
      </c>
      <c r="P2610" s="92">
        <v>2</v>
      </c>
      <c r="Q2610" s="92"/>
      <c r="R2610" s="92"/>
      <c r="S2610" s="92">
        <v>1</v>
      </c>
      <c r="T2610" s="93">
        <v>1</v>
      </c>
      <c r="U2610" s="93"/>
      <c r="V2610" s="94">
        <v>8</v>
      </c>
      <c r="W2610" s="121"/>
    </row>
    <row r="2611" spans="1:23" x14ac:dyDescent="0.2">
      <c r="A2611" s="86" t="e">
        <v>#REF!</v>
      </c>
      <c r="B2611" s="86" t="s">
        <v>64</v>
      </c>
      <c r="C2611" s="88">
        <v>11643</v>
      </c>
      <c r="D2611" s="88" t="s">
        <v>71</v>
      </c>
      <c r="E2611" s="90" t="s">
        <v>22</v>
      </c>
      <c r="F2611" s="90">
        <v>68</v>
      </c>
      <c r="G2611" s="90">
        <v>66</v>
      </c>
      <c r="H2611" s="91">
        <v>2</v>
      </c>
      <c r="I2611" s="91"/>
      <c r="J2611" s="91"/>
      <c r="K2611" s="91">
        <v>1</v>
      </c>
      <c r="L2611" s="92"/>
      <c r="M2611" s="92">
        <v>0</v>
      </c>
      <c r="N2611" s="92"/>
      <c r="O2611" s="92">
        <v>1</v>
      </c>
      <c r="P2611" s="92">
        <v>2</v>
      </c>
      <c r="Q2611" s="92"/>
      <c r="R2611" s="92">
        <v>1</v>
      </c>
      <c r="S2611" s="92"/>
      <c r="T2611" s="93">
        <v>1</v>
      </c>
      <c r="U2611" s="93"/>
      <c r="V2611" s="94">
        <v>8</v>
      </c>
      <c r="W2611" s="121"/>
    </row>
    <row r="2612" spans="1:23" x14ac:dyDescent="0.2">
      <c r="A2612" s="86" t="e">
        <v>#REF!</v>
      </c>
      <c r="B2612" s="86" t="s">
        <v>64</v>
      </c>
      <c r="C2612" s="88">
        <v>11643</v>
      </c>
      <c r="D2612" s="88" t="s">
        <v>71</v>
      </c>
      <c r="E2612" s="90" t="s">
        <v>22</v>
      </c>
      <c r="F2612" s="90">
        <v>68</v>
      </c>
      <c r="G2612" s="90">
        <v>66</v>
      </c>
      <c r="H2612" s="91">
        <v>2</v>
      </c>
      <c r="I2612" s="91"/>
      <c r="J2612" s="91">
        <v>1</v>
      </c>
      <c r="K2612" s="91"/>
      <c r="L2612" s="92">
        <v>1</v>
      </c>
      <c r="M2612" s="92"/>
      <c r="N2612" s="92">
        <v>1</v>
      </c>
      <c r="O2612" s="92"/>
      <c r="P2612" s="92"/>
      <c r="Q2612" s="92">
        <v>2</v>
      </c>
      <c r="R2612" s="92">
        <v>1</v>
      </c>
      <c r="S2612" s="92"/>
      <c r="T2612" s="93">
        <v>1</v>
      </c>
      <c r="U2612" s="93"/>
      <c r="V2612" s="94">
        <v>9</v>
      </c>
      <c r="W2612" s="121"/>
    </row>
    <row r="2613" spans="1:23" x14ac:dyDescent="0.2">
      <c r="A2613" s="86" t="e">
        <v>#REF!</v>
      </c>
      <c r="B2613" s="86" t="s">
        <v>64</v>
      </c>
      <c r="C2613" s="88">
        <v>11643</v>
      </c>
      <c r="D2613" s="88" t="s">
        <v>71</v>
      </c>
      <c r="E2613" s="90" t="s">
        <v>22</v>
      </c>
      <c r="F2613" s="90">
        <v>68</v>
      </c>
      <c r="G2613" s="90">
        <v>66</v>
      </c>
      <c r="H2613" s="91">
        <v>2</v>
      </c>
      <c r="I2613" s="91"/>
      <c r="J2613" s="91">
        <v>1</v>
      </c>
      <c r="K2613" s="91"/>
      <c r="L2613" s="92">
        <v>1</v>
      </c>
      <c r="M2613" s="92"/>
      <c r="N2613" s="92">
        <v>1</v>
      </c>
      <c r="O2613" s="92"/>
      <c r="P2613" s="92">
        <v>2</v>
      </c>
      <c r="Q2613" s="92"/>
      <c r="R2613" s="92">
        <v>1</v>
      </c>
      <c r="S2613" s="92"/>
      <c r="T2613" s="93">
        <v>2</v>
      </c>
      <c r="U2613" s="93"/>
      <c r="V2613" s="94">
        <v>10</v>
      </c>
      <c r="W2613" s="121"/>
    </row>
    <row r="2614" spans="1:23" x14ac:dyDescent="0.2">
      <c r="A2614" s="86" t="e">
        <v>#REF!</v>
      </c>
      <c r="B2614" s="86" t="s">
        <v>64</v>
      </c>
      <c r="C2614" s="88">
        <v>11643</v>
      </c>
      <c r="D2614" s="88" t="s">
        <v>71</v>
      </c>
      <c r="E2614" s="90" t="s">
        <v>22</v>
      </c>
      <c r="F2614" s="90">
        <v>68</v>
      </c>
      <c r="G2614" s="90">
        <v>66</v>
      </c>
      <c r="H2614" s="91">
        <v>2</v>
      </c>
      <c r="I2614" s="91"/>
      <c r="J2614" s="91">
        <v>1</v>
      </c>
      <c r="K2614" s="91"/>
      <c r="L2614" s="92">
        <v>1</v>
      </c>
      <c r="M2614" s="92"/>
      <c r="N2614" s="92">
        <v>0</v>
      </c>
      <c r="O2614" s="92"/>
      <c r="P2614" s="92">
        <v>1</v>
      </c>
      <c r="Q2614" s="92"/>
      <c r="R2614" s="92"/>
      <c r="S2614" s="92">
        <v>1</v>
      </c>
      <c r="T2614" s="93"/>
      <c r="U2614" s="93">
        <v>1</v>
      </c>
      <c r="V2614" s="94">
        <v>7</v>
      </c>
      <c r="W2614" s="121"/>
    </row>
    <row r="2615" spans="1:23" x14ac:dyDescent="0.2">
      <c r="A2615" s="86" t="e">
        <v>#REF!</v>
      </c>
      <c r="B2615" s="86" t="s">
        <v>64</v>
      </c>
      <c r="C2615" s="88">
        <v>11643</v>
      </c>
      <c r="D2615" s="88" t="s">
        <v>71</v>
      </c>
      <c r="E2615" s="90" t="s">
        <v>22</v>
      </c>
      <c r="F2615" s="90">
        <v>68</v>
      </c>
      <c r="G2615" s="90">
        <v>66</v>
      </c>
      <c r="H2615" s="91"/>
      <c r="I2615" s="91">
        <v>1</v>
      </c>
      <c r="J2615" s="91">
        <v>1</v>
      </c>
      <c r="K2615" s="91"/>
      <c r="L2615" s="92"/>
      <c r="M2615" s="92">
        <v>2</v>
      </c>
      <c r="N2615" s="92"/>
      <c r="O2615" s="92">
        <v>1</v>
      </c>
      <c r="P2615" s="92"/>
      <c r="Q2615" s="92">
        <v>1</v>
      </c>
      <c r="R2615" s="92">
        <v>1</v>
      </c>
      <c r="S2615" s="92"/>
      <c r="T2615" s="93">
        <v>1</v>
      </c>
      <c r="U2615" s="93"/>
      <c r="V2615" s="94">
        <v>8</v>
      </c>
      <c r="W2615" s="121"/>
    </row>
    <row r="2616" spans="1:23" x14ac:dyDescent="0.2">
      <c r="A2616" s="86" t="e">
        <v>#REF!</v>
      </c>
      <c r="B2616" s="86" t="s">
        <v>64</v>
      </c>
      <c r="C2616" s="88">
        <v>11643</v>
      </c>
      <c r="D2616" s="88" t="s">
        <v>71</v>
      </c>
      <c r="E2616" s="90" t="s">
        <v>22</v>
      </c>
      <c r="F2616" s="90">
        <v>68</v>
      </c>
      <c r="G2616" s="90">
        <v>66</v>
      </c>
      <c r="H2616" s="91">
        <v>2</v>
      </c>
      <c r="I2616" s="91"/>
      <c r="J2616" s="91"/>
      <c r="K2616" s="91">
        <v>1</v>
      </c>
      <c r="L2616" s="92">
        <v>1</v>
      </c>
      <c r="M2616" s="92"/>
      <c r="N2616" s="92"/>
      <c r="O2616" s="92">
        <v>1</v>
      </c>
      <c r="P2616" s="92">
        <v>1</v>
      </c>
      <c r="Q2616" s="92"/>
      <c r="R2616" s="92"/>
      <c r="S2616" s="92">
        <v>1</v>
      </c>
      <c r="T2616" s="93">
        <v>2</v>
      </c>
      <c r="U2616" s="93"/>
      <c r="V2616" s="94">
        <v>9</v>
      </c>
      <c r="W2616" s="121"/>
    </row>
    <row r="2617" spans="1:23" x14ac:dyDescent="0.2">
      <c r="A2617" s="86" t="e">
        <v>#REF!</v>
      </c>
      <c r="B2617" s="86" t="s">
        <v>64</v>
      </c>
      <c r="C2617" s="88">
        <v>11643</v>
      </c>
      <c r="D2617" s="88" t="s">
        <v>71</v>
      </c>
      <c r="E2617" s="90" t="s">
        <v>23</v>
      </c>
      <c r="F2617" s="90">
        <v>68</v>
      </c>
      <c r="G2617" s="90">
        <v>66</v>
      </c>
      <c r="H2617" s="91">
        <v>1</v>
      </c>
      <c r="I2617" s="91"/>
      <c r="J2617" s="91"/>
      <c r="K2617" s="91">
        <v>1</v>
      </c>
      <c r="L2617" s="92"/>
      <c r="M2617" s="92">
        <v>2</v>
      </c>
      <c r="N2617" s="92">
        <v>1</v>
      </c>
      <c r="O2617" s="92"/>
      <c r="P2617" s="92">
        <v>2</v>
      </c>
      <c r="Q2617" s="92"/>
      <c r="R2617" s="92">
        <v>1</v>
      </c>
      <c r="S2617" s="92"/>
      <c r="T2617" s="93">
        <v>1</v>
      </c>
      <c r="U2617" s="93"/>
      <c r="V2617" s="94">
        <v>9</v>
      </c>
      <c r="W2617" s="121"/>
    </row>
    <row r="2618" spans="1:23" x14ac:dyDescent="0.2">
      <c r="A2618" s="86" t="e">
        <v>#REF!</v>
      </c>
      <c r="B2618" s="86" t="s">
        <v>64</v>
      </c>
      <c r="C2618" s="88">
        <v>11643</v>
      </c>
      <c r="D2618" s="88" t="s">
        <v>71</v>
      </c>
      <c r="E2618" s="90" t="s">
        <v>23</v>
      </c>
      <c r="F2618" s="90">
        <v>68</v>
      </c>
      <c r="G2618" s="90">
        <v>66</v>
      </c>
      <c r="H2618" s="91">
        <v>1</v>
      </c>
      <c r="I2618" s="91"/>
      <c r="J2618" s="91"/>
      <c r="K2618" s="91">
        <v>1</v>
      </c>
      <c r="L2618" s="92"/>
      <c r="M2618" s="92">
        <v>0</v>
      </c>
      <c r="N2618" s="92"/>
      <c r="O2618" s="92">
        <v>0</v>
      </c>
      <c r="P2618" s="92">
        <v>1</v>
      </c>
      <c r="Q2618" s="92"/>
      <c r="R2618" s="92"/>
      <c r="S2618" s="92">
        <v>1</v>
      </c>
      <c r="T2618" s="93"/>
      <c r="U2618" s="93">
        <v>0</v>
      </c>
      <c r="V2618" s="94">
        <v>4</v>
      </c>
      <c r="W2618" s="121"/>
    </row>
    <row r="2619" spans="1:23" x14ac:dyDescent="0.2">
      <c r="A2619" s="86" t="e">
        <v>#REF!</v>
      </c>
      <c r="B2619" s="86" t="s">
        <v>64</v>
      </c>
      <c r="C2619" s="88">
        <v>11643</v>
      </c>
      <c r="D2619" s="88" t="s">
        <v>71</v>
      </c>
      <c r="E2619" s="90" t="s">
        <v>23</v>
      </c>
      <c r="F2619" s="90">
        <v>68</v>
      </c>
      <c r="G2619" s="90">
        <v>66</v>
      </c>
      <c r="H2619" s="91">
        <v>1</v>
      </c>
      <c r="I2619" s="91"/>
      <c r="J2619" s="91"/>
      <c r="K2619" s="91">
        <v>1</v>
      </c>
      <c r="L2619" s="92">
        <v>2</v>
      </c>
      <c r="M2619" s="92"/>
      <c r="N2619" s="92"/>
      <c r="O2619" s="92">
        <v>1</v>
      </c>
      <c r="P2619" s="92">
        <v>2</v>
      </c>
      <c r="Q2619" s="92"/>
      <c r="R2619" s="92"/>
      <c r="S2619" s="92">
        <v>0</v>
      </c>
      <c r="T2619" s="93"/>
      <c r="U2619" s="93">
        <v>1</v>
      </c>
      <c r="V2619" s="94">
        <v>8</v>
      </c>
      <c r="W2619" s="121"/>
    </row>
    <row r="2620" spans="1:23" x14ac:dyDescent="0.2">
      <c r="A2620" s="86" t="e">
        <v>#REF!</v>
      </c>
      <c r="B2620" s="86" t="s">
        <v>64</v>
      </c>
      <c r="C2620" s="88">
        <v>11643</v>
      </c>
      <c r="D2620" s="88" t="s">
        <v>71</v>
      </c>
      <c r="E2620" s="90" t="s">
        <v>23</v>
      </c>
      <c r="F2620" s="90">
        <v>68</v>
      </c>
      <c r="G2620" s="90">
        <v>66</v>
      </c>
      <c r="H2620" s="91"/>
      <c r="I2620" s="91">
        <v>2</v>
      </c>
      <c r="J2620" s="91"/>
      <c r="K2620" s="91">
        <v>1</v>
      </c>
      <c r="L2620" s="92"/>
      <c r="M2620" s="92">
        <v>2</v>
      </c>
      <c r="N2620" s="92">
        <v>1</v>
      </c>
      <c r="O2620" s="92"/>
      <c r="P2620" s="92">
        <v>2</v>
      </c>
      <c r="Q2620" s="92"/>
      <c r="R2620" s="92">
        <v>1</v>
      </c>
      <c r="S2620" s="92"/>
      <c r="T2620" s="93"/>
      <c r="U2620" s="93">
        <v>2</v>
      </c>
      <c r="V2620" s="94">
        <v>11</v>
      </c>
      <c r="W2620" s="121"/>
    </row>
    <row r="2621" spans="1:23" x14ac:dyDescent="0.2">
      <c r="A2621" s="86" t="e">
        <v>#REF!</v>
      </c>
      <c r="B2621" s="86" t="s">
        <v>64</v>
      </c>
      <c r="C2621" s="88">
        <v>11643</v>
      </c>
      <c r="D2621" s="88" t="s">
        <v>71</v>
      </c>
      <c r="E2621" s="90" t="s">
        <v>23</v>
      </c>
      <c r="F2621" s="90">
        <v>68</v>
      </c>
      <c r="G2621" s="90">
        <v>66</v>
      </c>
      <c r="H2621" s="91">
        <v>2</v>
      </c>
      <c r="I2621" s="91"/>
      <c r="J2621" s="91"/>
      <c r="K2621" s="91">
        <v>1</v>
      </c>
      <c r="L2621" s="92"/>
      <c r="M2621" s="92">
        <v>0</v>
      </c>
      <c r="N2621" s="92">
        <v>1</v>
      </c>
      <c r="O2621" s="92"/>
      <c r="P2621" s="92">
        <v>2</v>
      </c>
      <c r="Q2621" s="92"/>
      <c r="R2621" s="92">
        <v>1</v>
      </c>
      <c r="S2621" s="92"/>
      <c r="T2621" s="93">
        <v>0</v>
      </c>
      <c r="U2621" s="93"/>
      <c r="V2621" s="94">
        <v>7</v>
      </c>
      <c r="W2621" s="121"/>
    </row>
    <row r="2622" spans="1:23" x14ac:dyDescent="0.2">
      <c r="A2622" s="86" t="e">
        <v>#REF!</v>
      </c>
      <c r="B2622" s="86" t="s">
        <v>64</v>
      </c>
      <c r="C2622" s="88">
        <v>11643</v>
      </c>
      <c r="D2622" s="88" t="s">
        <v>71</v>
      </c>
      <c r="E2622" s="90" t="s">
        <v>23</v>
      </c>
      <c r="F2622" s="90">
        <v>68</v>
      </c>
      <c r="G2622" s="90">
        <v>66</v>
      </c>
      <c r="H2622" s="91">
        <v>1</v>
      </c>
      <c r="I2622" s="91"/>
      <c r="J2622" s="91"/>
      <c r="K2622" s="91">
        <v>1</v>
      </c>
      <c r="L2622" s="92"/>
      <c r="M2622" s="92">
        <v>1</v>
      </c>
      <c r="N2622" s="92">
        <v>1</v>
      </c>
      <c r="O2622" s="92"/>
      <c r="P2622" s="92">
        <v>2</v>
      </c>
      <c r="Q2622" s="92"/>
      <c r="R2622" s="92">
        <v>1</v>
      </c>
      <c r="S2622" s="92"/>
      <c r="T2622" s="93">
        <v>2</v>
      </c>
      <c r="U2622" s="93"/>
      <c r="V2622" s="94">
        <v>9</v>
      </c>
      <c r="W2622" s="121"/>
    </row>
    <row r="2623" spans="1:23" x14ac:dyDescent="0.2">
      <c r="A2623" s="86" t="e">
        <v>#REF!</v>
      </c>
      <c r="B2623" s="86" t="s">
        <v>64</v>
      </c>
      <c r="C2623" s="88">
        <v>11643</v>
      </c>
      <c r="D2623" s="88" t="s">
        <v>71</v>
      </c>
      <c r="E2623" s="90" t="s">
        <v>23</v>
      </c>
      <c r="F2623" s="90">
        <v>68</v>
      </c>
      <c r="G2623" s="90">
        <v>66</v>
      </c>
      <c r="H2623" s="91">
        <v>2</v>
      </c>
      <c r="I2623" s="91"/>
      <c r="J2623" s="91">
        <v>1</v>
      </c>
      <c r="K2623" s="91"/>
      <c r="L2623" s="92">
        <v>2</v>
      </c>
      <c r="M2623" s="92"/>
      <c r="N2623" s="92">
        <v>1</v>
      </c>
      <c r="O2623" s="92"/>
      <c r="P2623" s="92"/>
      <c r="Q2623" s="92">
        <v>2</v>
      </c>
      <c r="R2623" s="92">
        <v>1</v>
      </c>
      <c r="S2623" s="92"/>
      <c r="T2623" s="93">
        <v>2</v>
      </c>
      <c r="U2623" s="93"/>
      <c r="V2623" s="94">
        <v>11</v>
      </c>
      <c r="W2623" s="121"/>
    </row>
    <row r="2624" spans="1:23" x14ac:dyDescent="0.2">
      <c r="A2624" s="86" t="e">
        <v>#REF!</v>
      </c>
      <c r="B2624" s="86" t="s">
        <v>64</v>
      </c>
      <c r="C2624" s="88">
        <v>11643</v>
      </c>
      <c r="D2624" s="88" t="s">
        <v>71</v>
      </c>
      <c r="E2624" s="90" t="s">
        <v>23</v>
      </c>
      <c r="F2624" s="90">
        <v>68</v>
      </c>
      <c r="G2624" s="90">
        <v>66</v>
      </c>
      <c r="H2624" s="91"/>
      <c r="I2624" s="91">
        <v>2</v>
      </c>
      <c r="J2624" s="91"/>
      <c r="K2624" s="91">
        <v>1</v>
      </c>
      <c r="L2624" s="92"/>
      <c r="M2624" s="92">
        <v>2</v>
      </c>
      <c r="N2624" s="92">
        <v>1</v>
      </c>
      <c r="O2624" s="92"/>
      <c r="P2624" s="92"/>
      <c r="Q2624" s="92">
        <v>2</v>
      </c>
      <c r="R2624" s="92"/>
      <c r="S2624" s="92">
        <v>1</v>
      </c>
      <c r="T2624" s="93">
        <v>2</v>
      </c>
      <c r="U2624" s="93"/>
      <c r="V2624" s="94">
        <v>11</v>
      </c>
      <c r="W2624" s="121"/>
    </row>
    <row r="2625" spans="1:23" x14ac:dyDescent="0.2">
      <c r="A2625" s="86" t="e">
        <v>#REF!</v>
      </c>
      <c r="B2625" s="86" t="s">
        <v>64</v>
      </c>
      <c r="C2625" s="88">
        <v>11643</v>
      </c>
      <c r="D2625" s="88" t="s">
        <v>71</v>
      </c>
      <c r="E2625" s="90" t="s">
        <v>23</v>
      </c>
      <c r="F2625" s="90">
        <v>68</v>
      </c>
      <c r="G2625" s="90">
        <v>66</v>
      </c>
      <c r="H2625" s="91"/>
      <c r="I2625" s="91">
        <v>2</v>
      </c>
      <c r="J2625" s="91"/>
      <c r="K2625" s="91">
        <v>1</v>
      </c>
      <c r="L2625" s="92">
        <v>2</v>
      </c>
      <c r="M2625" s="92"/>
      <c r="N2625" s="92"/>
      <c r="O2625" s="92">
        <v>1</v>
      </c>
      <c r="P2625" s="92">
        <v>2</v>
      </c>
      <c r="Q2625" s="92"/>
      <c r="R2625" s="92">
        <v>1</v>
      </c>
      <c r="S2625" s="92"/>
      <c r="T2625" s="93">
        <v>0</v>
      </c>
      <c r="U2625" s="93"/>
      <c r="V2625" s="94">
        <v>9</v>
      </c>
      <c r="W2625" s="121"/>
    </row>
    <row r="2626" spans="1:23" x14ac:dyDescent="0.2">
      <c r="A2626" s="86" t="e">
        <v>#REF!</v>
      </c>
      <c r="B2626" s="86" t="s">
        <v>64</v>
      </c>
      <c r="C2626" s="88">
        <v>11643</v>
      </c>
      <c r="D2626" s="88" t="s">
        <v>71</v>
      </c>
      <c r="E2626" s="90" t="s">
        <v>23</v>
      </c>
      <c r="F2626" s="90">
        <v>68</v>
      </c>
      <c r="G2626" s="90">
        <v>66</v>
      </c>
      <c r="H2626" s="91">
        <v>2</v>
      </c>
      <c r="I2626" s="91"/>
      <c r="J2626" s="91"/>
      <c r="K2626" s="91">
        <v>1</v>
      </c>
      <c r="L2626" s="92">
        <v>2</v>
      </c>
      <c r="M2626" s="92"/>
      <c r="N2626" s="92">
        <v>1</v>
      </c>
      <c r="O2626" s="92"/>
      <c r="P2626" s="92">
        <v>0</v>
      </c>
      <c r="Q2626" s="92"/>
      <c r="R2626" s="92">
        <v>1</v>
      </c>
      <c r="S2626" s="92"/>
      <c r="T2626" s="93"/>
      <c r="U2626" s="93">
        <v>0</v>
      </c>
      <c r="V2626" s="94">
        <v>7</v>
      </c>
      <c r="W2626" s="121"/>
    </row>
    <row r="2627" spans="1:23" x14ac:dyDescent="0.2">
      <c r="A2627" s="86" t="e">
        <v>#REF!</v>
      </c>
      <c r="B2627" s="86" t="s">
        <v>64</v>
      </c>
      <c r="C2627" s="88">
        <v>11643</v>
      </c>
      <c r="D2627" s="88" t="s">
        <v>71</v>
      </c>
      <c r="E2627" s="90" t="s">
        <v>23</v>
      </c>
      <c r="F2627" s="90">
        <v>68</v>
      </c>
      <c r="G2627" s="90">
        <v>66</v>
      </c>
      <c r="H2627" s="91">
        <v>2</v>
      </c>
      <c r="I2627" s="91"/>
      <c r="J2627" s="91"/>
      <c r="K2627" s="91">
        <v>1</v>
      </c>
      <c r="L2627" s="92"/>
      <c r="M2627" s="92">
        <v>2</v>
      </c>
      <c r="N2627" s="92">
        <v>1</v>
      </c>
      <c r="O2627" s="92"/>
      <c r="P2627" s="92">
        <v>2</v>
      </c>
      <c r="Q2627" s="92"/>
      <c r="R2627" s="92"/>
      <c r="S2627" s="92">
        <v>1</v>
      </c>
      <c r="T2627" s="93">
        <v>1</v>
      </c>
      <c r="U2627" s="93"/>
      <c r="V2627" s="94">
        <v>10</v>
      </c>
      <c r="W2627" s="121"/>
    </row>
    <row r="2628" spans="1:23" x14ac:dyDescent="0.2">
      <c r="A2628" s="86" t="e">
        <v>#REF!</v>
      </c>
      <c r="B2628" s="86" t="s">
        <v>64</v>
      </c>
      <c r="C2628" s="88">
        <v>11643</v>
      </c>
      <c r="D2628" s="88" t="s">
        <v>71</v>
      </c>
      <c r="E2628" s="90" t="s">
        <v>23</v>
      </c>
      <c r="F2628" s="90">
        <v>68</v>
      </c>
      <c r="G2628" s="90">
        <v>66</v>
      </c>
      <c r="H2628" s="91">
        <v>2</v>
      </c>
      <c r="I2628" s="91"/>
      <c r="J2628" s="91">
        <v>1</v>
      </c>
      <c r="K2628" s="91"/>
      <c r="L2628" s="92">
        <v>2</v>
      </c>
      <c r="M2628" s="92"/>
      <c r="N2628" s="92">
        <v>1</v>
      </c>
      <c r="O2628" s="92"/>
      <c r="P2628" s="92">
        <v>2</v>
      </c>
      <c r="Q2628" s="92"/>
      <c r="R2628" s="92">
        <v>1</v>
      </c>
      <c r="S2628" s="92"/>
      <c r="T2628" s="93"/>
      <c r="U2628" s="93">
        <v>2</v>
      </c>
      <c r="V2628" s="94">
        <v>11</v>
      </c>
      <c r="W2628" s="121"/>
    </row>
    <row r="2629" spans="1:23" x14ac:dyDescent="0.2">
      <c r="A2629" s="86" t="e">
        <v>#REF!</v>
      </c>
      <c r="B2629" s="86" t="s">
        <v>64</v>
      </c>
      <c r="C2629" s="88">
        <v>11643</v>
      </c>
      <c r="D2629" s="88" t="s">
        <v>71</v>
      </c>
      <c r="E2629" s="90" t="s">
        <v>23</v>
      </c>
      <c r="F2629" s="90">
        <v>68</v>
      </c>
      <c r="G2629" s="90">
        <v>66</v>
      </c>
      <c r="H2629" s="91"/>
      <c r="I2629" s="91">
        <v>2</v>
      </c>
      <c r="J2629" s="91"/>
      <c r="K2629" s="91">
        <v>0</v>
      </c>
      <c r="L2629" s="92">
        <v>2</v>
      </c>
      <c r="M2629" s="92"/>
      <c r="N2629" s="92">
        <v>0</v>
      </c>
      <c r="O2629" s="92"/>
      <c r="P2629" s="92">
        <v>0</v>
      </c>
      <c r="Q2629" s="92"/>
      <c r="R2629" s="92">
        <v>0</v>
      </c>
      <c r="S2629" s="92"/>
      <c r="T2629" s="93">
        <v>0</v>
      </c>
      <c r="U2629" s="93"/>
      <c r="V2629" s="94">
        <v>4</v>
      </c>
      <c r="W2629" s="121"/>
    </row>
    <row r="2630" spans="1:23" x14ac:dyDescent="0.2">
      <c r="A2630" s="86" t="e">
        <v>#REF!</v>
      </c>
      <c r="B2630" s="86" t="s">
        <v>64</v>
      </c>
      <c r="C2630" s="88">
        <v>11643</v>
      </c>
      <c r="D2630" s="88" t="s">
        <v>71</v>
      </c>
      <c r="E2630" s="90" t="s">
        <v>23</v>
      </c>
      <c r="F2630" s="90">
        <v>68</v>
      </c>
      <c r="G2630" s="90">
        <v>66</v>
      </c>
      <c r="H2630" s="91">
        <v>2</v>
      </c>
      <c r="I2630" s="91"/>
      <c r="J2630" s="91">
        <v>0</v>
      </c>
      <c r="K2630" s="91"/>
      <c r="L2630" s="92">
        <v>2</v>
      </c>
      <c r="M2630" s="92"/>
      <c r="N2630" s="92">
        <v>1</v>
      </c>
      <c r="O2630" s="92"/>
      <c r="P2630" s="92">
        <v>2</v>
      </c>
      <c r="Q2630" s="92"/>
      <c r="R2630" s="92"/>
      <c r="S2630" s="92">
        <v>1</v>
      </c>
      <c r="T2630" s="93"/>
      <c r="U2630" s="93">
        <v>2</v>
      </c>
      <c r="V2630" s="94">
        <v>10</v>
      </c>
      <c r="W2630" s="121"/>
    </row>
    <row r="2631" spans="1:23" x14ac:dyDescent="0.2">
      <c r="A2631" s="86" t="e">
        <v>#REF!</v>
      </c>
      <c r="B2631" s="86" t="s">
        <v>64</v>
      </c>
      <c r="C2631" s="88">
        <v>11643</v>
      </c>
      <c r="D2631" s="88" t="s">
        <v>71</v>
      </c>
      <c r="E2631" s="90" t="s">
        <v>23</v>
      </c>
      <c r="F2631" s="90">
        <v>68</v>
      </c>
      <c r="G2631" s="90">
        <v>66</v>
      </c>
      <c r="H2631" s="91">
        <v>2</v>
      </c>
      <c r="I2631" s="91"/>
      <c r="J2631" s="91">
        <v>1</v>
      </c>
      <c r="K2631" s="91"/>
      <c r="L2631" s="92"/>
      <c r="M2631" s="92">
        <v>2</v>
      </c>
      <c r="N2631" s="92">
        <v>1</v>
      </c>
      <c r="O2631" s="92"/>
      <c r="P2631" s="92">
        <v>2</v>
      </c>
      <c r="Q2631" s="92"/>
      <c r="R2631" s="92">
        <v>1</v>
      </c>
      <c r="S2631" s="92"/>
      <c r="T2631" s="93">
        <v>1</v>
      </c>
      <c r="U2631" s="93"/>
      <c r="V2631" s="94">
        <v>10</v>
      </c>
      <c r="W2631" s="121"/>
    </row>
    <row r="2632" spans="1:23" x14ac:dyDescent="0.2">
      <c r="A2632" s="86" t="e">
        <v>#REF!</v>
      </c>
      <c r="B2632" s="86" t="s">
        <v>64</v>
      </c>
      <c r="C2632" s="88">
        <v>11643</v>
      </c>
      <c r="D2632" s="88" t="s">
        <v>71</v>
      </c>
      <c r="E2632" s="90" t="s">
        <v>23</v>
      </c>
      <c r="F2632" s="90">
        <v>68</v>
      </c>
      <c r="G2632" s="90">
        <v>66</v>
      </c>
      <c r="H2632" s="91"/>
      <c r="I2632" s="91">
        <v>2</v>
      </c>
      <c r="J2632" s="91"/>
      <c r="K2632" s="91">
        <v>1</v>
      </c>
      <c r="L2632" s="92"/>
      <c r="M2632" s="92">
        <v>1</v>
      </c>
      <c r="N2632" s="92">
        <v>1</v>
      </c>
      <c r="O2632" s="92"/>
      <c r="P2632" s="92">
        <v>2</v>
      </c>
      <c r="Q2632" s="92"/>
      <c r="R2632" s="92">
        <v>1</v>
      </c>
      <c r="S2632" s="92"/>
      <c r="T2632" s="93"/>
      <c r="U2632" s="93">
        <v>1</v>
      </c>
      <c r="V2632" s="94">
        <v>9</v>
      </c>
      <c r="W2632" s="121"/>
    </row>
    <row r="2633" spans="1:23" x14ac:dyDescent="0.2">
      <c r="A2633" s="86" t="e">
        <v>#REF!</v>
      </c>
      <c r="B2633" s="86" t="s">
        <v>64</v>
      </c>
      <c r="C2633" s="88">
        <v>11643</v>
      </c>
      <c r="D2633" s="88" t="s">
        <v>71</v>
      </c>
      <c r="E2633" s="90" t="s">
        <v>23</v>
      </c>
      <c r="F2633" s="90">
        <v>68</v>
      </c>
      <c r="G2633" s="90">
        <v>66</v>
      </c>
      <c r="H2633" s="91">
        <v>2</v>
      </c>
      <c r="I2633" s="91"/>
      <c r="J2633" s="91">
        <v>1</v>
      </c>
      <c r="K2633" s="91"/>
      <c r="L2633" s="92">
        <v>2</v>
      </c>
      <c r="M2633" s="92"/>
      <c r="N2633" s="92">
        <v>1</v>
      </c>
      <c r="O2633" s="92"/>
      <c r="P2633" s="92">
        <v>2</v>
      </c>
      <c r="Q2633" s="92"/>
      <c r="R2633" s="92">
        <v>1</v>
      </c>
      <c r="S2633" s="92"/>
      <c r="T2633" s="93">
        <v>1</v>
      </c>
      <c r="U2633" s="93"/>
      <c r="V2633" s="94">
        <v>10</v>
      </c>
      <c r="W2633" s="121"/>
    </row>
    <row r="2634" spans="1:23" x14ac:dyDescent="0.2">
      <c r="A2634" s="86" t="e">
        <v>#REF!</v>
      </c>
      <c r="B2634" s="86" t="s">
        <v>64</v>
      </c>
      <c r="C2634" s="88">
        <v>11643</v>
      </c>
      <c r="D2634" s="88" t="s">
        <v>71</v>
      </c>
      <c r="E2634" s="90" t="s">
        <v>23</v>
      </c>
      <c r="F2634" s="90">
        <v>68</v>
      </c>
      <c r="G2634" s="90">
        <v>66</v>
      </c>
      <c r="H2634" s="91">
        <v>0</v>
      </c>
      <c r="I2634" s="91"/>
      <c r="J2634" s="91"/>
      <c r="K2634" s="91">
        <v>0</v>
      </c>
      <c r="L2634" s="92"/>
      <c r="M2634" s="92">
        <v>2</v>
      </c>
      <c r="N2634" s="92">
        <v>1</v>
      </c>
      <c r="O2634" s="92"/>
      <c r="P2634" s="92">
        <v>0</v>
      </c>
      <c r="Q2634" s="92"/>
      <c r="R2634" s="92">
        <v>1</v>
      </c>
      <c r="S2634" s="92"/>
      <c r="T2634" s="93">
        <v>1</v>
      </c>
      <c r="U2634" s="93"/>
      <c r="V2634" s="94">
        <v>5</v>
      </c>
      <c r="W2634" s="121"/>
    </row>
    <row r="2635" spans="1:23" x14ac:dyDescent="0.2">
      <c r="A2635" s="86" t="e">
        <v>#REF!</v>
      </c>
      <c r="B2635" s="86" t="s">
        <v>64</v>
      </c>
      <c r="C2635" s="88">
        <v>11643</v>
      </c>
      <c r="D2635" s="88" t="s">
        <v>71</v>
      </c>
      <c r="E2635" s="90" t="s">
        <v>23</v>
      </c>
      <c r="F2635" s="90">
        <v>68</v>
      </c>
      <c r="G2635" s="90">
        <v>66</v>
      </c>
      <c r="H2635" s="91">
        <v>0</v>
      </c>
      <c r="I2635" s="91"/>
      <c r="J2635" s="91">
        <v>1</v>
      </c>
      <c r="K2635" s="91"/>
      <c r="L2635" s="92"/>
      <c r="M2635" s="92">
        <v>1</v>
      </c>
      <c r="N2635" s="92">
        <v>1</v>
      </c>
      <c r="O2635" s="92"/>
      <c r="P2635" s="92">
        <v>0</v>
      </c>
      <c r="Q2635" s="92"/>
      <c r="R2635" s="92">
        <v>0</v>
      </c>
      <c r="S2635" s="92"/>
      <c r="T2635" s="93"/>
      <c r="U2635" s="93">
        <v>2</v>
      </c>
      <c r="V2635" s="94">
        <v>5</v>
      </c>
      <c r="W2635" s="121"/>
    </row>
    <row r="2636" spans="1:23" x14ac:dyDescent="0.2">
      <c r="A2636" s="86" t="e">
        <v>#REF!</v>
      </c>
      <c r="B2636" s="86" t="s">
        <v>64</v>
      </c>
      <c r="C2636" s="88">
        <v>11643</v>
      </c>
      <c r="D2636" s="88" t="s">
        <v>71</v>
      </c>
      <c r="E2636" s="90" t="s">
        <v>23</v>
      </c>
      <c r="F2636" s="90">
        <v>68</v>
      </c>
      <c r="G2636" s="90">
        <v>66</v>
      </c>
      <c r="H2636" s="91"/>
      <c r="I2636" s="91">
        <v>2</v>
      </c>
      <c r="J2636" s="91"/>
      <c r="K2636" s="91">
        <v>1</v>
      </c>
      <c r="L2636" s="92"/>
      <c r="M2636" s="92">
        <v>2</v>
      </c>
      <c r="N2636" s="92"/>
      <c r="O2636" s="92">
        <v>1</v>
      </c>
      <c r="P2636" s="92">
        <v>2</v>
      </c>
      <c r="Q2636" s="92"/>
      <c r="R2636" s="92">
        <v>1</v>
      </c>
      <c r="S2636" s="92"/>
      <c r="T2636" s="93"/>
      <c r="U2636" s="93">
        <v>1</v>
      </c>
      <c r="V2636" s="94">
        <v>10</v>
      </c>
      <c r="W2636" s="121"/>
    </row>
    <row r="2637" spans="1:23" x14ac:dyDescent="0.2">
      <c r="A2637" s="86" t="e">
        <v>#REF!</v>
      </c>
      <c r="B2637" s="86" t="s">
        <v>64</v>
      </c>
      <c r="C2637" s="88">
        <v>11643</v>
      </c>
      <c r="D2637" s="88" t="s">
        <v>71</v>
      </c>
      <c r="E2637" s="90" t="s">
        <v>23</v>
      </c>
      <c r="F2637" s="90">
        <v>68</v>
      </c>
      <c r="G2637" s="90">
        <v>66</v>
      </c>
      <c r="H2637" s="91"/>
      <c r="I2637" s="91">
        <v>2</v>
      </c>
      <c r="J2637" s="91"/>
      <c r="K2637" s="91">
        <v>1</v>
      </c>
      <c r="L2637" s="92">
        <v>2</v>
      </c>
      <c r="M2637" s="92"/>
      <c r="N2637" s="92">
        <v>1</v>
      </c>
      <c r="O2637" s="92"/>
      <c r="P2637" s="92">
        <v>2</v>
      </c>
      <c r="Q2637" s="92"/>
      <c r="R2637" s="92">
        <v>1</v>
      </c>
      <c r="S2637" s="92"/>
      <c r="T2637" s="93">
        <v>1</v>
      </c>
      <c r="U2637" s="93"/>
      <c r="V2637" s="94">
        <v>10</v>
      </c>
      <c r="W2637" s="121"/>
    </row>
    <row r="2638" spans="1:23" x14ac:dyDescent="0.2">
      <c r="A2638" s="86" t="e">
        <v>#REF!</v>
      </c>
      <c r="B2638" s="86" t="s">
        <v>64</v>
      </c>
      <c r="C2638" s="88">
        <v>11643</v>
      </c>
      <c r="D2638" s="88" t="s">
        <v>71</v>
      </c>
      <c r="E2638" s="90" t="s">
        <v>23</v>
      </c>
      <c r="F2638" s="90">
        <v>68</v>
      </c>
      <c r="G2638" s="90">
        <v>66</v>
      </c>
      <c r="H2638" s="91">
        <v>2</v>
      </c>
      <c r="I2638" s="91"/>
      <c r="J2638" s="91"/>
      <c r="K2638" s="91">
        <v>1</v>
      </c>
      <c r="L2638" s="92">
        <v>2</v>
      </c>
      <c r="M2638" s="92"/>
      <c r="N2638" s="92">
        <v>1</v>
      </c>
      <c r="O2638" s="92"/>
      <c r="P2638" s="92">
        <v>2</v>
      </c>
      <c r="Q2638" s="92"/>
      <c r="R2638" s="92">
        <v>1</v>
      </c>
      <c r="S2638" s="92"/>
      <c r="T2638" s="93"/>
      <c r="U2638" s="93">
        <v>0</v>
      </c>
      <c r="V2638" s="94">
        <v>9</v>
      </c>
      <c r="W2638" s="121"/>
    </row>
    <row r="2639" spans="1:23" x14ac:dyDescent="0.2">
      <c r="A2639" s="86" t="e">
        <v>#REF!</v>
      </c>
      <c r="B2639" s="86" t="s">
        <v>64</v>
      </c>
      <c r="C2639" s="88">
        <v>11643</v>
      </c>
      <c r="D2639" s="88" t="s">
        <v>71</v>
      </c>
      <c r="E2639" s="90" t="s">
        <v>23</v>
      </c>
      <c r="F2639" s="90">
        <v>68</v>
      </c>
      <c r="G2639" s="90">
        <v>66</v>
      </c>
      <c r="H2639" s="91">
        <v>1</v>
      </c>
      <c r="I2639" s="91"/>
      <c r="J2639" s="91">
        <v>0</v>
      </c>
      <c r="K2639" s="91"/>
      <c r="L2639" s="92"/>
      <c r="M2639" s="92">
        <v>0</v>
      </c>
      <c r="N2639" s="92">
        <v>0</v>
      </c>
      <c r="O2639" s="92"/>
      <c r="P2639" s="92">
        <v>2</v>
      </c>
      <c r="Q2639" s="92"/>
      <c r="R2639" s="92">
        <v>0</v>
      </c>
      <c r="S2639" s="92"/>
      <c r="T2639" s="93">
        <v>0</v>
      </c>
      <c r="U2639" s="93"/>
      <c r="V2639" s="94">
        <v>3</v>
      </c>
      <c r="W2639" s="121"/>
    </row>
    <row r="2640" spans="1:23" x14ac:dyDescent="0.2">
      <c r="A2640" s="86" t="e">
        <v>#REF!</v>
      </c>
      <c r="B2640" s="86" t="s">
        <v>64</v>
      </c>
      <c r="C2640" s="88">
        <v>11643</v>
      </c>
      <c r="D2640" s="88" t="s">
        <v>71</v>
      </c>
      <c r="E2640" s="90" t="s">
        <v>23</v>
      </c>
      <c r="F2640" s="90">
        <v>68</v>
      </c>
      <c r="G2640" s="90">
        <v>66</v>
      </c>
      <c r="H2640" s="91">
        <v>1</v>
      </c>
      <c r="I2640" s="91"/>
      <c r="J2640" s="91"/>
      <c r="K2640" s="91">
        <v>1</v>
      </c>
      <c r="L2640" s="92"/>
      <c r="M2640" s="92">
        <v>2</v>
      </c>
      <c r="N2640" s="92"/>
      <c r="O2640" s="92">
        <v>0</v>
      </c>
      <c r="P2640" s="92">
        <v>0</v>
      </c>
      <c r="Q2640" s="92"/>
      <c r="R2640" s="92">
        <v>1</v>
      </c>
      <c r="S2640" s="92"/>
      <c r="T2640" s="93">
        <v>2</v>
      </c>
      <c r="U2640" s="93"/>
      <c r="V2640" s="94">
        <v>7</v>
      </c>
      <c r="W2640" s="121"/>
    </row>
    <row r="2641" spans="1:23" x14ac:dyDescent="0.2">
      <c r="A2641" s="86" t="e">
        <v>#REF!</v>
      </c>
      <c r="B2641" s="86" t="s">
        <v>64</v>
      </c>
      <c r="C2641" s="88">
        <v>11643</v>
      </c>
      <c r="D2641" s="88" t="s">
        <v>71</v>
      </c>
      <c r="E2641" s="90" t="s">
        <v>23</v>
      </c>
      <c r="F2641" s="90">
        <v>68</v>
      </c>
      <c r="G2641" s="90">
        <v>66</v>
      </c>
      <c r="H2641" s="91">
        <v>0</v>
      </c>
      <c r="I2641" s="91"/>
      <c r="J2641" s="91">
        <v>1</v>
      </c>
      <c r="K2641" s="91"/>
      <c r="L2641" s="92">
        <v>2</v>
      </c>
      <c r="M2641" s="92"/>
      <c r="N2641" s="92"/>
      <c r="O2641" s="92">
        <v>0</v>
      </c>
      <c r="P2641" s="92">
        <v>2</v>
      </c>
      <c r="Q2641" s="92"/>
      <c r="R2641" s="92">
        <v>1</v>
      </c>
      <c r="S2641" s="92"/>
      <c r="T2641" s="93">
        <v>2</v>
      </c>
      <c r="U2641" s="93"/>
      <c r="V2641" s="94">
        <v>8</v>
      </c>
      <c r="W2641" s="121"/>
    </row>
    <row r="2642" spans="1:23" x14ac:dyDescent="0.2">
      <c r="A2642" s="86" t="e">
        <v>#REF!</v>
      </c>
      <c r="B2642" s="86" t="s">
        <v>64</v>
      </c>
      <c r="C2642" s="88">
        <v>11643</v>
      </c>
      <c r="D2642" s="88" t="s">
        <v>71</v>
      </c>
      <c r="E2642" s="90" t="s">
        <v>23</v>
      </c>
      <c r="F2642" s="90">
        <v>68</v>
      </c>
      <c r="G2642" s="90">
        <v>66</v>
      </c>
      <c r="H2642" s="91"/>
      <c r="I2642" s="91">
        <v>2</v>
      </c>
      <c r="J2642" s="91">
        <v>1</v>
      </c>
      <c r="K2642" s="91"/>
      <c r="L2642" s="92">
        <v>2</v>
      </c>
      <c r="M2642" s="92"/>
      <c r="N2642" s="92">
        <v>1</v>
      </c>
      <c r="O2642" s="92"/>
      <c r="P2642" s="92"/>
      <c r="Q2642" s="92">
        <v>2</v>
      </c>
      <c r="R2642" s="92">
        <v>1</v>
      </c>
      <c r="S2642" s="92"/>
      <c r="T2642" s="93">
        <v>2</v>
      </c>
      <c r="U2642" s="93"/>
      <c r="V2642" s="94">
        <v>11</v>
      </c>
      <c r="W2642" s="121"/>
    </row>
    <row r="2643" spans="1:23" x14ac:dyDescent="0.2">
      <c r="A2643" s="86" t="e">
        <v>#REF!</v>
      </c>
      <c r="B2643" s="86" t="s">
        <v>64</v>
      </c>
      <c r="C2643" s="88">
        <v>11643</v>
      </c>
      <c r="D2643" s="88" t="s">
        <v>71</v>
      </c>
      <c r="E2643" s="90" t="s">
        <v>23</v>
      </c>
      <c r="F2643" s="90">
        <v>68</v>
      </c>
      <c r="G2643" s="90">
        <v>66</v>
      </c>
      <c r="H2643" s="91">
        <v>1</v>
      </c>
      <c r="I2643" s="91"/>
      <c r="J2643" s="91">
        <v>1</v>
      </c>
      <c r="K2643" s="91"/>
      <c r="L2643" s="92"/>
      <c r="M2643" s="92">
        <v>1</v>
      </c>
      <c r="N2643" s="92">
        <v>1</v>
      </c>
      <c r="O2643" s="92"/>
      <c r="P2643" s="92">
        <v>2</v>
      </c>
      <c r="Q2643" s="92"/>
      <c r="R2643" s="92">
        <v>1</v>
      </c>
      <c r="S2643" s="92"/>
      <c r="T2643" s="93">
        <v>0</v>
      </c>
      <c r="U2643" s="93"/>
      <c r="V2643" s="94">
        <v>7</v>
      </c>
      <c r="W2643" s="121"/>
    </row>
    <row r="2644" spans="1:23" x14ac:dyDescent="0.2">
      <c r="A2644" s="86" t="e">
        <v>#REF!</v>
      </c>
      <c r="B2644" s="86" t="s">
        <v>64</v>
      </c>
      <c r="C2644" s="88">
        <v>11643</v>
      </c>
      <c r="D2644" s="88" t="s">
        <v>71</v>
      </c>
      <c r="E2644" s="90" t="s">
        <v>23</v>
      </c>
      <c r="F2644" s="90">
        <v>68</v>
      </c>
      <c r="G2644" s="90">
        <v>66</v>
      </c>
      <c r="H2644" s="91">
        <v>0</v>
      </c>
      <c r="I2644" s="91"/>
      <c r="J2644" s="91"/>
      <c r="K2644" s="91">
        <v>1</v>
      </c>
      <c r="L2644" s="92"/>
      <c r="M2644" s="92">
        <v>1</v>
      </c>
      <c r="N2644" s="92">
        <v>1</v>
      </c>
      <c r="O2644" s="92"/>
      <c r="P2644" s="92">
        <v>1</v>
      </c>
      <c r="Q2644" s="92"/>
      <c r="R2644" s="92"/>
      <c r="S2644" s="92">
        <v>1</v>
      </c>
      <c r="T2644" s="93"/>
      <c r="U2644" s="93">
        <v>2</v>
      </c>
      <c r="V2644" s="94">
        <v>7</v>
      </c>
      <c r="W2644" s="121"/>
    </row>
    <row r="2645" spans="1:23" x14ac:dyDescent="0.2">
      <c r="A2645" s="86" t="e">
        <v>#REF!</v>
      </c>
      <c r="B2645" s="86" t="s">
        <v>64</v>
      </c>
      <c r="C2645" s="88">
        <v>11643</v>
      </c>
      <c r="D2645" s="88" t="s">
        <v>71</v>
      </c>
      <c r="E2645" s="90" t="s">
        <v>23</v>
      </c>
      <c r="F2645" s="90">
        <v>68</v>
      </c>
      <c r="G2645" s="90">
        <v>66</v>
      </c>
      <c r="H2645" s="91">
        <v>1</v>
      </c>
      <c r="I2645" s="91"/>
      <c r="J2645" s="91">
        <v>0</v>
      </c>
      <c r="K2645" s="91"/>
      <c r="L2645" s="92">
        <v>0</v>
      </c>
      <c r="M2645" s="92"/>
      <c r="N2645" s="92"/>
      <c r="O2645" s="92">
        <v>0</v>
      </c>
      <c r="P2645" s="92"/>
      <c r="Q2645" s="92">
        <v>0</v>
      </c>
      <c r="R2645" s="92">
        <v>1</v>
      </c>
      <c r="S2645" s="92"/>
      <c r="T2645" s="93">
        <v>1</v>
      </c>
      <c r="U2645" s="93"/>
      <c r="V2645" s="94">
        <v>3</v>
      </c>
      <c r="W2645" s="121"/>
    </row>
    <row r="2646" spans="1:23" x14ac:dyDescent="0.2">
      <c r="A2646" s="86" t="e">
        <v>#REF!</v>
      </c>
      <c r="B2646" s="86" t="s">
        <v>64</v>
      </c>
      <c r="C2646" s="88">
        <v>11643</v>
      </c>
      <c r="D2646" s="88" t="s">
        <v>71</v>
      </c>
      <c r="E2646" s="90" t="s">
        <v>23</v>
      </c>
      <c r="F2646" s="90">
        <v>68</v>
      </c>
      <c r="G2646" s="90">
        <v>66</v>
      </c>
      <c r="H2646" s="91">
        <v>2</v>
      </c>
      <c r="I2646" s="91"/>
      <c r="J2646" s="91">
        <v>0</v>
      </c>
      <c r="K2646" s="91"/>
      <c r="L2646" s="92"/>
      <c r="M2646" s="92">
        <v>2</v>
      </c>
      <c r="N2646" s="92"/>
      <c r="O2646" s="92">
        <v>0</v>
      </c>
      <c r="P2646" s="92"/>
      <c r="Q2646" s="92">
        <v>0</v>
      </c>
      <c r="R2646" s="92">
        <v>1</v>
      </c>
      <c r="S2646" s="92"/>
      <c r="T2646" s="93">
        <v>0</v>
      </c>
      <c r="U2646" s="93"/>
      <c r="V2646" s="94">
        <v>5</v>
      </c>
      <c r="W2646" s="121"/>
    </row>
    <row r="2647" spans="1:23" x14ac:dyDescent="0.2">
      <c r="A2647" s="86" t="e">
        <v>#REF!</v>
      </c>
      <c r="B2647" s="86" t="s">
        <v>64</v>
      </c>
      <c r="C2647" s="88">
        <v>11643</v>
      </c>
      <c r="D2647" s="88" t="s">
        <v>71</v>
      </c>
      <c r="E2647" s="90" t="s">
        <v>23</v>
      </c>
      <c r="F2647" s="90">
        <v>68</v>
      </c>
      <c r="G2647" s="90">
        <v>66</v>
      </c>
      <c r="H2647" s="91">
        <v>2</v>
      </c>
      <c r="I2647" s="91"/>
      <c r="J2647" s="91">
        <v>1</v>
      </c>
      <c r="K2647" s="91"/>
      <c r="L2647" s="92"/>
      <c r="M2647" s="92">
        <v>1</v>
      </c>
      <c r="N2647" s="92">
        <v>1</v>
      </c>
      <c r="O2647" s="92"/>
      <c r="P2647" s="92"/>
      <c r="Q2647" s="92">
        <v>2</v>
      </c>
      <c r="R2647" s="92">
        <v>1</v>
      </c>
      <c r="S2647" s="92"/>
      <c r="T2647" s="93">
        <v>2</v>
      </c>
      <c r="U2647" s="93"/>
      <c r="V2647" s="94">
        <v>10</v>
      </c>
      <c r="W2647" s="121"/>
    </row>
    <row r="2648" spans="1:23" x14ac:dyDescent="0.2">
      <c r="A2648" s="86" t="e">
        <v>#REF!</v>
      </c>
      <c r="B2648" s="86" t="s">
        <v>64</v>
      </c>
      <c r="C2648" s="88">
        <v>11643</v>
      </c>
      <c r="D2648" s="88" t="s">
        <v>71</v>
      </c>
      <c r="E2648" s="90" t="s">
        <v>23</v>
      </c>
      <c r="F2648" s="90">
        <v>68</v>
      </c>
      <c r="G2648" s="90">
        <v>66</v>
      </c>
      <c r="H2648" s="91">
        <v>1</v>
      </c>
      <c r="I2648" s="91"/>
      <c r="J2648" s="91"/>
      <c r="K2648" s="91">
        <v>1</v>
      </c>
      <c r="L2648" s="92">
        <v>2</v>
      </c>
      <c r="M2648" s="92"/>
      <c r="N2648" s="92">
        <v>1</v>
      </c>
      <c r="O2648" s="92"/>
      <c r="P2648" s="92">
        <v>2</v>
      </c>
      <c r="Q2648" s="92"/>
      <c r="R2648" s="92">
        <v>1</v>
      </c>
      <c r="S2648" s="92"/>
      <c r="T2648" s="93">
        <v>2</v>
      </c>
      <c r="U2648" s="93"/>
      <c r="V2648" s="94">
        <v>10</v>
      </c>
      <c r="W2648" s="121"/>
    </row>
    <row r="2649" spans="1:23" x14ac:dyDescent="0.2">
      <c r="A2649" s="86" t="e">
        <v>#REF!</v>
      </c>
      <c r="B2649" s="86" t="s">
        <v>64</v>
      </c>
      <c r="C2649" s="88">
        <v>11643</v>
      </c>
      <c r="D2649" s="88" t="s">
        <v>71</v>
      </c>
      <c r="E2649" s="90" t="s">
        <v>23</v>
      </c>
      <c r="F2649" s="90">
        <v>68</v>
      </c>
      <c r="G2649" s="90">
        <v>66</v>
      </c>
      <c r="H2649" s="91">
        <v>1</v>
      </c>
      <c r="I2649" s="91"/>
      <c r="J2649" s="91">
        <v>1</v>
      </c>
      <c r="K2649" s="91"/>
      <c r="L2649" s="92"/>
      <c r="M2649" s="92">
        <v>1</v>
      </c>
      <c r="N2649" s="92">
        <v>1</v>
      </c>
      <c r="O2649" s="92"/>
      <c r="P2649" s="92">
        <v>2</v>
      </c>
      <c r="Q2649" s="92"/>
      <c r="R2649" s="92">
        <v>1</v>
      </c>
      <c r="S2649" s="92"/>
      <c r="T2649" s="93">
        <v>0</v>
      </c>
      <c r="U2649" s="93"/>
      <c r="V2649" s="94">
        <v>7</v>
      </c>
      <c r="W2649" s="121"/>
    </row>
    <row r="2650" spans="1:23" x14ac:dyDescent="0.2">
      <c r="A2650" s="86" t="s">
        <v>16</v>
      </c>
      <c r="B2650" s="86" t="s">
        <v>65</v>
      </c>
      <c r="C2650" s="88">
        <v>11684</v>
      </c>
      <c r="D2650" s="88" t="s">
        <v>71</v>
      </c>
      <c r="E2650" s="89" t="s">
        <v>22</v>
      </c>
      <c r="F2650" s="90">
        <v>50</v>
      </c>
      <c r="G2650" s="90">
        <v>44</v>
      </c>
      <c r="H2650" s="91">
        <v>2</v>
      </c>
      <c r="I2650" s="91"/>
      <c r="J2650" s="91">
        <v>0</v>
      </c>
      <c r="K2650" s="91"/>
      <c r="L2650" s="92"/>
      <c r="M2650" s="92">
        <v>1</v>
      </c>
      <c r="N2650" s="92"/>
      <c r="O2650" s="92">
        <v>1</v>
      </c>
      <c r="P2650" s="92"/>
      <c r="Q2650" s="92">
        <v>2</v>
      </c>
      <c r="R2650" s="92">
        <v>0</v>
      </c>
      <c r="S2650" s="92"/>
      <c r="T2650" s="93">
        <v>2</v>
      </c>
      <c r="U2650" s="93"/>
      <c r="V2650" s="94">
        <v>8</v>
      </c>
      <c r="W2650" s="121"/>
    </row>
    <row r="2651" spans="1:23" x14ac:dyDescent="0.2">
      <c r="A2651" s="86" t="s">
        <v>16</v>
      </c>
      <c r="B2651" s="86" t="s">
        <v>65</v>
      </c>
      <c r="C2651" s="88">
        <v>11684</v>
      </c>
      <c r="D2651" s="88" t="s">
        <v>71</v>
      </c>
      <c r="E2651" s="90" t="s">
        <v>22</v>
      </c>
      <c r="F2651" s="90">
        <v>50</v>
      </c>
      <c r="G2651" s="90">
        <v>44</v>
      </c>
      <c r="H2651" s="91">
        <v>2</v>
      </c>
      <c r="I2651" s="91"/>
      <c r="J2651" s="91">
        <v>1</v>
      </c>
      <c r="K2651" s="91"/>
      <c r="L2651" s="92">
        <v>2</v>
      </c>
      <c r="M2651" s="92"/>
      <c r="N2651" s="92">
        <v>1</v>
      </c>
      <c r="O2651" s="92"/>
      <c r="P2651" s="92">
        <v>2</v>
      </c>
      <c r="Q2651" s="92"/>
      <c r="R2651" s="92"/>
      <c r="S2651" s="92">
        <v>1</v>
      </c>
      <c r="T2651" s="93"/>
      <c r="U2651" s="93">
        <v>1</v>
      </c>
      <c r="V2651" s="94">
        <v>10</v>
      </c>
      <c r="W2651" s="121"/>
    </row>
    <row r="2652" spans="1:23" x14ac:dyDescent="0.2">
      <c r="A2652" s="86" t="s">
        <v>16</v>
      </c>
      <c r="B2652" s="86" t="s">
        <v>65</v>
      </c>
      <c r="C2652" s="88">
        <v>11684</v>
      </c>
      <c r="D2652" s="88" t="s">
        <v>71</v>
      </c>
      <c r="E2652" s="90" t="s">
        <v>22</v>
      </c>
      <c r="F2652" s="90">
        <v>50</v>
      </c>
      <c r="G2652" s="90">
        <v>44</v>
      </c>
      <c r="H2652" s="91"/>
      <c r="I2652" s="91">
        <v>1</v>
      </c>
      <c r="J2652" s="91">
        <v>1</v>
      </c>
      <c r="K2652" s="91"/>
      <c r="L2652" s="92"/>
      <c r="M2652" s="92">
        <v>2</v>
      </c>
      <c r="N2652" s="92"/>
      <c r="O2652" s="92">
        <v>0</v>
      </c>
      <c r="P2652" s="92">
        <v>2</v>
      </c>
      <c r="Q2652" s="92"/>
      <c r="R2652" s="92">
        <v>1</v>
      </c>
      <c r="S2652" s="92"/>
      <c r="T2652" s="93">
        <v>0</v>
      </c>
      <c r="U2652" s="93"/>
      <c r="V2652" s="94">
        <v>7</v>
      </c>
      <c r="W2652" s="121"/>
    </row>
    <row r="2653" spans="1:23" x14ac:dyDescent="0.2">
      <c r="A2653" s="86" t="s">
        <v>16</v>
      </c>
      <c r="B2653" s="86" t="s">
        <v>65</v>
      </c>
      <c r="C2653" s="88">
        <v>11684</v>
      </c>
      <c r="D2653" s="88" t="s">
        <v>71</v>
      </c>
      <c r="E2653" s="90" t="s">
        <v>22</v>
      </c>
      <c r="F2653" s="90">
        <v>50</v>
      </c>
      <c r="G2653" s="90">
        <v>44</v>
      </c>
      <c r="H2653" s="91">
        <v>1</v>
      </c>
      <c r="I2653" s="91"/>
      <c r="J2653" s="91"/>
      <c r="K2653" s="91">
        <v>1</v>
      </c>
      <c r="L2653" s="92"/>
      <c r="M2653" s="92">
        <v>2</v>
      </c>
      <c r="N2653" s="92">
        <v>1</v>
      </c>
      <c r="O2653" s="92"/>
      <c r="P2653" s="92">
        <v>2</v>
      </c>
      <c r="Q2653" s="92"/>
      <c r="R2653" s="92">
        <v>1</v>
      </c>
      <c r="S2653" s="92"/>
      <c r="T2653" s="93">
        <v>2</v>
      </c>
      <c r="U2653" s="93"/>
      <c r="V2653" s="94">
        <v>10</v>
      </c>
      <c r="W2653" s="121"/>
    </row>
    <row r="2654" spans="1:23" x14ac:dyDescent="0.2">
      <c r="A2654" s="86" t="s">
        <v>16</v>
      </c>
      <c r="B2654" s="86" t="s">
        <v>65</v>
      </c>
      <c r="C2654" s="88">
        <v>11684</v>
      </c>
      <c r="D2654" s="88" t="s">
        <v>71</v>
      </c>
      <c r="E2654" s="90" t="s">
        <v>22</v>
      </c>
      <c r="F2654" s="90">
        <v>50</v>
      </c>
      <c r="G2654" s="90">
        <v>44</v>
      </c>
      <c r="H2654" s="91">
        <v>2</v>
      </c>
      <c r="I2654" s="91"/>
      <c r="J2654" s="91"/>
      <c r="K2654" s="91">
        <v>1</v>
      </c>
      <c r="L2654" s="92"/>
      <c r="M2654" s="92">
        <v>2</v>
      </c>
      <c r="N2654" s="92">
        <v>1</v>
      </c>
      <c r="O2654" s="92"/>
      <c r="P2654" s="92"/>
      <c r="Q2654" s="92">
        <v>1</v>
      </c>
      <c r="R2654" s="92"/>
      <c r="S2654" s="92">
        <v>1</v>
      </c>
      <c r="T2654" s="93">
        <v>1</v>
      </c>
      <c r="U2654" s="93"/>
      <c r="V2654" s="94">
        <v>9</v>
      </c>
      <c r="W2654" s="121"/>
    </row>
    <row r="2655" spans="1:23" x14ac:dyDescent="0.2">
      <c r="A2655" s="86" t="s">
        <v>16</v>
      </c>
      <c r="B2655" s="86" t="s">
        <v>65</v>
      </c>
      <c r="C2655" s="88">
        <v>11684</v>
      </c>
      <c r="D2655" s="88" t="s">
        <v>71</v>
      </c>
      <c r="E2655" s="90" t="s">
        <v>22</v>
      </c>
      <c r="F2655" s="90">
        <v>50</v>
      </c>
      <c r="G2655" s="90">
        <v>44</v>
      </c>
      <c r="H2655" s="91">
        <v>2</v>
      </c>
      <c r="I2655" s="91"/>
      <c r="J2655" s="91">
        <v>0</v>
      </c>
      <c r="K2655" s="91"/>
      <c r="L2655" s="92">
        <v>1</v>
      </c>
      <c r="M2655" s="92"/>
      <c r="N2655" s="92">
        <v>0</v>
      </c>
      <c r="O2655" s="92"/>
      <c r="P2655" s="92">
        <v>1</v>
      </c>
      <c r="Q2655" s="92"/>
      <c r="R2655" s="92"/>
      <c r="S2655" s="92">
        <v>1</v>
      </c>
      <c r="T2655" s="93">
        <v>1</v>
      </c>
      <c r="U2655" s="93"/>
      <c r="V2655" s="94">
        <v>6</v>
      </c>
      <c r="W2655" s="121"/>
    </row>
    <row r="2656" spans="1:23" x14ac:dyDescent="0.2">
      <c r="A2656" s="86" t="s">
        <v>16</v>
      </c>
      <c r="B2656" s="86" t="s">
        <v>65</v>
      </c>
      <c r="C2656" s="88">
        <v>11684</v>
      </c>
      <c r="D2656" s="88" t="s">
        <v>71</v>
      </c>
      <c r="E2656" s="90" t="s">
        <v>22</v>
      </c>
      <c r="F2656" s="90">
        <v>50</v>
      </c>
      <c r="G2656" s="90">
        <v>44</v>
      </c>
      <c r="H2656" s="91"/>
      <c r="I2656" s="91">
        <v>2</v>
      </c>
      <c r="J2656" s="91">
        <v>1</v>
      </c>
      <c r="K2656" s="91"/>
      <c r="L2656" s="92">
        <v>1</v>
      </c>
      <c r="M2656" s="92"/>
      <c r="N2656" s="92">
        <v>1</v>
      </c>
      <c r="O2656" s="92"/>
      <c r="P2656" s="92"/>
      <c r="Q2656" s="92">
        <v>0</v>
      </c>
      <c r="R2656" s="92">
        <v>1</v>
      </c>
      <c r="S2656" s="92"/>
      <c r="T2656" s="93"/>
      <c r="U2656" s="93">
        <v>2</v>
      </c>
      <c r="V2656" s="94">
        <v>8</v>
      </c>
      <c r="W2656" s="121"/>
    </row>
    <row r="2657" spans="1:23" x14ac:dyDescent="0.2">
      <c r="A2657" s="86" t="s">
        <v>16</v>
      </c>
      <c r="B2657" s="86" t="s">
        <v>65</v>
      </c>
      <c r="C2657" s="88">
        <v>11684</v>
      </c>
      <c r="D2657" s="88" t="s">
        <v>71</v>
      </c>
      <c r="E2657" s="90" t="s">
        <v>22</v>
      </c>
      <c r="F2657" s="90">
        <v>50</v>
      </c>
      <c r="G2657" s="90">
        <v>44</v>
      </c>
      <c r="H2657" s="91">
        <v>2</v>
      </c>
      <c r="I2657" s="91"/>
      <c r="J2657" s="91">
        <v>1</v>
      </c>
      <c r="K2657" s="91"/>
      <c r="L2657" s="92">
        <v>2</v>
      </c>
      <c r="M2657" s="92"/>
      <c r="N2657" s="92">
        <v>1</v>
      </c>
      <c r="O2657" s="92"/>
      <c r="P2657" s="92"/>
      <c r="Q2657" s="92">
        <v>2</v>
      </c>
      <c r="R2657" s="92">
        <v>1</v>
      </c>
      <c r="S2657" s="92"/>
      <c r="T2657" s="93">
        <v>0</v>
      </c>
      <c r="U2657" s="93"/>
      <c r="V2657" s="94">
        <v>9</v>
      </c>
      <c r="W2657" s="121"/>
    </row>
    <row r="2658" spans="1:23" x14ac:dyDescent="0.2">
      <c r="A2658" s="86" t="s">
        <v>16</v>
      </c>
      <c r="B2658" s="86" t="s">
        <v>65</v>
      </c>
      <c r="C2658" s="88">
        <v>11684</v>
      </c>
      <c r="D2658" s="88" t="s">
        <v>71</v>
      </c>
      <c r="E2658" s="90" t="s">
        <v>22</v>
      </c>
      <c r="F2658" s="90">
        <v>50</v>
      </c>
      <c r="G2658" s="90">
        <v>44</v>
      </c>
      <c r="H2658" s="91">
        <v>2</v>
      </c>
      <c r="I2658" s="91"/>
      <c r="J2658" s="91">
        <v>1</v>
      </c>
      <c r="K2658" s="91"/>
      <c r="L2658" s="92">
        <v>2</v>
      </c>
      <c r="M2658" s="92"/>
      <c r="N2658" s="92">
        <v>1</v>
      </c>
      <c r="O2658" s="92"/>
      <c r="P2658" s="92">
        <v>2</v>
      </c>
      <c r="Q2658" s="92"/>
      <c r="R2658" s="92">
        <v>1</v>
      </c>
      <c r="S2658" s="92"/>
      <c r="T2658" s="93"/>
      <c r="U2658" s="93">
        <v>1</v>
      </c>
      <c r="V2658" s="94">
        <v>10</v>
      </c>
      <c r="W2658" s="121"/>
    </row>
    <row r="2659" spans="1:23" x14ac:dyDescent="0.2">
      <c r="A2659" s="86" t="s">
        <v>16</v>
      </c>
      <c r="B2659" s="86" t="s">
        <v>65</v>
      </c>
      <c r="C2659" s="88">
        <v>11684</v>
      </c>
      <c r="D2659" s="88" t="s">
        <v>71</v>
      </c>
      <c r="E2659" s="90" t="s">
        <v>22</v>
      </c>
      <c r="F2659" s="90">
        <v>50</v>
      </c>
      <c r="G2659" s="90">
        <v>44</v>
      </c>
      <c r="H2659" s="91">
        <v>1</v>
      </c>
      <c r="I2659" s="91"/>
      <c r="J2659" s="91">
        <v>0</v>
      </c>
      <c r="K2659" s="91"/>
      <c r="L2659" s="92">
        <v>1</v>
      </c>
      <c r="M2659" s="92"/>
      <c r="N2659" s="92"/>
      <c r="O2659" s="92">
        <v>0</v>
      </c>
      <c r="P2659" s="92"/>
      <c r="Q2659" s="92">
        <v>2</v>
      </c>
      <c r="R2659" s="92">
        <v>1</v>
      </c>
      <c r="S2659" s="92"/>
      <c r="T2659" s="93">
        <v>1</v>
      </c>
      <c r="U2659" s="93"/>
      <c r="V2659" s="94">
        <v>6</v>
      </c>
      <c r="W2659" s="121"/>
    </row>
    <row r="2660" spans="1:23" x14ac:dyDescent="0.2">
      <c r="A2660" s="86" t="s">
        <v>16</v>
      </c>
      <c r="B2660" s="86" t="s">
        <v>65</v>
      </c>
      <c r="C2660" s="88">
        <v>11684</v>
      </c>
      <c r="D2660" s="88" t="s">
        <v>71</v>
      </c>
      <c r="E2660" s="90" t="s">
        <v>22</v>
      </c>
      <c r="F2660" s="90">
        <v>50</v>
      </c>
      <c r="G2660" s="90">
        <v>44</v>
      </c>
      <c r="H2660" s="91"/>
      <c r="I2660" s="91">
        <v>1</v>
      </c>
      <c r="J2660" s="91"/>
      <c r="K2660" s="91">
        <v>1</v>
      </c>
      <c r="L2660" s="92"/>
      <c r="M2660" s="92">
        <v>0</v>
      </c>
      <c r="N2660" s="92">
        <v>1</v>
      </c>
      <c r="O2660" s="92"/>
      <c r="P2660" s="92">
        <v>1</v>
      </c>
      <c r="Q2660" s="92"/>
      <c r="R2660" s="92"/>
      <c r="S2660" s="92">
        <v>1</v>
      </c>
      <c r="T2660" s="93">
        <v>1</v>
      </c>
      <c r="U2660" s="93"/>
      <c r="V2660" s="94">
        <v>6</v>
      </c>
      <c r="W2660" s="121"/>
    </row>
    <row r="2661" spans="1:23" x14ac:dyDescent="0.2">
      <c r="A2661" s="86" t="s">
        <v>16</v>
      </c>
      <c r="B2661" s="86" t="s">
        <v>65</v>
      </c>
      <c r="C2661" s="88">
        <v>11684</v>
      </c>
      <c r="D2661" s="88" t="s">
        <v>71</v>
      </c>
      <c r="E2661" s="90" t="s">
        <v>22</v>
      </c>
      <c r="F2661" s="90">
        <v>50</v>
      </c>
      <c r="G2661" s="90">
        <v>44</v>
      </c>
      <c r="H2661" s="91"/>
      <c r="I2661" s="91">
        <v>2</v>
      </c>
      <c r="J2661" s="91"/>
      <c r="K2661" s="91">
        <v>1</v>
      </c>
      <c r="L2661" s="92"/>
      <c r="M2661" s="92">
        <v>2</v>
      </c>
      <c r="N2661" s="92"/>
      <c r="O2661" s="92">
        <v>1</v>
      </c>
      <c r="P2661" s="92">
        <v>2</v>
      </c>
      <c r="Q2661" s="92"/>
      <c r="R2661" s="92">
        <v>1</v>
      </c>
      <c r="S2661" s="92"/>
      <c r="T2661" s="93">
        <v>2</v>
      </c>
      <c r="U2661" s="93"/>
      <c r="V2661" s="94">
        <v>11</v>
      </c>
      <c r="W2661" s="121"/>
    </row>
    <row r="2662" spans="1:23" x14ac:dyDescent="0.2">
      <c r="A2662" s="86" t="s">
        <v>16</v>
      </c>
      <c r="B2662" s="86" t="s">
        <v>65</v>
      </c>
      <c r="C2662" s="88">
        <v>11684</v>
      </c>
      <c r="D2662" s="88" t="s">
        <v>71</v>
      </c>
      <c r="E2662" s="90" t="s">
        <v>22</v>
      </c>
      <c r="F2662" s="90">
        <v>50</v>
      </c>
      <c r="G2662" s="90">
        <v>44</v>
      </c>
      <c r="H2662" s="91">
        <v>2</v>
      </c>
      <c r="I2662" s="91"/>
      <c r="J2662" s="91"/>
      <c r="K2662" s="91">
        <v>0</v>
      </c>
      <c r="L2662" s="92">
        <v>2</v>
      </c>
      <c r="M2662" s="92"/>
      <c r="N2662" s="92">
        <v>1</v>
      </c>
      <c r="O2662" s="92"/>
      <c r="P2662" s="92">
        <v>1</v>
      </c>
      <c r="Q2662" s="92"/>
      <c r="R2662" s="92">
        <v>1</v>
      </c>
      <c r="S2662" s="92"/>
      <c r="T2662" s="93"/>
      <c r="U2662" s="93">
        <v>1</v>
      </c>
      <c r="V2662" s="94">
        <v>8</v>
      </c>
      <c r="W2662" s="121"/>
    </row>
    <row r="2663" spans="1:23" x14ac:dyDescent="0.2">
      <c r="A2663" s="86" t="s">
        <v>16</v>
      </c>
      <c r="B2663" s="86" t="s">
        <v>65</v>
      </c>
      <c r="C2663" s="88">
        <v>11684</v>
      </c>
      <c r="D2663" s="88" t="s">
        <v>71</v>
      </c>
      <c r="E2663" s="90" t="s">
        <v>22</v>
      </c>
      <c r="F2663" s="90">
        <v>50</v>
      </c>
      <c r="G2663" s="90">
        <v>44</v>
      </c>
      <c r="H2663" s="91">
        <v>2</v>
      </c>
      <c r="I2663" s="91"/>
      <c r="J2663" s="91">
        <v>1</v>
      </c>
      <c r="K2663" s="91"/>
      <c r="L2663" s="92">
        <v>1</v>
      </c>
      <c r="M2663" s="92"/>
      <c r="N2663" s="92">
        <v>1</v>
      </c>
      <c r="O2663" s="92"/>
      <c r="P2663" s="92"/>
      <c r="Q2663" s="92">
        <v>2</v>
      </c>
      <c r="R2663" s="92"/>
      <c r="S2663" s="92">
        <v>1</v>
      </c>
      <c r="T2663" s="93">
        <v>1</v>
      </c>
      <c r="U2663" s="93"/>
      <c r="V2663" s="94">
        <v>9</v>
      </c>
      <c r="W2663" s="121"/>
    </row>
    <row r="2664" spans="1:23" x14ac:dyDescent="0.2">
      <c r="A2664" s="86" t="s">
        <v>16</v>
      </c>
      <c r="B2664" s="86" t="s">
        <v>65</v>
      </c>
      <c r="C2664" s="88">
        <v>11684</v>
      </c>
      <c r="D2664" s="88" t="s">
        <v>71</v>
      </c>
      <c r="E2664" s="90" t="s">
        <v>22</v>
      </c>
      <c r="F2664" s="90">
        <v>50</v>
      </c>
      <c r="G2664" s="90">
        <v>44</v>
      </c>
      <c r="H2664" s="91">
        <v>1</v>
      </c>
      <c r="I2664" s="91"/>
      <c r="J2664" s="91"/>
      <c r="K2664" s="91">
        <v>0</v>
      </c>
      <c r="L2664" s="92">
        <v>1</v>
      </c>
      <c r="M2664" s="92"/>
      <c r="N2664" s="92">
        <v>1</v>
      </c>
      <c r="O2664" s="92"/>
      <c r="P2664" s="92">
        <v>2</v>
      </c>
      <c r="Q2664" s="92"/>
      <c r="R2664" s="92">
        <v>0</v>
      </c>
      <c r="S2664" s="92"/>
      <c r="T2664" s="93"/>
      <c r="U2664" s="93">
        <v>1</v>
      </c>
      <c r="V2664" s="94">
        <v>6</v>
      </c>
      <c r="W2664" s="121"/>
    </row>
    <row r="2665" spans="1:23" x14ac:dyDescent="0.2">
      <c r="A2665" s="86" t="s">
        <v>16</v>
      </c>
      <c r="B2665" s="86" t="s">
        <v>65</v>
      </c>
      <c r="C2665" s="88">
        <v>11684</v>
      </c>
      <c r="D2665" s="88" t="s">
        <v>71</v>
      </c>
      <c r="E2665" s="90" t="s">
        <v>22</v>
      </c>
      <c r="F2665" s="90">
        <v>50</v>
      </c>
      <c r="G2665" s="90">
        <v>44</v>
      </c>
      <c r="H2665" s="91">
        <v>2</v>
      </c>
      <c r="I2665" s="91"/>
      <c r="J2665" s="91"/>
      <c r="K2665" s="91">
        <v>1</v>
      </c>
      <c r="L2665" s="92"/>
      <c r="M2665" s="92">
        <v>2</v>
      </c>
      <c r="N2665" s="92"/>
      <c r="O2665" s="92">
        <v>1</v>
      </c>
      <c r="P2665" s="92">
        <v>0</v>
      </c>
      <c r="Q2665" s="92"/>
      <c r="R2665" s="92">
        <v>1</v>
      </c>
      <c r="S2665" s="92"/>
      <c r="T2665" s="93"/>
      <c r="U2665" s="93">
        <v>2</v>
      </c>
      <c r="V2665" s="94">
        <v>9</v>
      </c>
      <c r="W2665" s="121"/>
    </row>
    <row r="2666" spans="1:23" x14ac:dyDescent="0.2">
      <c r="A2666" s="86" t="s">
        <v>16</v>
      </c>
      <c r="B2666" s="86" t="s">
        <v>65</v>
      </c>
      <c r="C2666" s="88">
        <v>11684</v>
      </c>
      <c r="D2666" s="88" t="s">
        <v>71</v>
      </c>
      <c r="E2666" s="90" t="s">
        <v>22</v>
      </c>
      <c r="F2666" s="90">
        <v>50</v>
      </c>
      <c r="G2666" s="90">
        <v>44</v>
      </c>
      <c r="H2666" s="91"/>
      <c r="I2666" s="91">
        <v>2</v>
      </c>
      <c r="J2666" s="91">
        <v>1</v>
      </c>
      <c r="K2666" s="91"/>
      <c r="L2666" s="92">
        <v>2</v>
      </c>
      <c r="M2666" s="92"/>
      <c r="N2666" s="92"/>
      <c r="O2666" s="92">
        <v>1</v>
      </c>
      <c r="P2666" s="92"/>
      <c r="Q2666" s="92">
        <v>2</v>
      </c>
      <c r="R2666" s="92">
        <v>1</v>
      </c>
      <c r="S2666" s="92"/>
      <c r="T2666" s="93">
        <v>2</v>
      </c>
      <c r="U2666" s="93"/>
      <c r="V2666" s="94">
        <v>11</v>
      </c>
      <c r="W2666" s="121"/>
    </row>
    <row r="2667" spans="1:23" x14ac:dyDescent="0.2">
      <c r="A2667" s="86" t="s">
        <v>16</v>
      </c>
      <c r="B2667" s="86" t="s">
        <v>65</v>
      </c>
      <c r="C2667" s="88">
        <v>11684</v>
      </c>
      <c r="D2667" s="88" t="s">
        <v>71</v>
      </c>
      <c r="E2667" s="90" t="s">
        <v>22</v>
      </c>
      <c r="F2667" s="90">
        <v>50</v>
      </c>
      <c r="G2667" s="90">
        <v>44</v>
      </c>
      <c r="H2667" s="91"/>
      <c r="I2667" s="91">
        <v>2</v>
      </c>
      <c r="J2667" s="91">
        <v>1</v>
      </c>
      <c r="K2667" s="91"/>
      <c r="L2667" s="92">
        <v>1</v>
      </c>
      <c r="M2667" s="92"/>
      <c r="N2667" s="92"/>
      <c r="O2667" s="92">
        <v>1</v>
      </c>
      <c r="P2667" s="92">
        <v>2</v>
      </c>
      <c r="Q2667" s="92"/>
      <c r="R2667" s="92">
        <v>1</v>
      </c>
      <c r="S2667" s="92"/>
      <c r="T2667" s="93">
        <v>1</v>
      </c>
      <c r="U2667" s="93"/>
      <c r="V2667" s="94">
        <v>9</v>
      </c>
      <c r="W2667" s="121"/>
    </row>
    <row r="2668" spans="1:23" x14ac:dyDescent="0.2">
      <c r="A2668" s="86" t="s">
        <v>16</v>
      </c>
      <c r="B2668" s="86" t="s">
        <v>65</v>
      </c>
      <c r="C2668" s="88">
        <v>11684</v>
      </c>
      <c r="D2668" s="88" t="s">
        <v>71</v>
      </c>
      <c r="E2668" s="90" t="s">
        <v>22</v>
      </c>
      <c r="F2668" s="90">
        <v>50</v>
      </c>
      <c r="G2668" s="90">
        <v>44</v>
      </c>
      <c r="H2668" s="91">
        <v>1</v>
      </c>
      <c r="I2668" s="91"/>
      <c r="J2668" s="91">
        <v>1</v>
      </c>
      <c r="K2668" s="91"/>
      <c r="L2668" s="92"/>
      <c r="M2668" s="92">
        <v>2</v>
      </c>
      <c r="N2668" s="92"/>
      <c r="O2668" s="92">
        <v>1</v>
      </c>
      <c r="P2668" s="92"/>
      <c r="Q2668" s="92">
        <v>2</v>
      </c>
      <c r="R2668" s="92"/>
      <c r="S2668" s="92">
        <v>1</v>
      </c>
      <c r="T2668" s="93"/>
      <c r="U2668" s="93">
        <v>0</v>
      </c>
      <c r="V2668" s="94">
        <v>8</v>
      </c>
      <c r="W2668" s="121"/>
    </row>
    <row r="2669" spans="1:23" x14ac:dyDescent="0.2">
      <c r="A2669" s="86" t="s">
        <v>16</v>
      </c>
      <c r="B2669" s="86" t="s">
        <v>65</v>
      </c>
      <c r="C2669" s="88">
        <v>11684</v>
      </c>
      <c r="D2669" s="88" t="s">
        <v>71</v>
      </c>
      <c r="E2669" s="90" t="s">
        <v>22</v>
      </c>
      <c r="F2669" s="90">
        <v>50</v>
      </c>
      <c r="G2669" s="90">
        <v>44</v>
      </c>
      <c r="H2669" s="91">
        <v>2</v>
      </c>
      <c r="I2669" s="91"/>
      <c r="J2669" s="91"/>
      <c r="K2669" s="91">
        <v>1</v>
      </c>
      <c r="L2669" s="92"/>
      <c r="M2669" s="92">
        <v>2</v>
      </c>
      <c r="N2669" s="92">
        <v>1</v>
      </c>
      <c r="O2669" s="92"/>
      <c r="P2669" s="92"/>
      <c r="Q2669" s="92">
        <v>0</v>
      </c>
      <c r="R2669" s="92"/>
      <c r="S2669" s="92">
        <v>1</v>
      </c>
      <c r="T2669" s="93">
        <v>1</v>
      </c>
      <c r="U2669" s="93"/>
      <c r="V2669" s="94">
        <v>8</v>
      </c>
      <c r="W2669" s="121"/>
    </row>
    <row r="2670" spans="1:23" x14ac:dyDescent="0.2">
      <c r="A2670" s="86" t="s">
        <v>16</v>
      </c>
      <c r="B2670" s="86" t="s">
        <v>65</v>
      </c>
      <c r="C2670" s="88">
        <v>11684</v>
      </c>
      <c r="D2670" s="88" t="s">
        <v>71</v>
      </c>
      <c r="E2670" s="90" t="s">
        <v>22</v>
      </c>
      <c r="F2670" s="90">
        <v>50</v>
      </c>
      <c r="G2670" s="90">
        <v>44</v>
      </c>
      <c r="H2670" s="91">
        <v>1</v>
      </c>
      <c r="I2670" s="91"/>
      <c r="J2670" s="91">
        <v>1</v>
      </c>
      <c r="K2670" s="91"/>
      <c r="L2670" s="92">
        <v>0</v>
      </c>
      <c r="M2670" s="92"/>
      <c r="N2670" s="92">
        <v>1</v>
      </c>
      <c r="O2670" s="92"/>
      <c r="P2670" s="92">
        <v>1</v>
      </c>
      <c r="Q2670" s="92"/>
      <c r="R2670" s="92">
        <v>1</v>
      </c>
      <c r="S2670" s="92"/>
      <c r="T2670" s="93">
        <v>1</v>
      </c>
      <c r="U2670" s="93"/>
      <c r="V2670" s="94">
        <v>6</v>
      </c>
      <c r="W2670" s="121"/>
    </row>
    <row r="2671" spans="1:23" x14ac:dyDescent="0.2">
      <c r="A2671" s="86" t="s">
        <v>16</v>
      </c>
      <c r="B2671" s="86" t="s">
        <v>65</v>
      </c>
      <c r="C2671" s="88">
        <v>11684</v>
      </c>
      <c r="D2671" s="88" t="s">
        <v>71</v>
      </c>
      <c r="E2671" s="90" t="s">
        <v>22</v>
      </c>
      <c r="F2671" s="90">
        <v>50</v>
      </c>
      <c r="G2671" s="90">
        <v>44</v>
      </c>
      <c r="H2671" s="91">
        <v>2</v>
      </c>
      <c r="I2671" s="91"/>
      <c r="J2671" s="91">
        <v>1</v>
      </c>
      <c r="K2671" s="91"/>
      <c r="L2671" s="92">
        <v>1</v>
      </c>
      <c r="M2671" s="92"/>
      <c r="N2671" s="92">
        <v>1</v>
      </c>
      <c r="O2671" s="92"/>
      <c r="P2671" s="92"/>
      <c r="Q2671" s="92">
        <v>2</v>
      </c>
      <c r="R2671" s="92"/>
      <c r="S2671" s="92">
        <v>1</v>
      </c>
      <c r="T2671" s="93"/>
      <c r="U2671" s="93">
        <v>1</v>
      </c>
      <c r="V2671" s="94">
        <v>9</v>
      </c>
      <c r="W2671" s="121"/>
    </row>
    <row r="2672" spans="1:23" x14ac:dyDescent="0.2">
      <c r="A2672" s="86" t="s">
        <v>16</v>
      </c>
      <c r="B2672" s="86" t="s">
        <v>65</v>
      </c>
      <c r="C2672" s="88">
        <v>11684</v>
      </c>
      <c r="D2672" s="88" t="s">
        <v>71</v>
      </c>
      <c r="E2672" s="90" t="s">
        <v>22</v>
      </c>
      <c r="F2672" s="90">
        <v>50</v>
      </c>
      <c r="G2672" s="90">
        <v>44</v>
      </c>
      <c r="H2672" s="91">
        <v>2</v>
      </c>
      <c r="I2672" s="91"/>
      <c r="J2672" s="91"/>
      <c r="K2672" s="91">
        <v>1</v>
      </c>
      <c r="L2672" s="92">
        <v>2</v>
      </c>
      <c r="M2672" s="92"/>
      <c r="N2672" s="92"/>
      <c r="O2672" s="92">
        <v>1</v>
      </c>
      <c r="P2672" s="92">
        <v>1</v>
      </c>
      <c r="Q2672" s="92"/>
      <c r="R2672" s="92">
        <v>0</v>
      </c>
      <c r="S2672" s="92"/>
      <c r="T2672" s="93">
        <v>1</v>
      </c>
      <c r="U2672" s="93"/>
      <c r="V2672" s="94">
        <v>8</v>
      </c>
      <c r="W2672" s="121"/>
    </row>
    <row r="2673" spans="1:23" x14ac:dyDescent="0.2">
      <c r="A2673" s="86" t="s">
        <v>16</v>
      </c>
      <c r="B2673" s="86" t="s">
        <v>65</v>
      </c>
      <c r="C2673" s="88">
        <v>11684</v>
      </c>
      <c r="D2673" s="88" t="s">
        <v>71</v>
      </c>
      <c r="E2673" s="90" t="s">
        <v>22</v>
      </c>
      <c r="F2673" s="90">
        <v>50</v>
      </c>
      <c r="G2673" s="90">
        <v>44</v>
      </c>
      <c r="H2673" s="91"/>
      <c r="I2673" s="91">
        <v>2</v>
      </c>
      <c r="J2673" s="91">
        <v>1</v>
      </c>
      <c r="K2673" s="91"/>
      <c r="L2673" s="92">
        <v>2</v>
      </c>
      <c r="M2673" s="92"/>
      <c r="N2673" s="92">
        <v>1</v>
      </c>
      <c r="O2673" s="92"/>
      <c r="P2673" s="92"/>
      <c r="Q2673" s="92">
        <v>2</v>
      </c>
      <c r="R2673" s="92"/>
      <c r="S2673" s="92">
        <v>1</v>
      </c>
      <c r="T2673" s="93"/>
      <c r="U2673" s="93">
        <v>1</v>
      </c>
      <c r="V2673" s="94">
        <v>10</v>
      </c>
      <c r="W2673" s="121"/>
    </row>
    <row r="2674" spans="1:23" x14ac:dyDescent="0.2">
      <c r="A2674" s="86" t="s">
        <v>16</v>
      </c>
      <c r="B2674" s="86" t="s">
        <v>65</v>
      </c>
      <c r="C2674" s="88">
        <v>11684</v>
      </c>
      <c r="D2674" s="88" t="s">
        <v>71</v>
      </c>
      <c r="E2674" s="90" t="s">
        <v>22</v>
      </c>
      <c r="F2674" s="90">
        <v>50</v>
      </c>
      <c r="G2674" s="90">
        <v>44</v>
      </c>
      <c r="H2674" s="91">
        <v>2</v>
      </c>
      <c r="I2674" s="91"/>
      <c r="J2674" s="91">
        <v>1</v>
      </c>
      <c r="K2674" s="91"/>
      <c r="L2674" s="92">
        <v>2</v>
      </c>
      <c r="M2674" s="92"/>
      <c r="N2674" s="92">
        <v>1</v>
      </c>
      <c r="O2674" s="92"/>
      <c r="P2674" s="92">
        <v>2</v>
      </c>
      <c r="Q2674" s="92"/>
      <c r="R2674" s="92">
        <v>1</v>
      </c>
      <c r="S2674" s="92"/>
      <c r="T2674" s="93"/>
      <c r="U2674" s="93">
        <v>2</v>
      </c>
      <c r="V2674" s="94">
        <v>11</v>
      </c>
      <c r="W2674" s="121"/>
    </row>
    <row r="2675" spans="1:23" x14ac:dyDescent="0.2">
      <c r="A2675" s="86" t="s">
        <v>16</v>
      </c>
      <c r="B2675" s="86" t="s">
        <v>65</v>
      </c>
      <c r="C2675" s="88">
        <v>11684</v>
      </c>
      <c r="D2675" s="88" t="s">
        <v>71</v>
      </c>
      <c r="E2675" s="90" t="s">
        <v>22</v>
      </c>
      <c r="F2675" s="90">
        <v>50</v>
      </c>
      <c r="G2675" s="90">
        <v>44</v>
      </c>
      <c r="H2675" s="91">
        <v>2</v>
      </c>
      <c r="I2675" s="91"/>
      <c r="J2675" s="91">
        <v>1</v>
      </c>
      <c r="K2675" s="91"/>
      <c r="L2675" s="92">
        <v>2</v>
      </c>
      <c r="M2675" s="92"/>
      <c r="N2675" s="92">
        <v>1</v>
      </c>
      <c r="O2675" s="92"/>
      <c r="P2675" s="92">
        <v>2</v>
      </c>
      <c r="Q2675" s="92"/>
      <c r="R2675" s="92">
        <v>1</v>
      </c>
      <c r="S2675" s="92"/>
      <c r="T2675" s="93"/>
      <c r="U2675" s="93">
        <v>2</v>
      </c>
      <c r="V2675" s="94">
        <v>11</v>
      </c>
      <c r="W2675" s="121"/>
    </row>
    <row r="2676" spans="1:23" x14ac:dyDescent="0.2">
      <c r="A2676" s="86" t="s">
        <v>16</v>
      </c>
      <c r="B2676" s="86" t="s">
        <v>65</v>
      </c>
      <c r="C2676" s="88">
        <v>11684</v>
      </c>
      <c r="D2676" s="88" t="s">
        <v>71</v>
      </c>
      <c r="E2676" s="90" t="s">
        <v>22</v>
      </c>
      <c r="F2676" s="90">
        <v>50</v>
      </c>
      <c r="G2676" s="90">
        <v>44</v>
      </c>
      <c r="H2676" s="91">
        <v>2</v>
      </c>
      <c r="I2676" s="91"/>
      <c r="J2676" s="91">
        <v>1</v>
      </c>
      <c r="K2676" s="91"/>
      <c r="L2676" s="92"/>
      <c r="M2676" s="92">
        <v>2</v>
      </c>
      <c r="N2676" s="92">
        <v>1</v>
      </c>
      <c r="O2676" s="92"/>
      <c r="P2676" s="92">
        <v>2</v>
      </c>
      <c r="Q2676" s="92"/>
      <c r="R2676" s="92">
        <v>1</v>
      </c>
      <c r="S2676" s="92"/>
      <c r="T2676" s="93">
        <v>1</v>
      </c>
      <c r="U2676" s="93"/>
      <c r="V2676" s="94">
        <v>10</v>
      </c>
      <c r="W2676" s="121"/>
    </row>
    <row r="2677" spans="1:23" x14ac:dyDescent="0.2">
      <c r="A2677" s="86" t="s">
        <v>16</v>
      </c>
      <c r="B2677" s="86" t="s">
        <v>65</v>
      </c>
      <c r="C2677" s="88">
        <v>11684</v>
      </c>
      <c r="D2677" s="88" t="s">
        <v>71</v>
      </c>
      <c r="E2677" s="90" t="s">
        <v>22</v>
      </c>
      <c r="F2677" s="90">
        <v>50</v>
      </c>
      <c r="G2677" s="90">
        <v>44</v>
      </c>
      <c r="H2677" s="91">
        <v>2</v>
      </c>
      <c r="I2677" s="91"/>
      <c r="J2677" s="91">
        <v>1</v>
      </c>
      <c r="K2677" s="91"/>
      <c r="L2677" s="92">
        <v>2</v>
      </c>
      <c r="M2677" s="92"/>
      <c r="N2677" s="92">
        <v>1</v>
      </c>
      <c r="O2677" s="92"/>
      <c r="P2677" s="92">
        <v>2</v>
      </c>
      <c r="Q2677" s="92"/>
      <c r="R2677" s="92">
        <v>1</v>
      </c>
      <c r="S2677" s="92"/>
      <c r="T2677" s="93"/>
      <c r="U2677" s="93">
        <v>2</v>
      </c>
      <c r="V2677" s="94">
        <v>11</v>
      </c>
      <c r="W2677" s="121"/>
    </row>
    <row r="2678" spans="1:23" x14ac:dyDescent="0.2">
      <c r="A2678" s="86" t="s">
        <v>16</v>
      </c>
      <c r="B2678" s="86" t="s">
        <v>65</v>
      </c>
      <c r="C2678" s="88">
        <v>11684</v>
      </c>
      <c r="D2678" s="88" t="s">
        <v>71</v>
      </c>
      <c r="E2678" s="90" t="s">
        <v>22</v>
      </c>
      <c r="F2678" s="90">
        <v>50</v>
      </c>
      <c r="G2678" s="90">
        <v>44</v>
      </c>
      <c r="H2678" s="91">
        <v>2</v>
      </c>
      <c r="I2678" s="91"/>
      <c r="J2678" s="91">
        <v>1</v>
      </c>
      <c r="K2678" s="91"/>
      <c r="L2678" s="92">
        <v>2</v>
      </c>
      <c r="M2678" s="92"/>
      <c r="N2678" s="92">
        <v>1</v>
      </c>
      <c r="O2678" s="92"/>
      <c r="P2678" s="92">
        <v>2</v>
      </c>
      <c r="Q2678" s="92"/>
      <c r="R2678" s="92">
        <v>1</v>
      </c>
      <c r="S2678" s="92"/>
      <c r="T2678" s="93">
        <v>1</v>
      </c>
      <c r="U2678" s="93"/>
      <c r="V2678" s="94">
        <v>10</v>
      </c>
      <c r="W2678" s="121"/>
    </row>
    <row r="2679" spans="1:23" x14ac:dyDescent="0.2">
      <c r="A2679" s="86" t="s">
        <v>16</v>
      </c>
      <c r="B2679" s="86" t="s">
        <v>65</v>
      </c>
      <c r="C2679" s="88">
        <v>11684</v>
      </c>
      <c r="D2679" s="88" t="s">
        <v>71</v>
      </c>
      <c r="E2679" s="90" t="s">
        <v>22</v>
      </c>
      <c r="F2679" s="90">
        <v>50</v>
      </c>
      <c r="G2679" s="90">
        <v>44</v>
      </c>
      <c r="H2679" s="91">
        <v>2</v>
      </c>
      <c r="I2679" s="91"/>
      <c r="J2679" s="91"/>
      <c r="K2679" s="91">
        <v>1</v>
      </c>
      <c r="L2679" s="92"/>
      <c r="M2679" s="92">
        <v>2</v>
      </c>
      <c r="N2679" s="92"/>
      <c r="O2679" s="92">
        <v>1</v>
      </c>
      <c r="P2679" s="92">
        <v>2</v>
      </c>
      <c r="Q2679" s="92"/>
      <c r="R2679" s="92">
        <v>1</v>
      </c>
      <c r="S2679" s="92"/>
      <c r="T2679" s="93">
        <v>1</v>
      </c>
      <c r="U2679" s="93"/>
      <c r="V2679" s="94">
        <v>10</v>
      </c>
      <c r="W2679" s="121"/>
    </row>
    <row r="2680" spans="1:23" x14ac:dyDescent="0.2">
      <c r="A2680" s="86" t="s">
        <v>16</v>
      </c>
      <c r="B2680" s="86" t="s">
        <v>65</v>
      </c>
      <c r="C2680" s="88">
        <v>11684</v>
      </c>
      <c r="D2680" s="88" t="s">
        <v>71</v>
      </c>
      <c r="E2680" s="90" t="s">
        <v>22</v>
      </c>
      <c r="F2680" s="90">
        <v>50</v>
      </c>
      <c r="G2680" s="90">
        <v>44</v>
      </c>
      <c r="H2680" s="91">
        <v>2</v>
      </c>
      <c r="I2680" s="91"/>
      <c r="J2680" s="91"/>
      <c r="K2680" s="91">
        <v>1</v>
      </c>
      <c r="L2680" s="92">
        <v>2</v>
      </c>
      <c r="M2680" s="92"/>
      <c r="N2680" s="92">
        <v>1</v>
      </c>
      <c r="O2680" s="92"/>
      <c r="P2680" s="92">
        <v>2</v>
      </c>
      <c r="Q2680" s="92"/>
      <c r="R2680" s="92">
        <v>1</v>
      </c>
      <c r="S2680" s="92"/>
      <c r="T2680" s="93"/>
      <c r="U2680" s="93">
        <v>2</v>
      </c>
      <c r="V2680" s="94">
        <v>11</v>
      </c>
      <c r="W2680" s="121"/>
    </row>
    <row r="2681" spans="1:23" x14ac:dyDescent="0.2">
      <c r="A2681" s="86" t="s">
        <v>16</v>
      </c>
      <c r="B2681" s="86" t="s">
        <v>65</v>
      </c>
      <c r="C2681" s="88">
        <v>11684</v>
      </c>
      <c r="D2681" s="88" t="s">
        <v>71</v>
      </c>
      <c r="E2681" s="90" t="s">
        <v>22</v>
      </c>
      <c r="F2681" s="90">
        <v>50</v>
      </c>
      <c r="G2681" s="90">
        <v>44</v>
      </c>
      <c r="H2681" s="91">
        <v>2</v>
      </c>
      <c r="I2681" s="91"/>
      <c r="J2681" s="91">
        <v>1</v>
      </c>
      <c r="K2681" s="91"/>
      <c r="L2681" s="92"/>
      <c r="M2681" s="92">
        <v>2</v>
      </c>
      <c r="N2681" s="92">
        <v>1</v>
      </c>
      <c r="O2681" s="92"/>
      <c r="P2681" s="92"/>
      <c r="Q2681" s="92">
        <v>2</v>
      </c>
      <c r="R2681" s="92">
        <v>1</v>
      </c>
      <c r="S2681" s="92"/>
      <c r="T2681" s="93"/>
      <c r="U2681" s="93">
        <v>2</v>
      </c>
      <c r="V2681" s="94">
        <v>11</v>
      </c>
      <c r="W2681" s="121"/>
    </row>
    <row r="2682" spans="1:23" x14ac:dyDescent="0.2">
      <c r="A2682" s="86" t="s">
        <v>16</v>
      </c>
      <c r="B2682" s="86" t="s">
        <v>65</v>
      </c>
      <c r="C2682" s="88">
        <v>11684</v>
      </c>
      <c r="D2682" s="88" t="s">
        <v>71</v>
      </c>
      <c r="E2682" s="90" t="s">
        <v>22</v>
      </c>
      <c r="F2682" s="90">
        <v>50</v>
      </c>
      <c r="G2682" s="90">
        <v>44</v>
      </c>
      <c r="H2682" s="91">
        <v>1</v>
      </c>
      <c r="I2682" s="91"/>
      <c r="J2682" s="91">
        <v>1</v>
      </c>
      <c r="K2682" s="91"/>
      <c r="L2682" s="92"/>
      <c r="M2682" s="92">
        <v>2</v>
      </c>
      <c r="N2682" s="92">
        <v>1</v>
      </c>
      <c r="O2682" s="92"/>
      <c r="P2682" s="92">
        <v>1</v>
      </c>
      <c r="Q2682" s="92"/>
      <c r="R2682" s="92">
        <v>1</v>
      </c>
      <c r="S2682" s="92"/>
      <c r="T2682" s="93"/>
      <c r="U2682" s="93">
        <v>2</v>
      </c>
      <c r="V2682" s="94">
        <v>9</v>
      </c>
      <c r="W2682" s="121"/>
    </row>
    <row r="2683" spans="1:23" x14ac:dyDescent="0.2">
      <c r="A2683" s="86" t="s">
        <v>16</v>
      </c>
      <c r="B2683" s="86" t="s">
        <v>65</v>
      </c>
      <c r="C2683" s="88">
        <v>11684</v>
      </c>
      <c r="D2683" s="88" t="s">
        <v>71</v>
      </c>
      <c r="E2683" s="90" t="s">
        <v>22</v>
      </c>
      <c r="F2683" s="90">
        <v>50</v>
      </c>
      <c r="G2683" s="90">
        <v>44</v>
      </c>
      <c r="H2683" s="91">
        <v>2</v>
      </c>
      <c r="I2683" s="91"/>
      <c r="J2683" s="91"/>
      <c r="K2683" s="91">
        <v>1</v>
      </c>
      <c r="L2683" s="92">
        <v>2</v>
      </c>
      <c r="M2683" s="92"/>
      <c r="N2683" s="92">
        <v>1</v>
      </c>
      <c r="O2683" s="92"/>
      <c r="P2683" s="92">
        <v>1</v>
      </c>
      <c r="Q2683" s="92"/>
      <c r="R2683" s="92">
        <v>1</v>
      </c>
      <c r="S2683" s="92"/>
      <c r="T2683" s="93"/>
      <c r="U2683" s="93">
        <v>2</v>
      </c>
      <c r="V2683" s="94">
        <v>10</v>
      </c>
      <c r="W2683" s="121"/>
    </row>
    <row r="2684" spans="1:23" x14ac:dyDescent="0.2">
      <c r="A2684" s="86" t="s">
        <v>16</v>
      </c>
      <c r="B2684" s="86" t="s">
        <v>65</v>
      </c>
      <c r="C2684" s="88">
        <v>11684</v>
      </c>
      <c r="D2684" s="88" t="s">
        <v>71</v>
      </c>
      <c r="E2684" s="90" t="s">
        <v>22</v>
      </c>
      <c r="F2684" s="90">
        <v>50</v>
      </c>
      <c r="G2684" s="90">
        <v>44</v>
      </c>
      <c r="H2684" s="91">
        <v>2</v>
      </c>
      <c r="I2684" s="91"/>
      <c r="J2684" s="91">
        <v>1</v>
      </c>
      <c r="K2684" s="91"/>
      <c r="L2684" s="92">
        <v>2</v>
      </c>
      <c r="M2684" s="92"/>
      <c r="N2684" s="92">
        <v>1</v>
      </c>
      <c r="O2684" s="92"/>
      <c r="P2684" s="92">
        <v>1</v>
      </c>
      <c r="Q2684" s="92"/>
      <c r="R2684" s="92">
        <v>1</v>
      </c>
      <c r="S2684" s="92"/>
      <c r="T2684" s="93"/>
      <c r="U2684" s="93">
        <v>2</v>
      </c>
      <c r="V2684" s="94">
        <v>10</v>
      </c>
      <c r="W2684" s="121"/>
    </row>
    <row r="2685" spans="1:23" x14ac:dyDescent="0.2">
      <c r="A2685" s="86" t="s">
        <v>16</v>
      </c>
      <c r="B2685" s="86" t="s">
        <v>65</v>
      </c>
      <c r="C2685" s="88">
        <v>11684</v>
      </c>
      <c r="D2685" s="88" t="s">
        <v>71</v>
      </c>
      <c r="E2685" s="90" t="s">
        <v>22</v>
      </c>
      <c r="F2685" s="90">
        <v>50</v>
      </c>
      <c r="G2685" s="90">
        <v>44</v>
      </c>
      <c r="H2685" s="91">
        <v>2</v>
      </c>
      <c r="I2685" s="91"/>
      <c r="J2685" s="91">
        <v>1</v>
      </c>
      <c r="K2685" s="91"/>
      <c r="L2685" s="92"/>
      <c r="M2685" s="92">
        <v>2</v>
      </c>
      <c r="N2685" s="92">
        <v>1</v>
      </c>
      <c r="O2685" s="92"/>
      <c r="P2685" s="92">
        <v>2</v>
      </c>
      <c r="Q2685" s="92"/>
      <c r="R2685" s="92">
        <v>1</v>
      </c>
      <c r="S2685" s="92"/>
      <c r="T2685" s="93"/>
      <c r="U2685" s="93">
        <v>2</v>
      </c>
      <c r="V2685" s="94">
        <v>11</v>
      </c>
      <c r="W2685" s="121"/>
    </row>
    <row r="2686" spans="1:23" x14ac:dyDescent="0.2">
      <c r="A2686" s="86" t="s">
        <v>16</v>
      </c>
      <c r="B2686" s="86" t="s">
        <v>65</v>
      </c>
      <c r="C2686" s="88">
        <v>11684</v>
      </c>
      <c r="D2686" s="88" t="s">
        <v>71</v>
      </c>
      <c r="E2686" s="90" t="s">
        <v>22</v>
      </c>
      <c r="F2686" s="90">
        <v>50</v>
      </c>
      <c r="G2686" s="90">
        <v>44</v>
      </c>
      <c r="H2686" s="91">
        <v>2</v>
      </c>
      <c r="I2686" s="91"/>
      <c r="J2686" s="91">
        <v>1</v>
      </c>
      <c r="K2686" s="91"/>
      <c r="L2686" s="92">
        <v>2</v>
      </c>
      <c r="M2686" s="92"/>
      <c r="N2686" s="92">
        <v>1</v>
      </c>
      <c r="O2686" s="92"/>
      <c r="P2686" s="92"/>
      <c r="Q2686" s="92">
        <v>2</v>
      </c>
      <c r="R2686" s="92">
        <v>1</v>
      </c>
      <c r="S2686" s="92"/>
      <c r="T2686" s="93"/>
      <c r="U2686" s="93">
        <v>2</v>
      </c>
      <c r="V2686" s="94">
        <v>11</v>
      </c>
      <c r="W2686" s="121"/>
    </row>
    <row r="2687" spans="1:23" x14ac:dyDescent="0.2">
      <c r="A2687" s="86" t="s">
        <v>16</v>
      </c>
      <c r="B2687" s="86" t="s">
        <v>65</v>
      </c>
      <c r="C2687" s="88">
        <v>11684</v>
      </c>
      <c r="D2687" s="88" t="s">
        <v>71</v>
      </c>
      <c r="E2687" s="90" t="s">
        <v>22</v>
      </c>
      <c r="F2687" s="90">
        <v>50</v>
      </c>
      <c r="G2687" s="90">
        <v>44</v>
      </c>
      <c r="H2687" s="91"/>
      <c r="I2687" s="91">
        <v>2</v>
      </c>
      <c r="J2687" s="91"/>
      <c r="K2687" s="91">
        <v>1</v>
      </c>
      <c r="L2687" s="92"/>
      <c r="M2687" s="92">
        <v>2</v>
      </c>
      <c r="N2687" s="92">
        <v>1</v>
      </c>
      <c r="O2687" s="92"/>
      <c r="P2687" s="92"/>
      <c r="Q2687" s="92">
        <v>2</v>
      </c>
      <c r="R2687" s="92">
        <v>1</v>
      </c>
      <c r="S2687" s="92"/>
      <c r="T2687" s="93">
        <v>1</v>
      </c>
      <c r="U2687" s="93"/>
      <c r="V2687" s="94">
        <v>10</v>
      </c>
      <c r="W2687" s="121"/>
    </row>
    <row r="2688" spans="1:23" x14ac:dyDescent="0.2">
      <c r="A2688" s="86" t="s">
        <v>16</v>
      </c>
      <c r="B2688" s="86" t="s">
        <v>65</v>
      </c>
      <c r="C2688" s="88">
        <v>11684</v>
      </c>
      <c r="D2688" s="88" t="s">
        <v>71</v>
      </c>
      <c r="E2688" s="90" t="s">
        <v>22</v>
      </c>
      <c r="F2688" s="90">
        <v>50</v>
      </c>
      <c r="G2688" s="90">
        <v>44</v>
      </c>
      <c r="H2688" s="91">
        <v>2</v>
      </c>
      <c r="I2688" s="91"/>
      <c r="J2688" s="91"/>
      <c r="K2688" s="91">
        <v>1</v>
      </c>
      <c r="L2688" s="92"/>
      <c r="M2688" s="92">
        <v>2</v>
      </c>
      <c r="N2688" s="92"/>
      <c r="O2688" s="92">
        <v>1</v>
      </c>
      <c r="P2688" s="92">
        <v>1</v>
      </c>
      <c r="Q2688" s="92"/>
      <c r="R2688" s="92">
        <v>1</v>
      </c>
      <c r="S2688" s="92"/>
      <c r="T2688" s="93">
        <v>1</v>
      </c>
      <c r="U2688" s="93"/>
      <c r="V2688" s="94">
        <v>9</v>
      </c>
      <c r="W2688" s="121"/>
    </row>
    <row r="2689" spans="1:23" x14ac:dyDescent="0.2">
      <c r="A2689" s="86" t="s">
        <v>16</v>
      </c>
      <c r="B2689" s="86" t="s">
        <v>65</v>
      </c>
      <c r="C2689" s="88">
        <v>11684</v>
      </c>
      <c r="D2689" s="88" t="s">
        <v>71</v>
      </c>
      <c r="E2689" s="90" t="s">
        <v>22</v>
      </c>
      <c r="F2689" s="90">
        <v>50</v>
      </c>
      <c r="G2689" s="90">
        <v>44</v>
      </c>
      <c r="H2689" s="91">
        <v>2</v>
      </c>
      <c r="I2689" s="91"/>
      <c r="J2689" s="91"/>
      <c r="K2689" s="91">
        <v>1</v>
      </c>
      <c r="L2689" s="92"/>
      <c r="M2689" s="92">
        <v>2</v>
      </c>
      <c r="N2689" s="92"/>
      <c r="O2689" s="92">
        <v>1</v>
      </c>
      <c r="P2689" s="92">
        <v>1</v>
      </c>
      <c r="Q2689" s="92"/>
      <c r="R2689" s="92">
        <v>1</v>
      </c>
      <c r="S2689" s="92"/>
      <c r="T2689" s="93"/>
      <c r="U2689" s="93">
        <v>2</v>
      </c>
      <c r="V2689" s="94">
        <v>10</v>
      </c>
      <c r="W2689" s="121"/>
    </row>
    <row r="2690" spans="1:23" x14ac:dyDescent="0.2">
      <c r="A2690" s="86" t="s">
        <v>16</v>
      </c>
      <c r="B2690" s="86" t="s">
        <v>65</v>
      </c>
      <c r="C2690" s="88">
        <v>11684</v>
      </c>
      <c r="D2690" s="88" t="s">
        <v>71</v>
      </c>
      <c r="E2690" s="90" t="s">
        <v>22</v>
      </c>
      <c r="F2690" s="90">
        <v>50</v>
      </c>
      <c r="G2690" s="90">
        <v>44</v>
      </c>
      <c r="H2690" s="91">
        <v>2</v>
      </c>
      <c r="I2690" s="91"/>
      <c r="J2690" s="91">
        <v>1</v>
      </c>
      <c r="K2690" s="91"/>
      <c r="L2690" s="92"/>
      <c r="M2690" s="92">
        <v>2</v>
      </c>
      <c r="N2690" s="92">
        <v>1</v>
      </c>
      <c r="O2690" s="92"/>
      <c r="P2690" s="92">
        <v>2</v>
      </c>
      <c r="Q2690" s="92"/>
      <c r="R2690" s="92">
        <v>1</v>
      </c>
      <c r="S2690" s="92"/>
      <c r="T2690" s="93">
        <v>1</v>
      </c>
      <c r="U2690" s="93"/>
      <c r="V2690" s="94">
        <v>10</v>
      </c>
      <c r="W2690" s="121"/>
    </row>
    <row r="2691" spans="1:23" x14ac:dyDescent="0.2">
      <c r="A2691" s="86" t="s">
        <v>16</v>
      </c>
      <c r="B2691" s="86" t="s">
        <v>65</v>
      </c>
      <c r="C2691" s="88">
        <v>11684</v>
      </c>
      <c r="D2691" s="88" t="s">
        <v>71</v>
      </c>
      <c r="E2691" s="90" t="s">
        <v>22</v>
      </c>
      <c r="F2691" s="90">
        <v>50</v>
      </c>
      <c r="G2691" s="90">
        <v>44</v>
      </c>
      <c r="H2691" s="91">
        <v>2</v>
      </c>
      <c r="I2691" s="91"/>
      <c r="J2691" s="91">
        <v>1</v>
      </c>
      <c r="K2691" s="91"/>
      <c r="L2691" s="92">
        <v>2</v>
      </c>
      <c r="M2691" s="92"/>
      <c r="N2691" s="92"/>
      <c r="O2691" s="92">
        <v>1</v>
      </c>
      <c r="P2691" s="92"/>
      <c r="Q2691" s="92">
        <v>2</v>
      </c>
      <c r="R2691" s="92"/>
      <c r="S2691" s="92">
        <v>1</v>
      </c>
      <c r="T2691" s="93"/>
      <c r="U2691" s="93">
        <v>2</v>
      </c>
      <c r="V2691" s="94">
        <v>11</v>
      </c>
      <c r="W2691" s="121"/>
    </row>
    <row r="2692" spans="1:23" x14ac:dyDescent="0.2">
      <c r="A2692" s="86" t="s">
        <v>16</v>
      </c>
      <c r="B2692" s="86" t="s">
        <v>65</v>
      </c>
      <c r="C2692" s="88">
        <v>11684</v>
      </c>
      <c r="D2692" s="88" t="s">
        <v>71</v>
      </c>
      <c r="E2692" s="90" t="s">
        <v>22</v>
      </c>
      <c r="F2692" s="90">
        <v>50</v>
      </c>
      <c r="G2692" s="90">
        <v>44</v>
      </c>
      <c r="H2692" s="91">
        <v>2</v>
      </c>
      <c r="I2692" s="91"/>
      <c r="J2692" s="91"/>
      <c r="K2692" s="91">
        <v>1</v>
      </c>
      <c r="L2692" s="92"/>
      <c r="M2692" s="92">
        <v>2</v>
      </c>
      <c r="N2692" s="92"/>
      <c r="O2692" s="92">
        <v>1</v>
      </c>
      <c r="P2692" s="92"/>
      <c r="Q2692" s="92">
        <v>1</v>
      </c>
      <c r="R2692" s="92">
        <v>1</v>
      </c>
      <c r="S2692" s="92"/>
      <c r="T2692" s="93"/>
      <c r="U2692" s="93">
        <v>2</v>
      </c>
      <c r="V2692" s="94">
        <v>10</v>
      </c>
      <c r="W2692" s="121"/>
    </row>
    <row r="2693" spans="1:23" x14ac:dyDescent="0.2">
      <c r="A2693" s="86" t="s">
        <v>16</v>
      </c>
      <c r="B2693" s="86" t="s">
        <v>65</v>
      </c>
      <c r="C2693" s="88">
        <v>11684</v>
      </c>
      <c r="D2693" s="88" t="s">
        <v>71</v>
      </c>
      <c r="E2693" s="90" t="s">
        <v>22</v>
      </c>
      <c r="F2693" s="90">
        <v>50</v>
      </c>
      <c r="G2693" s="90">
        <v>44</v>
      </c>
      <c r="H2693" s="91">
        <v>2</v>
      </c>
      <c r="I2693" s="91"/>
      <c r="J2693" s="91"/>
      <c r="K2693" s="91">
        <v>1</v>
      </c>
      <c r="L2693" s="92"/>
      <c r="M2693" s="92">
        <v>2</v>
      </c>
      <c r="N2693" s="92"/>
      <c r="O2693" s="92">
        <v>1</v>
      </c>
      <c r="P2693" s="92">
        <v>1</v>
      </c>
      <c r="Q2693" s="92"/>
      <c r="R2693" s="92"/>
      <c r="S2693" s="92">
        <v>1</v>
      </c>
      <c r="T2693" s="93"/>
      <c r="U2693" s="93">
        <v>2</v>
      </c>
      <c r="V2693" s="94">
        <v>10</v>
      </c>
      <c r="W2693" s="121"/>
    </row>
    <row r="2694" spans="1:23" x14ac:dyDescent="0.2">
      <c r="A2694" s="86" t="s">
        <v>16</v>
      </c>
      <c r="B2694" s="86" t="s">
        <v>66</v>
      </c>
      <c r="C2694" s="88">
        <v>11698</v>
      </c>
      <c r="D2694" s="88" t="s">
        <v>74</v>
      </c>
      <c r="E2694" s="89" t="s">
        <v>22</v>
      </c>
      <c r="F2694" s="90">
        <v>62</v>
      </c>
      <c r="G2694" s="90">
        <v>51</v>
      </c>
      <c r="H2694" s="91"/>
      <c r="I2694" s="91">
        <v>2</v>
      </c>
      <c r="J2694" s="91">
        <v>1</v>
      </c>
      <c r="K2694" s="91"/>
      <c r="L2694" s="92">
        <v>2</v>
      </c>
      <c r="M2694" s="92"/>
      <c r="N2694" s="92"/>
      <c r="O2694" s="92">
        <v>1</v>
      </c>
      <c r="P2694" s="92"/>
      <c r="Q2694" s="92">
        <v>2</v>
      </c>
      <c r="R2694" s="92">
        <v>1</v>
      </c>
      <c r="S2694" s="92"/>
      <c r="T2694" s="93"/>
      <c r="U2694" s="93">
        <v>2</v>
      </c>
      <c r="V2694" s="94">
        <v>11</v>
      </c>
      <c r="W2694" s="121"/>
    </row>
    <row r="2695" spans="1:23" x14ac:dyDescent="0.2">
      <c r="A2695" s="86" t="s">
        <v>16</v>
      </c>
      <c r="B2695" s="86" t="s">
        <v>66</v>
      </c>
      <c r="C2695" s="88">
        <v>11698</v>
      </c>
      <c r="D2695" s="88" t="s">
        <v>74</v>
      </c>
      <c r="E2695" s="90" t="s">
        <v>22</v>
      </c>
      <c r="F2695" s="90">
        <v>62</v>
      </c>
      <c r="G2695" s="90">
        <v>51</v>
      </c>
      <c r="H2695" s="91">
        <v>2</v>
      </c>
      <c r="I2695" s="91"/>
      <c r="J2695" s="91">
        <v>1</v>
      </c>
      <c r="K2695" s="91"/>
      <c r="L2695" s="92">
        <v>1</v>
      </c>
      <c r="M2695" s="92"/>
      <c r="N2695" s="92">
        <v>1</v>
      </c>
      <c r="O2695" s="92"/>
      <c r="P2695" s="92">
        <v>2</v>
      </c>
      <c r="Q2695" s="92"/>
      <c r="R2695" s="92"/>
      <c r="S2695" s="92">
        <v>1</v>
      </c>
      <c r="T2695" s="93">
        <v>2</v>
      </c>
      <c r="U2695" s="93"/>
      <c r="V2695" s="94">
        <v>10</v>
      </c>
      <c r="W2695" s="121"/>
    </row>
    <row r="2696" spans="1:23" x14ac:dyDescent="0.2">
      <c r="A2696" s="86" t="s">
        <v>16</v>
      </c>
      <c r="B2696" s="86" t="s">
        <v>66</v>
      </c>
      <c r="C2696" s="88">
        <v>11698</v>
      </c>
      <c r="D2696" s="88" t="s">
        <v>74</v>
      </c>
      <c r="E2696" s="90" t="s">
        <v>22</v>
      </c>
      <c r="F2696" s="90">
        <v>62</v>
      </c>
      <c r="G2696" s="90">
        <v>51</v>
      </c>
      <c r="H2696" s="91"/>
      <c r="I2696" s="91">
        <v>2</v>
      </c>
      <c r="J2696" s="91">
        <v>1</v>
      </c>
      <c r="K2696" s="91"/>
      <c r="L2696" s="92">
        <v>2</v>
      </c>
      <c r="M2696" s="92"/>
      <c r="N2696" s="92">
        <v>1</v>
      </c>
      <c r="O2696" s="92"/>
      <c r="P2696" s="92">
        <v>2</v>
      </c>
      <c r="Q2696" s="92"/>
      <c r="R2696" s="92"/>
      <c r="S2696" s="92">
        <v>1</v>
      </c>
      <c r="T2696" s="93"/>
      <c r="U2696" s="93">
        <v>2</v>
      </c>
      <c r="V2696" s="94">
        <v>11</v>
      </c>
      <c r="W2696" s="121"/>
    </row>
    <row r="2697" spans="1:23" x14ac:dyDescent="0.2">
      <c r="A2697" s="86" t="s">
        <v>16</v>
      </c>
      <c r="B2697" s="86" t="s">
        <v>66</v>
      </c>
      <c r="C2697" s="88">
        <v>11698</v>
      </c>
      <c r="D2697" s="88" t="s">
        <v>74</v>
      </c>
      <c r="E2697" s="90" t="s">
        <v>22</v>
      </c>
      <c r="F2697" s="90">
        <v>62</v>
      </c>
      <c r="G2697" s="90">
        <v>51</v>
      </c>
      <c r="H2697" s="91"/>
      <c r="I2697" s="91">
        <v>2</v>
      </c>
      <c r="J2697" s="91">
        <v>1</v>
      </c>
      <c r="K2697" s="91"/>
      <c r="L2697" s="92"/>
      <c r="M2697" s="92">
        <v>2</v>
      </c>
      <c r="N2697" s="92"/>
      <c r="O2697" s="92">
        <v>1</v>
      </c>
      <c r="P2697" s="92">
        <v>2</v>
      </c>
      <c r="Q2697" s="92"/>
      <c r="R2697" s="92"/>
      <c r="S2697" s="92">
        <v>1</v>
      </c>
      <c r="T2697" s="93">
        <v>1</v>
      </c>
      <c r="U2697" s="93"/>
      <c r="V2697" s="94">
        <v>10</v>
      </c>
      <c r="W2697" s="121"/>
    </row>
    <row r="2698" spans="1:23" x14ac:dyDescent="0.2">
      <c r="A2698" s="86" t="s">
        <v>16</v>
      </c>
      <c r="B2698" s="86" t="s">
        <v>66</v>
      </c>
      <c r="C2698" s="88">
        <v>11698</v>
      </c>
      <c r="D2698" s="88" t="s">
        <v>74</v>
      </c>
      <c r="E2698" s="90" t="s">
        <v>22</v>
      </c>
      <c r="F2698" s="90">
        <v>62</v>
      </c>
      <c r="G2698" s="90">
        <v>51</v>
      </c>
      <c r="H2698" s="91"/>
      <c r="I2698" s="91">
        <v>2</v>
      </c>
      <c r="J2698" s="91">
        <v>1</v>
      </c>
      <c r="K2698" s="91"/>
      <c r="L2698" s="92">
        <v>2</v>
      </c>
      <c r="M2698" s="92"/>
      <c r="N2698" s="92"/>
      <c r="O2698" s="92">
        <v>1</v>
      </c>
      <c r="P2698" s="92">
        <v>2</v>
      </c>
      <c r="Q2698" s="92"/>
      <c r="R2698" s="92">
        <v>1</v>
      </c>
      <c r="S2698" s="92"/>
      <c r="T2698" s="93"/>
      <c r="U2698" s="93">
        <v>1</v>
      </c>
      <c r="V2698" s="94">
        <v>10</v>
      </c>
      <c r="W2698" s="121"/>
    </row>
    <row r="2699" spans="1:23" x14ac:dyDescent="0.2">
      <c r="A2699" s="86" t="s">
        <v>16</v>
      </c>
      <c r="B2699" s="86" t="s">
        <v>66</v>
      </c>
      <c r="C2699" s="88">
        <v>11698</v>
      </c>
      <c r="D2699" s="88" t="s">
        <v>74</v>
      </c>
      <c r="E2699" s="90" t="s">
        <v>22</v>
      </c>
      <c r="F2699" s="90">
        <v>62</v>
      </c>
      <c r="G2699" s="90">
        <v>51</v>
      </c>
      <c r="H2699" s="91"/>
      <c r="I2699" s="91">
        <v>0</v>
      </c>
      <c r="J2699" s="91"/>
      <c r="K2699" s="91">
        <v>1</v>
      </c>
      <c r="L2699" s="92">
        <v>2</v>
      </c>
      <c r="M2699" s="92"/>
      <c r="N2699" s="92">
        <v>1</v>
      </c>
      <c r="O2699" s="92"/>
      <c r="P2699" s="92"/>
      <c r="Q2699" s="92">
        <v>2</v>
      </c>
      <c r="R2699" s="92"/>
      <c r="S2699" s="92">
        <v>1</v>
      </c>
      <c r="T2699" s="93"/>
      <c r="U2699" s="93">
        <v>1</v>
      </c>
      <c r="V2699" s="94">
        <v>8</v>
      </c>
      <c r="W2699" s="121"/>
    </row>
    <row r="2700" spans="1:23" x14ac:dyDescent="0.2">
      <c r="A2700" s="86" t="s">
        <v>16</v>
      </c>
      <c r="B2700" s="86" t="s">
        <v>66</v>
      </c>
      <c r="C2700" s="88">
        <v>11698</v>
      </c>
      <c r="D2700" s="88" t="s">
        <v>74</v>
      </c>
      <c r="E2700" s="90" t="s">
        <v>22</v>
      </c>
      <c r="F2700" s="90">
        <v>62</v>
      </c>
      <c r="G2700" s="90">
        <v>51</v>
      </c>
      <c r="H2700" s="91"/>
      <c r="I2700" s="91">
        <v>2</v>
      </c>
      <c r="J2700" s="91">
        <v>1</v>
      </c>
      <c r="K2700" s="91"/>
      <c r="L2700" s="92">
        <v>2</v>
      </c>
      <c r="M2700" s="92"/>
      <c r="N2700" s="92"/>
      <c r="O2700" s="92">
        <v>1</v>
      </c>
      <c r="P2700" s="92">
        <v>2</v>
      </c>
      <c r="Q2700" s="92"/>
      <c r="R2700" s="92">
        <v>1</v>
      </c>
      <c r="S2700" s="92"/>
      <c r="T2700" s="93"/>
      <c r="U2700" s="93">
        <v>1</v>
      </c>
      <c r="V2700" s="94">
        <v>10</v>
      </c>
      <c r="W2700" s="121"/>
    </row>
    <row r="2701" spans="1:23" x14ac:dyDescent="0.2">
      <c r="A2701" s="86" t="s">
        <v>16</v>
      </c>
      <c r="B2701" s="86" t="s">
        <v>66</v>
      </c>
      <c r="C2701" s="88">
        <v>11698</v>
      </c>
      <c r="D2701" s="88" t="s">
        <v>74</v>
      </c>
      <c r="E2701" s="90" t="s">
        <v>22</v>
      </c>
      <c r="F2701" s="90">
        <v>62</v>
      </c>
      <c r="G2701" s="90">
        <v>51</v>
      </c>
      <c r="H2701" s="91">
        <v>2</v>
      </c>
      <c r="I2701" s="91"/>
      <c r="J2701" s="91">
        <v>1</v>
      </c>
      <c r="K2701" s="91"/>
      <c r="L2701" s="92"/>
      <c r="M2701" s="92">
        <v>1</v>
      </c>
      <c r="N2701" s="92">
        <v>1</v>
      </c>
      <c r="O2701" s="92"/>
      <c r="P2701" s="92"/>
      <c r="Q2701" s="92">
        <v>2</v>
      </c>
      <c r="R2701" s="92">
        <v>1</v>
      </c>
      <c r="S2701" s="92"/>
      <c r="T2701" s="93">
        <v>0</v>
      </c>
      <c r="U2701" s="93"/>
      <c r="V2701" s="94">
        <v>8</v>
      </c>
      <c r="W2701" s="121"/>
    </row>
    <row r="2702" spans="1:23" x14ac:dyDescent="0.2">
      <c r="A2702" s="86" t="s">
        <v>16</v>
      </c>
      <c r="B2702" s="86" t="s">
        <v>66</v>
      </c>
      <c r="C2702" s="88">
        <v>11698</v>
      </c>
      <c r="D2702" s="88" t="s">
        <v>74</v>
      </c>
      <c r="E2702" s="90" t="s">
        <v>22</v>
      </c>
      <c r="F2702" s="90">
        <v>62</v>
      </c>
      <c r="G2702" s="90">
        <v>51</v>
      </c>
      <c r="H2702" s="91"/>
      <c r="I2702" s="91">
        <v>2</v>
      </c>
      <c r="J2702" s="91"/>
      <c r="K2702" s="91">
        <v>1</v>
      </c>
      <c r="L2702" s="92">
        <v>2</v>
      </c>
      <c r="M2702" s="92"/>
      <c r="N2702" s="92"/>
      <c r="O2702" s="92">
        <v>1</v>
      </c>
      <c r="P2702" s="92"/>
      <c r="Q2702" s="92">
        <v>2</v>
      </c>
      <c r="R2702" s="92"/>
      <c r="S2702" s="92">
        <v>1</v>
      </c>
      <c r="T2702" s="93"/>
      <c r="U2702" s="93">
        <v>0</v>
      </c>
      <c r="V2702" s="94">
        <v>9</v>
      </c>
      <c r="W2702" s="121"/>
    </row>
    <row r="2703" spans="1:23" x14ac:dyDescent="0.2">
      <c r="A2703" s="86" t="s">
        <v>16</v>
      </c>
      <c r="B2703" s="86" t="s">
        <v>66</v>
      </c>
      <c r="C2703" s="88">
        <v>11698</v>
      </c>
      <c r="D2703" s="88" t="s">
        <v>74</v>
      </c>
      <c r="E2703" s="90" t="s">
        <v>22</v>
      </c>
      <c r="F2703" s="90">
        <v>62</v>
      </c>
      <c r="G2703" s="90">
        <v>51</v>
      </c>
      <c r="H2703" s="91"/>
      <c r="I2703" s="91">
        <v>2</v>
      </c>
      <c r="J2703" s="91"/>
      <c r="K2703" s="91">
        <v>1</v>
      </c>
      <c r="L2703" s="92"/>
      <c r="M2703" s="92">
        <v>2</v>
      </c>
      <c r="N2703" s="92">
        <v>1</v>
      </c>
      <c r="O2703" s="92"/>
      <c r="P2703" s="92">
        <v>2</v>
      </c>
      <c r="Q2703" s="92"/>
      <c r="R2703" s="92">
        <v>1</v>
      </c>
      <c r="S2703" s="92"/>
      <c r="T2703" s="93"/>
      <c r="U2703" s="93">
        <v>0</v>
      </c>
      <c r="V2703" s="94">
        <v>9</v>
      </c>
      <c r="W2703" s="121"/>
    </row>
    <row r="2704" spans="1:23" x14ac:dyDescent="0.2">
      <c r="A2704" s="86" t="s">
        <v>16</v>
      </c>
      <c r="B2704" s="86" t="s">
        <v>66</v>
      </c>
      <c r="C2704" s="88">
        <v>11698</v>
      </c>
      <c r="D2704" s="88" t="s">
        <v>74</v>
      </c>
      <c r="E2704" s="90" t="s">
        <v>22</v>
      </c>
      <c r="F2704" s="90">
        <v>62</v>
      </c>
      <c r="G2704" s="90">
        <v>51</v>
      </c>
      <c r="H2704" s="91"/>
      <c r="I2704" s="91">
        <v>2</v>
      </c>
      <c r="J2704" s="91">
        <v>1</v>
      </c>
      <c r="K2704" s="91"/>
      <c r="L2704" s="92"/>
      <c r="M2704" s="92">
        <v>2</v>
      </c>
      <c r="N2704" s="92"/>
      <c r="O2704" s="92">
        <v>1</v>
      </c>
      <c r="P2704" s="92"/>
      <c r="Q2704" s="92">
        <v>2</v>
      </c>
      <c r="R2704" s="92"/>
      <c r="S2704" s="92">
        <v>1</v>
      </c>
      <c r="T2704" s="93"/>
      <c r="U2704" s="93">
        <v>2</v>
      </c>
      <c r="V2704" s="94">
        <v>11</v>
      </c>
      <c r="W2704" s="121"/>
    </row>
    <row r="2705" spans="1:23" x14ac:dyDescent="0.2">
      <c r="A2705" s="86" t="s">
        <v>16</v>
      </c>
      <c r="B2705" s="86" t="s">
        <v>66</v>
      </c>
      <c r="C2705" s="88">
        <v>11698</v>
      </c>
      <c r="D2705" s="88" t="s">
        <v>74</v>
      </c>
      <c r="E2705" s="90" t="s">
        <v>22</v>
      </c>
      <c r="F2705" s="90">
        <v>62</v>
      </c>
      <c r="G2705" s="90">
        <v>51</v>
      </c>
      <c r="H2705" s="91"/>
      <c r="I2705" s="91">
        <v>2</v>
      </c>
      <c r="J2705" s="91">
        <v>1</v>
      </c>
      <c r="K2705" s="91"/>
      <c r="L2705" s="92"/>
      <c r="M2705" s="92">
        <v>2</v>
      </c>
      <c r="N2705" s="92">
        <v>1</v>
      </c>
      <c r="O2705" s="92"/>
      <c r="P2705" s="92"/>
      <c r="Q2705" s="92">
        <v>2</v>
      </c>
      <c r="R2705" s="92">
        <v>1</v>
      </c>
      <c r="S2705" s="92"/>
      <c r="T2705" s="93"/>
      <c r="U2705" s="93">
        <v>1</v>
      </c>
      <c r="V2705" s="94">
        <v>10</v>
      </c>
      <c r="W2705" s="121"/>
    </row>
    <row r="2706" spans="1:23" x14ac:dyDescent="0.2">
      <c r="A2706" s="86" t="s">
        <v>16</v>
      </c>
      <c r="B2706" s="86" t="s">
        <v>66</v>
      </c>
      <c r="C2706" s="88">
        <v>11698</v>
      </c>
      <c r="D2706" s="88" t="s">
        <v>74</v>
      </c>
      <c r="E2706" s="90" t="s">
        <v>22</v>
      </c>
      <c r="F2706" s="90">
        <v>62</v>
      </c>
      <c r="G2706" s="90">
        <v>51</v>
      </c>
      <c r="H2706" s="91"/>
      <c r="I2706" s="91">
        <v>2</v>
      </c>
      <c r="J2706" s="91">
        <v>1</v>
      </c>
      <c r="K2706" s="91"/>
      <c r="L2706" s="92"/>
      <c r="M2706" s="92">
        <v>2</v>
      </c>
      <c r="N2706" s="92">
        <v>1</v>
      </c>
      <c r="O2706" s="92"/>
      <c r="P2706" s="92"/>
      <c r="Q2706" s="92">
        <v>2</v>
      </c>
      <c r="R2706" s="92">
        <v>1</v>
      </c>
      <c r="S2706" s="92"/>
      <c r="T2706" s="93"/>
      <c r="U2706" s="93">
        <v>1</v>
      </c>
      <c r="V2706" s="94">
        <v>10</v>
      </c>
      <c r="W2706" s="121"/>
    </row>
    <row r="2707" spans="1:23" x14ac:dyDescent="0.2">
      <c r="A2707" s="86" t="s">
        <v>16</v>
      </c>
      <c r="B2707" s="86" t="s">
        <v>66</v>
      </c>
      <c r="C2707" s="88">
        <v>11698</v>
      </c>
      <c r="D2707" s="88" t="s">
        <v>74</v>
      </c>
      <c r="E2707" s="90" t="s">
        <v>22</v>
      </c>
      <c r="F2707" s="90">
        <v>62</v>
      </c>
      <c r="G2707" s="90">
        <v>51</v>
      </c>
      <c r="H2707" s="91"/>
      <c r="I2707" s="91">
        <v>2</v>
      </c>
      <c r="J2707" s="91">
        <v>1</v>
      </c>
      <c r="K2707" s="91"/>
      <c r="L2707" s="92">
        <v>1</v>
      </c>
      <c r="M2707" s="92"/>
      <c r="N2707" s="92"/>
      <c r="O2707" s="92">
        <v>1</v>
      </c>
      <c r="P2707" s="92"/>
      <c r="Q2707" s="92">
        <v>2</v>
      </c>
      <c r="R2707" s="92">
        <v>1</v>
      </c>
      <c r="S2707" s="92"/>
      <c r="T2707" s="93">
        <v>2</v>
      </c>
      <c r="U2707" s="93"/>
      <c r="V2707" s="94">
        <v>10</v>
      </c>
      <c r="W2707" s="121"/>
    </row>
    <row r="2708" spans="1:23" x14ac:dyDescent="0.2">
      <c r="A2708" s="86" t="s">
        <v>16</v>
      </c>
      <c r="B2708" s="86" t="s">
        <v>66</v>
      </c>
      <c r="C2708" s="88">
        <v>11698</v>
      </c>
      <c r="D2708" s="88" t="s">
        <v>74</v>
      </c>
      <c r="E2708" s="90" t="s">
        <v>22</v>
      </c>
      <c r="F2708" s="90">
        <v>62</v>
      </c>
      <c r="G2708" s="90">
        <v>51</v>
      </c>
      <c r="H2708" s="91">
        <v>2</v>
      </c>
      <c r="I2708" s="91"/>
      <c r="J2708" s="91">
        <v>1</v>
      </c>
      <c r="K2708" s="91"/>
      <c r="L2708" s="92"/>
      <c r="M2708" s="92">
        <v>1</v>
      </c>
      <c r="N2708" s="92"/>
      <c r="O2708" s="92">
        <v>0</v>
      </c>
      <c r="P2708" s="92">
        <v>2</v>
      </c>
      <c r="Q2708" s="92"/>
      <c r="R2708" s="92">
        <v>1</v>
      </c>
      <c r="S2708" s="92"/>
      <c r="T2708" s="93"/>
      <c r="U2708" s="93">
        <v>1</v>
      </c>
      <c r="V2708" s="94">
        <v>8</v>
      </c>
      <c r="W2708" s="121"/>
    </row>
    <row r="2709" spans="1:23" x14ac:dyDescent="0.2">
      <c r="A2709" s="86" t="s">
        <v>16</v>
      </c>
      <c r="B2709" s="86" t="s">
        <v>66</v>
      </c>
      <c r="C2709" s="88">
        <v>11698</v>
      </c>
      <c r="D2709" s="88" t="s">
        <v>74</v>
      </c>
      <c r="E2709" s="90" t="s">
        <v>22</v>
      </c>
      <c r="F2709" s="90">
        <v>62</v>
      </c>
      <c r="G2709" s="90">
        <v>51</v>
      </c>
      <c r="H2709" s="91">
        <v>2</v>
      </c>
      <c r="I2709" s="91"/>
      <c r="J2709" s="91">
        <v>1</v>
      </c>
      <c r="K2709" s="91"/>
      <c r="L2709" s="92">
        <v>2</v>
      </c>
      <c r="M2709" s="92"/>
      <c r="N2709" s="92">
        <v>1</v>
      </c>
      <c r="O2709" s="92"/>
      <c r="P2709" s="92">
        <v>2</v>
      </c>
      <c r="Q2709" s="92"/>
      <c r="R2709" s="92"/>
      <c r="S2709" s="92">
        <v>1</v>
      </c>
      <c r="T2709" s="93"/>
      <c r="U2709" s="93">
        <v>1</v>
      </c>
      <c r="V2709" s="94">
        <v>10</v>
      </c>
      <c r="W2709" s="121"/>
    </row>
    <row r="2710" spans="1:23" x14ac:dyDescent="0.2">
      <c r="A2710" s="86" t="s">
        <v>16</v>
      </c>
      <c r="B2710" s="86" t="s">
        <v>66</v>
      </c>
      <c r="C2710" s="88">
        <v>11698</v>
      </c>
      <c r="D2710" s="88" t="s">
        <v>74</v>
      </c>
      <c r="E2710" s="90" t="s">
        <v>22</v>
      </c>
      <c r="F2710" s="90">
        <v>62</v>
      </c>
      <c r="G2710" s="90">
        <v>51</v>
      </c>
      <c r="H2710" s="91">
        <v>2</v>
      </c>
      <c r="I2710" s="91"/>
      <c r="J2710" s="91"/>
      <c r="K2710" s="91">
        <v>1</v>
      </c>
      <c r="L2710" s="92"/>
      <c r="M2710" s="92">
        <v>2</v>
      </c>
      <c r="N2710" s="92">
        <v>1</v>
      </c>
      <c r="O2710" s="92"/>
      <c r="P2710" s="92"/>
      <c r="Q2710" s="92">
        <v>2</v>
      </c>
      <c r="R2710" s="92"/>
      <c r="S2710" s="92">
        <v>1</v>
      </c>
      <c r="T2710" s="93"/>
      <c r="U2710" s="93">
        <v>2</v>
      </c>
      <c r="V2710" s="94">
        <v>11</v>
      </c>
      <c r="W2710" s="121"/>
    </row>
    <row r="2711" spans="1:23" x14ac:dyDescent="0.2">
      <c r="A2711" s="86" t="s">
        <v>16</v>
      </c>
      <c r="B2711" s="86" t="s">
        <v>66</v>
      </c>
      <c r="C2711" s="88">
        <v>11698</v>
      </c>
      <c r="D2711" s="88" t="s">
        <v>74</v>
      </c>
      <c r="E2711" s="90" t="s">
        <v>22</v>
      </c>
      <c r="F2711" s="90">
        <v>62</v>
      </c>
      <c r="G2711" s="90">
        <v>51</v>
      </c>
      <c r="H2711" s="91">
        <v>2</v>
      </c>
      <c r="I2711" s="91"/>
      <c r="J2711" s="91"/>
      <c r="K2711" s="91">
        <v>1</v>
      </c>
      <c r="L2711" s="92">
        <v>2</v>
      </c>
      <c r="M2711" s="92"/>
      <c r="N2711" s="92">
        <v>1</v>
      </c>
      <c r="O2711" s="92"/>
      <c r="P2711" s="92">
        <v>2</v>
      </c>
      <c r="Q2711" s="92"/>
      <c r="R2711" s="92"/>
      <c r="S2711" s="92">
        <v>1</v>
      </c>
      <c r="T2711" s="93">
        <v>1</v>
      </c>
      <c r="U2711" s="93"/>
      <c r="V2711" s="94">
        <v>10</v>
      </c>
      <c r="W2711" s="121"/>
    </row>
    <row r="2712" spans="1:23" x14ac:dyDescent="0.2">
      <c r="A2712" s="86" t="s">
        <v>16</v>
      </c>
      <c r="B2712" s="86" t="s">
        <v>66</v>
      </c>
      <c r="C2712" s="88">
        <v>11698</v>
      </c>
      <c r="D2712" s="88" t="s">
        <v>74</v>
      </c>
      <c r="E2712" s="90" t="s">
        <v>22</v>
      </c>
      <c r="F2712" s="90">
        <v>62</v>
      </c>
      <c r="G2712" s="90">
        <v>51</v>
      </c>
      <c r="H2712" s="91"/>
      <c r="I2712" s="91">
        <v>2</v>
      </c>
      <c r="J2712" s="91"/>
      <c r="K2712" s="91">
        <v>1</v>
      </c>
      <c r="L2712" s="92">
        <v>2</v>
      </c>
      <c r="M2712" s="92"/>
      <c r="N2712" s="92"/>
      <c r="O2712" s="92">
        <v>1</v>
      </c>
      <c r="P2712" s="92"/>
      <c r="Q2712" s="92">
        <v>2</v>
      </c>
      <c r="R2712" s="92"/>
      <c r="S2712" s="92">
        <v>1</v>
      </c>
      <c r="T2712" s="93">
        <v>0</v>
      </c>
      <c r="U2712" s="93"/>
      <c r="V2712" s="94">
        <v>9</v>
      </c>
      <c r="W2712" s="121"/>
    </row>
    <row r="2713" spans="1:23" x14ac:dyDescent="0.2">
      <c r="A2713" s="86" t="s">
        <v>16</v>
      </c>
      <c r="B2713" s="86" t="s">
        <v>66</v>
      </c>
      <c r="C2713" s="88">
        <v>11698</v>
      </c>
      <c r="D2713" s="88" t="s">
        <v>74</v>
      </c>
      <c r="E2713" s="90" t="s">
        <v>22</v>
      </c>
      <c r="F2713" s="90">
        <v>62</v>
      </c>
      <c r="G2713" s="90">
        <v>51</v>
      </c>
      <c r="H2713" s="91">
        <v>2</v>
      </c>
      <c r="I2713" s="91"/>
      <c r="J2713" s="91">
        <v>1</v>
      </c>
      <c r="K2713" s="91"/>
      <c r="L2713" s="92"/>
      <c r="M2713" s="92">
        <v>2</v>
      </c>
      <c r="N2713" s="92">
        <v>1</v>
      </c>
      <c r="O2713" s="92"/>
      <c r="P2713" s="92"/>
      <c r="Q2713" s="92">
        <v>2</v>
      </c>
      <c r="R2713" s="92"/>
      <c r="S2713" s="92">
        <v>1</v>
      </c>
      <c r="T2713" s="93"/>
      <c r="U2713" s="93">
        <v>2</v>
      </c>
      <c r="V2713" s="94">
        <v>11</v>
      </c>
      <c r="W2713" s="121"/>
    </row>
    <row r="2714" spans="1:23" x14ac:dyDescent="0.2">
      <c r="A2714" s="86" t="s">
        <v>16</v>
      </c>
      <c r="B2714" s="86" t="s">
        <v>66</v>
      </c>
      <c r="C2714" s="88">
        <v>11698</v>
      </c>
      <c r="D2714" s="88" t="s">
        <v>74</v>
      </c>
      <c r="E2714" s="90" t="s">
        <v>22</v>
      </c>
      <c r="F2714" s="90">
        <v>62</v>
      </c>
      <c r="G2714" s="90">
        <v>51</v>
      </c>
      <c r="H2714" s="91"/>
      <c r="I2714" s="91">
        <v>2</v>
      </c>
      <c r="J2714" s="91"/>
      <c r="K2714" s="91">
        <v>1</v>
      </c>
      <c r="L2714" s="92"/>
      <c r="M2714" s="92">
        <v>2</v>
      </c>
      <c r="N2714" s="92"/>
      <c r="O2714" s="92">
        <v>1</v>
      </c>
      <c r="P2714" s="92"/>
      <c r="Q2714" s="92">
        <v>1</v>
      </c>
      <c r="R2714" s="92"/>
      <c r="S2714" s="92">
        <v>1</v>
      </c>
      <c r="T2714" s="93"/>
      <c r="U2714" s="93">
        <v>2</v>
      </c>
      <c r="V2714" s="94">
        <v>10</v>
      </c>
      <c r="W2714" s="121"/>
    </row>
    <row r="2715" spans="1:23" x14ac:dyDescent="0.2">
      <c r="A2715" s="86" t="s">
        <v>16</v>
      </c>
      <c r="B2715" s="86" t="s">
        <v>66</v>
      </c>
      <c r="C2715" s="88">
        <v>11698</v>
      </c>
      <c r="D2715" s="88" t="s">
        <v>74</v>
      </c>
      <c r="E2715" s="90" t="s">
        <v>22</v>
      </c>
      <c r="F2715" s="90">
        <v>62</v>
      </c>
      <c r="G2715" s="90">
        <v>51</v>
      </c>
      <c r="H2715" s="91"/>
      <c r="I2715" s="91">
        <v>2</v>
      </c>
      <c r="J2715" s="91"/>
      <c r="K2715" s="91">
        <v>1</v>
      </c>
      <c r="L2715" s="92">
        <v>2</v>
      </c>
      <c r="M2715" s="92"/>
      <c r="N2715" s="92">
        <v>1</v>
      </c>
      <c r="O2715" s="92"/>
      <c r="P2715" s="92">
        <v>2</v>
      </c>
      <c r="Q2715" s="92"/>
      <c r="R2715" s="92"/>
      <c r="S2715" s="92">
        <v>1</v>
      </c>
      <c r="T2715" s="93"/>
      <c r="U2715" s="93">
        <v>1</v>
      </c>
      <c r="V2715" s="94">
        <v>10</v>
      </c>
      <c r="W2715" s="121"/>
    </row>
    <row r="2716" spans="1:23" x14ac:dyDescent="0.2">
      <c r="A2716" s="86" t="s">
        <v>16</v>
      </c>
      <c r="B2716" s="86" t="s">
        <v>66</v>
      </c>
      <c r="C2716" s="88">
        <v>11698</v>
      </c>
      <c r="D2716" s="88" t="s">
        <v>74</v>
      </c>
      <c r="E2716" s="90" t="s">
        <v>22</v>
      </c>
      <c r="F2716" s="90">
        <v>62</v>
      </c>
      <c r="G2716" s="90">
        <v>51</v>
      </c>
      <c r="H2716" s="91">
        <v>2</v>
      </c>
      <c r="I2716" s="91"/>
      <c r="J2716" s="91">
        <v>1</v>
      </c>
      <c r="K2716" s="91"/>
      <c r="L2716" s="92"/>
      <c r="M2716" s="92">
        <v>2</v>
      </c>
      <c r="N2716" s="92">
        <v>1</v>
      </c>
      <c r="O2716" s="92"/>
      <c r="P2716" s="92">
        <v>2</v>
      </c>
      <c r="Q2716" s="92"/>
      <c r="R2716" s="92"/>
      <c r="S2716" s="92">
        <v>1</v>
      </c>
      <c r="T2716" s="93"/>
      <c r="U2716" s="93">
        <v>2</v>
      </c>
      <c r="V2716" s="94">
        <v>11</v>
      </c>
      <c r="W2716" s="121"/>
    </row>
    <row r="2717" spans="1:23" x14ac:dyDescent="0.2">
      <c r="A2717" s="86" t="s">
        <v>16</v>
      </c>
      <c r="B2717" s="86" t="s">
        <v>66</v>
      </c>
      <c r="C2717" s="88">
        <v>11698</v>
      </c>
      <c r="D2717" s="88" t="s">
        <v>74</v>
      </c>
      <c r="E2717" s="90" t="s">
        <v>22</v>
      </c>
      <c r="F2717" s="90">
        <v>62</v>
      </c>
      <c r="G2717" s="90">
        <v>51</v>
      </c>
      <c r="H2717" s="91"/>
      <c r="I2717" s="91">
        <v>2</v>
      </c>
      <c r="J2717" s="91"/>
      <c r="K2717" s="91">
        <v>1</v>
      </c>
      <c r="L2717" s="92">
        <v>2</v>
      </c>
      <c r="M2717" s="92"/>
      <c r="N2717" s="92">
        <v>1</v>
      </c>
      <c r="O2717" s="92"/>
      <c r="P2717" s="92"/>
      <c r="Q2717" s="92">
        <v>0</v>
      </c>
      <c r="R2717" s="92">
        <v>1</v>
      </c>
      <c r="S2717" s="92"/>
      <c r="T2717" s="93">
        <v>0</v>
      </c>
      <c r="U2717" s="93"/>
      <c r="V2717" s="94">
        <v>7</v>
      </c>
      <c r="W2717" s="121"/>
    </row>
    <row r="2718" spans="1:23" x14ac:dyDescent="0.2">
      <c r="A2718" s="86" t="s">
        <v>16</v>
      </c>
      <c r="B2718" s="86" t="s">
        <v>66</v>
      </c>
      <c r="C2718" s="88">
        <v>11698</v>
      </c>
      <c r="D2718" s="88" t="s">
        <v>74</v>
      </c>
      <c r="E2718" s="90" t="s">
        <v>22</v>
      </c>
      <c r="F2718" s="90">
        <v>62</v>
      </c>
      <c r="G2718" s="90">
        <v>51</v>
      </c>
      <c r="H2718" s="91">
        <v>0</v>
      </c>
      <c r="I2718" s="91"/>
      <c r="J2718" s="91"/>
      <c r="K2718" s="91">
        <v>0</v>
      </c>
      <c r="L2718" s="92">
        <v>0</v>
      </c>
      <c r="M2718" s="92"/>
      <c r="N2718" s="92"/>
      <c r="O2718" s="92">
        <v>0</v>
      </c>
      <c r="P2718" s="92"/>
      <c r="Q2718" s="92">
        <v>0</v>
      </c>
      <c r="R2718" s="92">
        <v>0</v>
      </c>
      <c r="S2718" s="92"/>
      <c r="T2718" s="93"/>
      <c r="U2718" s="93">
        <v>0</v>
      </c>
      <c r="V2718" s="94">
        <v>0</v>
      </c>
      <c r="W2718" s="121"/>
    </row>
    <row r="2719" spans="1:23" x14ac:dyDescent="0.2">
      <c r="A2719" s="86" t="s">
        <v>16</v>
      </c>
      <c r="B2719" s="86" t="s">
        <v>66</v>
      </c>
      <c r="C2719" s="88">
        <v>11698</v>
      </c>
      <c r="D2719" s="88" t="s">
        <v>74</v>
      </c>
      <c r="E2719" s="90" t="s">
        <v>22</v>
      </c>
      <c r="F2719" s="90">
        <v>62</v>
      </c>
      <c r="G2719" s="90">
        <v>51</v>
      </c>
      <c r="H2719" s="91">
        <v>2</v>
      </c>
      <c r="I2719" s="91"/>
      <c r="J2719" s="91"/>
      <c r="K2719" s="91">
        <v>1</v>
      </c>
      <c r="L2719" s="92">
        <v>2</v>
      </c>
      <c r="M2719" s="92"/>
      <c r="N2719" s="92">
        <v>1</v>
      </c>
      <c r="O2719" s="92"/>
      <c r="P2719" s="92"/>
      <c r="Q2719" s="92">
        <v>2</v>
      </c>
      <c r="R2719" s="92">
        <v>1</v>
      </c>
      <c r="S2719" s="92"/>
      <c r="T2719" s="93">
        <v>1</v>
      </c>
      <c r="U2719" s="93"/>
      <c r="V2719" s="94">
        <v>10</v>
      </c>
      <c r="W2719" s="121"/>
    </row>
    <row r="2720" spans="1:23" x14ac:dyDescent="0.2">
      <c r="A2720" s="86" t="s">
        <v>16</v>
      </c>
      <c r="B2720" s="86" t="s">
        <v>66</v>
      </c>
      <c r="C2720" s="88">
        <v>11698</v>
      </c>
      <c r="D2720" s="88" t="s">
        <v>74</v>
      </c>
      <c r="E2720" s="90" t="s">
        <v>22</v>
      </c>
      <c r="F2720" s="90">
        <v>62</v>
      </c>
      <c r="G2720" s="90">
        <v>51</v>
      </c>
      <c r="H2720" s="91">
        <v>2</v>
      </c>
      <c r="I2720" s="91"/>
      <c r="J2720" s="91"/>
      <c r="K2720" s="91">
        <v>1</v>
      </c>
      <c r="L2720" s="92">
        <v>2</v>
      </c>
      <c r="M2720" s="92"/>
      <c r="N2720" s="92">
        <v>1</v>
      </c>
      <c r="O2720" s="92"/>
      <c r="P2720" s="92"/>
      <c r="Q2720" s="92">
        <v>2</v>
      </c>
      <c r="R2720" s="92">
        <v>1</v>
      </c>
      <c r="S2720" s="92"/>
      <c r="T2720" s="93">
        <v>2</v>
      </c>
      <c r="U2720" s="93"/>
      <c r="V2720" s="94">
        <v>11</v>
      </c>
      <c r="W2720" s="121"/>
    </row>
    <row r="2721" spans="1:23" x14ac:dyDescent="0.2">
      <c r="A2721" s="86" t="s">
        <v>16</v>
      </c>
      <c r="B2721" s="86" t="s">
        <v>66</v>
      </c>
      <c r="C2721" s="88">
        <v>11698</v>
      </c>
      <c r="D2721" s="88" t="s">
        <v>74</v>
      </c>
      <c r="E2721" s="90" t="s">
        <v>23</v>
      </c>
      <c r="F2721" s="90">
        <v>62</v>
      </c>
      <c r="G2721" s="90">
        <v>51</v>
      </c>
      <c r="H2721" s="91"/>
      <c r="I2721" s="91">
        <v>1</v>
      </c>
      <c r="J2721" s="91"/>
      <c r="K2721" s="91">
        <v>1</v>
      </c>
      <c r="L2721" s="92">
        <v>2</v>
      </c>
      <c r="M2721" s="92"/>
      <c r="N2721" s="92"/>
      <c r="O2721" s="92">
        <v>0</v>
      </c>
      <c r="P2721" s="92">
        <v>0</v>
      </c>
      <c r="Q2721" s="92"/>
      <c r="R2721" s="92"/>
      <c r="S2721" s="92">
        <v>1</v>
      </c>
      <c r="T2721" s="93">
        <v>1</v>
      </c>
      <c r="U2721" s="93"/>
      <c r="V2721" s="94">
        <v>6</v>
      </c>
      <c r="W2721" s="121"/>
    </row>
    <row r="2722" spans="1:23" x14ac:dyDescent="0.2">
      <c r="A2722" s="86" t="s">
        <v>16</v>
      </c>
      <c r="B2722" s="86" t="s">
        <v>66</v>
      </c>
      <c r="C2722" s="88">
        <v>11698</v>
      </c>
      <c r="D2722" s="88" t="s">
        <v>74</v>
      </c>
      <c r="E2722" s="90" t="s">
        <v>23</v>
      </c>
      <c r="F2722" s="90">
        <v>62</v>
      </c>
      <c r="G2722" s="90">
        <v>51</v>
      </c>
      <c r="H2722" s="91">
        <v>2</v>
      </c>
      <c r="I2722" s="91"/>
      <c r="J2722" s="91">
        <v>1</v>
      </c>
      <c r="K2722" s="91"/>
      <c r="L2722" s="92">
        <v>2</v>
      </c>
      <c r="M2722" s="92"/>
      <c r="N2722" s="92">
        <v>1</v>
      </c>
      <c r="O2722" s="92"/>
      <c r="P2722" s="92">
        <v>2</v>
      </c>
      <c r="Q2722" s="92"/>
      <c r="R2722" s="92">
        <v>1</v>
      </c>
      <c r="S2722" s="92"/>
      <c r="T2722" s="93"/>
      <c r="U2722" s="93">
        <v>2</v>
      </c>
      <c r="V2722" s="94">
        <v>11</v>
      </c>
      <c r="W2722" s="121"/>
    </row>
    <row r="2723" spans="1:23" x14ac:dyDescent="0.2">
      <c r="A2723" s="86" t="s">
        <v>16</v>
      </c>
      <c r="B2723" s="86" t="s">
        <v>66</v>
      </c>
      <c r="C2723" s="88">
        <v>11698</v>
      </c>
      <c r="D2723" s="88" t="s">
        <v>74</v>
      </c>
      <c r="E2723" s="90" t="s">
        <v>23</v>
      </c>
      <c r="F2723" s="90">
        <v>62</v>
      </c>
      <c r="G2723" s="90">
        <v>51</v>
      </c>
      <c r="H2723" s="91"/>
      <c r="I2723" s="91">
        <v>2</v>
      </c>
      <c r="J2723" s="91"/>
      <c r="K2723" s="91">
        <v>1</v>
      </c>
      <c r="L2723" s="92"/>
      <c r="M2723" s="92">
        <v>1</v>
      </c>
      <c r="N2723" s="92">
        <v>1</v>
      </c>
      <c r="O2723" s="92"/>
      <c r="P2723" s="92"/>
      <c r="Q2723" s="92">
        <v>2</v>
      </c>
      <c r="R2723" s="92">
        <v>1</v>
      </c>
      <c r="S2723" s="92"/>
      <c r="T2723" s="93"/>
      <c r="U2723" s="93">
        <v>2</v>
      </c>
      <c r="V2723" s="94">
        <v>10</v>
      </c>
      <c r="W2723" s="121"/>
    </row>
    <row r="2724" spans="1:23" x14ac:dyDescent="0.2">
      <c r="A2724" s="86" t="s">
        <v>16</v>
      </c>
      <c r="B2724" s="86" t="s">
        <v>66</v>
      </c>
      <c r="C2724" s="88">
        <v>11698</v>
      </c>
      <c r="D2724" s="88" t="s">
        <v>74</v>
      </c>
      <c r="E2724" s="90" t="s">
        <v>23</v>
      </c>
      <c r="F2724" s="90">
        <v>62</v>
      </c>
      <c r="G2724" s="90">
        <v>51</v>
      </c>
      <c r="H2724" s="91"/>
      <c r="I2724" s="91">
        <v>2</v>
      </c>
      <c r="J2724" s="91"/>
      <c r="K2724" s="91">
        <v>1</v>
      </c>
      <c r="L2724" s="92">
        <v>2</v>
      </c>
      <c r="M2724" s="92"/>
      <c r="N2724" s="92"/>
      <c r="O2724" s="92">
        <v>1</v>
      </c>
      <c r="P2724" s="92">
        <v>0</v>
      </c>
      <c r="Q2724" s="92"/>
      <c r="R2724" s="92">
        <v>1</v>
      </c>
      <c r="S2724" s="92"/>
      <c r="T2724" s="93"/>
      <c r="U2724" s="93">
        <v>1</v>
      </c>
      <c r="V2724" s="94">
        <v>8</v>
      </c>
      <c r="W2724" s="121"/>
    </row>
    <row r="2725" spans="1:23" x14ac:dyDescent="0.2">
      <c r="A2725" s="86" t="s">
        <v>16</v>
      </c>
      <c r="B2725" s="86" t="s">
        <v>66</v>
      </c>
      <c r="C2725" s="88">
        <v>11698</v>
      </c>
      <c r="D2725" s="88" t="s">
        <v>74</v>
      </c>
      <c r="E2725" s="90" t="s">
        <v>23</v>
      </c>
      <c r="F2725" s="90">
        <v>62</v>
      </c>
      <c r="G2725" s="90">
        <v>51</v>
      </c>
      <c r="H2725" s="91">
        <v>2</v>
      </c>
      <c r="I2725" s="91"/>
      <c r="J2725" s="91">
        <v>1</v>
      </c>
      <c r="K2725" s="91"/>
      <c r="L2725" s="92"/>
      <c r="M2725" s="92">
        <v>1</v>
      </c>
      <c r="N2725" s="92"/>
      <c r="O2725" s="92">
        <v>1</v>
      </c>
      <c r="P2725" s="92">
        <v>2</v>
      </c>
      <c r="Q2725" s="92"/>
      <c r="R2725" s="92">
        <v>1</v>
      </c>
      <c r="S2725" s="92"/>
      <c r="T2725" s="93">
        <v>2</v>
      </c>
      <c r="U2725" s="93"/>
      <c r="V2725" s="94">
        <v>10</v>
      </c>
      <c r="W2725" s="121"/>
    </row>
    <row r="2726" spans="1:23" x14ac:dyDescent="0.2">
      <c r="A2726" s="86" t="s">
        <v>16</v>
      </c>
      <c r="B2726" s="86" t="s">
        <v>66</v>
      </c>
      <c r="C2726" s="88">
        <v>11698</v>
      </c>
      <c r="D2726" s="88" t="s">
        <v>74</v>
      </c>
      <c r="E2726" s="90" t="s">
        <v>23</v>
      </c>
      <c r="F2726" s="90">
        <v>62</v>
      </c>
      <c r="G2726" s="90">
        <v>51</v>
      </c>
      <c r="H2726" s="91"/>
      <c r="I2726" s="91">
        <v>0</v>
      </c>
      <c r="J2726" s="91"/>
      <c r="K2726" s="91">
        <v>0</v>
      </c>
      <c r="L2726" s="92">
        <v>2</v>
      </c>
      <c r="M2726" s="92"/>
      <c r="N2726" s="92">
        <v>1</v>
      </c>
      <c r="O2726" s="92"/>
      <c r="P2726" s="92">
        <v>2</v>
      </c>
      <c r="Q2726" s="92"/>
      <c r="R2726" s="92">
        <v>1</v>
      </c>
      <c r="S2726" s="92"/>
      <c r="T2726" s="93">
        <v>0</v>
      </c>
      <c r="U2726" s="93"/>
      <c r="V2726" s="94">
        <v>6</v>
      </c>
      <c r="W2726" s="121"/>
    </row>
    <row r="2727" spans="1:23" x14ac:dyDescent="0.2">
      <c r="A2727" s="86" t="s">
        <v>16</v>
      </c>
      <c r="B2727" s="86" t="s">
        <v>66</v>
      </c>
      <c r="C2727" s="88">
        <v>11698</v>
      </c>
      <c r="D2727" s="88" t="s">
        <v>74</v>
      </c>
      <c r="E2727" s="90" t="s">
        <v>23</v>
      </c>
      <c r="F2727" s="90">
        <v>62</v>
      </c>
      <c r="G2727" s="90">
        <v>51</v>
      </c>
      <c r="H2727" s="91">
        <v>2</v>
      </c>
      <c r="I2727" s="91"/>
      <c r="J2727" s="91">
        <v>1</v>
      </c>
      <c r="K2727" s="91"/>
      <c r="L2727" s="92">
        <v>1</v>
      </c>
      <c r="M2727" s="92"/>
      <c r="N2727" s="92"/>
      <c r="O2727" s="92">
        <v>0</v>
      </c>
      <c r="P2727" s="92"/>
      <c r="Q2727" s="92">
        <v>1</v>
      </c>
      <c r="R2727" s="92"/>
      <c r="S2727" s="92">
        <v>0</v>
      </c>
      <c r="T2727" s="93">
        <v>1</v>
      </c>
      <c r="U2727" s="93"/>
      <c r="V2727" s="94">
        <v>6</v>
      </c>
      <c r="W2727" s="121"/>
    </row>
    <row r="2728" spans="1:23" x14ac:dyDescent="0.2">
      <c r="A2728" s="86" t="s">
        <v>16</v>
      </c>
      <c r="B2728" s="86" t="s">
        <v>66</v>
      </c>
      <c r="C2728" s="88">
        <v>11698</v>
      </c>
      <c r="D2728" s="88" t="s">
        <v>74</v>
      </c>
      <c r="E2728" s="90" t="s">
        <v>23</v>
      </c>
      <c r="F2728" s="90">
        <v>62</v>
      </c>
      <c r="G2728" s="90">
        <v>51</v>
      </c>
      <c r="H2728" s="91">
        <v>2</v>
      </c>
      <c r="I2728" s="91"/>
      <c r="J2728" s="91">
        <v>1</v>
      </c>
      <c r="K2728" s="91"/>
      <c r="L2728" s="92">
        <v>2</v>
      </c>
      <c r="M2728" s="92"/>
      <c r="N2728" s="92">
        <v>1</v>
      </c>
      <c r="O2728" s="92"/>
      <c r="P2728" s="92">
        <v>0</v>
      </c>
      <c r="Q2728" s="92"/>
      <c r="R2728" s="92">
        <v>1</v>
      </c>
      <c r="S2728" s="92"/>
      <c r="T2728" s="93">
        <v>1</v>
      </c>
      <c r="U2728" s="93"/>
      <c r="V2728" s="94">
        <v>8</v>
      </c>
      <c r="W2728" s="121"/>
    </row>
    <row r="2729" spans="1:23" x14ac:dyDescent="0.2">
      <c r="A2729" s="86" t="s">
        <v>16</v>
      </c>
      <c r="B2729" s="86" t="s">
        <v>66</v>
      </c>
      <c r="C2729" s="88">
        <v>11698</v>
      </c>
      <c r="D2729" s="88" t="s">
        <v>74</v>
      </c>
      <c r="E2729" s="90" t="s">
        <v>23</v>
      </c>
      <c r="F2729" s="90">
        <v>62</v>
      </c>
      <c r="G2729" s="90">
        <v>51</v>
      </c>
      <c r="H2729" s="91"/>
      <c r="I2729" s="91">
        <v>2</v>
      </c>
      <c r="J2729" s="91"/>
      <c r="K2729" s="91">
        <v>1</v>
      </c>
      <c r="L2729" s="92"/>
      <c r="M2729" s="92">
        <v>1</v>
      </c>
      <c r="N2729" s="92">
        <v>1</v>
      </c>
      <c r="O2729" s="92"/>
      <c r="P2729" s="92"/>
      <c r="Q2729" s="92">
        <v>2</v>
      </c>
      <c r="R2729" s="92">
        <v>1</v>
      </c>
      <c r="S2729" s="92"/>
      <c r="T2729" s="93">
        <v>2</v>
      </c>
      <c r="U2729" s="93"/>
      <c r="V2729" s="94">
        <v>10</v>
      </c>
      <c r="W2729" s="121"/>
    </row>
    <row r="2730" spans="1:23" x14ac:dyDescent="0.2">
      <c r="A2730" s="86" t="s">
        <v>16</v>
      </c>
      <c r="B2730" s="86" t="s">
        <v>66</v>
      </c>
      <c r="C2730" s="88">
        <v>11698</v>
      </c>
      <c r="D2730" s="88" t="s">
        <v>74</v>
      </c>
      <c r="E2730" s="90" t="s">
        <v>23</v>
      </c>
      <c r="F2730" s="90">
        <v>62</v>
      </c>
      <c r="G2730" s="90">
        <v>51</v>
      </c>
      <c r="H2730" s="91"/>
      <c r="I2730" s="91">
        <v>2</v>
      </c>
      <c r="J2730" s="91">
        <v>1</v>
      </c>
      <c r="K2730" s="91"/>
      <c r="L2730" s="92">
        <v>2</v>
      </c>
      <c r="M2730" s="92"/>
      <c r="N2730" s="92"/>
      <c r="O2730" s="92">
        <v>0</v>
      </c>
      <c r="P2730" s="92">
        <v>2</v>
      </c>
      <c r="Q2730" s="92"/>
      <c r="R2730" s="92">
        <v>1</v>
      </c>
      <c r="S2730" s="92"/>
      <c r="T2730" s="93"/>
      <c r="U2730" s="93">
        <v>1</v>
      </c>
      <c r="V2730" s="94">
        <v>9</v>
      </c>
      <c r="W2730" s="121"/>
    </row>
    <row r="2731" spans="1:23" x14ac:dyDescent="0.2">
      <c r="A2731" s="86" t="s">
        <v>16</v>
      </c>
      <c r="B2731" s="86" t="s">
        <v>66</v>
      </c>
      <c r="C2731" s="88">
        <v>11698</v>
      </c>
      <c r="D2731" s="88" t="s">
        <v>74</v>
      </c>
      <c r="E2731" s="90" t="s">
        <v>23</v>
      </c>
      <c r="F2731" s="90">
        <v>62</v>
      </c>
      <c r="G2731" s="90">
        <v>51</v>
      </c>
      <c r="H2731" s="91">
        <v>1</v>
      </c>
      <c r="I2731" s="91"/>
      <c r="J2731" s="91">
        <v>1</v>
      </c>
      <c r="K2731" s="91"/>
      <c r="L2731" s="92">
        <v>2</v>
      </c>
      <c r="M2731" s="92"/>
      <c r="N2731" s="92"/>
      <c r="O2731" s="92">
        <v>1</v>
      </c>
      <c r="P2731" s="92">
        <v>2</v>
      </c>
      <c r="Q2731" s="92"/>
      <c r="R2731" s="92">
        <v>1</v>
      </c>
      <c r="S2731" s="92"/>
      <c r="T2731" s="93"/>
      <c r="U2731" s="93">
        <v>1</v>
      </c>
      <c r="V2731" s="94">
        <v>9</v>
      </c>
      <c r="W2731" s="121"/>
    </row>
    <row r="2732" spans="1:23" x14ac:dyDescent="0.2">
      <c r="A2732" s="86" t="s">
        <v>16</v>
      </c>
      <c r="B2732" s="86" t="s">
        <v>66</v>
      </c>
      <c r="C2732" s="88">
        <v>11698</v>
      </c>
      <c r="D2732" s="88" t="s">
        <v>74</v>
      </c>
      <c r="E2732" s="90" t="s">
        <v>23</v>
      </c>
      <c r="F2732" s="90">
        <v>62</v>
      </c>
      <c r="G2732" s="90">
        <v>51</v>
      </c>
      <c r="H2732" s="91"/>
      <c r="I2732" s="91">
        <v>2</v>
      </c>
      <c r="J2732" s="91"/>
      <c r="K2732" s="91">
        <v>1</v>
      </c>
      <c r="L2732" s="92">
        <v>2</v>
      </c>
      <c r="M2732" s="92"/>
      <c r="N2732" s="92"/>
      <c r="O2732" s="92">
        <v>1</v>
      </c>
      <c r="P2732" s="92">
        <v>2</v>
      </c>
      <c r="Q2732" s="92"/>
      <c r="R2732" s="92">
        <v>1</v>
      </c>
      <c r="S2732" s="92"/>
      <c r="T2732" s="93"/>
      <c r="U2732" s="93">
        <v>2</v>
      </c>
      <c r="V2732" s="94">
        <v>11</v>
      </c>
      <c r="W2732" s="121"/>
    </row>
    <row r="2733" spans="1:23" x14ac:dyDescent="0.2">
      <c r="A2733" s="86" t="s">
        <v>16</v>
      </c>
      <c r="B2733" s="86" t="s">
        <v>66</v>
      </c>
      <c r="C2733" s="88">
        <v>11698</v>
      </c>
      <c r="D2733" s="88" t="s">
        <v>74</v>
      </c>
      <c r="E2733" s="90" t="s">
        <v>23</v>
      </c>
      <c r="F2733" s="90">
        <v>62</v>
      </c>
      <c r="G2733" s="90">
        <v>51</v>
      </c>
      <c r="H2733" s="91"/>
      <c r="I2733" s="91">
        <v>2</v>
      </c>
      <c r="J2733" s="91"/>
      <c r="K2733" s="91">
        <v>1</v>
      </c>
      <c r="L2733" s="92"/>
      <c r="M2733" s="92">
        <v>1</v>
      </c>
      <c r="N2733" s="92">
        <v>1</v>
      </c>
      <c r="O2733" s="92"/>
      <c r="P2733" s="92">
        <v>2</v>
      </c>
      <c r="Q2733" s="92"/>
      <c r="R2733" s="92">
        <v>1</v>
      </c>
      <c r="S2733" s="92"/>
      <c r="T2733" s="93">
        <v>2</v>
      </c>
      <c r="U2733" s="93"/>
      <c r="V2733" s="94">
        <v>10</v>
      </c>
      <c r="W2733" s="121"/>
    </row>
    <row r="2734" spans="1:23" x14ac:dyDescent="0.2">
      <c r="A2734" s="86" t="s">
        <v>16</v>
      </c>
      <c r="B2734" s="86" t="s">
        <v>66</v>
      </c>
      <c r="C2734" s="88">
        <v>11698</v>
      </c>
      <c r="D2734" s="88" t="s">
        <v>74</v>
      </c>
      <c r="E2734" s="90" t="s">
        <v>23</v>
      </c>
      <c r="F2734" s="90">
        <v>62</v>
      </c>
      <c r="G2734" s="90">
        <v>51</v>
      </c>
      <c r="H2734" s="91"/>
      <c r="I2734" s="91">
        <v>1</v>
      </c>
      <c r="J2734" s="91"/>
      <c r="K2734" s="91">
        <v>1</v>
      </c>
      <c r="L2734" s="92">
        <v>2</v>
      </c>
      <c r="M2734" s="92"/>
      <c r="N2734" s="92">
        <v>1</v>
      </c>
      <c r="O2734" s="92"/>
      <c r="P2734" s="92"/>
      <c r="Q2734" s="92">
        <v>2</v>
      </c>
      <c r="R2734" s="92">
        <v>1</v>
      </c>
      <c r="S2734" s="92"/>
      <c r="T2734" s="93">
        <v>1</v>
      </c>
      <c r="U2734" s="93"/>
      <c r="V2734" s="94">
        <v>9</v>
      </c>
      <c r="W2734" s="121"/>
    </row>
    <row r="2735" spans="1:23" x14ac:dyDescent="0.2">
      <c r="A2735" s="86" t="s">
        <v>16</v>
      </c>
      <c r="B2735" s="86" t="s">
        <v>66</v>
      </c>
      <c r="C2735" s="88">
        <v>11698</v>
      </c>
      <c r="D2735" s="88" t="s">
        <v>74</v>
      </c>
      <c r="E2735" s="90" t="s">
        <v>23</v>
      </c>
      <c r="F2735" s="90">
        <v>62</v>
      </c>
      <c r="G2735" s="90">
        <v>51</v>
      </c>
      <c r="H2735" s="91"/>
      <c r="I2735" s="91">
        <v>2</v>
      </c>
      <c r="J2735" s="91"/>
      <c r="K2735" s="91">
        <v>1</v>
      </c>
      <c r="L2735" s="92"/>
      <c r="M2735" s="92">
        <v>1</v>
      </c>
      <c r="N2735" s="92">
        <v>0</v>
      </c>
      <c r="O2735" s="92"/>
      <c r="P2735" s="92"/>
      <c r="Q2735" s="92">
        <v>2</v>
      </c>
      <c r="R2735" s="92">
        <v>1</v>
      </c>
      <c r="S2735" s="92"/>
      <c r="T2735" s="93">
        <v>2</v>
      </c>
      <c r="U2735" s="93"/>
      <c r="V2735" s="94">
        <v>9</v>
      </c>
      <c r="W2735" s="121"/>
    </row>
    <row r="2736" spans="1:23" x14ac:dyDescent="0.2">
      <c r="A2736" s="86" t="s">
        <v>16</v>
      </c>
      <c r="B2736" s="86" t="s">
        <v>66</v>
      </c>
      <c r="C2736" s="88">
        <v>11698</v>
      </c>
      <c r="D2736" s="88" t="s">
        <v>74</v>
      </c>
      <c r="E2736" s="90" t="s">
        <v>23</v>
      </c>
      <c r="F2736" s="90">
        <v>62</v>
      </c>
      <c r="G2736" s="90">
        <v>51</v>
      </c>
      <c r="H2736" s="91"/>
      <c r="I2736" s="91">
        <v>2</v>
      </c>
      <c r="J2736" s="91"/>
      <c r="K2736" s="91">
        <v>1</v>
      </c>
      <c r="L2736" s="92">
        <v>2</v>
      </c>
      <c r="M2736" s="92"/>
      <c r="N2736" s="92">
        <v>1</v>
      </c>
      <c r="O2736" s="92"/>
      <c r="P2736" s="92">
        <v>2</v>
      </c>
      <c r="Q2736" s="92"/>
      <c r="R2736" s="92"/>
      <c r="S2736" s="92">
        <v>1</v>
      </c>
      <c r="T2736" s="93"/>
      <c r="U2736" s="93">
        <v>1</v>
      </c>
      <c r="V2736" s="94">
        <v>10</v>
      </c>
      <c r="W2736" s="121"/>
    </row>
    <row r="2737" spans="1:23" x14ac:dyDescent="0.2">
      <c r="A2737" s="86" t="s">
        <v>16</v>
      </c>
      <c r="B2737" s="86" t="s">
        <v>66</v>
      </c>
      <c r="C2737" s="88">
        <v>11698</v>
      </c>
      <c r="D2737" s="88" t="s">
        <v>74</v>
      </c>
      <c r="E2737" s="90" t="s">
        <v>23</v>
      </c>
      <c r="F2737" s="90">
        <v>62</v>
      </c>
      <c r="G2737" s="90">
        <v>51</v>
      </c>
      <c r="H2737" s="91">
        <v>1</v>
      </c>
      <c r="I2737" s="91"/>
      <c r="J2737" s="91">
        <v>1</v>
      </c>
      <c r="K2737" s="91"/>
      <c r="L2737" s="92">
        <v>2</v>
      </c>
      <c r="M2737" s="92"/>
      <c r="N2737" s="92"/>
      <c r="O2737" s="92">
        <v>1</v>
      </c>
      <c r="P2737" s="92">
        <v>2</v>
      </c>
      <c r="Q2737" s="92"/>
      <c r="R2737" s="92">
        <v>1</v>
      </c>
      <c r="S2737" s="92"/>
      <c r="T2737" s="93">
        <v>2</v>
      </c>
      <c r="U2737" s="93"/>
      <c r="V2737" s="94">
        <v>10</v>
      </c>
      <c r="W2737" s="121"/>
    </row>
    <row r="2738" spans="1:23" x14ac:dyDescent="0.2">
      <c r="A2738" s="86" t="s">
        <v>16</v>
      </c>
      <c r="B2738" s="86" t="s">
        <v>66</v>
      </c>
      <c r="C2738" s="88">
        <v>11698</v>
      </c>
      <c r="D2738" s="88" t="s">
        <v>74</v>
      </c>
      <c r="E2738" s="90" t="s">
        <v>23</v>
      </c>
      <c r="F2738" s="90">
        <v>62</v>
      </c>
      <c r="G2738" s="90">
        <v>51</v>
      </c>
      <c r="H2738" s="91"/>
      <c r="I2738" s="91">
        <v>1</v>
      </c>
      <c r="J2738" s="91"/>
      <c r="K2738" s="91">
        <v>1</v>
      </c>
      <c r="L2738" s="92">
        <v>2</v>
      </c>
      <c r="M2738" s="92"/>
      <c r="N2738" s="92"/>
      <c r="O2738" s="92">
        <v>1</v>
      </c>
      <c r="P2738" s="92">
        <v>2</v>
      </c>
      <c r="Q2738" s="92"/>
      <c r="R2738" s="92">
        <v>1</v>
      </c>
      <c r="S2738" s="92"/>
      <c r="T2738" s="93"/>
      <c r="U2738" s="93">
        <v>2</v>
      </c>
      <c r="V2738" s="94">
        <v>10</v>
      </c>
      <c r="W2738" s="121"/>
    </row>
    <row r="2739" spans="1:23" x14ac:dyDescent="0.2">
      <c r="A2739" s="86" t="s">
        <v>16</v>
      </c>
      <c r="B2739" s="86" t="s">
        <v>66</v>
      </c>
      <c r="C2739" s="88">
        <v>11698</v>
      </c>
      <c r="D2739" s="88" t="s">
        <v>74</v>
      </c>
      <c r="E2739" s="90" t="s">
        <v>23</v>
      </c>
      <c r="F2739" s="90">
        <v>62</v>
      </c>
      <c r="G2739" s="90">
        <v>51</v>
      </c>
      <c r="H2739" s="91"/>
      <c r="I2739" s="91">
        <v>2</v>
      </c>
      <c r="J2739" s="91"/>
      <c r="K2739" s="91">
        <v>1</v>
      </c>
      <c r="L2739" s="92">
        <v>1</v>
      </c>
      <c r="M2739" s="92"/>
      <c r="N2739" s="92">
        <v>1</v>
      </c>
      <c r="O2739" s="92"/>
      <c r="P2739" s="92"/>
      <c r="Q2739" s="92">
        <v>1</v>
      </c>
      <c r="R2739" s="92">
        <v>1</v>
      </c>
      <c r="S2739" s="92"/>
      <c r="T2739" s="93">
        <v>1</v>
      </c>
      <c r="U2739" s="93"/>
      <c r="V2739" s="94">
        <v>8</v>
      </c>
      <c r="W2739" s="121"/>
    </row>
    <row r="2740" spans="1:23" x14ac:dyDescent="0.2">
      <c r="A2740" s="86" t="s">
        <v>16</v>
      </c>
      <c r="B2740" s="86" t="s">
        <v>66</v>
      </c>
      <c r="C2740" s="88">
        <v>11698</v>
      </c>
      <c r="D2740" s="88" t="s">
        <v>74</v>
      </c>
      <c r="E2740" s="90" t="s">
        <v>23</v>
      </c>
      <c r="F2740" s="90">
        <v>62</v>
      </c>
      <c r="G2740" s="90">
        <v>51</v>
      </c>
      <c r="H2740" s="91">
        <v>2</v>
      </c>
      <c r="I2740" s="91"/>
      <c r="J2740" s="91">
        <v>1</v>
      </c>
      <c r="K2740" s="91"/>
      <c r="L2740" s="92">
        <v>2</v>
      </c>
      <c r="M2740" s="92"/>
      <c r="N2740" s="92">
        <v>1</v>
      </c>
      <c r="O2740" s="92"/>
      <c r="P2740" s="92">
        <v>2</v>
      </c>
      <c r="Q2740" s="92"/>
      <c r="R2740" s="92">
        <v>1</v>
      </c>
      <c r="S2740" s="92"/>
      <c r="T2740" s="93">
        <v>1</v>
      </c>
      <c r="U2740" s="93"/>
      <c r="V2740" s="94">
        <v>10</v>
      </c>
      <c r="W2740" s="121"/>
    </row>
    <row r="2741" spans="1:23" x14ac:dyDescent="0.2">
      <c r="A2741" s="86" t="s">
        <v>16</v>
      </c>
      <c r="B2741" s="86" t="s">
        <v>66</v>
      </c>
      <c r="C2741" s="88">
        <v>11698</v>
      </c>
      <c r="D2741" s="88" t="s">
        <v>74</v>
      </c>
      <c r="E2741" s="90" t="s">
        <v>23</v>
      </c>
      <c r="F2741" s="90">
        <v>62</v>
      </c>
      <c r="G2741" s="90">
        <v>51</v>
      </c>
      <c r="H2741" s="91">
        <v>2</v>
      </c>
      <c r="I2741" s="91"/>
      <c r="J2741" s="91">
        <v>1</v>
      </c>
      <c r="K2741" s="91"/>
      <c r="L2741" s="92">
        <v>2</v>
      </c>
      <c r="M2741" s="92"/>
      <c r="N2741" s="92">
        <v>1</v>
      </c>
      <c r="O2741" s="92"/>
      <c r="P2741" s="92"/>
      <c r="Q2741" s="92">
        <v>2</v>
      </c>
      <c r="R2741" s="92">
        <v>1</v>
      </c>
      <c r="S2741" s="92"/>
      <c r="T2741" s="93"/>
      <c r="U2741" s="93">
        <v>2</v>
      </c>
      <c r="V2741" s="94">
        <v>11</v>
      </c>
      <c r="W2741" s="121"/>
    </row>
    <row r="2742" spans="1:23" x14ac:dyDescent="0.2">
      <c r="A2742" s="86" t="s">
        <v>16</v>
      </c>
      <c r="B2742" s="86" t="s">
        <v>66</v>
      </c>
      <c r="C2742" s="88">
        <v>11698</v>
      </c>
      <c r="D2742" s="88" t="s">
        <v>74</v>
      </c>
      <c r="E2742" s="90" t="s">
        <v>23</v>
      </c>
      <c r="F2742" s="90">
        <v>62</v>
      </c>
      <c r="G2742" s="90">
        <v>51</v>
      </c>
      <c r="H2742" s="91"/>
      <c r="I2742" s="91">
        <v>1</v>
      </c>
      <c r="J2742" s="91"/>
      <c r="K2742" s="91">
        <v>1</v>
      </c>
      <c r="L2742" s="92">
        <v>2</v>
      </c>
      <c r="M2742" s="92"/>
      <c r="N2742" s="92"/>
      <c r="O2742" s="92">
        <v>0</v>
      </c>
      <c r="P2742" s="92">
        <v>2</v>
      </c>
      <c r="Q2742" s="92"/>
      <c r="R2742" s="92">
        <v>1</v>
      </c>
      <c r="S2742" s="92"/>
      <c r="T2742" s="93"/>
      <c r="U2742" s="93">
        <v>2</v>
      </c>
      <c r="V2742" s="94">
        <v>9</v>
      </c>
      <c r="W2742" s="121"/>
    </row>
    <row r="2743" spans="1:23" x14ac:dyDescent="0.2">
      <c r="A2743" s="86" t="s">
        <v>16</v>
      </c>
      <c r="B2743" s="86" t="s">
        <v>66</v>
      </c>
      <c r="C2743" s="88">
        <v>11698</v>
      </c>
      <c r="D2743" s="88" t="s">
        <v>74</v>
      </c>
      <c r="E2743" s="90" t="s">
        <v>23</v>
      </c>
      <c r="F2743" s="90">
        <v>62</v>
      </c>
      <c r="G2743" s="90">
        <v>51</v>
      </c>
      <c r="H2743" s="91"/>
      <c r="I2743" s="91">
        <v>2</v>
      </c>
      <c r="J2743" s="91">
        <v>1</v>
      </c>
      <c r="K2743" s="91"/>
      <c r="L2743" s="92">
        <v>2</v>
      </c>
      <c r="M2743" s="92"/>
      <c r="N2743" s="92"/>
      <c r="O2743" s="92">
        <v>1</v>
      </c>
      <c r="P2743" s="92">
        <v>2</v>
      </c>
      <c r="Q2743" s="92"/>
      <c r="R2743" s="92">
        <v>1</v>
      </c>
      <c r="S2743" s="92"/>
      <c r="T2743" s="93">
        <v>2</v>
      </c>
      <c r="U2743" s="93"/>
      <c r="V2743" s="94">
        <v>11</v>
      </c>
      <c r="W2743" s="121"/>
    </row>
    <row r="2744" spans="1:23" x14ac:dyDescent="0.2">
      <c r="A2744" s="86" t="s">
        <v>16</v>
      </c>
      <c r="B2744" s="86" t="s">
        <v>66</v>
      </c>
      <c r="C2744" s="88">
        <v>11698</v>
      </c>
      <c r="D2744" s="88" t="s">
        <v>74</v>
      </c>
      <c r="E2744" s="90" t="s">
        <v>23</v>
      </c>
      <c r="F2744" s="90">
        <v>62</v>
      </c>
      <c r="G2744" s="90">
        <v>51</v>
      </c>
      <c r="H2744" s="91"/>
      <c r="I2744" s="91">
        <v>2</v>
      </c>
      <c r="J2744" s="91"/>
      <c r="K2744" s="91">
        <v>1</v>
      </c>
      <c r="L2744" s="92"/>
      <c r="M2744" s="92">
        <v>1</v>
      </c>
      <c r="N2744" s="92">
        <v>1</v>
      </c>
      <c r="O2744" s="92"/>
      <c r="P2744" s="92"/>
      <c r="Q2744" s="92">
        <v>2</v>
      </c>
      <c r="R2744" s="92">
        <v>1</v>
      </c>
      <c r="S2744" s="92"/>
      <c r="T2744" s="93"/>
      <c r="U2744" s="93">
        <v>1</v>
      </c>
      <c r="V2744" s="94">
        <v>9</v>
      </c>
      <c r="W2744" s="121"/>
    </row>
    <row r="2745" spans="1:23" x14ac:dyDescent="0.2">
      <c r="A2745" s="86" t="s">
        <v>16</v>
      </c>
      <c r="B2745" s="86" t="s">
        <v>67</v>
      </c>
      <c r="C2745" s="88">
        <v>11901</v>
      </c>
      <c r="D2745" s="88" t="s">
        <v>71</v>
      </c>
      <c r="E2745" s="89" t="s">
        <v>68</v>
      </c>
      <c r="F2745" s="90">
        <v>2</v>
      </c>
      <c r="G2745" s="90">
        <v>1</v>
      </c>
      <c r="H2745" s="95">
        <v>2</v>
      </c>
      <c r="I2745" s="95"/>
      <c r="J2745" s="95">
        <v>1</v>
      </c>
      <c r="K2745" s="95">
        <v>1</v>
      </c>
      <c r="L2745" s="96">
        <v>2</v>
      </c>
      <c r="M2745" s="96">
        <v>2</v>
      </c>
      <c r="N2745" s="96"/>
      <c r="O2745" s="96">
        <v>1</v>
      </c>
      <c r="P2745" s="96">
        <v>2</v>
      </c>
      <c r="Q2745" s="96"/>
      <c r="R2745" s="96">
        <v>1</v>
      </c>
      <c r="S2745" s="96">
        <v>1</v>
      </c>
      <c r="T2745" s="97">
        <v>2</v>
      </c>
      <c r="U2745" s="97">
        <v>2</v>
      </c>
      <c r="V2745" s="94">
        <v>17</v>
      </c>
      <c r="W2745" s="121"/>
    </row>
    <row r="2746" spans="1:23" x14ac:dyDescent="0.2">
      <c r="A2746" s="86" t="s">
        <v>16</v>
      </c>
      <c r="B2746" s="86" t="s">
        <v>117</v>
      </c>
      <c r="C2746" s="88">
        <v>11902</v>
      </c>
      <c r="D2746" s="88" t="s">
        <v>71</v>
      </c>
      <c r="E2746" s="89" t="s">
        <v>68</v>
      </c>
      <c r="F2746" s="90">
        <v>6</v>
      </c>
      <c r="G2746" s="90">
        <v>5</v>
      </c>
      <c r="H2746" s="91">
        <v>2</v>
      </c>
      <c r="I2746" s="91"/>
      <c r="J2746" s="91">
        <v>1</v>
      </c>
      <c r="K2746" s="91"/>
      <c r="L2746" s="92">
        <v>2</v>
      </c>
      <c r="M2746" s="92"/>
      <c r="N2746" s="92">
        <v>1</v>
      </c>
      <c r="O2746" s="92"/>
      <c r="P2746" s="92">
        <v>2</v>
      </c>
      <c r="Q2746" s="92"/>
      <c r="R2746" s="92">
        <v>1</v>
      </c>
      <c r="S2746" s="92"/>
      <c r="T2746" s="93"/>
      <c r="U2746" s="93">
        <v>1</v>
      </c>
      <c r="V2746" s="94">
        <v>10</v>
      </c>
      <c r="W2746" s="121"/>
    </row>
    <row r="2747" spans="1:23" x14ac:dyDescent="0.2">
      <c r="A2747" s="86" t="s">
        <v>16</v>
      </c>
      <c r="B2747" s="86" t="s">
        <v>117</v>
      </c>
      <c r="C2747" s="88">
        <v>11902</v>
      </c>
      <c r="D2747" s="88" t="s">
        <v>71</v>
      </c>
      <c r="E2747" s="90" t="s">
        <v>68</v>
      </c>
      <c r="F2747" s="90">
        <v>6</v>
      </c>
      <c r="G2747" s="90">
        <v>5</v>
      </c>
      <c r="H2747" s="91"/>
      <c r="I2747" s="91">
        <v>0</v>
      </c>
      <c r="J2747" s="91">
        <v>1</v>
      </c>
      <c r="K2747" s="91"/>
      <c r="L2747" s="92">
        <v>2</v>
      </c>
      <c r="M2747" s="92"/>
      <c r="N2747" s="92">
        <v>1</v>
      </c>
      <c r="O2747" s="92"/>
      <c r="P2747" s="92"/>
      <c r="Q2747" s="92">
        <v>2</v>
      </c>
      <c r="R2747" s="92">
        <v>1</v>
      </c>
      <c r="S2747" s="92"/>
      <c r="T2747" s="93"/>
      <c r="U2747" s="93">
        <v>1</v>
      </c>
      <c r="V2747" s="94">
        <v>8</v>
      </c>
      <c r="W2747" s="121"/>
    </row>
    <row r="2748" spans="1:23" x14ac:dyDescent="0.2">
      <c r="A2748" s="86" t="s">
        <v>16</v>
      </c>
      <c r="B2748" s="86" t="s">
        <v>117</v>
      </c>
      <c r="C2748" s="88">
        <v>11902</v>
      </c>
      <c r="D2748" s="88" t="s">
        <v>71</v>
      </c>
      <c r="E2748" s="90" t="s">
        <v>68</v>
      </c>
      <c r="F2748" s="90">
        <v>6</v>
      </c>
      <c r="G2748" s="90">
        <v>5</v>
      </c>
      <c r="H2748" s="91"/>
      <c r="I2748" s="91">
        <v>2</v>
      </c>
      <c r="J2748" s="91">
        <v>1</v>
      </c>
      <c r="K2748" s="91"/>
      <c r="L2748" s="92">
        <v>2</v>
      </c>
      <c r="M2748" s="92"/>
      <c r="N2748" s="92"/>
      <c r="O2748" s="92">
        <v>1</v>
      </c>
      <c r="P2748" s="92"/>
      <c r="Q2748" s="92">
        <v>2</v>
      </c>
      <c r="R2748" s="92"/>
      <c r="S2748" s="92">
        <v>1</v>
      </c>
      <c r="T2748" s="93"/>
      <c r="U2748" s="93">
        <v>1</v>
      </c>
      <c r="V2748" s="94">
        <v>10</v>
      </c>
      <c r="W2748" s="121"/>
    </row>
    <row r="2749" spans="1:23" x14ac:dyDescent="0.2">
      <c r="A2749" s="86" t="s">
        <v>16</v>
      </c>
      <c r="B2749" s="86" t="s">
        <v>117</v>
      </c>
      <c r="C2749" s="88">
        <v>11902</v>
      </c>
      <c r="D2749" s="88" t="s">
        <v>71</v>
      </c>
      <c r="E2749" s="90" t="s">
        <v>68</v>
      </c>
      <c r="F2749" s="90">
        <v>6</v>
      </c>
      <c r="G2749" s="90">
        <v>5</v>
      </c>
      <c r="H2749" s="91">
        <v>2</v>
      </c>
      <c r="I2749" s="91"/>
      <c r="J2749" s="91">
        <v>1</v>
      </c>
      <c r="K2749" s="91"/>
      <c r="L2749" s="92"/>
      <c r="M2749" s="92">
        <v>2</v>
      </c>
      <c r="N2749" s="92">
        <v>1</v>
      </c>
      <c r="O2749" s="92"/>
      <c r="P2749" s="92">
        <v>2</v>
      </c>
      <c r="Q2749" s="92"/>
      <c r="R2749" s="92"/>
      <c r="S2749" s="92">
        <v>1</v>
      </c>
      <c r="T2749" s="93"/>
      <c r="U2749" s="93">
        <v>1</v>
      </c>
      <c r="V2749" s="94">
        <v>10</v>
      </c>
      <c r="W2749" s="121"/>
    </row>
    <row r="2750" spans="1:23" x14ac:dyDescent="0.2">
      <c r="A2750" s="86" t="s">
        <v>16</v>
      </c>
      <c r="B2750" s="86" t="s">
        <v>117</v>
      </c>
      <c r="C2750" s="88">
        <v>11902</v>
      </c>
      <c r="D2750" s="88" t="s">
        <v>71</v>
      </c>
      <c r="E2750" s="90" t="s">
        <v>68</v>
      </c>
      <c r="F2750" s="90">
        <v>6</v>
      </c>
      <c r="G2750" s="90">
        <v>5</v>
      </c>
      <c r="H2750" s="91"/>
      <c r="I2750" s="91">
        <v>0</v>
      </c>
      <c r="J2750" s="91"/>
      <c r="K2750" s="91">
        <v>1</v>
      </c>
      <c r="L2750" s="92"/>
      <c r="M2750" s="92">
        <v>2</v>
      </c>
      <c r="N2750" s="92">
        <v>1</v>
      </c>
      <c r="O2750" s="92"/>
      <c r="P2750" s="92">
        <v>2</v>
      </c>
      <c r="Q2750" s="92"/>
      <c r="R2750" s="92">
        <v>1</v>
      </c>
      <c r="S2750" s="92"/>
      <c r="T2750" s="93">
        <v>2</v>
      </c>
      <c r="U2750" s="93"/>
      <c r="V2750" s="94">
        <v>9</v>
      </c>
      <c r="W2750" s="121"/>
    </row>
    <row r="2751" spans="1:23" s="112" customFormat="1" x14ac:dyDescent="0.2">
      <c r="A2751" s="106" t="s">
        <v>16</v>
      </c>
      <c r="B2751" s="94" t="s">
        <v>129</v>
      </c>
      <c r="C2751" s="94"/>
      <c r="D2751" s="94"/>
      <c r="E2751" s="94"/>
      <c r="F2751" s="94"/>
      <c r="G2751" s="107">
        <v>2743</v>
      </c>
      <c r="H2751" s="108">
        <f>SUM(H4:I2750)/(2747*2)</f>
        <v>0.79559519475791773</v>
      </c>
      <c r="I2751" s="108"/>
      <c r="J2751" s="108">
        <f>SUM(J4:K2750)/(2747*1)</f>
        <v>0.8977065890061886</v>
      </c>
      <c r="K2751" s="108"/>
      <c r="L2751" s="109">
        <f>SUM(L4:M2750)/(2747*2)</f>
        <v>0.76010192937750276</v>
      </c>
      <c r="M2751" s="109"/>
      <c r="N2751" s="109">
        <f>SUM(N4:O2750)/(2747*1)</f>
        <v>0.87477247906807432</v>
      </c>
      <c r="O2751" s="109"/>
      <c r="P2751" s="109">
        <f>SUM(P4:Q2750)/(2747*2)</f>
        <v>0.7408081543502002</v>
      </c>
      <c r="Q2751" s="109"/>
      <c r="R2751" s="109">
        <f>SUM(R4:S2750)/(2747*1)</f>
        <v>0.86348744084455775</v>
      </c>
      <c r="S2751" s="109"/>
      <c r="T2751" s="110">
        <f>SUM(T4:U2750)/(2747*2)</f>
        <v>0.62340735347651988</v>
      </c>
      <c r="U2751" s="110"/>
      <c r="V2751" s="111">
        <f>SUM(V4:X2750)/(2747*11)</f>
        <v>0.77052652480391837</v>
      </c>
      <c r="W2751" s="122"/>
    </row>
    <row r="2752" spans="1:23" s="112" customFormat="1" x14ac:dyDescent="0.2">
      <c r="A2752" s="106" t="s">
        <v>118</v>
      </c>
      <c r="B2752" s="94"/>
      <c r="C2752" s="94"/>
      <c r="D2752" s="94"/>
      <c r="E2752" s="94"/>
      <c r="F2752" s="94"/>
      <c r="G2752" s="94"/>
      <c r="H2752" s="113">
        <f>COUNTA(H4:H2750)</f>
        <v>1719</v>
      </c>
      <c r="I2752" s="113">
        <f t="shared" ref="I2752:V2752" si="1">COUNTA(I4:I2750)</f>
        <v>1028</v>
      </c>
      <c r="J2752" s="113">
        <f t="shared" si="1"/>
        <v>1608</v>
      </c>
      <c r="K2752" s="113">
        <f t="shared" si="1"/>
        <v>1141</v>
      </c>
      <c r="L2752" s="113">
        <f t="shared" si="1"/>
        <v>1413</v>
      </c>
      <c r="M2752" s="113">
        <f t="shared" si="1"/>
        <v>1336</v>
      </c>
      <c r="N2752" s="113">
        <f t="shared" si="1"/>
        <v>2232</v>
      </c>
      <c r="O2752" s="113">
        <f t="shared" si="1"/>
        <v>515</v>
      </c>
      <c r="P2752" s="113">
        <f t="shared" si="1"/>
        <v>1953</v>
      </c>
      <c r="Q2752" s="113">
        <f t="shared" si="1"/>
        <v>796</v>
      </c>
      <c r="R2752" s="113">
        <f t="shared" si="1"/>
        <v>2022</v>
      </c>
      <c r="S2752" s="113">
        <f t="shared" si="1"/>
        <v>728</v>
      </c>
      <c r="T2752" s="113">
        <f t="shared" si="1"/>
        <v>1861</v>
      </c>
      <c r="U2752" s="113">
        <f t="shared" si="1"/>
        <v>885</v>
      </c>
      <c r="V2752" s="113">
        <f t="shared" si="1"/>
        <v>2747</v>
      </c>
      <c r="W2752" s="121"/>
    </row>
    <row r="2753" spans="1:23" s="112" customFormat="1" ht="17.25" customHeight="1" x14ac:dyDescent="0.2">
      <c r="A2753" s="172" t="s">
        <v>130</v>
      </c>
      <c r="B2753" s="173"/>
      <c r="C2753" s="174"/>
      <c r="D2753" s="94"/>
      <c r="E2753" s="94"/>
      <c r="F2753" s="94"/>
      <c r="G2753" s="94"/>
      <c r="H2753" s="108">
        <f>SUM(H4:H2750)/(H2752*2)</f>
        <v>0.77603257707969753</v>
      </c>
      <c r="I2753" s="108">
        <f>SUM(I4:I2750)/(I2752*2)</f>
        <v>0.828307392996109</v>
      </c>
      <c r="J2753" s="108">
        <f>SUM(J4:J2750)/(J2752*1)</f>
        <v>0.88121890547263682</v>
      </c>
      <c r="K2753" s="108">
        <f>SUM(K4:K2750)/(K2752*1)</f>
        <v>0.91936897458369848</v>
      </c>
      <c r="L2753" s="109">
        <f>SUM(L4:L2750)/(L2752*2)</f>
        <v>0.84890304317055909</v>
      </c>
      <c r="M2753" s="109">
        <f>SUM(M4:M2750)/(M2752*2)</f>
        <v>0.66504491017964074</v>
      </c>
      <c r="N2753" s="109">
        <f>SUM(N4:N2750)/(N2752*1)</f>
        <v>0.92159498207885304</v>
      </c>
      <c r="O2753" s="109">
        <f>SUM(O4:O2750)/(O2752*1)</f>
        <v>0.67184466019417477</v>
      </c>
      <c r="P2753" s="109">
        <f>SUM(P4:P2750)/(P2752*2)</f>
        <v>0.70609318996415771</v>
      </c>
      <c r="Q2753" s="109">
        <f>SUM(Q4:Q2750)/(Q2752*2)</f>
        <v>0.82412060301507539</v>
      </c>
      <c r="R2753" s="109">
        <f>SUM(R4:R2750)/(R2752*1)</f>
        <v>0.91097922848664692</v>
      </c>
      <c r="S2753" s="109">
        <f>SUM(S4:S2750)/(S2752*1)</f>
        <v>0.72802197802197799</v>
      </c>
      <c r="T2753" s="110">
        <f>SUM(T4:T2750)/(T2752*2)</f>
        <v>0.6012896292315959</v>
      </c>
      <c r="U2753" s="110">
        <f>SUM(U4:U2750)/(U2752*2)</f>
        <v>0.67062146892655372</v>
      </c>
      <c r="V2753" s="111">
        <f>SUM(V4:V2750)/(V2752*11)</f>
        <v>0.77052652480391837</v>
      </c>
      <c r="W2753" s="122"/>
    </row>
  </sheetData>
  <autoFilter ref="A1:V2753">
    <filterColumn colId="7" showButton="0"/>
    <filterColumn colId="9" showButton="0"/>
    <filterColumn colId="11" showButton="0"/>
    <filterColumn colId="13" showButton="0"/>
    <filterColumn colId="15" showButton="0"/>
    <filterColumn colId="17" showButton="0"/>
    <filterColumn colId="19" showButton="0"/>
  </autoFilter>
  <mergeCells count="19">
    <mergeCell ref="G1:G3"/>
    <mergeCell ref="H1:K1"/>
    <mergeCell ref="L1:S1"/>
    <mergeCell ref="T1:U1"/>
    <mergeCell ref="V1:V3"/>
    <mergeCell ref="H3:I3"/>
    <mergeCell ref="J3:K3"/>
    <mergeCell ref="L3:M3"/>
    <mergeCell ref="N3:O3"/>
    <mergeCell ref="P3:Q3"/>
    <mergeCell ref="R3:S3"/>
    <mergeCell ref="T3:U3"/>
    <mergeCell ref="A2753:C2753"/>
    <mergeCell ref="F1:F3"/>
    <mergeCell ref="A1:A3"/>
    <mergeCell ref="B1:B3"/>
    <mergeCell ref="C1:C3"/>
    <mergeCell ref="D1:D3"/>
    <mergeCell ref="E1:E3"/>
  </mergeCells>
  <pageMargins left="0.7" right="0.7" top="0.75" bottom="0.75" header="0.3" footer="0.3"/>
  <pageSetup paperSize="9" orientation="portrait" verticalDpi="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6"/>
  <dimension ref="A1:Y63"/>
  <sheetViews>
    <sheetView topLeftCell="C46" zoomScale="90" zoomScaleNormal="90" workbookViewId="0">
      <selection activeCell="H62" sqref="H62:U63"/>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8.42578125" style="35" customWidth="1"/>
    <col min="10" max="11" width="8.42578125" style="36" customWidth="1"/>
    <col min="12" max="13" width="8.42578125" style="35" customWidth="1"/>
    <col min="14" max="15" width="8.42578125" style="36" customWidth="1"/>
    <col min="16" max="17" width="8.42578125" style="35" customWidth="1"/>
    <col min="18" max="19" width="8.42578125" style="36" customWidth="1"/>
    <col min="20" max="21" width="8.42578125" style="35" customWidth="1"/>
    <col min="257" max="257" width="16.5703125" customWidth="1"/>
    <col min="258" max="258" width="18.7109375" customWidth="1"/>
    <col min="259" max="259" width="9.42578125" customWidth="1"/>
    <col min="260" max="260" width="14.85546875" customWidth="1"/>
    <col min="261" max="261" width="13.85546875" customWidth="1"/>
    <col min="262" max="262" width="12.42578125" customWidth="1"/>
    <col min="263" max="263" width="15" customWidth="1"/>
    <col min="264" max="277" width="5.7109375" customWidth="1"/>
    <col min="513" max="513" width="16.5703125" customWidth="1"/>
    <col min="514" max="514" width="18.7109375" customWidth="1"/>
    <col min="515" max="515" width="9.42578125" customWidth="1"/>
    <col min="516" max="516" width="14.85546875" customWidth="1"/>
    <col min="517" max="517" width="13.85546875" customWidth="1"/>
    <col min="518" max="518" width="12.42578125" customWidth="1"/>
    <col min="519" max="519" width="15" customWidth="1"/>
    <col min="520" max="533" width="5.7109375" customWidth="1"/>
    <col min="769" max="769" width="16.5703125" customWidth="1"/>
    <col min="770" max="770" width="18.7109375" customWidth="1"/>
    <col min="771" max="771" width="9.42578125" customWidth="1"/>
    <col min="772" max="772" width="14.85546875" customWidth="1"/>
    <col min="773" max="773" width="13.85546875" customWidth="1"/>
    <col min="774" max="774" width="12.42578125" customWidth="1"/>
    <col min="775" max="775" width="15" customWidth="1"/>
    <col min="776" max="789" width="5.7109375" customWidth="1"/>
    <col min="1025" max="1025" width="16.5703125" customWidth="1"/>
    <col min="1026" max="1026" width="18.7109375" customWidth="1"/>
    <col min="1027" max="1027" width="9.42578125" customWidth="1"/>
    <col min="1028" max="1028" width="14.85546875" customWidth="1"/>
    <col min="1029" max="1029" width="13.85546875" customWidth="1"/>
    <col min="1030" max="1030" width="12.42578125" customWidth="1"/>
    <col min="1031" max="1031" width="15" customWidth="1"/>
    <col min="1032" max="1045" width="5.7109375" customWidth="1"/>
    <col min="1281" max="1281" width="16.5703125" customWidth="1"/>
    <col min="1282" max="1282" width="18.7109375" customWidth="1"/>
    <col min="1283" max="1283" width="9.42578125" customWidth="1"/>
    <col min="1284" max="1284" width="14.85546875" customWidth="1"/>
    <col min="1285" max="1285" width="13.85546875" customWidth="1"/>
    <col min="1286" max="1286" width="12.42578125" customWidth="1"/>
    <col min="1287" max="1287" width="15" customWidth="1"/>
    <col min="1288" max="1301" width="5.7109375" customWidth="1"/>
    <col min="1537" max="1537" width="16.5703125" customWidth="1"/>
    <col min="1538" max="1538" width="18.7109375" customWidth="1"/>
    <col min="1539" max="1539" width="9.42578125" customWidth="1"/>
    <col min="1540" max="1540" width="14.85546875" customWidth="1"/>
    <col min="1541" max="1541" width="13.85546875" customWidth="1"/>
    <col min="1542" max="1542" width="12.42578125" customWidth="1"/>
    <col min="1543" max="1543" width="15" customWidth="1"/>
    <col min="1544" max="1557" width="5.7109375" customWidth="1"/>
    <col min="1793" max="1793" width="16.5703125" customWidth="1"/>
    <col min="1794" max="1794" width="18.7109375" customWidth="1"/>
    <col min="1795" max="1795" width="9.42578125" customWidth="1"/>
    <col min="1796" max="1796" width="14.85546875" customWidth="1"/>
    <col min="1797" max="1797" width="13.85546875" customWidth="1"/>
    <col min="1798" max="1798" width="12.42578125" customWidth="1"/>
    <col min="1799" max="1799" width="15" customWidth="1"/>
    <col min="1800" max="1813" width="5.7109375" customWidth="1"/>
    <col min="2049" max="2049" width="16.5703125" customWidth="1"/>
    <col min="2050" max="2050" width="18.7109375" customWidth="1"/>
    <col min="2051" max="2051" width="9.42578125" customWidth="1"/>
    <col min="2052" max="2052" width="14.85546875" customWidth="1"/>
    <col min="2053" max="2053" width="13.85546875" customWidth="1"/>
    <col min="2054" max="2054" width="12.42578125" customWidth="1"/>
    <col min="2055" max="2055" width="15" customWidth="1"/>
    <col min="2056" max="2069" width="5.7109375" customWidth="1"/>
    <col min="2305" max="2305" width="16.5703125" customWidth="1"/>
    <col min="2306" max="2306" width="18.7109375" customWidth="1"/>
    <col min="2307" max="2307" width="9.42578125" customWidth="1"/>
    <col min="2308" max="2308" width="14.85546875" customWidth="1"/>
    <col min="2309" max="2309" width="13.85546875" customWidth="1"/>
    <col min="2310" max="2310" width="12.42578125" customWidth="1"/>
    <col min="2311" max="2311" width="15" customWidth="1"/>
    <col min="2312" max="2325" width="5.7109375" customWidth="1"/>
    <col min="2561" max="2561" width="16.5703125" customWidth="1"/>
    <col min="2562" max="2562" width="18.7109375" customWidth="1"/>
    <col min="2563" max="2563" width="9.42578125" customWidth="1"/>
    <col min="2564" max="2564" width="14.85546875" customWidth="1"/>
    <col min="2565" max="2565" width="13.85546875" customWidth="1"/>
    <col min="2566" max="2566" width="12.42578125" customWidth="1"/>
    <col min="2567" max="2567" width="15" customWidth="1"/>
    <col min="2568" max="2581" width="5.7109375" customWidth="1"/>
    <col min="2817" max="2817" width="16.5703125" customWidth="1"/>
    <col min="2818" max="2818" width="18.7109375" customWidth="1"/>
    <col min="2819" max="2819" width="9.42578125" customWidth="1"/>
    <col min="2820" max="2820" width="14.85546875" customWidth="1"/>
    <col min="2821" max="2821" width="13.85546875" customWidth="1"/>
    <col min="2822" max="2822" width="12.42578125" customWidth="1"/>
    <col min="2823" max="2823" width="15" customWidth="1"/>
    <col min="2824" max="2837" width="5.7109375" customWidth="1"/>
    <col min="3073" max="3073" width="16.5703125" customWidth="1"/>
    <col min="3074" max="3074" width="18.7109375" customWidth="1"/>
    <col min="3075" max="3075" width="9.42578125" customWidth="1"/>
    <col min="3076" max="3076" width="14.85546875" customWidth="1"/>
    <col min="3077" max="3077" width="13.85546875" customWidth="1"/>
    <col min="3078" max="3078" width="12.42578125" customWidth="1"/>
    <col min="3079" max="3079" width="15" customWidth="1"/>
    <col min="3080" max="3093" width="5.7109375" customWidth="1"/>
    <col min="3329" max="3329" width="16.5703125" customWidth="1"/>
    <col min="3330" max="3330" width="18.7109375" customWidth="1"/>
    <col min="3331" max="3331" width="9.42578125" customWidth="1"/>
    <col min="3332" max="3332" width="14.85546875" customWidth="1"/>
    <col min="3333" max="3333" width="13.85546875" customWidth="1"/>
    <col min="3334" max="3334" width="12.42578125" customWidth="1"/>
    <col min="3335" max="3335" width="15" customWidth="1"/>
    <col min="3336" max="3349" width="5.7109375" customWidth="1"/>
    <col min="3585" max="3585" width="16.5703125" customWidth="1"/>
    <col min="3586" max="3586" width="18.7109375" customWidth="1"/>
    <col min="3587" max="3587" width="9.42578125" customWidth="1"/>
    <col min="3588" max="3588" width="14.85546875" customWidth="1"/>
    <col min="3589" max="3589" width="13.85546875" customWidth="1"/>
    <col min="3590" max="3590" width="12.42578125" customWidth="1"/>
    <col min="3591" max="3591" width="15" customWidth="1"/>
    <col min="3592" max="3605" width="5.7109375" customWidth="1"/>
    <col min="3841" max="3841" width="16.5703125" customWidth="1"/>
    <col min="3842" max="3842" width="18.7109375" customWidth="1"/>
    <col min="3843" max="3843" width="9.42578125" customWidth="1"/>
    <col min="3844" max="3844" width="14.85546875" customWidth="1"/>
    <col min="3845" max="3845" width="13.85546875" customWidth="1"/>
    <col min="3846" max="3846" width="12.42578125" customWidth="1"/>
    <col min="3847" max="3847" width="15" customWidth="1"/>
    <col min="3848" max="3861" width="5.7109375" customWidth="1"/>
    <col min="4097" max="4097" width="16.5703125" customWidth="1"/>
    <col min="4098" max="4098" width="18.7109375" customWidth="1"/>
    <col min="4099" max="4099" width="9.42578125" customWidth="1"/>
    <col min="4100" max="4100" width="14.85546875" customWidth="1"/>
    <col min="4101" max="4101" width="13.85546875" customWidth="1"/>
    <col min="4102" max="4102" width="12.42578125" customWidth="1"/>
    <col min="4103" max="4103" width="15" customWidth="1"/>
    <col min="4104" max="4117" width="5.7109375" customWidth="1"/>
    <col min="4353" max="4353" width="16.5703125" customWidth="1"/>
    <col min="4354" max="4354" width="18.7109375" customWidth="1"/>
    <col min="4355" max="4355" width="9.42578125" customWidth="1"/>
    <col min="4356" max="4356" width="14.85546875" customWidth="1"/>
    <col min="4357" max="4357" width="13.85546875" customWidth="1"/>
    <col min="4358" max="4358" width="12.42578125" customWidth="1"/>
    <col min="4359" max="4359" width="15" customWidth="1"/>
    <col min="4360" max="4373" width="5.7109375" customWidth="1"/>
    <col min="4609" max="4609" width="16.5703125" customWidth="1"/>
    <col min="4610" max="4610" width="18.7109375" customWidth="1"/>
    <col min="4611" max="4611" width="9.42578125" customWidth="1"/>
    <col min="4612" max="4612" width="14.85546875" customWidth="1"/>
    <col min="4613" max="4613" width="13.85546875" customWidth="1"/>
    <col min="4614" max="4614" width="12.42578125" customWidth="1"/>
    <col min="4615" max="4615" width="15" customWidth="1"/>
    <col min="4616" max="4629" width="5.7109375" customWidth="1"/>
    <col min="4865" max="4865" width="16.5703125" customWidth="1"/>
    <col min="4866" max="4866" width="18.7109375" customWidth="1"/>
    <col min="4867" max="4867" width="9.42578125" customWidth="1"/>
    <col min="4868" max="4868" width="14.85546875" customWidth="1"/>
    <col min="4869" max="4869" width="13.85546875" customWidth="1"/>
    <col min="4870" max="4870" width="12.42578125" customWidth="1"/>
    <col min="4871" max="4871" width="15" customWidth="1"/>
    <col min="4872" max="4885" width="5.7109375" customWidth="1"/>
    <col min="5121" max="5121" width="16.5703125" customWidth="1"/>
    <col min="5122" max="5122" width="18.7109375" customWidth="1"/>
    <col min="5123" max="5123" width="9.42578125" customWidth="1"/>
    <col min="5124" max="5124" width="14.85546875" customWidth="1"/>
    <col min="5125" max="5125" width="13.85546875" customWidth="1"/>
    <col min="5126" max="5126" width="12.42578125" customWidth="1"/>
    <col min="5127" max="5127" width="15" customWidth="1"/>
    <col min="5128" max="5141" width="5.7109375" customWidth="1"/>
    <col min="5377" max="5377" width="16.5703125" customWidth="1"/>
    <col min="5378" max="5378" width="18.7109375" customWidth="1"/>
    <col min="5379" max="5379" width="9.42578125" customWidth="1"/>
    <col min="5380" max="5380" width="14.85546875" customWidth="1"/>
    <col min="5381" max="5381" width="13.85546875" customWidth="1"/>
    <col min="5382" max="5382" width="12.42578125" customWidth="1"/>
    <col min="5383" max="5383" width="15" customWidth="1"/>
    <col min="5384" max="5397" width="5.7109375" customWidth="1"/>
    <col min="5633" max="5633" width="16.5703125" customWidth="1"/>
    <col min="5634" max="5634" width="18.7109375" customWidth="1"/>
    <col min="5635" max="5635" width="9.42578125" customWidth="1"/>
    <col min="5636" max="5636" width="14.85546875" customWidth="1"/>
    <col min="5637" max="5637" width="13.85546875" customWidth="1"/>
    <col min="5638" max="5638" width="12.42578125" customWidth="1"/>
    <col min="5639" max="5639" width="15" customWidth="1"/>
    <col min="5640" max="5653" width="5.7109375" customWidth="1"/>
    <col min="5889" max="5889" width="16.5703125" customWidth="1"/>
    <col min="5890" max="5890" width="18.7109375" customWidth="1"/>
    <col min="5891" max="5891" width="9.42578125" customWidth="1"/>
    <col min="5892" max="5892" width="14.85546875" customWidth="1"/>
    <col min="5893" max="5893" width="13.85546875" customWidth="1"/>
    <col min="5894" max="5894" width="12.42578125" customWidth="1"/>
    <col min="5895" max="5895" width="15" customWidth="1"/>
    <col min="5896" max="5909" width="5.7109375" customWidth="1"/>
    <col min="6145" max="6145" width="16.5703125" customWidth="1"/>
    <col min="6146" max="6146" width="18.7109375" customWidth="1"/>
    <col min="6147" max="6147" width="9.42578125" customWidth="1"/>
    <col min="6148" max="6148" width="14.85546875" customWidth="1"/>
    <col min="6149" max="6149" width="13.85546875" customWidth="1"/>
    <col min="6150" max="6150" width="12.42578125" customWidth="1"/>
    <col min="6151" max="6151" width="15" customWidth="1"/>
    <col min="6152" max="6165" width="5.7109375" customWidth="1"/>
    <col min="6401" max="6401" width="16.5703125" customWidth="1"/>
    <col min="6402" max="6402" width="18.7109375" customWidth="1"/>
    <col min="6403" max="6403" width="9.42578125" customWidth="1"/>
    <col min="6404" max="6404" width="14.85546875" customWidth="1"/>
    <col min="6405" max="6405" width="13.85546875" customWidth="1"/>
    <col min="6406" max="6406" width="12.42578125" customWidth="1"/>
    <col min="6407" max="6407" width="15" customWidth="1"/>
    <col min="6408" max="6421" width="5.7109375" customWidth="1"/>
    <col min="6657" max="6657" width="16.5703125" customWidth="1"/>
    <col min="6658" max="6658" width="18.7109375" customWidth="1"/>
    <col min="6659" max="6659" width="9.42578125" customWidth="1"/>
    <col min="6660" max="6660" width="14.85546875" customWidth="1"/>
    <col min="6661" max="6661" width="13.85546875" customWidth="1"/>
    <col min="6662" max="6662" width="12.42578125" customWidth="1"/>
    <col min="6663" max="6663" width="15" customWidth="1"/>
    <col min="6664" max="6677" width="5.7109375" customWidth="1"/>
    <col min="6913" max="6913" width="16.5703125" customWidth="1"/>
    <col min="6914" max="6914" width="18.7109375" customWidth="1"/>
    <col min="6915" max="6915" width="9.42578125" customWidth="1"/>
    <col min="6916" max="6916" width="14.85546875" customWidth="1"/>
    <col min="6917" max="6917" width="13.85546875" customWidth="1"/>
    <col min="6918" max="6918" width="12.42578125" customWidth="1"/>
    <col min="6919" max="6919" width="15" customWidth="1"/>
    <col min="6920" max="6933" width="5.7109375" customWidth="1"/>
    <col min="7169" max="7169" width="16.5703125" customWidth="1"/>
    <col min="7170" max="7170" width="18.7109375" customWidth="1"/>
    <col min="7171" max="7171" width="9.42578125" customWidth="1"/>
    <col min="7172" max="7172" width="14.85546875" customWidth="1"/>
    <col min="7173" max="7173" width="13.85546875" customWidth="1"/>
    <col min="7174" max="7174" width="12.42578125" customWidth="1"/>
    <col min="7175" max="7175" width="15" customWidth="1"/>
    <col min="7176" max="7189" width="5.7109375" customWidth="1"/>
    <col min="7425" max="7425" width="16.5703125" customWidth="1"/>
    <col min="7426" max="7426" width="18.7109375" customWidth="1"/>
    <col min="7427" max="7427" width="9.42578125" customWidth="1"/>
    <col min="7428" max="7428" width="14.85546875" customWidth="1"/>
    <col min="7429" max="7429" width="13.85546875" customWidth="1"/>
    <col min="7430" max="7430" width="12.42578125" customWidth="1"/>
    <col min="7431" max="7431" width="15" customWidth="1"/>
    <col min="7432" max="7445" width="5.7109375" customWidth="1"/>
    <col min="7681" max="7681" width="16.5703125" customWidth="1"/>
    <col min="7682" max="7682" width="18.7109375" customWidth="1"/>
    <col min="7683" max="7683" width="9.42578125" customWidth="1"/>
    <col min="7684" max="7684" width="14.85546875" customWidth="1"/>
    <col min="7685" max="7685" width="13.85546875" customWidth="1"/>
    <col min="7686" max="7686" width="12.42578125" customWidth="1"/>
    <col min="7687" max="7687" width="15" customWidth="1"/>
    <col min="7688" max="7701" width="5.7109375" customWidth="1"/>
    <col min="7937" max="7937" width="16.5703125" customWidth="1"/>
    <col min="7938" max="7938" width="18.7109375" customWidth="1"/>
    <col min="7939" max="7939" width="9.42578125" customWidth="1"/>
    <col min="7940" max="7940" width="14.85546875" customWidth="1"/>
    <col min="7941" max="7941" width="13.85546875" customWidth="1"/>
    <col min="7942" max="7942" width="12.42578125" customWidth="1"/>
    <col min="7943" max="7943" width="15" customWidth="1"/>
    <col min="7944" max="7957" width="5.7109375" customWidth="1"/>
    <col min="8193" max="8193" width="16.5703125" customWidth="1"/>
    <col min="8194" max="8194" width="18.7109375" customWidth="1"/>
    <col min="8195" max="8195" width="9.42578125" customWidth="1"/>
    <col min="8196" max="8196" width="14.85546875" customWidth="1"/>
    <col min="8197" max="8197" width="13.85546875" customWidth="1"/>
    <col min="8198" max="8198" width="12.42578125" customWidth="1"/>
    <col min="8199" max="8199" width="15" customWidth="1"/>
    <col min="8200" max="8213" width="5.7109375" customWidth="1"/>
    <col min="8449" max="8449" width="16.5703125" customWidth="1"/>
    <col min="8450" max="8450" width="18.7109375" customWidth="1"/>
    <col min="8451" max="8451" width="9.42578125" customWidth="1"/>
    <col min="8452" max="8452" width="14.85546875" customWidth="1"/>
    <col min="8453" max="8453" width="13.85546875" customWidth="1"/>
    <col min="8454" max="8454" width="12.42578125" customWidth="1"/>
    <col min="8455" max="8455" width="15" customWidth="1"/>
    <col min="8456" max="8469" width="5.7109375" customWidth="1"/>
    <col min="8705" max="8705" width="16.5703125" customWidth="1"/>
    <col min="8706" max="8706" width="18.7109375" customWidth="1"/>
    <col min="8707" max="8707" width="9.42578125" customWidth="1"/>
    <col min="8708" max="8708" width="14.85546875" customWidth="1"/>
    <col min="8709" max="8709" width="13.85546875" customWidth="1"/>
    <col min="8710" max="8710" width="12.42578125" customWidth="1"/>
    <col min="8711" max="8711" width="15" customWidth="1"/>
    <col min="8712" max="8725" width="5.7109375" customWidth="1"/>
    <col min="8961" max="8961" width="16.5703125" customWidth="1"/>
    <col min="8962" max="8962" width="18.7109375" customWidth="1"/>
    <col min="8963" max="8963" width="9.42578125" customWidth="1"/>
    <col min="8964" max="8964" width="14.85546875" customWidth="1"/>
    <col min="8965" max="8965" width="13.85546875" customWidth="1"/>
    <col min="8966" max="8966" width="12.42578125" customWidth="1"/>
    <col min="8967" max="8967" width="15" customWidth="1"/>
    <col min="8968" max="8981" width="5.7109375" customWidth="1"/>
    <col min="9217" max="9217" width="16.5703125" customWidth="1"/>
    <col min="9218" max="9218" width="18.7109375" customWidth="1"/>
    <col min="9219" max="9219" width="9.42578125" customWidth="1"/>
    <col min="9220" max="9220" width="14.85546875" customWidth="1"/>
    <col min="9221" max="9221" width="13.85546875" customWidth="1"/>
    <col min="9222" max="9222" width="12.42578125" customWidth="1"/>
    <col min="9223" max="9223" width="15" customWidth="1"/>
    <col min="9224" max="9237" width="5.7109375" customWidth="1"/>
    <col min="9473" max="9473" width="16.5703125" customWidth="1"/>
    <col min="9474" max="9474" width="18.7109375" customWidth="1"/>
    <col min="9475" max="9475" width="9.42578125" customWidth="1"/>
    <col min="9476" max="9476" width="14.85546875" customWidth="1"/>
    <col min="9477" max="9477" width="13.85546875" customWidth="1"/>
    <col min="9478" max="9478" width="12.42578125" customWidth="1"/>
    <col min="9479" max="9479" width="15" customWidth="1"/>
    <col min="9480" max="9493" width="5.7109375" customWidth="1"/>
    <col min="9729" max="9729" width="16.5703125" customWidth="1"/>
    <col min="9730" max="9730" width="18.7109375" customWidth="1"/>
    <col min="9731" max="9731" width="9.42578125" customWidth="1"/>
    <col min="9732" max="9732" width="14.85546875" customWidth="1"/>
    <col min="9733" max="9733" width="13.85546875" customWidth="1"/>
    <col min="9734" max="9734" width="12.42578125" customWidth="1"/>
    <col min="9735" max="9735" width="15" customWidth="1"/>
    <col min="9736" max="9749" width="5.7109375" customWidth="1"/>
    <col min="9985" max="9985" width="16.5703125" customWidth="1"/>
    <col min="9986" max="9986" width="18.7109375" customWidth="1"/>
    <col min="9987" max="9987" width="9.42578125" customWidth="1"/>
    <col min="9988" max="9988" width="14.85546875" customWidth="1"/>
    <col min="9989" max="9989" width="13.85546875" customWidth="1"/>
    <col min="9990" max="9990" width="12.42578125" customWidth="1"/>
    <col min="9991" max="9991" width="15" customWidth="1"/>
    <col min="9992" max="10005" width="5.7109375" customWidth="1"/>
    <col min="10241" max="10241" width="16.5703125" customWidth="1"/>
    <col min="10242" max="10242" width="18.7109375" customWidth="1"/>
    <col min="10243" max="10243" width="9.42578125" customWidth="1"/>
    <col min="10244" max="10244" width="14.85546875" customWidth="1"/>
    <col min="10245" max="10245" width="13.85546875" customWidth="1"/>
    <col min="10246" max="10246" width="12.42578125" customWidth="1"/>
    <col min="10247" max="10247" width="15" customWidth="1"/>
    <col min="10248" max="10261" width="5.7109375" customWidth="1"/>
    <col min="10497" max="10497" width="16.5703125" customWidth="1"/>
    <col min="10498" max="10498" width="18.7109375" customWidth="1"/>
    <col min="10499" max="10499" width="9.42578125" customWidth="1"/>
    <col min="10500" max="10500" width="14.85546875" customWidth="1"/>
    <col min="10501" max="10501" width="13.85546875" customWidth="1"/>
    <col min="10502" max="10502" width="12.42578125" customWidth="1"/>
    <col min="10503" max="10503" width="15" customWidth="1"/>
    <col min="10504" max="10517" width="5.7109375" customWidth="1"/>
    <col min="10753" max="10753" width="16.5703125" customWidth="1"/>
    <col min="10754" max="10754" width="18.7109375" customWidth="1"/>
    <col min="10755" max="10755" width="9.42578125" customWidth="1"/>
    <col min="10756" max="10756" width="14.85546875" customWidth="1"/>
    <col min="10757" max="10757" width="13.85546875" customWidth="1"/>
    <col min="10758" max="10758" width="12.42578125" customWidth="1"/>
    <col min="10759" max="10759" width="15" customWidth="1"/>
    <col min="10760" max="10773" width="5.7109375" customWidth="1"/>
    <col min="11009" max="11009" width="16.5703125" customWidth="1"/>
    <col min="11010" max="11010" width="18.7109375" customWidth="1"/>
    <col min="11011" max="11011" width="9.42578125" customWidth="1"/>
    <col min="11012" max="11012" width="14.85546875" customWidth="1"/>
    <col min="11013" max="11013" width="13.85546875" customWidth="1"/>
    <col min="11014" max="11014" width="12.42578125" customWidth="1"/>
    <col min="11015" max="11015" width="15" customWidth="1"/>
    <col min="11016" max="11029" width="5.7109375" customWidth="1"/>
    <col min="11265" max="11265" width="16.5703125" customWidth="1"/>
    <col min="11266" max="11266" width="18.7109375" customWidth="1"/>
    <col min="11267" max="11267" width="9.42578125" customWidth="1"/>
    <col min="11268" max="11268" width="14.85546875" customWidth="1"/>
    <col min="11269" max="11269" width="13.85546875" customWidth="1"/>
    <col min="11270" max="11270" width="12.42578125" customWidth="1"/>
    <col min="11271" max="11271" width="15" customWidth="1"/>
    <col min="11272" max="11285" width="5.7109375" customWidth="1"/>
    <col min="11521" max="11521" width="16.5703125" customWidth="1"/>
    <col min="11522" max="11522" width="18.7109375" customWidth="1"/>
    <col min="11523" max="11523" width="9.42578125" customWidth="1"/>
    <col min="11524" max="11524" width="14.85546875" customWidth="1"/>
    <col min="11525" max="11525" width="13.85546875" customWidth="1"/>
    <col min="11526" max="11526" width="12.42578125" customWidth="1"/>
    <col min="11527" max="11527" width="15" customWidth="1"/>
    <col min="11528" max="11541" width="5.7109375" customWidth="1"/>
    <col min="11777" max="11777" width="16.5703125" customWidth="1"/>
    <col min="11778" max="11778" width="18.7109375" customWidth="1"/>
    <col min="11779" max="11779" width="9.42578125" customWidth="1"/>
    <col min="11780" max="11780" width="14.85546875" customWidth="1"/>
    <col min="11781" max="11781" width="13.85546875" customWidth="1"/>
    <col min="11782" max="11782" width="12.42578125" customWidth="1"/>
    <col min="11783" max="11783" width="15" customWidth="1"/>
    <col min="11784" max="11797" width="5.7109375" customWidth="1"/>
    <col min="12033" max="12033" width="16.5703125" customWidth="1"/>
    <col min="12034" max="12034" width="18.7109375" customWidth="1"/>
    <col min="12035" max="12035" width="9.42578125" customWidth="1"/>
    <col min="12036" max="12036" width="14.85546875" customWidth="1"/>
    <col min="12037" max="12037" width="13.85546875" customWidth="1"/>
    <col min="12038" max="12038" width="12.42578125" customWidth="1"/>
    <col min="12039" max="12039" width="15" customWidth="1"/>
    <col min="12040" max="12053" width="5.7109375" customWidth="1"/>
    <col min="12289" max="12289" width="16.5703125" customWidth="1"/>
    <col min="12290" max="12290" width="18.7109375" customWidth="1"/>
    <col min="12291" max="12291" width="9.42578125" customWidth="1"/>
    <col min="12292" max="12292" width="14.85546875" customWidth="1"/>
    <col min="12293" max="12293" width="13.85546875" customWidth="1"/>
    <col min="12294" max="12294" width="12.42578125" customWidth="1"/>
    <col min="12295" max="12295" width="15" customWidth="1"/>
    <col min="12296" max="12309" width="5.7109375" customWidth="1"/>
    <col min="12545" max="12545" width="16.5703125" customWidth="1"/>
    <col min="12546" max="12546" width="18.7109375" customWidth="1"/>
    <col min="12547" max="12547" width="9.42578125" customWidth="1"/>
    <col min="12548" max="12548" width="14.85546875" customWidth="1"/>
    <col min="12549" max="12549" width="13.85546875" customWidth="1"/>
    <col min="12550" max="12550" width="12.42578125" customWidth="1"/>
    <col min="12551" max="12551" width="15" customWidth="1"/>
    <col min="12552" max="12565" width="5.7109375" customWidth="1"/>
    <col min="12801" max="12801" width="16.5703125" customWidth="1"/>
    <col min="12802" max="12802" width="18.7109375" customWidth="1"/>
    <col min="12803" max="12803" width="9.42578125" customWidth="1"/>
    <col min="12804" max="12804" width="14.85546875" customWidth="1"/>
    <col min="12805" max="12805" width="13.85546875" customWidth="1"/>
    <col min="12806" max="12806" width="12.42578125" customWidth="1"/>
    <col min="12807" max="12807" width="15" customWidth="1"/>
    <col min="12808" max="12821" width="5.7109375" customWidth="1"/>
    <col min="13057" max="13057" width="16.5703125" customWidth="1"/>
    <col min="13058" max="13058" width="18.7109375" customWidth="1"/>
    <col min="13059" max="13059" width="9.42578125" customWidth="1"/>
    <col min="13060" max="13060" width="14.85546875" customWidth="1"/>
    <col min="13061" max="13061" width="13.85546875" customWidth="1"/>
    <col min="13062" max="13062" width="12.42578125" customWidth="1"/>
    <col min="13063" max="13063" width="15" customWidth="1"/>
    <col min="13064" max="13077" width="5.7109375" customWidth="1"/>
    <col min="13313" max="13313" width="16.5703125" customWidth="1"/>
    <col min="13314" max="13314" width="18.7109375" customWidth="1"/>
    <col min="13315" max="13315" width="9.42578125" customWidth="1"/>
    <col min="13316" max="13316" width="14.85546875" customWidth="1"/>
    <col min="13317" max="13317" width="13.85546875" customWidth="1"/>
    <col min="13318" max="13318" width="12.42578125" customWidth="1"/>
    <col min="13319" max="13319" width="15" customWidth="1"/>
    <col min="13320" max="13333" width="5.7109375" customWidth="1"/>
    <col min="13569" max="13569" width="16.5703125" customWidth="1"/>
    <col min="13570" max="13570" width="18.7109375" customWidth="1"/>
    <col min="13571" max="13571" width="9.42578125" customWidth="1"/>
    <col min="13572" max="13572" width="14.85546875" customWidth="1"/>
    <col min="13573" max="13573" width="13.85546875" customWidth="1"/>
    <col min="13574" max="13574" width="12.42578125" customWidth="1"/>
    <col min="13575" max="13575" width="15" customWidth="1"/>
    <col min="13576" max="13589" width="5.7109375" customWidth="1"/>
    <col min="13825" max="13825" width="16.5703125" customWidth="1"/>
    <col min="13826" max="13826" width="18.7109375" customWidth="1"/>
    <col min="13827" max="13827" width="9.42578125" customWidth="1"/>
    <col min="13828" max="13828" width="14.85546875" customWidth="1"/>
    <col min="13829" max="13829" width="13.85546875" customWidth="1"/>
    <col min="13830" max="13830" width="12.42578125" customWidth="1"/>
    <col min="13831" max="13831" width="15" customWidth="1"/>
    <col min="13832" max="13845" width="5.7109375" customWidth="1"/>
    <col min="14081" max="14081" width="16.5703125" customWidth="1"/>
    <col min="14082" max="14082" width="18.7109375" customWidth="1"/>
    <col min="14083" max="14083" width="9.42578125" customWidth="1"/>
    <col min="14084" max="14084" width="14.85546875" customWidth="1"/>
    <col min="14085" max="14085" width="13.85546875" customWidth="1"/>
    <col min="14086" max="14086" width="12.42578125" customWidth="1"/>
    <col min="14087" max="14087" width="15" customWidth="1"/>
    <col min="14088" max="14101" width="5.7109375" customWidth="1"/>
    <col min="14337" max="14337" width="16.5703125" customWidth="1"/>
    <col min="14338" max="14338" width="18.7109375" customWidth="1"/>
    <col min="14339" max="14339" width="9.42578125" customWidth="1"/>
    <col min="14340" max="14340" width="14.85546875" customWidth="1"/>
    <col min="14341" max="14341" width="13.85546875" customWidth="1"/>
    <col min="14342" max="14342" width="12.42578125" customWidth="1"/>
    <col min="14343" max="14343" width="15" customWidth="1"/>
    <col min="14344" max="14357" width="5.7109375" customWidth="1"/>
    <col min="14593" max="14593" width="16.5703125" customWidth="1"/>
    <col min="14594" max="14594" width="18.7109375" customWidth="1"/>
    <col min="14595" max="14595" width="9.42578125" customWidth="1"/>
    <col min="14596" max="14596" width="14.85546875" customWidth="1"/>
    <col min="14597" max="14597" width="13.85546875" customWidth="1"/>
    <col min="14598" max="14598" width="12.42578125" customWidth="1"/>
    <col min="14599" max="14599" width="15" customWidth="1"/>
    <col min="14600" max="14613" width="5.7109375" customWidth="1"/>
    <col min="14849" max="14849" width="16.5703125" customWidth="1"/>
    <col min="14850" max="14850" width="18.7109375" customWidth="1"/>
    <col min="14851" max="14851" width="9.42578125" customWidth="1"/>
    <col min="14852" max="14852" width="14.85546875" customWidth="1"/>
    <col min="14853" max="14853" width="13.85546875" customWidth="1"/>
    <col min="14854" max="14854" width="12.42578125" customWidth="1"/>
    <col min="14855" max="14855" width="15" customWidth="1"/>
    <col min="14856" max="14869" width="5.7109375" customWidth="1"/>
    <col min="15105" max="15105" width="16.5703125" customWidth="1"/>
    <col min="15106" max="15106" width="18.7109375" customWidth="1"/>
    <col min="15107" max="15107" width="9.42578125" customWidth="1"/>
    <col min="15108" max="15108" width="14.85546875" customWidth="1"/>
    <col min="15109" max="15109" width="13.85546875" customWidth="1"/>
    <col min="15110" max="15110" width="12.42578125" customWidth="1"/>
    <col min="15111" max="15111" width="15" customWidth="1"/>
    <col min="15112" max="15125" width="5.7109375" customWidth="1"/>
    <col min="15361" max="15361" width="16.5703125" customWidth="1"/>
    <col min="15362" max="15362" width="18.7109375" customWidth="1"/>
    <col min="15363" max="15363" width="9.42578125" customWidth="1"/>
    <col min="15364" max="15364" width="14.85546875" customWidth="1"/>
    <col min="15365" max="15365" width="13.85546875" customWidth="1"/>
    <col min="15366" max="15366" width="12.42578125" customWidth="1"/>
    <col min="15367" max="15367" width="15" customWidth="1"/>
    <col min="15368" max="15381" width="5.7109375" customWidth="1"/>
    <col min="15617" max="15617" width="16.5703125" customWidth="1"/>
    <col min="15618" max="15618" width="18.7109375" customWidth="1"/>
    <col min="15619" max="15619" width="9.42578125" customWidth="1"/>
    <col min="15620" max="15620" width="14.85546875" customWidth="1"/>
    <col min="15621" max="15621" width="13.85546875" customWidth="1"/>
    <col min="15622" max="15622" width="12.42578125" customWidth="1"/>
    <col min="15623" max="15623" width="15" customWidth="1"/>
    <col min="15624" max="15637" width="5.7109375" customWidth="1"/>
    <col min="15873" max="15873" width="16.5703125" customWidth="1"/>
    <col min="15874" max="15874" width="18.7109375" customWidth="1"/>
    <col min="15875" max="15875" width="9.42578125" customWidth="1"/>
    <col min="15876" max="15876" width="14.85546875" customWidth="1"/>
    <col min="15877" max="15877" width="13.85546875" customWidth="1"/>
    <col min="15878" max="15878" width="12.42578125" customWidth="1"/>
    <col min="15879" max="15879" width="15" customWidth="1"/>
    <col min="15880" max="15893" width="5.7109375" customWidth="1"/>
    <col min="16129" max="16129" width="16.5703125" customWidth="1"/>
    <col min="16130" max="16130" width="18.7109375" customWidth="1"/>
    <col min="16131" max="16131" width="9.42578125" customWidth="1"/>
    <col min="16132" max="16132" width="14.85546875" customWidth="1"/>
    <col min="16133" max="16133" width="13.85546875" customWidth="1"/>
    <col min="16134" max="16134" width="12.42578125" customWidth="1"/>
    <col min="16135" max="16135" width="15" customWidth="1"/>
    <col min="16136" max="16149" width="5.7109375" customWidth="1"/>
  </cols>
  <sheetData>
    <row r="1" spans="1:25" ht="15" customHeight="1" x14ac:dyDescent="0.25">
      <c r="A1" s="255" t="s">
        <v>0</v>
      </c>
      <c r="B1" s="255" t="s">
        <v>1</v>
      </c>
      <c r="C1" s="255" t="s">
        <v>2</v>
      </c>
      <c r="D1" s="255" t="s">
        <v>3</v>
      </c>
      <c r="E1" s="255" t="s">
        <v>4</v>
      </c>
      <c r="F1" s="255" t="s">
        <v>5</v>
      </c>
      <c r="G1" s="255" t="s">
        <v>6</v>
      </c>
      <c r="H1" s="256">
        <v>1</v>
      </c>
      <c r="I1" s="256"/>
      <c r="J1" s="257">
        <v>2</v>
      </c>
      <c r="K1" s="257"/>
      <c r="L1" s="256">
        <v>3</v>
      </c>
      <c r="M1" s="256"/>
      <c r="N1" s="246">
        <v>4</v>
      </c>
      <c r="O1" s="247"/>
      <c r="P1" s="248">
        <v>5</v>
      </c>
      <c r="Q1" s="249"/>
      <c r="R1" s="246">
        <v>6</v>
      </c>
      <c r="S1" s="247"/>
      <c r="T1" s="248">
        <v>7</v>
      </c>
      <c r="U1" s="249"/>
      <c r="V1" s="250" t="s">
        <v>7</v>
      </c>
    </row>
    <row r="2" spans="1:25" ht="69" customHeight="1" x14ac:dyDescent="0.25">
      <c r="A2" s="255"/>
      <c r="B2" s="255"/>
      <c r="C2" s="255"/>
      <c r="D2" s="255"/>
      <c r="E2" s="255"/>
      <c r="F2" s="255"/>
      <c r="G2" s="255"/>
      <c r="H2" s="21" t="s">
        <v>8</v>
      </c>
      <c r="I2" s="22" t="s">
        <v>9</v>
      </c>
      <c r="J2" s="23" t="s">
        <v>9</v>
      </c>
      <c r="K2" s="23" t="s">
        <v>10</v>
      </c>
      <c r="L2" s="22" t="s">
        <v>11</v>
      </c>
      <c r="M2" s="22" t="s">
        <v>12</v>
      </c>
      <c r="N2" s="23" t="s">
        <v>9</v>
      </c>
      <c r="O2" s="23" t="s">
        <v>13</v>
      </c>
      <c r="P2" s="22" t="s">
        <v>10</v>
      </c>
      <c r="Q2" s="22" t="s">
        <v>13</v>
      </c>
      <c r="R2" s="23" t="s">
        <v>12</v>
      </c>
      <c r="S2" s="23" t="s">
        <v>13</v>
      </c>
      <c r="T2" s="21" t="s">
        <v>8</v>
      </c>
      <c r="U2" s="22" t="s">
        <v>11</v>
      </c>
      <c r="V2" s="250"/>
    </row>
    <row r="3" spans="1:25" ht="33.75" customHeight="1" x14ac:dyDescent="0.25">
      <c r="A3" s="255"/>
      <c r="B3" s="255"/>
      <c r="C3" s="255"/>
      <c r="D3" s="255"/>
      <c r="E3" s="255"/>
      <c r="F3" s="255"/>
      <c r="G3" s="255"/>
      <c r="H3" s="251" t="s">
        <v>14</v>
      </c>
      <c r="I3" s="252"/>
      <c r="J3" s="253" t="s">
        <v>15</v>
      </c>
      <c r="K3" s="254"/>
      <c r="L3" s="251" t="s">
        <v>14</v>
      </c>
      <c r="M3" s="252"/>
      <c r="N3" s="253" t="s">
        <v>15</v>
      </c>
      <c r="O3" s="254"/>
      <c r="P3" s="251" t="s">
        <v>14</v>
      </c>
      <c r="Q3" s="252"/>
      <c r="R3" s="253" t="s">
        <v>15</v>
      </c>
      <c r="S3" s="254"/>
      <c r="T3" s="251" t="s">
        <v>14</v>
      </c>
      <c r="U3" s="252"/>
      <c r="V3" s="250"/>
      <c r="X3" s="131" t="s">
        <v>174</v>
      </c>
      <c r="Y3" s="131" t="s">
        <v>115</v>
      </c>
    </row>
    <row r="4" spans="1:25" x14ac:dyDescent="0.25">
      <c r="A4" s="24" t="s">
        <v>16</v>
      </c>
      <c r="B4" s="25" t="s">
        <v>41</v>
      </c>
      <c r="C4" s="26">
        <f>VLOOKUP(B4,[14]Списки!$C$1:$E$40,2,FALSE)</f>
        <v>11485</v>
      </c>
      <c r="D4" s="26" t="str">
        <f>VLOOKUP(B4,[14]Списки!$C$1:$E$40,3,FALSE)</f>
        <v>СОШ с углуб.</v>
      </c>
      <c r="E4" s="27" t="s">
        <v>22</v>
      </c>
      <c r="F4" s="28">
        <v>61</v>
      </c>
      <c r="G4" s="28">
        <v>57</v>
      </c>
      <c r="H4" s="29">
        <v>2</v>
      </c>
      <c r="I4" s="29"/>
      <c r="J4" s="30"/>
      <c r="K4" s="30">
        <v>1</v>
      </c>
      <c r="L4" s="29">
        <v>1</v>
      </c>
      <c r="M4" s="29"/>
      <c r="N4" s="30">
        <v>1</v>
      </c>
      <c r="O4" s="30"/>
      <c r="P4" s="29"/>
      <c r="Q4" s="29">
        <v>1</v>
      </c>
      <c r="R4" s="30">
        <v>1</v>
      </c>
      <c r="S4" s="30"/>
      <c r="T4" s="29"/>
      <c r="U4" s="29">
        <v>0</v>
      </c>
      <c r="V4" s="31">
        <f>IF(COUNTBLANK(H4:U4)&lt;=7,SUM(H4:U4),"Не писал")</f>
        <v>7</v>
      </c>
      <c r="X4" s="118">
        <v>0</v>
      </c>
      <c r="Y4" s="50">
        <f>COUNTIF(V$4:V142,X4)</f>
        <v>0</v>
      </c>
    </row>
    <row r="5" spans="1:25" x14ac:dyDescent="0.25">
      <c r="A5" s="24" t="str">
        <f t="shared" ref="A5:A21" si="0">A4</f>
        <v>Московский</v>
      </c>
      <c r="B5" s="25" t="str">
        <f t="shared" ref="B5:G20" si="1">B4</f>
        <v>ГБОУ СОШ №485</v>
      </c>
      <c r="C5" s="26">
        <f t="shared" si="1"/>
        <v>11485</v>
      </c>
      <c r="D5" s="26" t="str">
        <f t="shared" si="1"/>
        <v>СОШ с углуб.</v>
      </c>
      <c r="E5" s="28" t="str">
        <f t="shared" si="1"/>
        <v>2а</v>
      </c>
      <c r="F5" s="28">
        <f t="shared" si="1"/>
        <v>61</v>
      </c>
      <c r="G5" s="28">
        <f t="shared" si="1"/>
        <v>57</v>
      </c>
      <c r="H5" s="29">
        <v>2</v>
      </c>
      <c r="I5" s="29"/>
      <c r="J5" s="30">
        <v>0</v>
      </c>
      <c r="K5" s="30"/>
      <c r="L5" s="29">
        <v>1</v>
      </c>
      <c r="M5" s="29"/>
      <c r="N5" s="30">
        <v>1</v>
      </c>
      <c r="O5" s="30"/>
      <c r="P5" s="29">
        <v>2</v>
      </c>
      <c r="Q5" s="29"/>
      <c r="R5" s="30">
        <v>1</v>
      </c>
      <c r="S5" s="30"/>
      <c r="T5" s="29">
        <v>2</v>
      </c>
      <c r="U5" s="29"/>
      <c r="V5" s="31">
        <f t="shared" ref="V5:V60" si="2">IF(COUNTBLANK(H5:U5)&lt;=7,SUM(H5:U5),"Не писал")</f>
        <v>9</v>
      </c>
      <c r="X5" s="118">
        <v>1</v>
      </c>
      <c r="Y5" s="50">
        <f>COUNTIF(V$4:V143,X5)</f>
        <v>0</v>
      </c>
    </row>
    <row r="6" spans="1:25" x14ac:dyDescent="0.25">
      <c r="A6" s="24" t="str">
        <f t="shared" si="0"/>
        <v>Московский</v>
      </c>
      <c r="B6" s="25" t="str">
        <f t="shared" si="1"/>
        <v>ГБОУ СОШ №485</v>
      </c>
      <c r="C6" s="26">
        <f t="shared" si="1"/>
        <v>11485</v>
      </c>
      <c r="D6" s="26" t="str">
        <f t="shared" si="1"/>
        <v>СОШ с углуб.</v>
      </c>
      <c r="E6" s="28" t="str">
        <f t="shared" si="1"/>
        <v>2а</v>
      </c>
      <c r="F6" s="28">
        <f t="shared" si="1"/>
        <v>61</v>
      </c>
      <c r="G6" s="28">
        <f t="shared" si="1"/>
        <v>57</v>
      </c>
      <c r="H6" s="29">
        <v>2</v>
      </c>
      <c r="I6" s="29"/>
      <c r="J6" s="30"/>
      <c r="K6" s="30">
        <v>0</v>
      </c>
      <c r="L6" s="29"/>
      <c r="M6" s="29">
        <v>1</v>
      </c>
      <c r="N6" s="30"/>
      <c r="O6" s="30">
        <v>0</v>
      </c>
      <c r="P6" s="29"/>
      <c r="Q6" s="29">
        <v>1</v>
      </c>
      <c r="R6" s="30"/>
      <c r="S6" s="30">
        <v>0</v>
      </c>
      <c r="T6" s="29"/>
      <c r="U6" s="29">
        <v>0</v>
      </c>
      <c r="V6" s="31">
        <f t="shared" si="2"/>
        <v>4</v>
      </c>
      <c r="X6" s="118">
        <v>2</v>
      </c>
      <c r="Y6" s="50">
        <f>COUNTIF(V$4:V144,X6)</f>
        <v>0</v>
      </c>
    </row>
    <row r="7" spans="1:25" x14ac:dyDescent="0.25">
      <c r="A7" s="24" t="str">
        <f t="shared" si="0"/>
        <v>Московский</v>
      </c>
      <c r="B7" s="25" t="str">
        <f t="shared" si="1"/>
        <v>ГБОУ СОШ №485</v>
      </c>
      <c r="C7" s="26">
        <f t="shared" si="1"/>
        <v>11485</v>
      </c>
      <c r="D7" s="26" t="str">
        <f t="shared" si="1"/>
        <v>СОШ с углуб.</v>
      </c>
      <c r="E7" s="28" t="str">
        <f t="shared" si="1"/>
        <v>2а</v>
      </c>
      <c r="F7" s="28">
        <f t="shared" si="1"/>
        <v>61</v>
      </c>
      <c r="G7" s="28">
        <f t="shared" si="1"/>
        <v>57</v>
      </c>
      <c r="H7" s="29">
        <v>2</v>
      </c>
      <c r="I7" s="29"/>
      <c r="J7" s="30"/>
      <c r="K7" s="30">
        <v>1</v>
      </c>
      <c r="L7" s="29">
        <v>2</v>
      </c>
      <c r="M7" s="29"/>
      <c r="N7" s="30">
        <v>1</v>
      </c>
      <c r="O7" s="30"/>
      <c r="P7" s="29"/>
      <c r="Q7" s="29">
        <v>2</v>
      </c>
      <c r="R7" s="30"/>
      <c r="S7" s="30">
        <v>1</v>
      </c>
      <c r="T7" s="29"/>
      <c r="U7" s="29">
        <v>1</v>
      </c>
      <c r="V7" s="31">
        <f t="shared" si="2"/>
        <v>10</v>
      </c>
      <c r="X7" s="118">
        <v>3</v>
      </c>
      <c r="Y7" s="50">
        <f>COUNTIF(V$4:V145,X7)</f>
        <v>0</v>
      </c>
    </row>
    <row r="8" spans="1:25" x14ac:dyDescent="0.25">
      <c r="A8" s="24" t="str">
        <f t="shared" si="0"/>
        <v>Московский</v>
      </c>
      <c r="B8" s="25" t="str">
        <f t="shared" si="1"/>
        <v>ГБОУ СОШ №485</v>
      </c>
      <c r="C8" s="26">
        <f t="shared" si="1"/>
        <v>11485</v>
      </c>
      <c r="D8" s="26" t="str">
        <f t="shared" si="1"/>
        <v>СОШ с углуб.</v>
      </c>
      <c r="E8" s="28" t="str">
        <f t="shared" si="1"/>
        <v>2а</v>
      </c>
      <c r="F8" s="28">
        <f t="shared" si="1"/>
        <v>61</v>
      </c>
      <c r="G8" s="28">
        <f t="shared" si="1"/>
        <v>57</v>
      </c>
      <c r="H8" s="29">
        <v>2</v>
      </c>
      <c r="I8" s="29"/>
      <c r="J8" s="30">
        <v>1</v>
      </c>
      <c r="K8" s="30"/>
      <c r="L8" s="29">
        <v>1</v>
      </c>
      <c r="M8" s="29"/>
      <c r="N8" s="30"/>
      <c r="O8" s="30">
        <v>1</v>
      </c>
      <c r="P8" s="29">
        <v>2</v>
      </c>
      <c r="Q8" s="29"/>
      <c r="R8" s="30">
        <v>1</v>
      </c>
      <c r="S8" s="30"/>
      <c r="T8" s="29">
        <v>2</v>
      </c>
      <c r="U8" s="29"/>
      <c r="V8" s="31">
        <f t="shared" si="2"/>
        <v>10</v>
      </c>
      <c r="X8" s="118">
        <v>4</v>
      </c>
      <c r="Y8" s="50">
        <f>COUNTIF(V$4:V146,X8)</f>
        <v>2</v>
      </c>
    </row>
    <row r="9" spans="1:25" x14ac:dyDescent="0.25">
      <c r="A9" s="24" t="str">
        <f t="shared" si="0"/>
        <v>Московский</v>
      </c>
      <c r="B9" s="25" t="str">
        <f t="shared" si="1"/>
        <v>ГБОУ СОШ №485</v>
      </c>
      <c r="C9" s="26">
        <f t="shared" si="1"/>
        <v>11485</v>
      </c>
      <c r="D9" s="26" t="str">
        <f t="shared" si="1"/>
        <v>СОШ с углуб.</v>
      </c>
      <c r="E9" s="28" t="str">
        <f t="shared" si="1"/>
        <v>2а</v>
      </c>
      <c r="F9" s="28">
        <f t="shared" si="1"/>
        <v>61</v>
      </c>
      <c r="G9" s="28">
        <f t="shared" si="1"/>
        <v>57</v>
      </c>
      <c r="H9" s="29">
        <v>2</v>
      </c>
      <c r="I9" s="29"/>
      <c r="J9" s="30">
        <v>1</v>
      </c>
      <c r="K9" s="30"/>
      <c r="L9" s="29"/>
      <c r="M9" s="29">
        <v>2</v>
      </c>
      <c r="N9" s="30">
        <v>1</v>
      </c>
      <c r="O9" s="30"/>
      <c r="P9" s="29">
        <v>2</v>
      </c>
      <c r="Q9" s="29"/>
      <c r="R9" s="30">
        <v>1</v>
      </c>
      <c r="S9" s="30"/>
      <c r="T9" s="29">
        <v>2</v>
      </c>
      <c r="U9" s="29"/>
      <c r="V9" s="31">
        <f t="shared" si="2"/>
        <v>11</v>
      </c>
      <c r="X9" s="118">
        <v>5</v>
      </c>
      <c r="Y9" s="50">
        <f>COUNTIF(V$4:V147,X9)</f>
        <v>4</v>
      </c>
    </row>
    <row r="10" spans="1:25" x14ac:dyDescent="0.25">
      <c r="A10" s="24" t="str">
        <f t="shared" si="0"/>
        <v>Московский</v>
      </c>
      <c r="B10" s="25" t="str">
        <f t="shared" si="1"/>
        <v>ГБОУ СОШ №485</v>
      </c>
      <c r="C10" s="26">
        <f t="shared" si="1"/>
        <v>11485</v>
      </c>
      <c r="D10" s="26" t="str">
        <f t="shared" si="1"/>
        <v>СОШ с углуб.</v>
      </c>
      <c r="E10" s="28" t="str">
        <f t="shared" si="1"/>
        <v>2а</v>
      </c>
      <c r="F10" s="28">
        <f t="shared" si="1"/>
        <v>61</v>
      </c>
      <c r="G10" s="28">
        <f t="shared" si="1"/>
        <v>57</v>
      </c>
      <c r="H10" s="29"/>
      <c r="I10" s="29">
        <v>2</v>
      </c>
      <c r="J10" s="30">
        <v>1</v>
      </c>
      <c r="K10" s="30"/>
      <c r="L10" s="29">
        <v>2</v>
      </c>
      <c r="M10" s="29"/>
      <c r="N10" s="30">
        <v>1</v>
      </c>
      <c r="O10" s="30"/>
      <c r="P10" s="29">
        <v>2</v>
      </c>
      <c r="Q10" s="29"/>
      <c r="R10" s="30">
        <v>1</v>
      </c>
      <c r="S10" s="30"/>
      <c r="T10" s="29">
        <v>2</v>
      </c>
      <c r="U10" s="29"/>
      <c r="V10" s="31">
        <f t="shared" si="2"/>
        <v>11</v>
      </c>
      <c r="X10" s="118">
        <v>6</v>
      </c>
      <c r="Y10" s="50">
        <f>COUNTIF(V$4:V148,X10)</f>
        <v>5</v>
      </c>
    </row>
    <row r="11" spans="1:25" x14ac:dyDescent="0.25">
      <c r="A11" s="24" t="str">
        <f t="shared" si="0"/>
        <v>Московский</v>
      </c>
      <c r="B11" s="25" t="str">
        <f t="shared" si="1"/>
        <v>ГБОУ СОШ №485</v>
      </c>
      <c r="C11" s="26">
        <f t="shared" si="1"/>
        <v>11485</v>
      </c>
      <c r="D11" s="26" t="str">
        <f t="shared" si="1"/>
        <v>СОШ с углуб.</v>
      </c>
      <c r="E11" s="28" t="str">
        <f t="shared" si="1"/>
        <v>2а</v>
      </c>
      <c r="F11" s="28">
        <f t="shared" si="1"/>
        <v>61</v>
      </c>
      <c r="G11" s="28">
        <f t="shared" si="1"/>
        <v>57</v>
      </c>
      <c r="H11" s="29">
        <v>1</v>
      </c>
      <c r="I11" s="29"/>
      <c r="J11" s="30"/>
      <c r="K11" s="30">
        <v>1</v>
      </c>
      <c r="L11" s="29"/>
      <c r="M11" s="29">
        <v>0</v>
      </c>
      <c r="N11" s="30">
        <v>1</v>
      </c>
      <c r="O11" s="30"/>
      <c r="P11" s="29">
        <v>2</v>
      </c>
      <c r="Q11" s="29"/>
      <c r="R11" s="30">
        <v>1</v>
      </c>
      <c r="S11" s="30"/>
      <c r="T11" s="29"/>
      <c r="U11" s="29">
        <v>2</v>
      </c>
      <c r="V11" s="31">
        <f t="shared" si="2"/>
        <v>8</v>
      </c>
      <c r="X11" s="118">
        <v>7</v>
      </c>
      <c r="Y11" s="50">
        <f>COUNTIF(V$4:V149,X11)</f>
        <v>7</v>
      </c>
    </row>
    <row r="12" spans="1:25" x14ac:dyDescent="0.25">
      <c r="A12" s="24" t="str">
        <f t="shared" si="0"/>
        <v>Московский</v>
      </c>
      <c r="B12" s="25" t="str">
        <f t="shared" si="1"/>
        <v>ГБОУ СОШ №485</v>
      </c>
      <c r="C12" s="26">
        <f t="shared" si="1"/>
        <v>11485</v>
      </c>
      <c r="D12" s="26" t="str">
        <f t="shared" si="1"/>
        <v>СОШ с углуб.</v>
      </c>
      <c r="E12" s="28" t="str">
        <f t="shared" si="1"/>
        <v>2а</v>
      </c>
      <c r="F12" s="28">
        <f t="shared" si="1"/>
        <v>61</v>
      </c>
      <c r="G12" s="28">
        <f t="shared" si="1"/>
        <v>57</v>
      </c>
      <c r="H12" s="29"/>
      <c r="I12" s="29">
        <v>0</v>
      </c>
      <c r="J12" s="30"/>
      <c r="K12" s="30">
        <v>1</v>
      </c>
      <c r="L12" s="29"/>
      <c r="M12" s="29">
        <v>0</v>
      </c>
      <c r="N12" s="30">
        <v>1</v>
      </c>
      <c r="O12" s="30"/>
      <c r="P12" s="29">
        <v>2</v>
      </c>
      <c r="Q12" s="29"/>
      <c r="R12" s="30">
        <v>1</v>
      </c>
      <c r="S12" s="30"/>
      <c r="T12" s="29"/>
      <c r="U12" s="29">
        <v>1</v>
      </c>
      <c r="V12" s="31">
        <f t="shared" si="2"/>
        <v>6</v>
      </c>
      <c r="X12" s="118">
        <v>8</v>
      </c>
      <c r="Y12" s="50">
        <f>COUNTIF(V$4:V150,X12)</f>
        <v>5</v>
      </c>
    </row>
    <row r="13" spans="1:25" x14ac:dyDescent="0.25">
      <c r="A13" s="24" t="str">
        <f t="shared" si="0"/>
        <v>Московский</v>
      </c>
      <c r="B13" s="25" t="str">
        <f t="shared" si="1"/>
        <v>ГБОУ СОШ №485</v>
      </c>
      <c r="C13" s="26">
        <f t="shared" si="1"/>
        <v>11485</v>
      </c>
      <c r="D13" s="26" t="str">
        <f t="shared" si="1"/>
        <v>СОШ с углуб.</v>
      </c>
      <c r="E13" s="28" t="str">
        <f t="shared" si="1"/>
        <v>2а</v>
      </c>
      <c r="F13" s="28">
        <f t="shared" si="1"/>
        <v>61</v>
      </c>
      <c r="G13" s="28">
        <f t="shared" si="1"/>
        <v>57</v>
      </c>
      <c r="H13" s="29">
        <v>2</v>
      </c>
      <c r="I13" s="29"/>
      <c r="J13" s="30"/>
      <c r="K13" s="30">
        <v>1</v>
      </c>
      <c r="L13" s="29"/>
      <c r="M13" s="29">
        <v>1</v>
      </c>
      <c r="N13" s="30">
        <v>1</v>
      </c>
      <c r="O13" s="30"/>
      <c r="P13" s="29"/>
      <c r="Q13" s="29">
        <v>2</v>
      </c>
      <c r="R13" s="30"/>
      <c r="S13" s="30">
        <v>1</v>
      </c>
      <c r="T13" s="29">
        <v>2</v>
      </c>
      <c r="U13" s="29"/>
      <c r="V13" s="31">
        <f t="shared" si="2"/>
        <v>10</v>
      </c>
      <c r="X13" s="118">
        <v>9</v>
      </c>
      <c r="Y13" s="50">
        <f>COUNTIF(V$4:V151,X13)</f>
        <v>9</v>
      </c>
    </row>
    <row r="14" spans="1:25" x14ac:dyDescent="0.25">
      <c r="A14" s="24" t="str">
        <f t="shared" si="0"/>
        <v>Московский</v>
      </c>
      <c r="B14" s="25" t="str">
        <f t="shared" si="1"/>
        <v>ГБОУ СОШ №485</v>
      </c>
      <c r="C14" s="26">
        <f t="shared" si="1"/>
        <v>11485</v>
      </c>
      <c r="D14" s="26" t="str">
        <f t="shared" si="1"/>
        <v>СОШ с углуб.</v>
      </c>
      <c r="E14" s="28" t="str">
        <f t="shared" si="1"/>
        <v>2а</v>
      </c>
      <c r="F14" s="28">
        <f t="shared" si="1"/>
        <v>61</v>
      </c>
      <c r="G14" s="28">
        <f t="shared" si="1"/>
        <v>57</v>
      </c>
      <c r="H14" s="29">
        <v>2</v>
      </c>
      <c r="I14" s="29"/>
      <c r="J14" s="30">
        <v>1</v>
      </c>
      <c r="K14" s="30"/>
      <c r="L14" s="29">
        <v>2</v>
      </c>
      <c r="M14" s="29"/>
      <c r="N14" s="30">
        <v>1</v>
      </c>
      <c r="O14" s="30"/>
      <c r="P14" s="29">
        <v>2</v>
      </c>
      <c r="Q14" s="29"/>
      <c r="R14" s="30">
        <v>1</v>
      </c>
      <c r="S14" s="30"/>
      <c r="T14" s="29"/>
      <c r="U14" s="29">
        <v>2</v>
      </c>
      <c r="V14" s="31">
        <f t="shared" si="2"/>
        <v>11</v>
      </c>
      <c r="X14" s="118">
        <v>10</v>
      </c>
      <c r="Y14" s="50">
        <f>COUNTIF(V$4:V152,X14)</f>
        <v>11</v>
      </c>
    </row>
    <row r="15" spans="1:25" x14ac:dyDescent="0.25">
      <c r="A15" s="24" t="str">
        <f t="shared" si="0"/>
        <v>Московский</v>
      </c>
      <c r="B15" s="25" t="str">
        <f t="shared" si="1"/>
        <v>ГБОУ СОШ №485</v>
      </c>
      <c r="C15" s="26">
        <f t="shared" si="1"/>
        <v>11485</v>
      </c>
      <c r="D15" s="26" t="str">
        <f t="shared" si="1"/>
        <v>СОШ с углуб.</v>
      </c>
      <c r="E15" s="28" t="str">
        <f t="shared" si="1"/>
        <v>2а</v>
      </c>
      <c r="F15" s="28">
        <f t="shared" si="1"/>
        <v>61</v>
      </c>
      <c r="G15" s="28">
        <f t="shared" si="1"/>
        <v>57</v>
      </c>
      <c r="H15" s="29">
        <v>0</v>
      </c>
      <c r="I15" s="29"/>
      <c r="J15" s="30"/>
      <c r="K15" s="30">
        <v>0</v>
      </c>
      <c r="L15" s="29"/>
      <c r="M15" s="29">
        <v>1</v>
      </c>
      <c r="N15" s="30">
        <v>1</v>
      </c>
      <c r="O15" s="30"/>
      <c r="P15" s="29">
        <v>0</v>
      </c>
      <c r="Q15" s="29"/>
      <c r="R15" s="30">
        <v>1</v>
      </c>
      <c r="S15" s="30"/>
      <c r="T15" s="29"/>
      <c r="U15" s="29">
        <v>1</v>
      </c>
      <c r="V15" s="31">
        <f t="shared" si="2"/>
        <v>4</v>
      </c>
      <c r="X15" s="118">
        <v>11</v>
      </c>
      <c r="Y15" s="50">
        <f>COUNTIF(V$4:V153,X15)</f>
        <v>14</v>
      </c>
    </row>
    <row r="16" spans="1:25" x14ac:dyDescent="0.25">
      <c r="A16" s="24" t="str">
        <f t="shared" si="0"/>
        <v>Московский</v>
      </c>
      <c r="B16" s="25" t="str">
        <f t="shared" si="1"/>
        <v>ГБОУ СОШ №485</v>
      </c>
      <c r="C16" s="26">
        <f t="shared" si="1"/>
        <v>11485</v>
      </c>
      <c r="D16" s="26" t="str">
        <f t="shared" si="1"/>
        <v>СОШ с углуб.</v>
      </c>
      <c r="E16" s="28" t="str">
        <f t="shared" si="1"/>
        <v>2а</v>
      </c>
      <c r="F16" s="28">
        <f t="shared" si="1"/>
        <v>61</v>
      </c>
      <c r="G16" s="28">
        <f t="shared" si="1"/>
        <v>57</v>
      </c>
      <c r="H16" s="29">
        <v>2</v>
      </c>
      <c r="I16" s="29"/>
      <c r="J16" s="30"/>
      <c r="K16" s="30">
        <v>1</v>
      </c>
      <c r="L16" s="29">
        <v>2</v>
      </c>
      <c r="M16" s="29"/>
      <c r="N16" s="30"/>
      <c r="O16" s="30">
        <v>1</v>
      </c>
      <c r="P16" s="29">
        <v>2</v>
      </c>
      <c r="Q16" s="29"/>
      <c r="R16" s="30">
        <v>1</v>
      </c>
      <c r="S16" s="30"/>
      <c r="T16" s="29"/>
      <c r="U16" s="29">
        <v>1</v>
      </c>
      <c r="V16" s="31">
        <f t="shared" si="2"/>
        <v>10</v>
      </c>
      <c r="Y16" s="156">
        <f>SUM(Y4:Y15)</f>
        <v>57</v>
      </c>
    </row>
    <row r="17" spans="1:22" x14ac:dyDescent="0.25">
      <c r="A17" s="24" t="str">
        <f t="shared" si="0"/>
        <v>Московский</v>
      </c>
      <c r="B17" s="25" t="str">
        <f t="shared" si="1"/>
        <v>ГБОУ СОШ №485</v>
      </c>
      <c r="C17" s="26">
        <f t="shared" si="1"/>
        <v>11485</v>
      </c>
      <c r="D17" s="26" t="str">
        <f t="shared" si="1"/>
        <v>СОШ с углуб.</v>
      </c>
      <c r="E17" s="28" t="str">
        <f t="shared" si="1"/>
        <v>2а</v>
      </c>
      <c r="F17" s="28">
        <f t="shared" si="1"/>
        <v>61</v>
      </c>
      <c r="G17" s="28">
        <f t="shared" si="1"/>
        <v>57</v>
      </c>
      <c r="H17" s="29">
        <v>1</v>
      </c>
      <c r="I17" s="29"/>
      <c r="J17" s="30"/>
      <c r="K17" s="30">
        <v>1</v>
      </c>
      <c r="L17" s="29"/>
      <c r="M17" s="29">
        <v>1</v>
      </c>
      <c r="N17" s="30">
        <v>1</v>
      </c>
      <c r="O17" s="30"/>
      <c r="P17" s="29"/>
      <c r="Q17" s="29">
        <v>2</v>
      </c>
      <c r="R17" s="30"/>
      <c r="S17" s="30">
        <v>0</v>
      </c>
      <c r="T17" s="29"/>
      <c r="U17" s="29">
        <v>1</v>
      </c>
      <c r="V17" s="31">
        <f t="shared" si="2"/>
        <v>7</v>
      </c>
    </row>
    <row r="18" spans="1:22" x14ac:dyDescent="0.25">
      <c r="A18" s="24" t="str">
        <f t="shared" si="0"/>
        <v>Московский</v>
      </c>
      <c r="B18" s="25" t="str">
        <f t="shared" si="1"/>
        <v>ГБОУ СОШ №485</v>
      </c>
      <c r="C18" s="26">
        <f t="shared" si="1"/>
        <v>11485</v>
      </c>
      <c r="D18" s="26" t="str">
        <f t="shared" si="1"/>
        <v>СОШ с углуб.</v>
      </c>
      <c r="E18" s="28" t="str">
        <f t="shared" si="1"/>
        <v>2а</v>
      </c>
      <c r="F18" s="28">
        <f t="shared" si="1"/>
        <v>61</v>
      </c>
      <c r="G18" s="28">
        <f t="shared" si="1"/>
        <v>57</v>
      </c>
      <c r="H18" s="29">
        <v>2</v>
      </c>
      <c r="I18" s="29"/>
      <c r="J18" s="30">
        <v>1</v>
      </c>
      <c r="K18" s="30"/>
      <c r="L18" s="29">
        <v>2</v>
      </c>
      <c r="M18" s="29"/>
      <c r="N18" s="30">
        <v>1</v>
      </c>
      <c r="O18" s="30"/>
      <c r="P18" s="29"/>
      <c r="Q18" s="29">
        <v>2</v>
      </c>
      <c r="R18" s="30">
        <v>1</v>
      </c>
      <c r="S18" s="30"/>
      <c r="T18" s="29"/>
      <c r="U18" s="29">
        <v>1</v>
      </c>
      <c r="V18" s="31">
        <f t="shared" si="2"/>
        <v>10</v>
      </c>
    </row>
    <row r="19" spans="1:22" x14ac:dyDescent="0.25">
      <c r="A19" s="24" t="str">
        <f t="shared" si="0"/>
        <v>Московский</v>
      </c>
      <c r="B19" s="25" t="str">
        <f t="shared" si="1"/>
        <v>ГБОУ СОШ №485</v>
      </c>
      <c r="C19" s="26">
        <f t="shared" si="1"/>
        <v>11485</v>
      </c>
      <c r="D19" s="26" t="str">
        <f t="shared" si="1"/>
        <v>СОШ с углуб.</v>
      </c>
      <c r="E19" s="28" t="str">
        <f t="shared" si="1"/>
        <v>2а</v>
      </c>
      <c r="F19" s="28">
        <f t="shared" si="1"/>
        <v>61</v>
      </c>
      <c r="G19" s="28">
        <f t="shared" si="1"/>
        <v>57</v>
      </c>
      <c r="H19" s="29"/>
      <c r="I19" s="29">
        <v>2</v>
      </c>
      <c r="J19" s="30">
        <v>1</v>
      </c>
      <c r="K19" s="30"/>
      <c r="L19" s="29"/>
      <c r="M19" s="29">
        <v>0</v>
      </c>
      <c r="N19" s="30">
        <v>1</v>
      </c>
      <c r="O19" s="30"/>
      <c r="P19" s="29">
        <v>2</v>
      </c>
      <c r="Q19" s="29"/>
      <c r="R19" s="30">
        <v>1</v>
      </c>
      <c r="S19" s="30"/>
      <c r="T19" s="29">
        <v>1</v>
      </c>
      <c r="U19" s="29"/>
      <c r="V19" s="31">
        <f t="shared" si="2"/>
        <v>8</v>
      </c>
    </row>
    <row r="20" spans="1:22" x14ac:dyDescent="0.25">
      <c r="A20" s="24" t="str">
        <f t="shared" si="0"/>
        <v>Московский</v>
      </c>
      <c r="B20" s="25" t="str">
        <f t="shared" si="1"/>
        <v>ГБОУ СОШ №485</v>
      </c>
      <c r="C20" s="26">
        <f t="shared" si="1"/>
        <v>11485</v>
      </c>
      <c r="D20" s="26" t="str">
        <f t="shared" si="1"/>
        <v>СОШ с углуб.</v>
      </c>
      <c r="E20" s="28" t="str">
        <f t="shared" si="1"/>
        <v>2а</v>
      </c>
      <c r="F20" s="28">
        <f t="shared" si="1"/>
        <v>61</v>
      </c>
      <c r="G20" s="28">
        <f t="shared" si="1"/>
        <v>57</v>
      </c>
      <c r="H20" s="29"/>
      <c r="I20" s="29">
        <v>2</v>
      </c>
      <c r="J20" s="30">
        <v>1</v>
      </c>
      <c r="K20" s="30"/>
      <c r="L20" s="29"/>
      <c r="M20" s="29">
        <v>2</v>
      </c>
      <c r="N20" s="30">
        <v>1</v>
      </c>
      <c r="O20" s="30"/>
      <c r="P20" s="29"/>
      <c r="Q20" s="29">
        <v>2</v>
      </c>
      <c r="R20" s="30">
        <v>1</v>
      </c>
      <c r="S20" s="30"/>
      <c r="T20" s="29"/>
      <c r="U20" s="29">
        <v>0</v>
      </c>
      <c r="V20" s="31">
        <f t="shared" si="2"/>
        <v>9</v>
      </c>
    </row>
    <row r="21" spans="1:22" x14ac:dyDescent="0.25">
      <c r="A21" s="24" t="str">
        <f t="shared" si="0"/>
        <v>Московский</v>
      </c>
      <c r="B21" s="25" t="str">
        <f t="shared" ref="B21:G21" si="3">B20</f>
        <v>ГБОУ СОШ №485</v>
      </c>
      <c r="C21" s="26">
        <f t="shared" si="3"/>
        <v>11485</v>
      </c>
      <c r="D21" s="26" t="str">
        <f t="shared" si="3"/>
        <v>СОШ с углуб.</v>
      </c>
      <c r="E21" s="28" t="str">
        <f t="shared" si="3"/>
        <v>2а</v>
      </c>
      <c r="F21" s="28">
        <f t="shared" si="3"/>
        <v>61</v>
      </c>
      <c r="G21" s="28">
        <f t="shared" si="3"/>
        <v>57</v>
      </c>
      <c r="H21" s="29">
        <v>2</v>
      </c>
      <c r="I21" s="29"/>
      <c r="J21" s="30"/>
      <c r="K21" s="30">
        <v>1</v>
      </c>
      <c r="L21" s="29"/>
      <c r="M21" s="29">
        <v>0</v>
      </c>
      <c r="N21" s="30">
        <v>1</v>
      </c>
      <c r="O21" s="30"/>
      <c r="P21" s="29">
        <v>2</v>
      </c>
      <c r="Q21" s="29"/>
      <c r="R21" s="30"/>
      <c r="S21" s="30">
        <v>1</v>
      </c>
      <c r="T21" s="29">
        <v>2</v>
      </c>
      <c r="U21" s="29"/>
      <c r="V21" s="31">
        <f t="shared" si="2"/>
        <v>9</v>
      </c>
    </row>
    <row r="22" spans="1:22" x14ac:dyDescent="0.25">
      <c r="A22" s="24" t="str">
        <f t="shared" ref="A22:G37" si="4">A21</f>
        <v>Московский</v>
      </c>
      <c r="B22" s="25" t="str">
        <f t="shared" si="4"/>
        <v>ГБОУ СОШ №485</v>
      </c>
      <c r="C22" s="26">
        <f t="shared" si="4"/>
        <v>11485</v>
      </c>
      <c r="D22" s="26" t="str">
        <f t="shared" si="4"/>
        <v>СОШ с углуб.</v>
      </c>
      <c r="E22" s="28" t="str">
        <f t="shared" si="4"/>
        <v>2а</v>
      </c>
      <c r="F22" s="28">
        <f t="shared" si="4"/>
        <v>61</v>
      </c>
      <c r="G22" s="28">
        <f t="shared" si="4"/>
        <v>57</v>
      </c>
      <c r="H22" s="29">
        <v>1</v>
      </c>
      <c r="I22" s="29"/>
      <c r="J22" s="30">
        <v>0</v>
      </c>
      <c r="K22" s="30"/>
      <c r="L22" s="29"/>
      <c r="M22" s="29">
        <v>0</v>
      </c>
      <c r="N22" s="30">
        <v>1</v>
      </c>
      <c r="O22" s="30"/>
      <c r="P22" s="29">
        <v>0</v>
      </c>
      <c r="Q22" s="29"/>
      <c r="R22" s="30">
        <v>1</v>
      </c>
      <c r="S22" s="30"/>
      <c r="T22" s="29"/>
      <c r="U22" s="29">
        <v>2</v>
      </c>
      <c r="V22" s="31">
        <f t="shared" si="2"/>
        <v>5</v>
      </c>
    </row>
    <row r="23" spans="1:22" x14ac:dyDescent="0.25">
      <c r="A23" s="24" t="str">
        <f t="shared" si="4"/>
        <v>Московский</v>
      </c>
      <c r="B23" s="25" t="str">
        <f t="shared" si="4"/>
        <v>ГБОУ СОШ №485</v>
      </c>
      <c r="C23" s="26">
        <f t="shared" si="4"/>
        <v>11485</v>
      </c>
      <c r="D23" s="26" t="str">
        <f t="shared" si="4"/>
        <v>СОШ с углуб.</v>
      </c>
      <c r="E23" s="28" t="str">
        <f t="shared" si="4"/>
        <v>2а</v>
      </c>
      <c r="F23" s="28">
        <f t="shared" si="4"/>
        <v>61</v>
      </c>
      <c r="G23" s="28">
        <f t="shared" si="4"/>
        <v>57</v>
      </c>
      <c r="H23" s="29">
        <v>0</v>
      </c>
      <c r="I23" s="29"/>
      <c r="J23" s="30"/>
      <c r="K23" s="30">
        <v>1</v>
      </c>
      <c r="L23" s="29"/>
      <c r="M23" s="29">
        <v>0</v>
      </c>
      <c r="N23" s="30">
        <v>1</v>
      </c>
      <c r="O23" s="30"/>
      <c r="P23" s="29"/>
      <c r="Q23" s="29">
        <v>2</v>
      </c>
      <c r="R23" s="30">
        <v>1</v>
      </c>
      <c r="S23" s="30"/>
      <c r="T23" s="29">
        <v>2</v>
      </c>
      <c r="U23" s="29"/>
      <c r="V23" s="31">
        <f t="shared" si="2"/>
        <v>7</v>
      </c>
    </row>
    <row r="24" spans="1:22" x14ac:dyDescent="0.25">
      <c r="A24" s="24" t="str">
        <f t="shared" si="4"/>
        <v>Московский</v>
      </c>
      <c r="B24" s="25" t="str">
        <f t="shared" si="4"/>
        <v>ГБОУ СОШ №485</v>
      </c>
      <c r="C24" s="26">
        <f t="shared" si="4"/>
        <v>11485</v>
      </c>
      <c r="D24" s="26" t="str">
        <f t="shared" si="4"/>
        <v>СОШ с углуб.</v>
      </c>
      <c r="E24" s="28" t="str">
        <f t="shared" si="4"/>
        <v>2а</v>
      </c>
      <c r="F24" s="28">
        <f t="shared" si="4"/>
        <v>61</v>
      </c>
      <c r="G24" s="28">
        <f t="shared" si="4"/>
        <v>57</v>
      </c>
      <c r="H24" s="29">
        <v>1</v>
      </c>
      <c r="I24" s="29"/>
      <c r="J24" s="30"/>
      <c r="K24" s="30">
        <v>1</v>
      </c>
      <c r="L24" s="29"/>
      <c r="M24" s="29">
        <v>0</v>
      </c>
      <c r="N24" s="30">
        <v>0</v>
      </c>
      <c r="O24" s="30"/>
      <c r="P24" s="29">
        <v>1</v>
      </c>
      <c r="Q24" s="29"/>
      <c r="R24" s="30">
        <v>1</v>
      </c>
      <c r="S24" s="30"/>
      <c r="T24" s="29">
        <v>2</v>
      </c>
      <c r="U24" s="29"/>
      <c r="V24" s="31">
        <f t="shared" si="2"/>
        <v>6</v>
      </c>
    </row>
    <row r="25" spans="1:22" x14ac:dyDescent="0.25">
      <c r="A25" s="24" t="str">
        <f t="shared" si="4"/>
        <v>Московский</v>
      </c>
      <c r="B25" s="25" t="str">
        <f t="shared" si="4"/>
        <v>ГБОУ СОШ №485</v>
      </c>
      <c r="C25" s="26">
        <f t="shared" si="4"/>
        <v>11485</v>
      </c>
      <c r="D25" s="26" t="str">
        <f t="shared" si="4"/>
        <v>СОШ с углуб.</v>
      </c>
      <c r="E25" s="28" t="str">
        <f t="shared" si="4"/>
        <v>2а</v>
      </c>
      <c r="F25" s="28">
        <f t="shared" si="4"/>
        <v>61</v>
      </c>
      <c r="G25" s="28">
        <f t="shared" si="4"/>
        <v>57</v>
      </c>
      <c r="H25" s="29"/>
      <c r="I25" s="29">
        <v>2</v>
      </c>
      <c r="J25" s="30">
        <v>1</v>
      </c>
      <c r="K25" s="30"/>
      <c r="L25" s="29">
        <v>2</v>
      </c>
      <c r="M25" s="29"/>
      <c r="N25" s="30"/>
      <c r="O25" s="30">
        <v>1</v>
      </c>
      <c r="P25" s="29">
        <v>2</v>
      </c>
      <c r="Q25" s="29"/>
      <c r="R25" s="30">
        <v>1</v>
      </c>
      <c r="S25" s="30"/>
      <c r="T25" s="29"/>
      <c r="U25" s="29">
        <v>2</v>
      </c>
      <c r="V25" s="31">
        <f t="shared" si="2"/>
        <v>11</v>
      </c>
    </row>
    <row r="26" spans="1:22" x14ac:dyDescent="0.25">
      <c r="A26" s="24" t="str">
        <f t="shared" si="4"/>
        <v>Московский</v>
      </c>
      <c r="B26" s="25" t="str">
        <f t="shared" si="4"/>
        <v>ГБОУ СОШ №485</v>
      </c>
      <c r="C26" s="26">
        <f t="shared" si="4"/>
        <v>11485</v>
      </c>
      <c r="D26" s="26" t="str">
        <f t="shared" si="4"/>
        <v>СОШ с углуб.</v>
      </c>
      <c r="E26" s="28" t="str">
        <f t="shared" si="4"/>
        <v>2а</v>
      </c>
      <c r="F26" s="28">
        <f t="shared" si="4"/>
        <v>61</v>
      </c>
      <c r="G26" s="28">
        <f t="shared" si="4"/>
        <v>57</v>
      </c>
      <c r="H26" s="29">
        <v>0</v>
      </c>
      <c r="I26" s="29"/>
      <c r="J26" s="30">
        <v>1</v>
      </c>
      <c r="K26" s="30"/>
      <c r="L26" s="29"/>
      <c r="M26" s="29">
        <v>1</v>
      </c>
      <c r="N26" s="30">
        <v>1</v>
      </c>
      <c r="O26" s="30"/>
      <c r="P26" s="29">
        <v>2</v>
      </c>
      <c r="Q26" s="29"/>
      <c r="R26" s="30"/>
      <c r="S26" s="30">
        <v>1</v>
      </c>
      <c r="T26" s="29">
        <v>2</v>
      </c>
      <c r="U26" s="29"/>
      <c r="V26" s="31">
        <f t="shared" si="2"/>
        <v>8</v>
      </c>
    </row>
    <row r="27" spans="1:22" x14ac:dyDescent="0.25">
      <c r="A27" s="24" t="str">
        <f t="shared" si="4"/>
        <v>Московский</v>
      </c>
      <c r="B27" s="25" t="str">
        <f t="shared" si="4"/>
        <v>ГБОУ СОШ №485</v>
      </c>
      <c r="C27" s="26">
        <f t="shared" si="4"/>
        <v>11485</v>
      </c>
      <c r="D27" s="26" t="str">
        <f t="shared" si="4"/>
        <v>СОШ с углуб.</v>
      </c>
      <c r="E27" s="28" t="str">
        <f t="shared" si="4"/>
        <v>2а</v>
      </c>
      <c r="F27" s="28">
        <f t="shared" si="4"/>
        <v>61</v>
      </c>
      <c r="G27" s="28">
        <f t="shared" si="4"/>
        <v>57</v>
      </c>
      <c r="H27" s="29">
        <v>2</v>
      </c>
      <c r="I27" s="29"/>
      <c r="J27" s="30"/>
      <c r="K27" s="30">
        <v>1</v>
      </c>
      <c r="L27" s="29">
        <v>2</v>
      </c>
      <c r="M27" s="29"/>
      <c r="N27" s="30"/>
      <c r="O27" s="30">
        <v>1</v>
      </c>
      <c r="P27" s="29"/>
      <c r="Q27" s="29">
        <v>2</v>
      </c>
      <c r="R27" s="30">
        <v>1</v>
      </c>
      <c r="S27" s="30"/>
      <c r="T27" s="29">
        <v>2</v>
      </c>
      <c r="U27" s="29"/>
      <c r="V27" s="31">
        <f t="shared" si="2"/>
        <v>11</v>
      </c>
    </row>
    <row r="28" spans="1:22" x14ac:dyDescent="0.25">
      <c r="A28" s="24" t="str">
        <f t="shared" si="4"/>
        <v>Московский</v>
      </c>
      <c r="B28" s="25" t="str">
        <f t="shared" si="4"/>
        <v>ГБОУ СОШ №485</v>
      </c>
      <c r="C28" s="26">
        <f t="shared" si="4"/>
        <v>11485</v>
      </c>
      <c r="D28" s="26" t="str">
        <f t="shared" si="4"/>
        <v>СОШ с углуб.</v>
      </c>
      <c r="E28" s="28" t="str">
        <f t="shared" si="4"/>
        <v>2а</v>
      </c>
      <c r="F28" s="28">
        <f t="shared" si="4"/>
        <v>61</v>
      </c>
      <c r="G28" s="28">
        <f t="shared" si="4"/>
        <v>57</v>
      </c>
      <c r="H28" s="29">
        <v>2</v>
      </c>
      <c r="I28" s="29"/>
      <c r="J28" s="30">
        <v>1</v>
      </c>
      <c r="K28" s="30"/>
      <c r="L28" s="29">
        <v>1</v>
      </c>
      <c r="M28" s="29"/>
      <c r="N28" s="30"/>
      <c r="O28" s="30">
        <v>0</v>
      </c>
      <c r="P28" s="29">
        <v>2</v>
      </c>
      <c r="Q28" s="29"/>
      <c r="R28" s="30"/>
      <c r="S28" s="30">
        <v>1</v>
      </c>
      <c r="T28" s="29"/>
      <c r="U28" s="29">
        <v>1</v>
      </c>
      <c r="V28" s="31">
        <f t="shared" si="2"/>
        <v>8</v>
      </c>
    </row>
    <row r="29" spans="1:22" x14ac:dyDescent="0.25">
      <c r="A29" s="24" t="str">
        <f t="shared" si="4"/>
        <v>Московский</v>
      </c>
      <c r="B29" s="25" t="str">
        <f t="shared" si="4"/>
        <v>ГБОУ СОШ №485</v>
      </c>
      <c r="C29" s="26">
        <f t="shared" si="4"/>
        <v>11485</v>
      </c>
      <c r="D29" s="26" t="str">
        <f t="shared" si="4"/>
        <v>СОШ с углуб.</v>
      </c>
      <c r="E29" s="28" t="str">
        <f t="shared" si="4"/>
        <v>2а</v>
      </c>
      <c r="F29" s="28">
        <f t="shared" si="4"/>
        <v>61</v>
      </c>
      <c r="G29" s="28">
        <f t="shared" si="4"/>
        <v>57</v>
      </c>
      <c r="H29" s="29">
        <v>2</v>
      </c>
      <c r="I29" s="29"/>
      <c r="J29" s="30">
        <v>1</v>
      </c>
      <c r="K29" s="30"/>
      <c r="L29" s="29"/>
      <c r="M29" s="29">
        <v>0</v>
      </c>
      <c r="N29" s="30">
        <v>1</v>
      </c>
      <c r="O29" s="30"/>
      <c r="P29" s="29">
        <v>0</v>
      </c>
      <c r="Q29" s="29"/>
      <c r="R29" s="30">
        <v>1</v>
      </c>
      <c r="S29" s="30"/>
      <c r="T29" s="29"/>
      <c r="U29" s="29">
        <v>1</v>
      </c>
      <c r="V29" s="31">
        <f t="shared" si="2"/>
        <v>6</v>
      </c>
    </row>
    <row r="30" spans="1:22" x14ac:dyDescent="0.25">
      <c r="A30" s="24" t="str">
        <f t="shared" si="4"/>
        <v>Московский</v>
      </c>
      <c r="B30" s="25" t="str">
        <f t="shared" si="4"/>
        <v>ГБОУ СОШ №485</v>
      </c>
      <c r="C30" s="26">
        <f t="shared" si="4"/>
        <v>11485</v>
      </c>
      <c r="D30" s="26" t="str">
        <f t="shared" si="4"/>
        <v>СОШ с углуб.</v>
      </c>
      <c r="E30" s="28" t="str">
        <f t="shared" si="4"/>
        <v>2а</v>
      </c>
      <c r="F30" s="28">
        <f t="shared" si="4"/>
        <v>61</v>
      </c>
      <c r="G30" s="28">
        <f t="shared" si="4"/>
        <v>57</v>
      </c>
      <c r="H30" s="29">
        <v>1</v>
      </c>
      <c r="I30" s="29"/>
      <c r="J30" s="30">
        <v>0</v>
      </c>
      <c r="K30" s="30"/>
      <c r="L30" s="29">
        <v>2</v>
      </c>
      <c r="M30" s="29"/>
      <c r="N30" s="30">
        <v>0</v>
      </c>
      <c r="O30" s="30"/>
      <c r="P30" s="29">
        <v>0</v>
      </c>
      <c r="Q30" s="29"/>
      <c r="R30" s="30">
        <v>1</v>
      </c>
      <c r="S30" s="30"/>
      <c r="T30" s="29">
        <v>1</v>
      </c>
      <c r="U30" s="29"/>
      <c r="V30" s="31">
        <f t="shared" si="2"/>
        <v>5</v>
      </c>
    </row>
    <row r="31" spans="1:22" x14ac:dyDescent="0.25">
      <c r="A31" s="24" t="str">
        <f t="shared" si="4"/>
        <v>Московский</v>
      </c>
      <c r="B31" s="25" t="str">
        <f t="shared" si="4"/>
        <v>ГБОУ СОШ №485</v>
      </c>
      <c r="C31" s="26">
        <f t="shared" si="4"/>
        <v>11485</v>
      </c>
      <c r="D31" s="26" t="str">
        <f t="shared" si="4"/>
        <v>СОШ с углуб.</v>
      </c>
      <c r="E31" s="28" t="str">
        <f t="shared" si="4"/>
        <v>2а</v>
      </c>
      <c r="F31" s="28">
        <f t="shared" si="4"/>
        <v>61</v>
      </c>
      <c r="G31" s="28">
        <f t="shared" si="4"/>
        <v>57</v>
      </c>
      <c r="H31" s="29">
        <v>2</v>
      </c>
      <c r="I31" s="29"/>
      <c r="J31" s="30">
        <v>1</v>
      </c>
      <c r="K31" s="30"/>
      <c r="L31" s="29"/>
      <c r="M31" s="29">
        <v>1</v>
      </c>
      <c r="N31" s="30">
        <v>1</v>
      </c>
      <c r="O31" s="30"/>
      <c r="P31" s="29">
        <v>2</v>
      </c>
      <c r="Q31" s="29"/>
      <c r="R31" s="30">
        <v>1</v>
      </c>
      <c r="S31" s="30"/>
      <c r="T31" s="29"/>
      <c r="U31" s="29">
        <v>2</v>
      </c>
      <c r="V31" s="31">
        <f t="shared" si="2"/>
        <v>10</v>
      </c>
    </row>
    <row r="32" spans="1:22" x14ac:dyDescent="0.25">
      <c r="A32" s="24" t="str">
        <f t="shared" si="4"/>
        <v>Московский</v>
      </c>
      <c r="B32" s="25" t="str">
        <f t="shared" si="4"/>
        <v>ГБОУ СОШ №485</v>
      </c>
      <c r="C32" s="26">
        <f t="shared" si="4"/>
        <v>11485</v>
      </c>
      <c r="D32" s="26" t="str">
        <f t="shared" si="4"/>
        <v>СОШ с углуб.</v>
      </c>
      <c r="E32" s="28" t="str">
        <f t="shared" si="4"/>
        <v>2а</v>
      </c>
      <c r="F32" s="28">
        <f t="shared" si="4"/>
        <v>61</v>
      </c>
      <c r="G32" s="28">
        <f t="shared" si="4"/>
        <v>57</v>
      </c>
      <c r="H32" s="29">
        <v>2</v>
      </c>
      <c r="I32" s="29"/>
      <c r="J32" s="30">
        <v>1</v>
      </c>
      <c r="K32" s="30"/>
      <c r="L32" s="29"/>
      <c r="M32" s="29">
        <v>1</v>
      </c>
      <c r="N32" s="30">
        <v>1</v>
      </c>
      <c r="O32" s="30"/>
      <c r="P32" s="29">
        <v>2</v>
      </c>
      <c r="Q32" s="29"/>
      <c r="R32" s="30">
        <v>1</v>
      </c>
      <c r="S32" s="30"/>
      <c r="T32" s="29">
        <v>2</v>
      </c>
      <c r="U32" s="29"/>
      <c r="V32" s="31">
        <f t="shared" si="2"/>
        <v>10</v>
      </c>
    </row>
    <row r="33" spans="1:22" x14ac:dyDescent="0.25">
      <c r="A33" s="24" t="str">
        <f t="shared" si="4"/>
        <v>Московский</v>
      </c>
      <c r="B33" s="25" t="str">
        <f t="shared" si="4"/>
        <v>ГБОУ СОШ №485</v>
      </c>
      <c r="C33" s="26">
        <f t="shared" si="4"/>
        <v>11485</v>
      </c>
      <c r="D33" s="26" t="str">
        <f t="shared" si="4"/>
        <v>СОШ с углуб.</v>
      </c>
      <c r="E33" s="32" t="s">
        <v>23</v>
      </c>
      <c r="F33" s="28">
        <f t="shared" si="4"/>
        <v>61</v>
      </c>
      <c r="G33" s="28">
        <f t="shared" si="4"/>
        <v>57</v>
      </c>
      <c r="H33" s="33"/>
      <c r="I33" s="33">
        <v>2</v>
      </c>
      <c r="J33" s="34"/>
      <c r="K33" s="34">
        <v>1</v>
      </c>
      <c r="L33" s="33">
        <v>2</v>
      </c>
      <c r="M33" s="33"/>
      <c r="N33" s="34">
        <v>1</v>
      </c>
      <c r="O33" s="34"/>
      <c r="P33" s="33">
        <v>2</v>
      </c>
      <c r="Q33" s="33"/>
      <c r="R33" s="34">
        <v>1</v>
      </c>
      <c r="S33" s="34"/>
      <c r="T33" s="33"/>
      <c r="U33" s="33">
        <v>2</v>
      </c>
      <c r="V33" s="31">
        <f t="shared" si="2"/>
        <v>11</v>
      </c>
    </row>
    <row r="34" spans="1:22" x14ac:dyDescent="0.25">
      <c r="A34" s="24" t="str">
        <f t="shared" si="4"/>
        <v>Московский</v>
      </c>
      <c r="B34" s="25" t="str">
        <f t="shared" si="4"/>
        <v>ГБОУ СОШ №485</v>
      </c>
      <c r="C34" s="26">
        <f t="shared" si="4"/>
        <v>11485</v>
      </c>
      <c r="D34" s="26" t="str">
        <f t="shared" si="4"/>
        <v>СОШ с углуб.</v>
      </c>
      <c r="E34" s="28" t="str">
        <f t="shared" si="4"/>
        <v>2б</v>
      </c>
      <c r="F34" s="28">
        <f t="shared" si="4"/>
        <v>61</v>
      </c>
      <c r="G34" s="28">
        <f t="shared" si="4"/>
        <v>57</v>
      </c>
      <c r="H34" s="33">
        <v>1</v>
      </c>
      <c r="I34" s="33"/>
      <c r="J34" s="34"/>
      <c r="K34" s="34">
        <v>1</v>
      </c>
      <c r="L34" s="33">
        <v>0</v>
      </c>
      <c r="M34" s="33"/>
      <c r="N34" s="34">
        <v>1</v>
      </c>
      <c r="O34" s="34"/>
      <c r="P34" s="33"/>
      <c r="Q34" s="33">
        <v>1</v>
      </c>
      <c r="R34" s="34">
        <v>1</v>
      </c>
      <c r="S34" s="34"/>
      <c r="T34" s="33">
        <v>2</v>
      </c>
      <c r="U34" s="33"/>
      <c r="V34" s="31">
        <f t="shared" si="2"/>
        <v>7</v>
      </c>
    </row>
    <row r="35" spans="1:22" x14ac:dyDescent="0.25">
      <c r="A35" s="24" t="str">
        <f t="shared" si="4"/>
        <v>Московский</v>
      </c>
      <c r="B35" s="25" t="str">
        <f t="shared" si="4"/>
        <v>ГБОУ СОШ №485</v>
      </c>
      <c r="C35" s="26">
        <f t="shared" si="4"/>
        <v>11485</v>
      </c>
      <c r="D35" s="26" t="str">
        <f t="shared" si="4"/>
        <v>СОШ с углуб.</v>
      </c>
      <c r="E35" s="28" t="str">
        <f t="shared" si="4"/>
        <v>2б</v>
      </c>
      <c r="F35" s="28">
        <f t="shared" si="4"/>
        <v>61</v>
      </c>
      <c r="G35" s="28">
        <f t="shared" si="4"/>
        <v>57</v>
      </c>
      <c r="H35" s="33"/>
      <c r="I35" s="33">
        <v>2</v>
      </c>
      <c r="J35" s="34"/>
      <c r="K35" s="34">
        <v>1</v>
      </c>
      <c r="L35" s="33">
        <v>2</v>
      </c>
      <c r="M35" s="33"/>
      <c r="N35" s="34">
        <v>1</v>
      </c>
      <c r="O35" s="34"/>
      <c r="P35" s="33">
        <v>2</v>
      </c>
      <c r="Q35" s="33"/>
      <c r="R35" s="34">
        <v>1</v>
      </c>
      <c r="S35" s="34"/>
      <c r="T35" s="33">
        <v>2</v>
      </c>
      <c r="U35" s="33"/>
      <c r="V35" s="31">
        <f t="shared" si="2"/>
        <v>11</v>
      </c>
    </row>
    <row r="36" spans="1:22" x14ac:dyDescent="0.25">
      <c r="A36" s="24" t="str">
        <f t="shared" si="4"/>
        <v>Московский</v>
      </c>
      <c r="B36" s="25" t="str">
        <f t="shared" si="4"/>
        <v>ГБОУ СОШ №485</v>
      </c>
      <c r="C36" s="26">
        <f t="shared" si="4"/>
        <v>11485</v>
      </c>
      <c r="D36" s="26" t="str">
        <f t="shared" si="4"/>
        <v>СОШ с углуб.</v>
      </c>
      <c r="E36" s="28" t="str">
        <f t="shared" si="4"/>
        <v>2б</v>
      </c>
      <c r="F36" s="28">
        <f t="shared" si="4"/>
        <v>61</v>
      </c>
      <c r="G36" s="28">
        <f t="shared" si="4"/>
        <v>57</v>
      </c>
      <c r="H36" s="33"/>
      <c r="I36" s="33">
        <v>2</v>
      </c>
      <c r="J36" s="34"/>
      <c r="K36" s="34">
        <v>1</v>
      </c>
      <c r="L36" s="33">
        <v>1</v>
      </c>
      <c r="M36" s="33"/>
      <c r="N36" s="34">
        <v>1</v>
      </c>
      <c r="O36" s="34"/>
      <c r="P36" s="33">
        <v>2</v>
      </c>
      <c r="Q36" s="33"/>
      <c r="R36" s="34"/>
      <c r="S36" s="34">
        <v>1</v>
      </c>
      <c r="T36" s="33">
        <v>2</v>
      </c>
      <c r="U36" s="33"/>
      <c r="V36" s="31">
        <f t="shared" si="2"/>
        <v>10</v>
      </c>
    </row>
    <row r="37" spans="1:22" x14ac:dyDescent="0.25">
      <c r="A37" s="24" t="str">
        <f t="shared" si="4"/>
        <v>Московский</v>
      </c>
      <c r="B37" s="25" t="str">
        <f t="shared" si="4"/>
        <v>ГБОУ СОШ №485</v>
      </c>
      <c r="C37" s="26">
        <f t="shared" si="4"/>
        <v>11485</v>
      </c>
      <c r="D37" s="26" t="str">
        <f t="shared" si="4"/>
        <v>СОШ с углуб.</v>
      </c>
      <c r="E37" s="28" t="str">
        <f t="shared" si="4"/>
        <v>2б</v>
      </c>
      <c r="F37" s="28">
        <f t="shared" si="4"/>
        <v>61</v>
      </c>
      <c r="G37" s="28">
        <f t="shared" si="4"/>
        <v>57</v>
      </c>
      <c r="H37" s="33">
        <v>2</v>
      </c>
      <c r="I37" s="33"/>
      <c r="J37" s="34">
        <v>1</v>
      </c>
      <c r="K37" s="34"/>
      <c r="L37" s="33"/>
      <c r="M37" s="33">
        <v>2</v>
      </c>
      <c r="N37" s="34">
        <v>1</v>
      </c>
      <c r="O37" s="34"/>
      <c r="P37" s="33"/>
      <c r="Q37" s="33">
        <v>2</v>
      </c>
      <c r="R37" s="34">
        <v>1</v>
      </c>
      <c r="S37" s="34"/>
      <c r="T37" s="33">
        <v>2</v>
      </c>
      <c r="U37" s="33"/>
      <c r="V37" s="31">
        <f t="shared" si="2"/>
        <v>11</v>
      </c>
    </row>
    <row r="38" spans="1:22" x14ac:dyDescent="0.25">
      <c r="A38" s="24" t="str">
        <f t="shared" ref="A38:G53" si="5">A37</f>
        <v>Московский</v>
      </c>
      <c r="B38" s="25" t="str">
        <f t="shared" si="5"/>
        <v>ГБОУ СОШ №485</v>
      </c>
      <c r="C38" s="26">
        <f t="shared" si="5"/>
        <v>11485</v>
      </c>
      <c r="D38" s="26" t="str">
        <f t="shared" si="5"/>
        <v>СОШ с углуб.</v>
      </c>
      <c r="E38" s="28" t="str">
        <f t="shared" si="5"/>
        <v>2б</v>
      </c>
      <c r="F38" s="28">
        <f t="shared" si="5"/>
        <v>61</v>
      </c>
      <c r="G38" s="28">
        <f t="shared" si="5"/>
        <v>57</v>
      </c>
      <c r="H38" s="33"/>
      <c r="I38" s="33">
        <v>0</v>
      </c>
      <c r="J38" s="34"/>
      <c r="K38" s="34">
        <v>1</v>
      </c>
      <c r="L38" s="33"/>
      <c r="M38" s="33">
        <v>0</v>
      </c>
      <c r="N38" s="34">
        <v>1</v>
      </c>
      <c r="O38" s="34"/>
      <c r="P38" s="33">
        <v>1</v>
      </c>
      <c r="Q38" s="33"/>
      <c r="R38" s="34">
        <v>1</v>
      </c>
      <c r="S38" s="34"/>
      <c r="T38" s="33">
        <v>1</v>
      </c>
      <c r="U38" s="33"/>
      <c r="V38" s="31">
        <f t="shared" si="2"/>
        <v>5</v>
      </c>
    </row>
    <row r="39" spans="1:22" x14ac:dyDescent="0.25">
      <c r="A39" s="24" t="str">
        <f t="shared" si="5"/>
        <v>Московский</v>
      </c>
      <c r="B39" s="25" t="str">
        <f t="shared" si="5"/>
        <v>ГБОУ СОШ №485</v>
      </c>
      <c r="C39" s="26">
        <f t="shared" si="5"/>
        <v>11485</v>
      </c>
      <c r="D39" s="26" t="str">
        <f t="shared" si="5"/>
        <v>СОШ с углуб.</v>
      </c>
      <c r="E39" s="28" t="str">
        <f t="shared" si="5"/>
        <v>2б</v>
      </c>
      <c r="F39" s="28">
        <f t="shared" si="5"/>
        <v>61</v>
      </c>
      <c r="G39" s="28">
        <f t="shared" si="5"/>
        <v>57</v>
      </c>
      <c r="H39" s="33"/>
      <c r="I39" s="33">
        <v>1</v>
      </c>
      <c r="J39" s="34">
        <v>1</v>
      </c>
      <c r="K39" s="34"/>
      <c r="L39" s="33">
        <v>2</v>
      </c>
      <c r="M39" s="33"/>
      <c r="N39" s="34">
        <v>1</v>
      </c>
      <c r="O39" s="34"/>
      <c r="P39" s="33">
        <v>0</v>
      </c>
      <c r="Q39" s="33"/>
      <c r="R39" s="34">
        <v>1</v>
      </c>
      <c r="S39" s="34"/>
      <c r="T39" s="33">
        <v>1</v>
      </c>
      <c r="U39" s="33"/>
      <c r="V39" s="31">
        <f t="shared" si="2"/>
        <v>7</v>
      </c>
    </row>
    <row r="40" spans="1:22" x14ac:dyDescent="0.25">
      <c r="A40" s="24" t="str">
        <f t="shared" si="5"/>
        <v>Московский</v>
      </c>
      <c r="B40" s="25" t="str">
        <f t="shared" si="5"/>
        <v>ГБОУ СОШ №485</v>
      </c>
      <c r="C40" s="26">
        <f t="shared" si="5"/>
        <v>11485</v>
      </c>
      <c r="D40" s="26" t="str">
        <f t="shared" si="5"/>
        <v>СОШ с углуб.</v>
      </c>
      <c r="E40" s="28" t="str">
        <f t="shared" si="5"/>
        <v>2б</v>
      </c>
      <c r="F40" s="28">
        <f t="shared" si="5"/>
        <v>61</v>
      </c>
      <c r="G40" s="28">
        <f t="shared" si="5"/>
        <v>57</v>
      </c>
      <c r="H40" s="33">
        <v>2</v>
      </c>
      <c r="I40" s="33"/>
      <c r="J40" s="34"/>
      <c r="K40" s="34">
        <v>1</v>
      </c>
      <c r="L40" s="33">
        <v>2</v>
      </c>
      <c r="M40" s="33"/>
      <c r="N40" s="34">
        <v>1</v>
      </c>
      <c r="O40" s="34"/>
      <c r="P40" s="33">
        <v>0</v>
      </c>
      <c r="Q40" s="33"/>
      <c r="R40" s="34"/>
      <c r="S40" s="34">
        <v>0</v>
      </c>
      <c r="T40" s="33">
        <v>2</v>
      </c>
      <c r="U40" s="33"/>
      <c r="V40" s="31">
        <f t="shared" si="2"/>
        <v>8</v>
      </c>
    </row>
    <row r="41" spans="1:22" x14ac:dyDescent="0.25">
      <c r="A41" s="24" t="str">
        <f t="shared" si="5"/>
        <v>Московский</v>
      </c>
      <c r="B41" s="25" t="str">
        <f t="shared" si="5"/>
        <v>ГБОУ СОШ №485</v>
      </c>
      <c r="C41" s="26">
        <f t="shared" si="5"/>
        <v>11485</v>
      </c>
      <c r="D41" s="26" t="str">
        <f t="shared" si="5"/>
        <v>СОШ с углуб.</v>
      </c>
      <c r="E41" s="28" t="str">
        <f t="shared" si="5"/>
        <v>2б</v>
      </c>
      <c r="F41" s="28">
        <f t="shared" si="5"/>
        <v>61</v>
      </c>
      <c r="G41" s="28">
        <f t="shared" si="5"/>
        <v>57</v>
      </c>
      <c r="H41" s="33"/>
      <c r="I41" s="33">
        <v>2</v>
      </c>
      <c r="J41" s="34">
        <v>1</v>
      </c>
      <c r="K41" s="34"/>
      <c r="L41" s="33">
        <v>2</v>
      </c>
      <c r="M41" s="33"/>
      <c r="N41" s="34">
        <v>1</v>
      </c>
      <c r="O41" s="34"/>
      <c r="P41" s="33"/>
      <c r="Q41" s="33">
        <v>2</v>
      </c>
      <c r="R41" s="34">
        <v>1</v>
      </c>
      <c r="S41" s="34"/>
      <c r="T41" s="33"/>
      <c r="U41" s="33">
        <v>2</v>
      </c>
      <c r="V41" s="31">
        <f t="shared" si="2"/>
        <v>11</v>
      </c>
    </row>
    <row r="42" spans="1:22" x14ac:dyDescent="0.25">
      <c r="A42" s="24" t="str">
        <f t="shared" si="5"/>
        <v>Московский</v>
      </c>
      <c r="B42" s="25" t="str">
        <f t="shared" si="5"/>
        <v>ГБОУ СОШ №485</v>
      </c>
      <c r="C42" s="26">
        <f t="shared" si="5"/>
        <v>11485</v>
      </c>
      <c r="D42" s="26" t="str">
        <f t="shared" si="5"/>
        <v>СОШ с углуб.</v>
      </c>
      <c r="E42" s="28" t="str">
        <f t="shared" si="5"/>
        <v>2б</v>
      </c>
      <c r="F42" s="28">
        <f t="shared" si="5"/>
        <v>61</v>
      </c>
      <c r="G42" s="28">
        <f t="shared" si="5"/>
        <v>57</v>
      </c>
      <c r="H42" s="33"/>
      <c r="I42" s="33">
        <v>2</v>
      </c>
      <c r="J42" s="34">
        <v>0</v>
      </c>
      <c r="K42" s="34"/>
      <c r="L42" s="33"/>
      <c r="M42" s="33">
        <v>0</v>
      </c>
      <c r="N42" s="34">
        <v>1</v>
      </c>
      <c r="O42" s="34"/>
      <c r="P42" s="33">
        <v>2</v>
      </c>
      <c r="Q42" s="33"/>
      <c r="R42" s="34">
        <v>1</v>
      </c>
      <c r="S42" s="34"/>
      <c r="T42" s="33"/>
      <c r="U42" s="33">
        <v>1</v>
      </c>
      <c r="V42" s="31">
        <f t="shared" si="2"/>
        <v>7</v>
      </c>
    </row>
    <row r="43" spans="1:22" x14ac:dyDescent="0.25">
      <c r="A43" s="24" t="str">
        <f t="shared" si="5"/>
        <v>Московский</v>
      </c>
      <c r="B43" s="25" t="str">
        <f t="shared" si="5"/>
        <v>ГБОУ СОШ №485</v>
      </c>
      <c r="C43" s="26">
        <f t="shared" si="5"/>
        <v>11485</v>
      </c>
      <c r="D43" s="26" t="str">
        <f t="shared" si="5"/>
        <v>СОШ с углуб.</v>
      </c>
      <c r="E43" s="28" t="str">
        <f t="shared" si="5"/>
        <v>2б</v>
      </c>
      <c r="F43" s="28">
        <f t="shared" si="5"/>
        <v>61</v>
      </c>
      <c r="G43" s="28">
        <f t="shared" si="5"/>
        <v>57</v>
      </c>
      <c r="H43" s="33">
        <v>1</v>
      </c>
      <c r="I43" s="33"/>
      <c r="J43" s="34"/>
      <c r="K43" s="34">
        <v>1</v>
      </c>
      <c r="L43" s="33">
        <v>1</v>
      </c>
      <c r="M43" s="33"/>
      <c r="N43" s="34">
        <v>1</v>
      </c>
      <c r="O43" s="34"/>
      <c r="P43" s="33">
        <v>0</v>
      </c>
      <c r="Q43" s="33"/>
      <c r="R43" s="34">
        <v>1</v>
      </c>
      <c r="S43" s="34"/>
      <c r="T43" s="33"/>
      <c r="U43" s="33">
        <v>2</v>
      </c>
      <c r="V43" s="31">
        <f t="shared" si="2"/>
        <v>7</v>
      </c>
    </row>
    <row r="44" spans="1:22" x14ac:dyDescent="0.25">
      <c r="A44" s="24" t="str">
        <f t="shared" si="5"/>
        <v>Московский</v>
      </c>
      <c r="B44" s="25" t="str">
        <f t="shared" si="5"/>
        <v>ГБОУ СОШ №485</v>
      </c>
      <c r="C44" s="26">
        <f t="shared" si="5"/>
        <v>11485</v>
      </c>
      <c r="D44" s="26" t="str">
        <f t="shared" si="5"/>
        <v>СОШ с углуб.</v>
      </c>
      <c r="E44" s="28" t="str">
        <f t="shared" si="5"/>
        <v>2б</v>
      </c>
      <c r="F44" s="28">
        <f t="shared" si="5"/>
        <v>61</v>
      </c>
      <c r="G44" s="28">
        <f t="shared" si="5"/>
        <v>57</v>
      </c>
      <c r="H44" s="33">
        <v>2</v>
      </c>
      <c r="I44" s="33"/>
      <c r="J44" s="34"/>
      <c r="K44" s="34">
        <v>1</v>
      </c>
      <c r="L44" s="33"/>
      <c r="M44" s="33">
        <v>2</v>
      </c>
      <c r="N44" s="34">
        <v>1</v>
      </c>
      <c r="O44" s="34"/>
      <c r="P44" s="33">
        <v>2</v>
      </c>
      <c r="Q44" s="33"/>
      <c r="R44" s="34">
        <v>1</v>
      </c>
      <c r="S44" s="34"/>
      <c r="T44" s="33"/>
      <c r="U44" s="33">
        <v>2</v>
      </c>
      <c r="V44" s="31">
        <f t="shared" si="2"/>
        <v>11</v>
      </c>
    </row>
    <row r="45" spans="1:22" x14ac:dyDescent="0.25">
      <c r="A45" s="24" t="str">
        <f t="shared" si="5"/>
        <v>Московский</v>
      </c>
      <c r="B45" s="25" t="str">
        <f t="shared" si="5"/>
        <v>ГБОУ СОШ №485</v>
      </c>
      <c r="C45" s="26">
        <f t="shared" si="5"/>
        <v>11485</v>
      </c>
      <c r="D45" s="26" t="str">
        <f t="shared" si="5"/>
        <v>СОШ с углуб.</v>
      </c>
      <c r="E45" s="28" t="str">
        <f t="shared" si="5"/>
        <v>2б</v>
      </c>
      <c r="F45" s="28">
        <f t="shared" si="5"/>
        <v>61</v>
      </c>
      <c r="G45" s="28">
        <f t="shared" si="5"/>
        <v>57</v>
      </c>
      <c r="H45" s="33">
        <v>2</v>
      </c>
      <c r="I45" s="33"/>
      <c r="J45" s="34">
        <v>1</v>
      </c>
      <c r="K45" s="34"/>
      <c r="L45" s="33"/>
      <c r="M45" s="33">
        <v>2</v>
      </c>
      <c r="N45" s="34">
        <v>1</v>
      </c>
      <c r="O45" s="34"/>
      <c r="P45" s="33"/>
      <c r="Q45" s="33">
        <v>2</v>
      </c>
      <c r="R45" s="34"/>
      <c r="S45" s="34">
        <v>1</v>
      </c>
      <c r="T45" s="33"/>
      <c r="U45" s="33">
        <v>2</v>
      </c>
      <c r="V45" s="31">
        <f t="shared" si="2"/>
        <v>11</v>
      </c>
    </row>
    <row r="46" spans="1:22" x14ac:dyDescent="0.25">
      <c r="A46" s="24" t="str">
        <f t="shared" si="5"/>
        <v>Московский</v>
      </c>
      <c r="B46" s="25" t="str">
        <f t="shared" si="5"/>
        <v>ГБОУ СОШ №485</v>
      </c>
      <c r="C46" s="26">
        <f t="shared" si="5"/>
        <v>11485</v>
      </c>
      <c r="D46" s="26" t="str">
        <f t="shared" si="5"/>
        <v>СОШ с углуб.</v>
      </c>
      <c r="E46" s="28" t="str">
        <f t="shared" si="5"/>
        <v>2б</v>
      </c>
      <c r="F46" s="28">
        <f t="shared" si="5"/>
        <v>61</v>
      </c>
      <c r="G46" s="28">
        <f t="shared" si="5"/>
        <v>57</v>
      </c>
      <c r="H46" s="33">
        <v>1</v>
      </c>
      <c r="I46" s="33"/>
      <c r="J46" s="34">
        <v>1</v>
      </c>
      <c r="K46" s="34"/>
      <c r="L46" s="33">
        <v>2</v>
      </c>
      <c r="M46" s="33"/>
      <c r="N46" s="34">
        <v>1</v>
      </c>
      <c r="O46" s="34"/>
      <c r="P46" s="33">
        <v>2</v>
      </c>
      <c r="Q46" s="33"/>
      <c r="R46" s="34">
        <v>1</v>
      </c>
      <c r="S46" s="34"/>
      <c r="T46" s="33">
        <v>1</v>
      </c>
      <c r="U46" s="33"/>
      <c r="V46" s="31">
        <f t="shared" si="2"/>
        <v>9</v>
      </c>
    </row>
    <row r="47" spans="1:22" x14ac:dyDescent="0.25">
      <c r="A47" s="24" t="str">
        <f t="shared" si="5"/>
        <v>Московский</v>
      </c>
      <c r="B47" s="25" t="str">
        <f t="shared" si="5"/>
        <v>ГБОУ СОШ №485</v>
      </c>
      <c r="C47" s="26">
        <f t="shared" si="5"/>
        <v>11485</v>
      </c>
      <c r="D47" s="26" t="str">
        <f t="shared" si="5"/>
        <v>СОШ с углуб.</v>
      </c>
      <c r="E47" s="28" t="str">
        <f t="shared" si="5"/>
        <v>2б</v>
      </c>
      <c r="F47" s="28">
        <f t="shared" si="5"/>
        <v>61</v>
      </c>
      <c r="G47" s="28">
        <f t="shared" si="5"/>
        <v>57</v>
      </c>
      <c r="H47" s="33"/>
      <c r="I47" s="33">
        <v>2</v>
      </c>
      <c r="J47" s="34"/>
      <c r="K47" s="34">
        <v>1</v>
      </c>
      <c r="L47" s="33">
        <v>2</v>
      </c>
      <c r="M47" s="33"/>
      <c r="N47" s="34">
        <v>1</v>
      </c>
      <c r="O47" s="34"/>
      <c r="P47" s="33">
        <v>0</v>
      </c>
      <c r="Q47" s="33"/>
      <c r="R47" s="34">
        <v>1</v>
      </c>
      <c r="S47" s="34"/>
      <c r="T47" s="33"/>
      <c r="U47" s="33">
        <v>2</v>
      </c>
      <c r="V47" s="31">
        <f t="shared" si="2"/>
        <v>9</v>
      </c>
    </row>
    <row r="48" spans="1:22" x14ac:dyDescent="0.25">
      <c r="A48" s="24" t="str">
        <f t="shared" si="5"/>
        <v>Московский</v>
      </c>
      <c r="B48" s="25" t="str">
        <f t="shared" si="5"/>
        <v>ГБОУ СОШ №485</v>
      </c>
      <c r="C48" s="26">
        <f t="shared" si="5"/>
        <v>11485</v>
      </c>
      <c r="D48" s="26" t="str">
        <f t="shared" si="5"/>
        <v>СОШ с углуб.</v>
      </c>
      <c r="E48" s="28" t="str">
        <f t="shared" si="5"/>
        <v>2б</v>
      </c>
      <c r="F48" s="28">
        <f t="shared" si="5"/>
        <v>61</v>
      </c>
      <c r="G48" s="28">
        <f t="shared" si="5"/>
        <v>57</v>
      </c>
      <c r="H48" s="33">
        <v>1</v>
      </c>
      <c r="I48" s="33"/>
      <c r="J48" s="34">
        <v>1</v>
      </c>
      <c r="K48" s="34"/>
      <c r="L48" s="33"/>
      <c r="M48" s="33">
        <v>0</v>
      </c>
      <c r="N48" s="34">
        <v>1</v>
      </c>
      <c r="O48" s="34"/>
      <c r="P48" s="33"/>
      <c r="Q48" s="33">
        <v>1</v>
      </c>
      <c r="R48" s="34">
        <v>1</v>
      </c>
      <c r="S48" s="34"/>
      <c r="T48" s="33">
        <v>1</v>
      </c>
      <c r="U48" s="33"/>
      <c r="V48" s="31">
        <f t="shared" si="2"/>
        <v>6</v>
      </c>
    </row>
    <row r="49" spans="1:22" x14ac:dyDescent="0.25">
      <c r="A49" s="24" t="str">
        <f t="shared" si="5"/>
        <v>Московский</v>
      </c>
      <c r="B49" s="25" t="str">
        <f t="shared" si="5"/>
        <v>ГБОУ СОШ №485</v>
      </c>
      <c r="C49" s="26">
        <f t="shared" si="5"/>
        <v>11485</v>
      </c>
      <c r="D49" s="26" t="str">
        <f t="shared" si="5"/>
        <v>СОШ с углуб.</v>
      </c>
      <c r="E49" s="28" t="str">
        <f t="shared" si="5"/>
        <v>2б</v>
      </c>
      <c r="F49" s="28">
        <f t="shared" si="5"/>
        <v>61</v>
      </c>
      <c r="G49" s="28">
        <f t="shared" si="5"/>
        <v>57</v>
      </c>
      <c r="H49" s="33">
        <v>2</v>
      </c>
      <c r="I49" s="33"/>
      <c r="J49" s="34">
        <v>1</v>
      </c>
      <c r="K49" s="34"/>
      <c r="L49" s="33">
        <v>0</v>
      </c>
      <c r="M49" s="33"/>
      <c r="N49" s="34">
        <v>1</v>
      </c>
      <c r="O49" s="34"/>
      <c r="P49" s="33">
        <v>0</v>
      </c>
      <c r="Q49" s="33"/>
      <c r="R49" s="34">
        <v>0</v>
      </c>
      <c r="S49" s="34"/>
      <c r="T49" s="33">
        <v>2</v>
      </c>
      <c r="U49" s="33"/>
      <c r="V49" s="31">
        <f t="shared" si="2"/>
        <v>6</v>
      </c>
    </row>
    <row r="50" spans="1:22" x14ac:dyDescent="0.25">
      <c r="A50" s="24" t="str">
        <f t="shared" si="5"/>
        <v>Московский</v>
      </c>
      <c r="B50" s="25" t="str">
        <f t="shared" si="5"/>
        <v>ГБОУ СОШ №485</v>
      </c>
      <c r="C50" s="26">
        <f t="shared" si="5"/>
        <v>11485</v>
      </c>
      <c r="D50" s="26" t="str">
        <f t="shared" si="5"/>
        <v>СОШ с углуб.</v>
      </c>
      <c r="E50" s="28" t="str">
        <f t="shared" si="5"/>
        <v>2б</v>
      </c>
      <c r="F50" s="28">
        <f t="shared" si="5"/>
        <v>61</v>
      </c>
      <c r="G50" s="28">
        <f t="shared" si="5"/>
        <v>57</v>
      </c>
      <c r="H50" s="33">
        <v>2</v>
      </c>
      <c r="I50" s="33"/>
      <c r="J50" s="34">
        <v>1</v>
      </c>
      <c r="K50" s="34"/>
      <c r="L50" s="33">
        <v>2</v>
      </c>
      <c r="M50" s="33"/>
      <c r="N50" s="34">
        <v>1</v>
      </c>
      <c r="O50" s="34"/>
      <c r="P50" s="33">
        <v>2</v>
      </c>
      <c r="Q50" s="33"/>
      <c r="R50" s="34">
        <v>1</v>
      </c>
      <c r="S50" s="34"/>
      <c r="T50" s="33">
        <v>1</v>
      </c>
      <c r="U50" s="33"/>
      <c r="V50" s="31">
        <f t="shared" si="2"/>
        <v>10</v>
      </c>
    </row>
    <row r="51" spans="1:22" x14ac:dyDescent="0.25">
      <c r="A51" s="24" t="str">
        <f t="shared" si="5"/>
        <v>Московский</v>
      </c>
      <c r="B51" s="25" t="str">
        <f t="shared" si="5"/>
        <v>ГБОУ СОШ №485</v>
      </c>
      <c r="C51" s="26">
        <f t="shared" si="5"/>
        <v>11485</v>
      </c>
      <c r="D51" s="26" t="str">
        <f t="shared" si="5"/>
        <v>СОШ с углуб.</v>
      </c>
      <c r="E51" s="28" t="str">
        <f t="shared" si="5"/>
        <v>2б</v>
      </c>
      <c r="F51" s="28">
        <f t="shared" si="5"/>
        <v>61</v>
      </c>
      <c r="G51" s="28">
        <f t="shared" si="5"/>
        <v>57</v>
      </c>
      <c r="H51" s="33"/>
      <c r="I51" s="33">
        <v>2</v>
      </c>
      <c r="J51" s="34">
        <v>1</v>
      </c>
      <c r="K51" s="34"/>
      <c r="L51" s="33">
        <v>2</v>
      </c>
      <c r="M51" s="33"/>
      <c r="N51" s="34">
        <v>1</v>
      </c>
      <c r="O51" s="34"/>
      <c r="P51" s="33"/>
      <c r="Q51" s="33">
        <v>2</v>
      </c>
      <c r="R51" s="34">
        <v>1</v>
      </c>
      <c r="S51" s="34"/>
      <c r="T51" s="33">
        <v>1</v>
      </c>
      <c r="U51" s="33"/>
      <c r="V51" s="31">
        <f t="shared" si="2"/>
        <v>10</v>
      </c>
    </row>
    <row r="52" spans="1:22" x14ac:dyDescent="0.25">
      <c r="A52" s="24" t="str">
        <f t="shared" si="5"/>
        <v>Московский</v>
      </c>
      <c r="B52" s="25" t="str">
        <f t="shared" si="5"/>
        <v>ГБОУ СОШ №485</v>
      </c>
      <c r="C52" s="26">
        <f t="shared" si="5"/>
        <v>11485</v>
      </c>
      <c r="D52" s="26" t="str">
        <f t="shared" si="5"/>
        <v>СОШ с углуб.</v>
      </c>
      <c r="E52" s="28" t="str">
        <f t="shared" si="5"/>
        <v>2б</v>
      </c>
      <c r="F52" s="28">
        <f t="shared" si="5"/>
        <v>61</v>
      </c>
      <c r="G52" s="28">
        <f t="shared" si="5"/>
        <v>57</v>
      </c>
      <c r="H52" s="33">
        <v>2</v>
      </c>
      <c r="I52" s="33"/>
      <c r="J52" s="34"/>
      <c r="K52" s="34">
        <v>1</v>
      </c>
      <c r="L52" s="33">
        <v>2</v>
      </c>
      <c r="M52" s="33"/>
      <c r="N52" s="34">
        <v>1</v>
      </c>
      <c r="O52" s="34"/>
      <c r="P52" s="33"/>
      <c r="Q52" s="33">
        <v>1</v>
      </c>
      <c r="R52" s="34"/>
      <c r="S52" s="34">
        <v>1</v>
      </c>
      <c r="T52" s="33"/>
      <c r="U52" s="33">
        <v>2</v>
      </c>
      <c r="V52" s="31">
        <f t="shared" si="2"/>
        <v>10</v>
      </c>
    </row>
    <row r="53" spans="1:22" x14ac:dyDescent="0.25">
      <c r="A53" s="24" t="str">
        <f t="shared" si="5"/>
        <v>Московский</v>
      </c>
      <c r="B53" s="25" t="str">
        <f t="shared" si="5"/>
        <v>ГБОУ СОШ №485</v>
      </c>
      <c r="C53" s="26">
        <f t="shared" si="5"/>
        <v>11485</v>
      </c>
      <c r="D53" s="26" t="str">
        <f t="shared" si="5"/>
        <v>СОШ с углуб.</v>
      </c>
      <c r="E53" s="28" t="str">
        <f t="shared" si="5"/>
        <v>2б</v>
      </c>
      <c r="F53" s="28">
        <f t="shared" si="5"/>
        <v>61</v>
      </c>
      <c r="G53" s="28">
        <f t="shared" si="5"/>
        <v>57</v>
      </c>
      <c r="H53" s="33">
        <v>2</v>
      </c>
      <c r="I53" s="33"/>
      <c r="J53" s="34">
        <v>1</v>
      </c>
      <c r="K53" s="34"/>
      <c r="L53" s="33"/>
      <c r="M53" s="33">
        <v>1</v>
      </c>
      <c r="N53" s="34">
        <v>1</v>
      </c>
      <c r="O53" s="34"/>
      <c r="P53" s="33">
        <v>2</v>
      </c>
      <c r="Q53" s="33"/>
      <c r="R53" s="34">
        <v>1</v>
      </c>
      <c r="S53" s="34"/>
      <c r="T53" s="33">
        <v>1</v>
      </c>
      <c r="U53" s="33"/>
      <c r="V53" s="31">
        <f t="shared" si="2"/>
        <v>9</v>
      </c>
    </row>
    <row r="54" spans="1:22" x14ac:dyDescent="0.25">
      <c r="A54" s="24" t="str">
        <f t="shared" ref="A54:G61" si="6">A53</f>
        <v>Московский</v>
      </c>
      <c r="B54" s="25" t="str">
        <f t="shared" si="6"/>
        <v>ГБОУ СОШ №485</v>
      </c>
      <c r="C54" s="26">
        <f t="shared" si="6"/>
        <v>11485</v>
      </c>
      <c r="D54" s="26" t="str">
        <f t="shared" si="6"/>
        <v>СОШ с углуб.</v>
      </c>
      <c r="E54" s="28" t="str">
        <f t="shared" si="6"/>
        <v>2б</v>
      </c>
      <c r="F54" s="28">
        <f t="shared" si="6"/>
        <v>61</v>
      </c>
      <c r="G54" s="28">
        <f t="shared" si="6"/>
        <v>57</v>
      </c>
      <c r="H54" s="33">
        <v>2</v>
      </c>
      <c r="I54" s="33"/>
      <c r="J54" s="34"/>
      <c r="K54" s="34">
        <v>1</v>
      </c>
      <c r="L54" s="33"/>
      <c r="M54" s="33">
        <v>2</v>
      </c>
      <c r="N54" s="34">
        <v>1</v>
      </c>
      <c r="O54" s="34"/>
      <c r="P54" s="33">
        <v>2</v>
      </c>
      <c r="Q54" s="33"/>
      <c r="R54" s="34">
        <v>1</v>
      </c>
      <c r="S54" s="34"/>
      <c r="T54" s="33">
        <v>2</v>
      </c>
      <c r="U54" s="33"/>
      <c r="V54" s="31">
        <f t="shared" si="2"/>
        <v>11</v>
      </c>
    </row>
    <row r="55" spans="1:22" x14ac:dyDescent="0.25">
      <c r="A55" s="24" t="str">
        <f t="shared" si="6"/>
        <v>Московский</v>
      </c>
      <c r="B55" s="25" t="str">
        <f t="shared" si="6"/>
        <v>ГБОУ СОШ №485</v>
      </c>
      <c r="C55" s="26">
        <f t="shared" si="6"/>
        <v>11485</v>
      </c>
      <c r="D55" s="26" t="str">
        <f t="shared" si="6"/>
        <v>СОШ с углуб.</v>
      </c>
      <c r="E55" s="28" t="str">
        <f t="shared" si="6"/>
        <v>2б</v>
      </c>
      <c r="F55" s="28">
        <f t="shared" si="6"/>
        <v>61</v>
      </c>
      <c r="G55" s="28">
        <f t="shared" si="6"/>
        <v>57</v>
      </c>
      <c r="H55" s="33"/>
      <c r="I55" s="33">
        <v>2</v>
      </c>
      <c r="J55" s="34"/>
      <c r="K55" s="34">
        <v>1</v>
      </c>
      <c r="L55" s="33"/>
      <c r="M55" s="33">
        <v>0</v>
      </c>
      <c r="N55" s="34">
        <v>1</v>
      </c>
      <c r="O55" s="34"/>
      <c r="P55" s="33">
        <v>2</v>
      </c>
      <c r="Q55" s="33"/>
      <c r="R55" s="34">
        <v>1</v>
      </c>
      <c r="S55" s="34"/>
      <c r="T55" s="33">
        <v>2</v>
      </c>
      <c r="U55" s="33"/>
      <c r="V55" s="31">
        <f t="shared" si="2"/>
        <v>9</v>
      </c>
    </row>
    <row r="56" spans="1:22" x14ac:dyDescent="0.25">
      <c r="A56" s="24" t="str">
        <f t="shared" si="6"/>
        <v>Московский</v>
      </c>
      <c r="B56" s="25" t="str">
        <f t="shared" si="6"/>
        <v>ГБОУ СОШ №485</v>
      </c>
      <c r="C56" s="26">
        <f t="shared" si="6"/>
        <v>11485</v>
      </c>
      <c r="D56" s="26" t="str">
        <f t="shared" si="6"/>
        <v>СОШ с углуб.</v>
      </c>
      <c r="E56" s="28" t="str">
        <f t="shared" si="6"/>
        <v>2б</v>
      </c>
      <c r="F56" s="28">
        <f t="shared" si="6"/>
        <v>61</v>
      </c>
      <c r="G56" s="28">
        <f t="shared" si="6"/>
        <v>57</v>
      </c>
      <c r="H56" s="33"/>
      <c r="I56" s="33">
        <v>1</v>
      </c>
      <c r="J56" s="34"/>
      <c r="K56" s="34">
        <v>1</v>
      </c>
      <c r="L56" s="33"/>
      <c r="M56" s="33">
        <v>0</v>
      </c>
      <c r="N56" s="34">
        <v>1</v>
      </c>
      <c r="O56" s="34"/>
      <c r="P56" s="33">
        <v>0</v>
      </c>
      <c r="Q56" s="33"/>
      <c r="R56" s="34">
        <v>1</v>
      </c>
      <c r="S56" s="34"/>
      <c r="T56" s="33">
        <v>1</v>
      </c>
      <c r="U56" s="33"/>
      <c r="V56" s="31">
        <f t="shared" si="2"/>
        <v>5</v>
      </c>
    </row>
    <row r="57" spans="1:22" x14ac:dyDescent="0.25">
      <c r="A57" s="24" t="str">
        <f t="shared" si="6"/>
        <v>Московский</v>
      </c>
      <c r="B57" s="25" t="str">
        <f t="shared" si="6"/>
        <v>ГБОУ СОШ №485</v>
      </c>
      <c r="C57" s="26">
        <f t="shared" si="6"/>
        <v>11485</v>
      </c>
      <c r="D57" s="26" t="str">
        <f t="shared" si="6"/>
        <v>СОШ с углуб.</v>
      </c>
      <c r="E57" s="28" t="str">
        <f t="shared" si="6"/>
        <v>2б</v>
      </c>
      <c r="F57" s="28">
        <f t="shared" si="6"/>
        <v>61</v>
      </c>
      <c r="G57" s="28">
        <f t="shared" si="6"/>
        <v>57</v>
      </c>
      <c r="H57" s="33"/>
      <c r="I57" s="33">
        <v>1</v>
      </c>
      <c r="J57" s="34">
        <v>1</v>
      </c>
      <c r="K57" s="34"/>
      <c r="L57" s="33">
        <v>2</v>
      </c>
      <c r="M57" s="33"/>
      <c r="N57" s="34">
        <v>1</v>
      </c>
      <c r="O57" s="34"/>
      <c r="P57" s="33">
        <v>2</v>
      </c>
      <c r="Q57" s="33"/>
      <c r="R57" s="34">
        <v>1</v>
      </c>
      <c r="S57" s="34"/>
      <c r="T57" s="33"/>
      <c r="U57" s="33">
        <v>1</v>
      </c>
      <c r="V57" s="31">
        <f t="shared" si="2"/>
        <v>9</v>
      </c>
    </row>
    <row r="58" spans="1:22" x14ac:dyDescent="0.25">
      <c r="A58" s="24" t="str">
        <f t="shared" si="6"/>
        <v>Московский</v>
      </c>
      <c r="B58" s="25" t="str">
        <f t="shared" si="6"/>
        <v>ГБОУ СОШ №485</v>
      </c>
      <c r="C58" s="26">
        <f t="shared" si="6"/>
        <v>11485</v>
      </c>
      <c r="D58" s="26" t="str">
        <f t="shared" si="6"/>
        <v>СОШ с углуб.</v>
      </c>
      <c r="E58" s="28" t="str">
        <f t="shared" si="6"/>
        <v>2б</v>
      </c>
      <c r="F58" s="28">
        <f t="shared" si="6"/>
        <v>61</v>
      </c>
      <c r="G58" s="28">
        <f t="shared" si="6"/>
        <v>57</v>
      </c>
      <c r="H58" s="33"/>
      <c r="I58" s="33">
        <v>2</v>
      </c>
      <c r="J58" s="34"/>
      <c r="K58" s="34">
        <v>1</v>
      </c>
      <c r="L58" s="33"/>
      <c r="M58" s="33">
        <v>1</v>
      </c>
      <c r="N58" s="34">
        <v>1</v>
      </c>
      <c r="O58" s="34"/>
      <c r="P58" s="33">
        <v>2</v>
      </c>
      <c r="Q58" s="33"/>
      <c r="R58" s="34">
        <v>1</v>
      </c>
      <c r="S58" s="34"/>
      <c r="T58" s="33">
        <v>1</v>
      </c>
      <c r="U58" s="33"/>
      <c r="V58" s="31">
        <f t="shared" si="2"/>
        <v>9</v>
      </c>
    </row>
    <row r="59" spans="1:22" x14ac:dyDescent="0.25">
      <c r="A59" s="24" t="str">
        <f t="shared" si="6"/>
        <v>Московский</v>
      </c>
      <c r="B59" s="25" t="str">
        <f t="shared" si="6"/>
        <v>ГБОУ СОШ №485</v>
      </c>
      <c r="C59" s="26">
        <f t="shared" si="6"/>
        <v>11485</v>
      </c>
      <c r="D59" s="26" t="str">
        <f t="shared" si="6"/>
        <v>СОШ с углуб.</v>
      </c>
      <c r="E59" s="28" t="str">
        <f t="shared" si="6"/>
        <v>2б</v>
      </c>
      <c r="F59" s="28">
        <f t="shared" si="6"/>
        <v>61</v>
      </c>
      <c r="G59" s="28">
        <f t="shared" si="6"/>
        <v>57</v>
      </c>
      <c r="H59" s="33"/>
      <c r="I59" s="33">
        <v>2</v>
      </c>
      <c r="J59" s="34"/>
      <c r="K59" s="34">
        <v>1</v>
      </c>
      <c r="L59" s="33">
        <v>2</v>
      </c>
      <c r="M59" s="33"/>
      <c r="N59" s="34">
        <v>1</v>
      </c>
      <c r="O59" s="34"/>
      <c r="P59" s="33">
        <v>2</v>
      </c>
      <c r="Q59" s="33"/>
      <c r="R59" s="34">
        <v>1</v>
      </c>
      <c r="S59" s="34"/>
      <c r="T59" s="33"/>
      <c r="U59" s="33">
        <v>2</v>
      </c>
      <c r="V59" s="31">
        <f t="shared" si="2"/>
        <v>11</v>
      </c>
    </row>
    <row r="60" spans="1:22" x14ac:dyDescent="0.25">
      <c r="A60" s="24" t="str">
        <f t="shared" si="6"/>
        <v>Московский</v>
      </c>
      <c r="B60" s="25" t="str">
        <f t="shared" si="6"/>
        <v>ГБОУ СОШ №485</v>
      </c>
      <c r="C60" s="26">
        <f t="shared" si="6"/>
        <v>11485</v>
      </c>
      <c r="D60" s="26" t="str">
        <f t="shared" si="6"/>
        <v>СОШ с углуб.</v>
      </c>
      <c r="E60" s="28" t="str">
        <f t="shared" si="6"/>
        <v>2б</v>
      </c>
      <c r="F60" s="28">
        <f t="shared" si="6"/>
        <v>61</v>
      </c>
      <c r="G60" s="28">
        <f t="shared" si="6"/>
        <v>57</v>
      </c>
      <c r="H60" s="33"/>
      <c r="I60" s="33">
        <v>2</v>
      </c>
      <c r="J60" s="34">
        <v>1</v>
      </c>
      <c r="K60" s="34"/>
      <c r="L60" s="33">
        <v>2</v>
      </c>
      <c r="M60" s="33"/>
      <c r="N60" s="34">
        <v>1</v>
      </c>
      <c r="O60" s="34"/>
      <c r="P60" s="33">
        <v>2</v>
      </c>
      <c r="Q60" s="33"/>
      <c r="R60" s="34">
        <v>1</v>
      </c>
      <c r="S60" s="34"/>
      <c r="T60" s="33">
        <v>2</v>
      </c>
      <c r="U60" s="33"/>
      <c r="V60" s="31">
        <f t="shared" si="2"/>
        <v>11</v>
      </c>
    </row>
    <row r="61" spans="1:22" x14ac:dyDescent="0.25">
      <c r="A61" s="24" t="str">
        <f t="shared" si="6"/>
        <v>Московский</v>
      </c>
      <c r="B61" s="25" t="str">
        <f t="shared" si="6"/>
        <v>ГБОУ СОШ №485</v>
      </c>
      <c r="C61" s="26">
        <f t="shared" si="6"/>
        <v>11485</v>
      </c>
      <c r="D61" s="26" t="str">
        <f t="shared" si="6"/>
        <v>СОШ с углуб.</v>
      </c>
      <c r="E61" s="28" t="str">
        <f t="shared" si="6"/>
        <v>2б</v>
      </c>
      <c r="F61" s="28">
        <f t="shared" si="6"/>
        <v>61</v>
      </c>
      <c r="G61" s="28">
        <f t="shared" si="6"/>
        <v>57</v>
      </c>
      <c r="H61" s="56">
        <f>SUM(H4:I60)/(57*2)</f>
        <v>0.80701754385964908</v>
      </c>
      <c r="I61" s="56"/>
      <c r="J61" s="56">
        <f>SUM(J4:K60)/(57*1)</f>
        <v>0.89473684210526316</v>
      </c>
      <c r="K61" s="56"/>
      <c r="L61" s="56">
        <f>SUM(L4:M60)/(57*2)</f>
        <v>0.60526315789473684</v>
      </c>
      <c r="M61" s="56"/>
      <c r="N61" s="56">
        <f>SUM(N4:O60)/(57*1)</f>
        <v>0.92982456140350878</v>
      </c>
      <c r="O61" s="56"/>
      <c r="P61" s="56">
        <f>SUM(P4:Q60)/(57*2)</f>
        <v>0.76315789473684215</v>
      </c>
      <c r="Q61" s="56"/>
      <c r="R61" s="56">
        <f>SUM(R4:S60)/(57*1)</f>
        <v>0.92982456140350878</v>
      </c>
      <c r="S61" s="56"/>
      <c r="T61" s="56">
        <f>SUM(T4:U60)/(57*2)</f>
        <v>0.76315789473684215</v>
      </c>
      <c r="U61" s="56"/>
      <c r="V61" s="56">
        <f>SUM(V4:W60)/(57*11)</f>
        <v>0.78468899521531099</v>
      </c>
    </row>
    <row r="62" spans="1:22" x14ac:dyDescent="0.25">
      <c r="A62" s="24" t="str">
        <f t="shared" ref="A62:G62" si="7">A61</f>
        <v>Московский</v>
      </c>
      <c r="B62" s="25" t="str">
        <f t="shared" si="7"/>
        <v>ГБОУ СОШ №485</v>
      </c>
      <c r="C62" s="26">
        <f t="shared" si="7"/>
        <v>11485</v>
      </c>
      <c r="D62" s="26" t="str">
        <f t="shared" si="7"/>
        <v>СОШ с углуб.</v>
      </c>
      <c r="E62" s="28" t="str">
        <f t="shared" si="7"/>
        <v>2б</v>
      </c>
      <c r="F62" s="28">
        <f t="shared" si="7"/>
        <v>61</v>
      </c>
      <c r="G62" s="28">
        <f t="shared" si="7"/>
        <v>57</v>
      </c>
      <c r="H62" s="35">
        <v>37</v>
      </c>
      <c r="I62" s="35">
        <v>29</v>
      </c>
      <c r="J62" s="36">
        <v>29</v>
      </c>
      <c r="K62" s="36">
        <v>28</v>
      </c>
      <c r="L62" s="35">
        <v>29</v>
      </c>
      <c r="M62" s="35">
        <v>28</v>
      </c>
      <c r="N62" s="36">
        <v>51</v>
      </c>
      <c r="O62" s="36">
        <v>6</v>
      </c>
      <c r="P62" s="35">
        <v>41</v>
      </c>
      <c r="Q62" s="35">
        <v>16</v>
      </c>
      <c r="R62" s="36">
        <v>46</v>
      </c>
      <c r="S62" s="36">
        <v>11</v>
      </c>
      <c r="T62" s="35">
        <v>31</v>
      </c>
      <c r="U62" s="35">
        <v>26</v>
      </c>
    </row>
    <row r="63" spans="1:22" x14ac:dyDescent="0.25">
      <c r="A63" s="24" t="str">
        <f t="shared" ref="A63:G63" si="8">A62</f>
        <v>Московский</v>
      </c>
      <c r="B63" s="25" t="str">
        <f t="shared" si="8"/>
        <v>ГБОУ СОШ №485</v>
      </c>
      <c r="C63" s="26">
        <f t="shared" si="8"/>
        <v>11485</v>
      </c>
      <c r="D63" s="26" t="str">
        <f t="shared" si="8"/>
        <v>СОШ с углуб.</v>
      </c>
      <c r="E63" s="28" t="str">
        <f t="shared" si="8"/>
        <v>2б</v>
      </c>
      <c r="F63" s="28">
        <f t="shared" si="8"/>
        <v>61</v>
      </c>
      <c r="G63" s="28">
        <f t="shared" si="8"/>
        <v>57</v>
      </c>
      <c r="H63" s="56">
        <f>SUM(H4:H60)/(H62*2)</f>
        <v>0.79729729729729726</v>
      </c>
      <c r="I63" s="56">
        <f t="shared" ref="I63:U63" si="9">SUM(I4:I60)/(I62*2)</f>
        <v>0.56896551724137934</v>
      </c>
      <c r="J63" s="56">
        <f>SUM(J4:J60)/(J62*1)</f>
        <v>0.86206896551724133</v>
      </c>
      <c r="K63" s="56">
        <f>SUM(K4:K60)/(K62*1)</f>
        <v>0.9285714285714286</v>
      </c>
      <c r="L63" s="56">
        <f>SUM(L4:L60)/(L62*2)</f>
        <v>0.82758620689655171</v>
      </c>
      <c r="M63" s="56">
        <f t="shared" si="9"/>
        <v>0.375</v>
      </c>
      <c r="N63" s="56">
        <f>SUM(N4:N60)/(N62*1)</f>
        <v>0.96078431372549022</v>
      </c>
      <c r="O63" s="56">
        <f>SUM(O4:O60)/(O62*1)</f>
        <v>0.66666666666666663</v>
      </c>
      <c r="P63" s="56">
        <f t="shared" si="9"/>
        <v>0.73170731707317072</v>
      </c>
      <c r="Q63" s="56">
        <f t="shared" si="9"/>
        <v>0.84375</v>
      </c>
      <c r="R63" s="56">
        <f>SUM(R4:R60)/(R62*1)</f>
        <v>0.97826086956521741</v>
      </c>
      <c r="S63" s="56">
        <f>SUM(S4:S60)/(S62*1)</f>
        <v>0.72727272727272729</v>
      </c>
      <c r="T63" s="56">
        <f t="shared" si="9"/>
        <v>0.82258064516129037</v>
      </c>
      <c r="U63" s="56">
        <f t="shared" si="9"/>
        <v>0.69230769230769229</v>
      </c>
      <c r="V63" s="56"/>
    </row>
  </sheetData>
  <autoFilter ref="A1:V63">
    <filterColumn colId="7" showButton="0"/>
    <filterColumn colId="9" showButton="0"/>
    <filterColumn colId="11" showButton="0"/>
    <filterColumn colId="13" showButton="0"/>
    <filterColumn colId="15" showButton="0"/>
    <filterColumn colId="17" showButton="0"/>
    <filterColumn colId="19" showButton="0"/>
  </autoFilter>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6">
    <dataValidation allowBlank="1" showErrorMessage="1" sqref="E4:G63 JA4:JC60 SW4:SY60 ACS4:ACU60 AMO4:AMQ60 AWK4:AWM60 BGG4:BGI60 BQC4:BQE60 BZY4:CAA60 CJU4:CJW60 CTQ4:CTS60 DDM4:DDO60 DNI4:DNK60 DXE4:DXG60 EHA4:EHC60 EQW4:EQY60 FAS4:FAU60 FKO4:FKQ60 FUK4:FUM60 GEG4:GEI60 GOC4:GOE60 GXY4:GYA60 HHU4:HHW60 HRQ4:HRS60 IBM4:IBO60 ILI4:ILK60 IVE4:IVG60 JFA4:JFC60 JOW4:JOY60 JYS4:JYU60 KIO4:KIQ60 KSK4:KSM60 LCG4:LCI60 LMC4:LME60 LVY4:LWA60 MFU4:MFW60 MPQ4:MPS60 MZM4:MZO60 NJI4:NJK60 NTE4:NTG60 ODA4:ODC60 OMW4:OMY60 OWS4:OWU60 PGO4:PGQ60 PQK4:PQM60 QAG4:QAI60 QKC4:QKE60 QTY4:QUA60 RDU4:RDW60 RNQ4:RNS60 RXM4:RXO60 SHI4:SHK60 SRE4:SRG60 TBA4:TBC60 TKW4:TKY60 TUS4:TUU60 UEO4:UEQ60 UOK4:UOM60 UYG4:UYI60 VIC4:VIE60 VRY4:VSA60 WBU4:WBW60 WLQ4:WLS60 WVM4:WVO60 E65232:G65574 JA65232:JC65574 SW65232:SY65574 ACS65232:ACU65574 AMO65232:AMQ65574 AWK65232:AWM65574 BGG65232:BGI65574 BQC65232:BQE65574 BZY65232:CAA65574 CJU65232:CJW65574 CTQ65232:CTS65574 DDM65232:DDO65574 DNI65232:DNK65574 DXE65232:DXG65574 EHA65232:EHC65574 EQW65232:EQY65574 FAS65232:FAU65574 FKO65232:FKQ65574 FUK65232:FUM65574 GEG65232:GEI65574 GOC65232:GOE65574 GXY65232:GYA65574 HHU65232:HHW65574 HRQ65232:HRS65574 IBM65232:IBO65574 ILI65232:ILK65574 IVE65232:IVG65574 JFA65232:JFC65574 JOW65232:JOY65574 JYS65232:JYU65574 KIO65232:KIQ65574 KSK65232:KSM65574 LCG65232:LCI65574 LMC65232:LME65574 LVY65232:LWA65574 MFU65232:MFW65574 MPQ65232:MPS65574 MZM65232:MZO65574 NJI65232:NJK65574 NTE65232:NTG65574 ODA65232:ODC65574 OMW65232:OMY65574 OWS65232:OWU65574 PGO65232:PGQ65574 PQK65232:PQM65574 QAG65232:QAI65574 QKC65232:QKE65574 QTY65232:QUA65574 RDU65232:RDW65574 RNQ65232:RNS65574 RXM65232:RXO65574 SHI65232:SHK65574 SRE65232:SRG65574 TBA65232:TBC65574 TKW65232:TKY65574 TUS65232:TUU65574 UEO65232:UEQ65574 UOK65232:UOM65574 UYG65232:UYI65574 VIC65232:VIE65574 VRY65232:VSA65574 WBU65232:WBW65574 WLQ65232:WLS65574 WVM65232:WVO65574 E130768:G131110 JA130768:JC131110 SW130768:SY131110 ACS130768:ACU131110 AMO130768:AMQ131110 AWK130768:AWM131110 BGG130768:BGI131110 BQC130768:BQE131110 BZY130768:CAA131110 CJU130768:CJW131110 CTQ130768:CTS131110 DDM130768:DDO131110 DNI130768:DNK131110 DXE130768:DXG131110 EHA130768:EHC131110 EQW130768:EQY131110 FAS130768:FAU131110 FKO130768:FKQ131110 FUK130768:FUM131110 GEG130768:GEI131110 GOC130768:GOE131110 GXY130768:GYA131110 HHU130768:HHW131110 HRQ130768:HRS131110 IBM130768:IBO131110 ILI130768:ILK131110 IVE130768:IVG131110 JFA130768:JFC131110 JOW130768:JOY131110 JYS130768:JYU131110 KIO130768:KIQ131110 KSK130768:KSM131110 LCG130768:LCI131110 LMC130768:LME131110 LVY130768:LWA131110 MFU130768:MFW131110 MPQ130768:MPS131110 MZM130768:MZO131110 NJI130768:NJK131110 NTE130768:NTG131110 ODA130768:ODC131110 OMW130768:OMY131110 OWS130768:OWU131110 PGO130768:PGQ131110 PQK130768:PQM131110 QAG130768:QAI131110 QKC130768:QKE131110 QTY130768:QUA131110 RDU130768:RDW131110 RNQ130768:RNS131110 RXM130768:RXO131110 SHI130768:SHK131110 SRE130768:SRG131110 TBA130768:TBC131110 TKW130768:TKY131110 TUS130768:TUU131110 UEO130768:UEQ131110 UOK130768:UOM131110 UYG130768:UYI131110 VIC130768:VIE131110 VRY130768:VSA131110 WBU130768:WBW131110 WLQ130768:WLS131110 WVM130768:WVO131110 E196304:G196646 JA196304:JC196646 SW196304:SY196646 ACS196304:ACU196646 AMO196304:AMQ196646 AWK196304:AWM196646 BGG196304:BGI196646 BQC196304:BQE196646 BZY196304:CAA196646 CJU196304:CJW196646 CTQ196304:CTS196646 DDM196304:DDO196646 DNI196304:DNK196646 DXE196304:DXG196646 EHA196304:EHC196646 EQW196304:EQY196646 FAS196304:FAU196646 FKO196304:FKQ196646 FUK196304:FUM196646 GEG196304:GEI196646 GOC196304:GOE196646 GXY196304:GYA196646 HHU196304:HHW196646 HRQ196304:HRS196646 IBM196304:IBO196646 ILI196304:ILK196646 IVE196304:IVG196646 JFA196304:JFC196646 JOW196304:JOY196646 JYS196304:JYU196646 KIO196304:KIQ196646 KSK196304:KSM196646 LCG196304:LCI196646 LMC196304:LME196646 LVY196304:LWA196646 MFU196304:MFW196646 MPQ196304:MPS196646 MZM196304:MZO196646 NJI196304:NJK196646 NTE196304:NTG196646 ODA196304:ODC196646 OMW196304:OMY196646 OWS196304:OWU196646 PGO196304:PGQ196646 PQK196304:PQM196646 QAG196304:QAI196646 QKC196304:QKE196646 QTY196304:QUA196646 RDU196304:RDW196646 RNQ196304:RNS196646 RXM196304:RXO196646 SHI196304:SHK196646 SRE196304:SRG196646 TBA196304:TBC196646 TKW196304:TKY196646 TUS196304:TUU196646 UEO196304:UEQ196646 UOK196304:UOM196646 UYG196304:UYI196646 VIC196304:VIE196646 VRY196304:VSA196646 WBU196304:WBW196646 WLQ196304:WLS196646 WVM196304:WVO196646 E261840:G262182 JA261840:JC262182 SW261840:SY262182 ACS261840:ACU262182 AMO261840:AMQ262182 AWK261840:AWM262182 BGG261840:BGI262182 BQC261840:BQE262182 BZY261840:CAA262182 CJU261840:CJW262182 CTQ261840:CTS262182 DDM261840:DDO262182 DNI261840:DNK262182 DXE261840:DXG262182 EHA261840:EHC262182 EQW261840:EQY262182 FAS261840:FAU262182 FKO261840:FKQ262182 FUK261840:FUM262182 GEG261840:GEI262182 GOC261840:GOE262182 GXY261840:GYA262182 HHU261840:HHW262182 HRQ261840:HRS262182 IBM261840:IBO262182 ILI261840:ILK262182 IVE261840:IVG262182 JFA261840:JFC262182 JOW261840:JOY262182 JYS261840:JYU262182 KIO261840:KIQ262182 KSK261840:KSM262182 LCG261840:LCI262182 LMC261840:LME262182 LVY261840:LWA262182 MFU261840:MFW262182 MPQ261840:MPS262182 MZM261840:MZO262182 NJI261840:NJK262182 NTE261840:NTG262182 ODA261840:ODC262182 OMW261840:OMY262182 OWS261840:OWU262182 PGO261840:PGQ262182 PQK261840:PQM262182 QAG261840:QAI262182 QKC261840:QKE262182 QTY261840:QUA262182 RDU261840:RDW262182 RNQ261840:RNS262182 RXM261840:RXO262182 SHI261840:SHK262182 SRE261840:SRG262182 TBA261840:TBC262182 TKW261840:TKY262182 TUS261840:TUU262182 UEO261840:UEQ262182 UOK261840:UOM262182 UYG261840:UYI262182 VIC261840:VIE262182 VRY261840:VSA262182 WBU261840:WBW262182 WLQ261840:WLS262182 WVM261840:WVO262182 E327376:G327718 JA327376:JC327718 SW327376:SY327718 ACS327376:ACU327718 AMO327376:AMQ327718 AWK327376:AWM327718 BGG327376:BGI327718 BQC327376:BQE327718 BZY327376:CAA327718 CJU327376:CJW327718 CTQ327376:CTS327718 DDM327376:DDO327718 DNI327376:DNK327718 DXE327376:DXG327718 EHA327376:EHC327718 EQW327376:EQY327718 FAS327376:FAU327718 FKO327376:FKQ327718 FUK327376:FUM327718 GEG327376:GEI327718 GOC327376:GOE327718 GXY327376:GYA327718 HHU327376:HHW327718 HRQ327376:HRS327718 IBM327376:IBO327718 ILI327376:ILK327718 IVE327376:IVG327718 JFA327376:JFC327718 JOW327376:JOY327718 JYS327376:JYU327718 KIO327376:KIQ327718 KSK327376:KSM327718 LCG327376:LCI327718 LMC327376:LME327718 LVY327376:LWA327718 MFU327376:MFW327718 MPQ327376:MPS327718 MZM327376:MZO327718 NJI327376:NJK327718 NTE327376:NTG327718 ODA327376:ODC327718 OMW327376:OMY327718 OWS327376:OWU327718 PGO327376:PGQ327718 PQK327376:PQM327718 QAG327376:QAI327718 QKC327376:QKE327718 QTY327376:QUA327718 RDU327376:RDW327718 RNQ327376:RNS327718 RXM327376:RXO327718 SHI327376:SHK327718 SRE327376:SRG327718 TBA327376:TBC327718 TKW327376:TKY327718 TUS327376:TUU327718 UEO327376:UEQ327718 UOK327376:UOM327718 UYG327376:UYI327718 VIC327376:VIE327718 VRY327376:VSA327718 WBU327376:WBW327718 WLQ327376:WLS327718 WVM327376:WVO327718 E392912:G393254 JA392912:JC393254 SW392912:SY393254 ACS392912:ACU393254 AMO392912:AMQ393254 AWK392912:AWM393254 BGG392912:BGI393254 BQC392912:BQE393254 BZY392912:CAA393254 CJU392912:CJW393254 CTQ392912:CTS393254 DDM392912:DDO393254 DNI392912:DNK393254 DXE392912:DXG393254 EHA392912:EHC393254 EQW392912:EQY393254 FAS392912:FAU393254 FKO392912:FKQ393254 FUK392912:FUM393254 GEG392912:GEI393254 GOC392912:GOE393254 GXY392912:GYA393254 HHU392912:HHW393254 HRQ392912:HRS393254 IBM392912:IBO393254 ILI392912:ILK393254 IVE392912:IVG393254 JFA392912:JFC393254 JOW392912:JOY393254 JYS392912:JYU393254 KIO392912:KIQ393254 KSK392912:KSM393254 LCG392912:LCI393254 LMC392912:LME393254 LVY392912:LWA393254 MFU392912:MFW393254 MPQ392912:MPS393254 MZM392912:MZO393254 NJI392912:NJK393254 NTE392912:NTG393254 ODA392912:ODC393254 OMW392912:OMY393254 OWS392912:OWU393254 PGO392912:PGQ393254 PQK392912:PQM393254 QAG392912:QAI393254 QKC392912:QKE393254 QTY392912:QUA393254 RDU392912:RDW393254 RNQ392912:RNS393254 RXM392912:RXO393254 SHI392912:SHK393254 SRE392912:SRG393254 TBA392912:TBC393254 TKW392912:TKY393254 TUS392912:TUU393254 UEO392912:UEQ393254 UOK392912:UOM393254 UYG392912:UYI393254 VIC392912:VIE393254 VRY392912:VSA393254 WBU392912:WBW393254 WLQ392912:WLS393254 WVM392912:WVO393254 E458448:G458790 JA458448:JC458790 SW458448:SY458790 ACS458448:ACU458790 AMO458448:AMQ458790 AWK458448:AWM458790 BGG458448:BGI458790 BQC458448:BQE458790 BZY458448:CAA458790 CJU458448:CJW458790 CTQ458448:CTS458790 DDM458448:DDO458790 DNI458448:DNK458790 DXE458448:DXG458790 EHA458448:EHC458790 EQW458448:EQY458790 FAS458448:FAU458790 FKO458448:FKQ458790 FUK458448:FUM458790 GEG458448:GEI458790 GOC458448:GOE458790 GXY458448:GYA458790 HHU458448:HHW458790 HRQ458448:HRS458790 IBM458448:IBO458790 ILI458448:ILK458790 IVE458448:IVG458790 JFA458448:JFC458790 JOW458448:JOY458790 JYS458448:JYU458790 KIO458448:KIQ458790 KSK458448:KSM458790 LCG458448:LCI458790 LMC458448:LME458790 LVY458448:LWA458790 MFU458448:MFW458790 MPQ458448:MPS458790 MZM458448:MZO458790 NJI458448:NJK458790 NTE458448:NTG458790 ODA458448:ODC458790 OMW458448:OMY458790 OWS458448:OWU458790 PGO458448:PGQ458790 PQK458448:PQM458790 QAG458448:QAI458790 QKC458448:QKE458790 QTY458448:QUA458790 RDU458448:RDW458790 RNQ458448:RNS458790 RXM458448:RXO458790 SHI458448:SHK458790 SRE458448:SRG458790 TBA458448:TBC458790 TKW458448:TKY458790 TUS458448:TUU458790 UEO458448:UEQ458790 UOK458448:UOM458790 UYG458448:UYI458790 VIC458448:VIE458790 VRY458448:VSA458790 WBU458448:WBW458790 WLQ458448:WLS458790 WVM458448:WVO458790 E523984:G524326 JA523984:JC524326 SW523984:SY524326 ACS523984:ACU524326 AMO523984:AMQ524326 AWK523984:AWM524326 BGG523984:BGI524326 BQC523984:BQE524326 BZY523984:CAA524326 CJU523984:CJW524326 CTQ523984:CTS524326 DDM523984:DDO524326 DNI523984:DNK524326 DXE523984:DXG524326 EHA523984:EHC524326 EQW523984:EQY524326 FAS523984:FAU524326 FKO523984:FKQ524326 FUK523984:FUM524326 GEG523984:GEI524326 GOC523984:GOE524326 GXY523984:GYA524326 HHU523984:HHW524326 HRQ523984:HRS524326 IBM523984:IBO524326 ILI523984:ILK524326 IVE523984:IVG524326 JFA523984:JFC524326 JOW523984:JOY524326 JYS523984:JYU524326 KIO523984:KIQ524326 KSK523984:KSM524326 LCG523984:LCI524326 LMC523984:LME524326 LVY523984:LWA524326 MFU523984:MFW524326 MPQ523984:MPS524326 MZM523984:MZO524326 NJI523984:NJK524326 NTE523984:NTG524326 ODA523984:ODC524326 OMW523984:OMY524326 OWS523984:OWU524326 PGO523984:PGQ524326 PQK523984:PQM524326 QAG523984:QAI524326 QKC523984:QKE524326 QTY523984:QUA524326 RDU523984:RDW524326 RNQ523984:RNS524326 RXM523984:RXO524326 SHI523984:SHK524326 SRE523984:SRG524326 TBA523984:TBC524326 TKW523984:TKY524326 TUS523984:TUU524326 UEO523984:UEQ524326 UOK523984:UOM524326 UYG523984:UYI524326 VIC523984:VIE524326 VRY523984:VSA524326 WBU523984:WBW524326 WLQ523984:WLS524326 WVM523984:WVO524326 E589520:G589862 JA589520:JC589862 SW589520:SY589862 ACS589520:ACU589862 AMO589520:AMQ589862 AWK589520:AWM589862 BGG589520:BGI589862 BQC589520:BQE589862 BZY589520:CAA589862 CJU589520:CJW589862 CTQ589520:CTS589862 DDM589520:DDO589862 DNI589520:DNK589862 DXE589520:DXG589862 EHA589520:EHC589862 EQW589520:EQY589862 FAS589520:FAU589862 FKO589520:FKQ589862 FUK589520:FUM589862 GEG589520:GEI589862 GOC589520:GOE589862 GXY589520:GYA589862 HHU589520:HHW589862 HRQ589520:HRS589862 IBM589520:IBO589862 ILI589520:ILK589862 IVE589520:IVG589862 JFA589520:JFC589862 JOW589520:JOY589862 JYS589520:JYU589862 KIO589520:KIQ589862 KSK589520:KSM589862 LCG589520:LCI589862 LMC589520:LME589862 LVY589520:LWA589862 MFU589520:MFW589862 MPQ589520:MPS589862 MZM589520:MZO589862 NJI589520:NJK589862 NTE589520:NTG589862 ODA589520:ODC589862 OMW589520:OMY589862 OWS589520:OWU589862 PGO589520:PGQ589862 PQK589520:PQM589862 QAG589520:QAI589862 QKC589520:QKE589862 QTY589520:QUA589862 RDU589520:RDW589862 RNQ589520:RNS589862 RXM589520:RXO589862 SHI589520:SHK589862 SRE589520:SRG589862 TBA589520:TBC589862 TKW589520:TKY589862 TUS589520:TUU589862 UEO589520:UEQ589862 UOK589520:UOM589862 UYG589520:UYI589862 VIC589520:VIE589862 VRY589520:VSA589862 WBU589520:WBW589862 WLQ589520:WLS589862 WVM589520:WVO589862 E655056:G655398 JA655056:JC655398 SW655056:SY655398 ACS655056:ACU655398 AMO655056:AMQ655398 AWK655056:AWM655398 BGG655056:BGI655398 BQC655056:BQE655398 BZY655056:CAA655398 CJU655056:CJW655398 CTQ655056:CTS655398 DDM655056:DDO655398 DNI655056:DNK655398 DXE655056:DXG655398 EHA655056:EHC655398 EQW655056:EQY655398 FAS655056:FAU655398 FKO655056:FKQ655398 FUK655056:FUM655398 GEG655056:GEI655398 GOC655056:GOE655398 GXY655056:GYA655398 HHU655056:HHW655398 HRQ655056:HRS655398 IBM655056:IBO655398 ILI655056:ILK655398 IVE655056:IVG655398 JFA655056:JFC655398 JOW655056:JOY655398 JYS655056:JYU655398 KIO655056:KIQ655398 KSK655056:KSM655398 LCG655056:LCI655398 LMC655056:LME655398 LVY655056:LWA655398 MFU655056:MFW655398 MPQ655056:MPS655398 MZM655056:MZO655398 NJI655056:NJK655398 NTE655056:NTG655398 ODA655056:ODC655398 OMW655056:OMY655398 OWS655056:OWU655398 PGO655056:PGQ655398 PQK655056:PQM655398 QAG655056:QAI655398 QKC655056:QKE655398 QTY655056:QUA655398 RDU655056:RDW655398 RNQ655056:RNS655398 RXM655056:RXO655398 SHI655056:SHK655398 SRE655056:SRG655398 TBA655056:TBC655398 TKW655056:TKY655398 TUS655056:TUU655398 UEO655056:UEQ655398 UOK655056:UOM655398 UYG655056:UYI655398 VIC655056:VIE655398 VRY655056:VSA655398 WBU655056:WBW655398 WLQ655056:WLS655398 WVM655056:WVO655398 E720592:G720934 JA720592:JC720934 SW720592:SY720934 ACS720592:ACU720934 AMO720592:AMQ720934 AWK720592:AWM720934 BGG720592:BGI720934 BQC720592:BQE720934 BZY720592:CAA720934 CJU720592:CJW720934 CTQ720592:CTS720934 DDM720592:DDO720934 DNI720592:DNK720934 DXE720592:DXG720934 EHA720592:EHC720934 EQW720592:EQY720934 FAS720592:FAU720934 FKO720592:FKQ720934 FUK720592:FUM720934 GEG720592:GEI720934 GOC720592:GOE720934 GXY720592:GYA720934 HHU720592:HHW720934 HRQ720592:HRS720934 IBM720592:IBO720934 ILI720592:ILK720934 IVE720592:IVG720934 JFA720592:JFC720934 JOW720592:JOY720934 JYS720592:JYU720934 KIO720592:KIQ720934 KSK720592:KSM720934 LCG720592:LCI720934 LMC720592:LME720934 LVY720592:LWA720934 MFU720592:MFW720934 MPQ720592:MPS720934 MZM720592:MZO720934 NJI720592:NJK720934 NTE720592:NTG720934 ODA720592:ODC720934 OMW720592:OMY720934 OWS720592:OWU720934 PGO720592:PGQ720934 PQK720592:PQM720934 QAG720592:QAI720934 QKC720592:QKE720934 QTY720592:QUA720934 RDU720592:RDW720934 RNQ720592:RNS720934 RXM720592:RXO720934 SHI720592:SHK720934 SRE720592:SRG720934 TBA720592:TBC720934 TKW720592:TKY720934 TUS720592:TUU720934 UEO720592:UEQ720934 UOK720592:UOM720934 UYG720592:UYI720934 VIC720592:VIE720934 VRY720592:VSA720934 WBU720592:WBW720934 WLQ720592:WLS720934 WVM720592:WVO720934 E786128:G786470 JA786128:JC786470 SW786128:SY786470 ACS786128:ACU786470 AMO786128:AMQ786470 AWK786128:AWM786470 BGG786128:BGI786470 BQC786128:BQE786470 BZY786128:CAA786470 CJU786128:CJW786470 CTQ786128:CTS786470 DDM786128:DDO786470 DNI786128:DNK786470 DXE786128:DXG786470 EHA786128:EHC786470 EQW786128:EQY786470 FAS786128:FAU786470 FKO786128:FKQ786470 FUK786128:FUM786470 GEG786128:GEI786470 GOC786128:GOE786470 GXY786128:GYA786470 HHU786128:HHW786470 HRQ786128:HRS786470 IBM786128:IBO786470 ILI786128:ILK786470 IVE786128:IVG786470 JFA786128:JFC786470 JOW786128:JOY786470 JYS786128:JYU786470 KIO786128:KIQ786470 KSK786128:KSM786470 LCG786128:LCI786470 LMC786128:LME786470 LVY786128:LWA786470 MFU786128:MFW786470 MPQ786128:MPS786470 MZM786128:MZO786470 NJI786128:NJK786470 NTE786128:NTG786470 ODA786128:ODC786470 OMW786128:OMY786470 OWS786128:OWU786470 PGO786128:PGQ786470 PQK786128:PQM786470 QAG786128:QAI786470 QKC786128:QKE786470 QTY786128:QUA786470 RDU786128:RDW786470 RNQ786128:RNS786470 RXM786128:RXO786470 SHI786128:SHK786470 SRE786128:SRG786470 TBA786128:TBC786470 TKW786128:TKY786470 TUS786128:TUU786470 UEO786128:UEQ786470 UOK786128:UOM786470 UYG786128:UYI786470 VIC786128:VIE786470 VRY786128:VSA786470 WBU786128:WBW786470 WLQ786128:WLS786470 WVM786128:WVO786470 E851664:G852006 JA851664:JC852006 SW851664:SY852006 ACS851664:ACU852006 AMO851664:AMQ852006 AWK851664:AWM852006 BGG851664:BGI852006 BQC851664:BQE852006 BZY851664:CAA852006 CJU851664:CJW852006 CTQ851664:CTS852006 DDM851664:DDO852006 DNI851664:DNK852006 DXE851664:DXG852006 EHA851664:EHC852006 EQW851664:EQY852006 FAS851664:FAU852006 FKO851664:FKQ852006 FUK851664:FUM852006 GEG851664:GEI852006 GOC851664:GOE852006 GXY851664:GYA852006 HHU851664:HHW852006 HRQ851664:HRS852006 IBM851664:IBO852006 ILI851664:ILK852006 IVE851664:IVG852006 JFA851664:JFC852006 JOW851664:JOY852006 JYS851664:JYU852006 KIO851664:KIQ852006 KSK851664:KSM852006 LCG851664:LCI852006 LMC851664:LME852006 LVY851664:LWA852006 MFU851664:MFW852006 MPQ851664:MPS852006 MZM851664:MZO852006 NJI851664:NJK852006 NTE851664:NTG852006 ODA851664:ODC852006 OMW851664:OMY852006 OWS851664:OWU852006 PGO851664:PGQ852006 PQK851664:PQM852006 QAG851664:QAI852006 QKC851664:QKE852006 QTY851664:QUA852006 RDU851664:RDW852006 RNQ851664:RNS852006 RXM851664:RXO852006 SHI851664:SHK852006 SRE851664:SRG852006 TBA851664:TBC852006 TKW851664:TKY852006 TUS851664:TUU852006 UEO851664:UEQ852006 UOK851664:UOM852006 UYG851664:UYI852006 VIC851664:VIE852006 VRY851664:VSA852006 WBU851664:WBW852006 WLQ851664:WLS852006 WVM851664:WVO852006 E917200:G917542 JA917200:JC917542 SW917200:SY917542 ACS917200:ACU917542 AMO917200:AMQ917542 AWK917200:AWM917542 BGG917200:BGI917542 BQC917200:BQE917542 BZY917200:CAA917542 CJU917200:CJW917542 CTQ917200:CTS917542 DDM917200:DDO917542 DNI917200:DNK917542 DXE917200:DXG917542 EHA917200:EHC917542 EQW917200:EQY917542 FAS917200:FAU917542 FKO917200:FKQ917542 FUK917200:FUM917542 GEG917200:GEI917542 GOC917200:GOE917542 GXY917200:GYA917542 HHU917200:HHW917542 HRQ917200:HRS917542 IBM917200:IBO917542 ILI917200:ILK917542 IVE917200:IVG917542 JFA917200:JFC917542 JOW917200:JOY917542 JYS917200:JYU917542 KIO917200:KIQ917542 KSK917200:KSM917542 LCG917200:LCI917542 LMC917200:LME917542 LVY917200:LWA917542 MFU917200:MFW917542 MPQ917200:MPS917542 MZM917200:MZO917542 NJI917200:NJK917542 NTE917200:NTG917542 ODA917200:ODC917542 OMW917200:OMY917542 OWS917200:OWU917542 PGO917200:PGQ917542 PQK917200:PQM917542 QAG917200:QAI917542 QKC917200:QKE917542 QTY917200:QUA917542 RDU917200:RDW917542 RNQ917200:RNS917542 RXM917200:RXO917542 SHI917200:SHK917542 SRE917200:SRG917542 TBA917200:TBC917542 TKW917200:TKY917542 TUS917200:TUU917542 UEO917200:UEQ917542 UOK917200:UOM917542 UYG917200:UYI917542 VIC917200:VIE917542 VRY917200:VSA917542 WBU917200:WBW917542 WLQ917200:WLS917542 WVM917200:WVO917542 E982736:G983078 JA982736:JC983078 SW982736:SY983078 ACS982736:ACU983078 AMO982736:AMQ983078 AWK982736:AWM983078 BGG982736:BGI983078 BQC982736:BQE983078 BZY982736:CAA983078 CJU982736:CJW983078 CTQ982736:CTS983078 DDM982736:DDO983078 DNI982736:DNK983078 DXE982736:DXG983078 EHA982736:EHC983078 EQW982736:EQY983078 FAS982736:FAU983078 FKO982736:FKQ983078 FUK982736:FUM983078 GEG982736:GEI983078 GOC982736:GOE983078 GXY982736:GYA983078 HHU982736:HHW983078 HRQ982736:HRS983078 IBM982736:IBO983078 ILI982736:ILK983078 IVE982736:IVG983078 JFA982736:JFC983078 JOW982736:JOY983078 JYS982736:JYU983078 KIO982736:KIQ983078 KSK982736:KSM983078 LCG982736:LCI983078 LMC982736:LME983078 LVY982736:LWA983078 MFU982736:MFW983078 MPQ982736:MPS983078 MZM982736:MZO983078 NJI982736:NJK983078 NTE982736:NTG983078 ODA982736:ODC983078 OMW982736:OMY983078 OWS982736:OWU983078 PGO982736:PGQ983078 PQK982736:PQM983078 QAG982736:QAI983078 QKC982736:QKE983078 QTY982736:QUA983078 RDU982736:RDW983078 RNQ982736:RNS983078 RXM982736:RXO983078 SHI982736:SHK983078 SRE982736:SRG983078 TBA982736:TBC983078 TKW982736:TKY983078 TUS982736:TUU983078 UEO982736:UEQ983078 UOK982736:UOM983078 UYG982736:UYI983078 VIC982736:VIE983078 VRY982736:VSA983078 WBU982736:WBW983078 WLQ982736:WLS983078 WVM982736:WVO983078"/>
    <dataValidation type="list" allowBlank="1" showInputMessage="1" showErrorMessage="1" sqref="T33:U60 JP33:JQ60 TL33:TM60 ADH33:ADI60 AND33:ANE60 AWZ33:AXA60 BGV33:BGW60 BQR33:BQS60 CAN33:CAO60 CKJ33:CKK60 CUF33:CUG60 DEB33:DEC60 DNX33:DNY60 DXT33:DXU60 EHP33:EHQ60 ERL33:ERM60 FBH33:FBI60 FLD33:FLE60 FUZ33:FVA60 GEV33:GEW60 GOR33:GOS60 GYN33:GYO60 HIJ33:HIK60 HSF33:HSG60 ICB33:ICC60 ILX33:ILY60 IVT33:IVU60 JFP33:JFQ60 JPL33:JPM60 JZH33:JZI60 KJD33:KJE60 KSZ33:KTA60 LCV33:LCW60 LMR33:LMS60 LWN33:LWO60 MGJ33:MGK60 MQF33:MQG60 NAB33:NAC60 NJX33:NJY60 NTT33:NTU60 ODP33:ODQ60 ONL33:ONM60 OXH33:OXI60 PHD33:PHE60 PQZ33:PRA60 QAV33:QAW60 QKR33:QKS60 QUN33:QUO60 REJ33:REK60 ROF33:ROG60 RYB33:RYC60 SHX33:SHY60 SRT33:SRU60 TBP33:TBQ60 TLL33:TLM60 TVH33:TVI60 UFD33:UFE60 UOZ33:UPA60 UYV33:UYW60 VIR33:VIS60 VSN33:VSO60 WCJ33:WCK60 WMF33:WMG60 WWB33:WWC60 T65261:U65574 JP65261:JQ65574 TL65261:TM65574 ADH65261:ADI65574 AND65261:ANE65574 AWZ65261:AXA65574 BGV65261:BGW65574 BQR65261:BQS65574 CAN65261:CAO65574 CKJ65261:CKK65574 CUF65261:CUG65574 DEB65261:DEC65574 DNX65261:DNY65574 DXT65261:DXU65574 EHP65261:EHQ65574 ERL65261:ERM65574 FBH65261:FBI65574 FLD65261:FLE65574 FUZ65261:FVA65574 GEV65261:GEW65574 GOR65261:GOS65574 GYN65261:GYO65574 HIJ65261:HIK65574 HSF65261:HSG65574 ICB65261:ICC65574 ILX65261:ILY65574 IVT65261:IVU65574 JFP65261:JFQ65574 JPL65261:JPM65574 JZH65261:JZI65574 KJD65261:KJE65574 KSZ65261:KTA65574 LCV65261:LCW65574 LMR65261:LMS65574 LWN65261:LWO65574 MGJ65261:MGK65574 MQF65261:MQG65574 NAB65261:NAC65574 NJX65261:NJY65574 NTT65261:NTU65574 ODP65261:ODQ65574 ONL65261:ONM65574 OXH65261:OXI65574 PHD65261:PHE65574 PQZ65261:PRA65574 QAV65261:QAW65574 QKR65261:QKS65574 QUN65261:QUO65574 REJ65261:REK65574 ROF65261:ROG65574 RYB65261:RYC65574 SHX65261:SHY65574 SRT65261:SRU65574 TBP65261:TBQ65574 TLL65261:TLM65574 TVH65261:TVI65574 UFD65261:UFE65574 UOZ65261:UPA65574 UYV65261:UYW65574 VIR65261:VIS65574 VSN65261:VSO65574 WCJ65261:WCK65574 WMF65261:WMG65574 WWB65261:WWC65574 T130797:U131110 JP130797:JQ131110 TL130797:TM131110 ADH130797:ADI131110 AND130797:ANE131110 AWZ130797:AXA131110 BGV130797:BGW131110 BQR130797:BQS131110 CAN130797:CAO131110 CKJ130797:CKK131110 CUF130797:CUG131110 DEB130797:DEC131110 DNX130797:DNY131110 DXT130797:DXU131110 EHP130797:EHQ131110 ERL130797:ERM131110 FBH130797:FBI131110 FLD130797:FLE131110 FUZ130797:FVA131110 GEV130797:GEW131110 GOR130797:GOS131110 GYN130797:GYO131110 HIJ130797:HIK131110 HSF130797:HSG131110 ICB130797:ICC131110 ILX130797:ILY131110 IVT130797:IVU131110 JFP130797:JFQ131110 JPL130797:JPM131110 JZH130797:JZI131110 KJD130797:KJE131110 KSZ130797:KTA131110 LCV130797:LCW131110 LMR130797:LMS131110 LWN130797:LWO131110 MGJ130797:MGK131110 MQF130797:MQG131110 NAB130797:NAC131110 NJX130797:NJY131110 NTT130797:NTU131110 ODP130797:ODQ131110 ONL130797:ONM131110 OXH130797:OXI131110 PHD130797:PHE131110 PQZ130797:PRA131110 QAV130797:QAW131110 QKR130797:QKS131110 QUN130797:QUO131110 REJ130797:REK131110 ROF130797:ROG131110 RYB130797:RYC131110 SHX130797:SHY131110 SRT130797:SRU131110 TBP130797:TBQ131110 TLL130797:TLM131110 TVH130797:TVI131110 UFD130797:UFE131110 UOZ130797:UPA131110 UYV130797:UYW131110 VIR130797:VIS131110 VSN130797:VSO131110 WCJ130797:WCK131110 WMF130797:WMG131110 WWB130797:WWC131110 T196333:U196646 JP196333:JQ196646 TL196333:TM196646 ADH196333:ADI196646 AND196333:ANE196646 AWZ196333:AXA196646 BGV196333:BGW196646 BQR196333:BQS196646 CAN196333:CAO196646 CKJ196333:CKK196646 CUF196333:CUG196646 DEB196333:DEC196646 DNX196333:DNY196646 DXT196333:DXU196646 EHP196333:EHQ196646 ERL196333:ERM196646 FBH196333:FBI196646 FLD196333:FLE196646 FUZ196333:FVA196646 GEV196333:GEW196646 GOR196333:GOS196646 GYN196333:GYO196646 HIJ196333:HIK196646 HSF196333:HSG196646 ICB196333:ICC196646 ILX196333:ILY196646 IVT196333:IVU196646 JFP196333:JFQ196646 JPL196333:JPM196646 JZH196333:JZI196646 KJD196333:KJE196646 KSZ196333:KTA196646 LCV196333:LCW196646 LMR196333:LMS196646 LWN196333:LWO196646 MGJ196333:MGK196646 MQF196333:MQG196646 NAB196333:NAC196646 NJX196333:NJY196646 NTT196333:NTU196646 ODP196333:ODQ196646 ONL196333:ONM196646 OXH196333:OXI196646 PHD196333:PHE196646 PQZ196333:PRA196646 QAV196333:QAW196646 QKR196333:QKS196646 QUN196333:QUO196646 REJ196333:REK196646 ROF196333:ROG196646 RYB196333:RYC196646 SHX196333:SHY196646 SRT196333:SRU196646 TBP196333:TBQ196646 TLL196333:TLM196646 TVH196333:TVI196646 UFD196333:UFE196646 UOZ196333:UPA196646 UYV196333:UYW196646 VIR196333:VIS196646 VSN196333:VSO196646 WCJ196333:WCK196646 WMF196333:WMG196646 WWB196333:WWC196646 T261869:U262182 JP261869:JQ262182 TL261869:TM262182 ADH261869:ADI262182 AND261869:ANE262182 AWZ261869:AXA262182 BGV261869:BGW262182 BQR261869:BQS262182 CAN261869:CAO262182 CKJ261869:CKK262182 CUF261869:CUG262182 DEB261869:DEC262182 DNX261869:DNY262182 DXT261869:DXU262182 EHP261869:EHQ262182 ERL261869:ERM262182 FBH261869:FBI262182 FLD261869:FLE262182 FUZ261869:FVA262182 GEV261869:GEW262182 GOR261869:GOS262182 GYN261869:GYO262182 HIJ261869:HIK262182 HSF261869:HSG262182 ICB261869:ICC262182 ILX261869:ILY262182 IVT261869:IVU262182 JFP261869:JFQ262182 JPL261869:JPM262182 JZH261869:JZI262182 KJD261869:KJE262182 KSZ261869:KTA262182 LCV261869:LCW262182 LMR261869:LMS262182 LWN261869:LWO262182 MGJ261869:MGK262182 MQF261869:MQG262182 NAB261869:NAC262182 NJX261869:NJY262182 NTT261869:NTU262182 ODP261869:ODQ262182 ONL261869:ONM262182 OXH261869:OXI262182 PHD261869:PHE262182 PQZ261869:PRA262182 QAV261869:QAW262182 QKR261869:QKS262182 QUN261869:QUO262182 REJ261869:REK262182 ROF261869:ROG262182 RYB261869:RYC262182 SHX261869:SHY262182 SRT261869:SRU262182 TBP261869:TBQ262182 TLL261869:TLM262182 TVH261869:TVI262182 UFD261869:UFE262182 UOZ261869:UPA262182 UYV261869:UYW262182 VIR261869:VIS262182 VSN261869:VSO262182 WCJ261869:WCK262182 WMF261869:WMG262182 WWB261869:WWC262182 T327405:U327718 JP327405:JQ327718 TL327405:TM327718 ADH327405:ADI327718 AND327405:ANE327718 AWZ327405:AXA327718 BGV327405:BGW327718 BQR327405:BQS327718 CAN327405:CAO327718 CKJ327405:CKK327718 CUF327405:CUG327718 DEB327405:DEC327718 DNX327405:DNY327718 DXT327405:DXU327718 EHP327405:EHQ327718 ERL327405:ERM327718 FBH327405:FBI327718 FLD327405:FLE327718 FUZ327405:FVA327718 GEV327405:GEW327718 GOR327405:GOS327718 GYN327405:GYO327718 HIJ327405:HIK327718 HSF327405:HSG327718 ICB327405:ICC327718 ILX327405:ILY327718 IVT327405:IVU327718 JFP327405:JFQ327718 JPL327405:JPM327718 JZH327405:JZI327718 KJD327405:KJE327718 KSZ327405:KTA327718 LCV327405:LCW327718 LMR327405:LMS327718 LWN327405:LWO327718 MGJ327405:MGK327718 MQF327405:MQG327718 NAB327405:NAC327718 NJX327405:NJY327718 NTT327405:NTU327718 ODP327405:ODQ327718 ONL327405:ONM327718 OXH327405:OXI327718 PHD327405:PHE327718 PQZ327405:PRA327718 QAV327405:QAW327718 QKR327405:QKS327718 QUN327405:QUO327718 REJ327405:REK327718 ROF327405:ROG327718 RYB327405:RYC327718 SHX327405:SHY327718 SRT327405:SRU327718 TBP327405:TBQ327718 TLL327405:TLM327718 TVH327405:TVI327718 UFD327405:UFE327718 UOZ327405:UPA327718 UYV327405:UYW327718 VIR327405:VIS327718 VSN327405:VSO327718 WCJ327405:WCK327718 WMF327405:WMG327718 WWB327405:WWC327718 T392941:U393254 JP392941:JQ393254 TL392941:TM393254 ADH392941:ADI393254 AND392941:ANE393254 AWZ392941:AXA393254 BGV392941:BGW393254 BQR392941:BQS393254 CAN392941:CAO393254 CKJ392941:CKK393254 CUF392941:CUG393254 DEB392941:DEC393254 DNX392941:DNY393254 DXT392941:DXU393254 EHP392941:EHQ393254 ERL392941:ERM393254 FBH392941:FBI393254 FLD392941:FLE393254 FUZ392941:FVA393254 GEV392941:GEW393254 GOR392941:GOS393254 GYN392941:GYO393254 HIJ392941:HIK393254 HSF392941:HSG393254 ICB392941:ICC393254 ILX392941:ILY393254 IVT392941:IVU393254 JFP392941:JFQ393254 JPL392941:JPM393254 JZH392941:JZI393254 KJD392941:KJE393254 KSZ392941:KTA393254 LCV392941:LCW393254 LMR392941:LMS393254 LWN392941:LWO393254 MGJ392941:MGK393254 MQF392941:MQG393254 NAB392941:NAC393254 NJX392941:NJY393254 NTT392941:NTU393254 ODP392941:ODQ393254 ONL392941:ONM393254 OXH392941:OXI393254 PHD392941:PHE393254 PQZ392941:PRA393254 QAV392941:QAW393254 QKR392941:QKS393254 QUN392941:QUO393254 REJ392941:REK393254 ROF392941:ROG393254 RYB392941:RYC393254 SHX392941:SHY393254 SRT392941:SRU393254 TBP392941:TBQ393254 TLL392941:TLM393254 TVH392941:TVI393254 UFD392941:UFE393254 UOZ392941:UPA393254 UYV392941:UYW393254 VIR392941:VIS393254 VSN392941:VSO393254 WCJ392941:WCK393254 WMF392941:WMG393254 WWB392941:WWC393254 T458477:U458790 JP458477:JQ458790 TL458477:TM458790 ADH458477:ADI458790 AND458477:ANE458790 AWZ458477:AXA458790 BGV458477:BGW458790 BQR458477:BQS458790 CAN458477:CAO458790 CKJ458477:CKK458790 CUF458477:CUG458790 DEB458477:DEC458790 DNX458477:DNY458790 DXT458477:DXU458790 EHP458477:EHQ458790 ERL458477:ERM458790 FBH458477:FBI458790 FLD458477:FLE458790 FUZ458477:FVA458790 GEV458477:GEW458790 GOR458477:GOS458790 GYN458477:GYO458790 HIJ458477:HIK458790 HSF458477:HSG458790 ICB458477:ICC458790 ILX458477:ILY458790 IVT458477:IVU458790 JFP458477:JFQ458790 JPL458477:JPM458790 JZH458477:JZI458790 KJD458477:KJE458790 KSZ458477:KTA458790 LCV458477:LCW458790 LMR458477:LMS458790 LWN458477:LWO458790 MGJ458477:MGK458790 MQF458477:MQG458790 NAB458477:NAC458790 NJX458477:NJY458790 NTT458477:NTU458790 ODP458477:ODQ458790 ONL458477:ONM458790 OXH458477:OXI458790 PHD458477:PHE458790 PQZ458477:PRA458790 QAV458477:QAW458790 QKR458477:QKS458790 QUN458477:QUO458790 REJ458477:REK458790 ROF458477:ROG458790 RYB458477:RYC458790 SHX458477:SHY458790 SRT458477:SRU458790 TBP458477:TBQ458790 TLL458477:TLM458790 TVH458477:TVI458790 UFD458477:UFE458790 UOZ458477:UPA458790 UYV458477:UYW458790 VIR458477:VIS458790 VSN458477:VSO458790 WCJ458477:WCK458790 WMF458477:WMG458790 WWB458477:WWC458790 T524013:U524326 JP524013:JQ524326 TL524013:TM524326 ADH524013:ADI524326 AND524013:ANE524326 AWZ524013:AXA524326 BGV524013:BGW524326 BQR524013:BQS524326 CAN524013:CAO524326 CKJ524013:CKK524326 CUF524013:CUG524326 DEB524013:DEC524326 DNX524013:DNY524326 DXT524013:DXU524326 EHP524013:EHQ524326 ERL524013:ERM524326 FBH524013:FBI524326 FLD524013:FLE524326 FUZ524013:FVA524326 GEV524013:GEW524326 GOR524013:GOS524326 GYN524013:GYO524326 HIJ524013:HIK524326 HSF524013:HSG524326 ICB524013:ICC524326 ILX524013:ILY524326 IVT524013:IVU524326 JFP524013:JFQ524326 JPL524013:JPM524326 JZH524013:JZI524326 KJD524013:KJE524326 KSZ524013:KTA524326 LCV524013:LCW524326 LMR524013:LMS524326 LWN524013:LWO524326 MGJ524013:MGK524326 MQF524013:MQG524326 NAB524013:NAC524326 NJX524013:NJY524326 NTT524013:NTU524326 ODP524013:ODQ524326 ONL524013:ONM524326 OXH524013:OXI524326 PHD524013:PHE524326 PQZ524013:PRA524326 QAV524013:QAW524326 QKR524013:QKS524326 QUN524013:QUO524326 REJ524013:REK524326 ROF524013:ROG524326 RYB524013:RYC524326 SHX524013:SHY524326 SRT524013:SRU524326 TBP524013:TBQ524326 TLL524013:TLM524326 TVH524013:TVI524326 UFD524013:UFE524326 UOZ524013:UPA524326 UYV524013:UYW524326 VIR524013:VIS524326 VSN524013:VSO524326 WCJ524013:WCK524326 WMF524013:WMG524326 WWB524013:WWC524326 T589549:U589862 JP589549:JQ589862 TL589549:TM589862 ADH589549:ADI589862 AND589549:ANE589862 AWZ589549:AXA589862 BGV589549:BGW589862 BQR589549:BQS589862 CAN589549:CAO589862 CKJ589549:CKK589862 CUF589549:CUG589862 DEB589549:DEC589862 DNX589549:DNY589862 DXT589549:DXU589862 EHP589549:EHQ589862 ERL589549:ERM589862 FBH589549:FBI589862 FLD589549:FLE589862 FUZ589549:FVA589862 GEV589549:GEW589862 GOR589549:GOS589862 GYN589549:GYO589862 HIJ589549:HIK589862 HSF589549:HSG589862 ICB589549:ICC589862 ILX589549:ILY589862 IVT589549:IVU589862 JFP589549:JFQ589862 JPL589549:JPM589862 JZH589549:JZI589862 KJD589549:KJE589862 KSZ589549:KTA589862 LCV589549:LCW589862 LMR589549:LMS589862 LWN589549:LWO589862 MGJ589549:MGK589862 MQF589549:MQG589862 NAB589549:NAC589862 NJX589549:NJY589862 NTT589549:NTU589862 ODP589549:ODQ589862 ONL589549:ONM589862 OXH589549:OXI589862 PHD589549:PHE589862 PQZ589549:PRA589862 QAV589549:QAW589862 QKR589549:QKS589862 QUN589549:QUO589862 REJ589549:REK589862 ROF589549:ROG589862 RYB589549:RYC589862 SHX589549:SHY589862 SRT589549:SRU589862 TBP589549:TBQ589862 TLL589549:TLM589862 TVH589549:TVI589862 UFD589549:UFE589862 UOZ589549:UPA589862 UYV589549:UYW589862 VIR589549:VIS589862 VSN589549:VSO589862 WCJ589549:WCK589862 WMF589549:WMG589862 WWB589549:WWC589862 T655085:U655398 JP655085:JQ655398 TL655085:TM655398 ADH655085:ADI655398 AND655085:ANE655398 AWZ655085:AXA655398 BGV655085:BGW655398 BQR655085:BQS655398 CAN655085:CAO655398 CKJ655085:CKK655398 CUF655085:CUG655398 DEB655085:DEC655398 DNX655085:DNY655398 DXT655085:DXU655398 EHP655085:EHQ655398 ERL655085:ERM655398 FBH655085:FBI655398 FLD655085:FLE655398 FUZ655085:FVA655398 GEV655085:GEW655398 GOR655085:GOS655398 GYN655085:GYO655398 HIJ655085:HIK655398 HSF655085:HSG655398 ICB655085:ICC655398 ILX655085:ILY655398 IVT655085:IVU655398 JFP655085:JFQ655398 JPL655085:JPM655398 JZH655085:JZI655398 KJD655085:KJE655398 KSZ655085:KTA655398 LCV655085:LCW655398 LMR655085:LMS655398 LWN655085:LWO655398 MGJ655085:MGK655398 MQF655085:MQG655398 NAB655085:NAC655398 NJX655085:NJY655398 NTT655085:NTU655398 ODP655085:ODQ655398 ONL655085:ONM655398 OXH655085:OXI655398 PHD655085:PHE655398 PQZ655085:PRA655398 QAV655085:QAW655398 QKR655085:QKS655398 QUN655085:QUO655398 REJ655085:REK655398 ROF655085:ROG655398 RYB655085:RYC655398 SHX655085:SHY655398 SRT655085:SRU655398 TBP655085:TBQ655398 TLL655085:TLM655398 TVH655085:TVI655398 UFD655085:UFE655398 UOZ655085:UPA655398 UYV655085:UYW655398 VIR655085:VIS655398 VSN655085:VSO655398 WCJ655085:WCK655398 WMF655085:WMG655398 WWB655085:WWC655398 T720621:U720934 JP720621:JQ720934 TL720621:TM720934 ADH720621:ADI720934 AND720621:ANE720934 AWZ720621:AXA720934 BGV720621:BGW720934 BQR720621:BQS720934 CAN720621:CAO720934 CKJ720621:CKK720934 CUF720621:CUG720934 DEB720621:DEC720934 DNX720621:DNY720934 DXT720621:DXU720934 EHP720621:EHQ720934 ERL720621:ERM720934 FBH720621:FBI720934 FLD720621:FLE720934 FUZ720621:FVA720934 GEV720621:GEW720934 GOR720621:GOS720934 GYN720621:GYO720934 HIJ720621:HIK720934 HSF720621:HSG720934 ICB720621:ICC720934 ILX720621:ILY720934 IVT720621:IVU720934 JFP720621:JFQ720934 JPL720621:JPM720934 JZH720621:JZI720934 KJD720621:KJE720934 KSZ720621:KTA720934 LCV720621:LCW720934 LMR720621:LMS720934 LWN720621:LWO720934 MGJ720621:MGK720934 MQF720621:MQG720934 NAB720621:NAC720934 NJX720621:NJY720934 NTT720621:NTU720934 ODP720621:ODQ720934 ONL720621:ONM720934 OXH720621:OXI720934 PHD720621:PHE720934 PQZ720621:PRA720934 QAV720621:QAW720934 QKR720621:QKS720934 QUN720621:QUO720934 REJ720621:REK720934 ROF720621:ROG720934 RYB720621:RYC720934 SHX720621:SHY720934 SRT720621:SRU720934 TBP720621:TBQ720934 TLL720621:TLM720934 TVH720621:TVI720934 UFD720621:UFE720934 UOZ720621:UPA720934 UYV720621:UYW720934 VIR720621:VIS720934 VSN720621:VSO720934 WCJ720621:WCK720934 WMF720621:WMG720934 WWB720621:WWC720934 T786157:U786470 JP786157:JQ786470 TL786157:TM786470 ADH786157:ADI786470 AND786157:ANE786470 AWZ786157:AXA786470 BGV786157:BGW786470 BQR786157:BQS786470 CAN786157:CAO786470 CKJ786157:CKK786470 CUF786157:CUG786470 DEB786157:DEC786470 DNX786157:DNY786470 DXT786157:DXU786470 EHP786157:EHQ786470 ERL786157:ERM786470 FBH786157:FBI786470 FLD786157:FLE786470 FUZ786157:FVA786470 GEV786157:GEW786470 GOR786157:GOS786470 GYN786157:GYO786470 HIJ786157:HIK786470 HSF786157:HSG786470 ICB786157:ICC786470 ILX786157:ILY786470 IVT786157:IVU786470 JFP786157:JFQ786470 JPL786157:JPM786470 JZH786157:JZI786470 KJD786157:KJE786470 KSZ786157:KTA786470 LCV786157:LCW786470 LMR786157:LMS786470 LWN786157:LWO786470 MGJ786157:MGK786470 MQF786157:MQG786470 NAB786157:NAC786470 NJX786157:NJY786470 NTT786157:NTU786470 ODP786157:ODQ786470 ONL786157:ONM786470 OXH786157:OXI786470 PHD786157:PHE786470 PQZ786157:PRA786470 QAV786157:QAW786470 QKR786157:QKS786470 QUN786157:QUO786470 REJ786157:REK786470 ROF786157:ROG786470 RYB786157:RYC786470 SHX786157:SHY786470 SRT786157:SRU786470 TBP786157:TBQ786470 TLL786157:TLM786470 TVH786157:TVI786470 UFD786157:UFE786470 UOZ786157:UPA786470 UYV786157:UYW786470 VIR786157:VIS786470 VSN786157:VSO786470 WCJ786157:WCK786470 WMF786157:WMG786470 WWB786157:WWC786470 T851693:U852006 JP851693:JQ852006 TL851693:TM852006 ADH851693:ADI852006 AND851693:ANE852006 AWZ851693:AXA852006 BGV851693:BGW852006 BQR851693:BQS852006 CAN851693:CAO852006 CKJ851693:CKK852006 CUF851693:CUG852006 DEB851693:DEC852006 DNX851693:DNY852006 DXT851693:DXU852006 EHP851693:EHQ852006 ERL851693:ERM852006 FBH851693:FBI852006 FLD851693:FLE852006 FUZ851693:FVA852006 GEV851693:GEW852006 GOR851693:GOS852006 GYN851693:GYO852006 HIJ851693:HIK852006 HSF851693:HSG852006 ICB851693:ICC852006 ILX851693:ILY852006 IVT851693:IVU852006 JFP851693:JFQ852006 JPL851693:JPM852006 JZH851693:JZI852006 KJD851693:KJE852006 KSZ851693:KTA852006 LCV851693:LCW852006 LMR851693:LMS852006 LWN851693:LWO852006 MGJ851693:MGK852006 MQF851693:MQG852006 NAB851693:NAC852006 NJX851693:NJY852006 NTT851693:NTU852006 ODP851693:ODQ852006 ONL851693:ONM852006 OXH851693:OXI852006 PHD851693:PHE852006 PQZ851693:PRA852006 QAV851693:QAW852006 QKR851693:QKS852006 QUN851693:QUO852006 REJ851693:REK852006 ROF851693:ROG852006 RYB851693:RYC852006 SHX851693:SHY852006 SRT851693:SRU852006 TBP851693:TBQ852006 TLL851693:TLM852006 TVH851693:TVI852006 UFD851693:UFE852006 UOZ851693:UPA852006 UYV851693:UYW852006 VIR851693:VIS852006 VSN851693:VSO852006 WCJ851693:WCK852006 WMF851693:WMG852006 WWB851693:WWC852006 T917229:U917542 JP917229:JQ917542 TL917229:TM917542 ADH917229:ADI917542 AND917229:ANE917542 AWZ917229:AXA917542 BGV917229:BGW917542 BQR917229:BQS917542 CAN917229:CAO917542 CKJ917229:CKK917542 CUF917229:CUG917542 DEB917229:DEC917542 DNX917229:DNY917542 DXT917229:DXU917542 EHP917229:EHQ917542 ERL917229:ERM917542 FBH917229:FBI917542 FLD917229:FLE917542 FUZ917229:FVA917542 GEV917229:GEW917542 GOR917229:GOS917542 GYN917229:GYO917542 HIJ917229:HIK917542 HSF917229:HSG917542 ICB917229:ICC917542 ILX917229:ILY917542 IVT917229:IVU917542 JFP917229:JFQ917542 JPL917229:JPM917542 JZH917229:JZI917542 KJD917229:KJE917542 KSZ917229:KTA917542 LCV917229:LCW917542 LMR917229:LMS917542 LWN917229:LWO917542 MGJ917229:MGK917542 MQF917229:MQG917542 NAB917229:NAC917542 NJX917229:NJY917542 NTT917229:NTU917542 ODP917229:ODQ917542 ONL917229:ONM917542 OXH917229:OXI917542 PHD917229:PHE917542 PQZ917229:PRA917542 QAV917229:QAW917542 QKR917229:QKS917542 QUN917229:QUO917542 REJ917229:REK917542 ROF917229:ROG917542 RYB917229:RYC917542 SHX917229:SHY917542 SRT917229:SRU917542 TBP917229:TBQ917542 TLL917229:TLM917542 TVH917229:TVI917542 UFD917229:UFE917542 UOZ917229:UPA917542 UYV917229:UYW917542 VIR917229:VIS917542 VSN917229:VSO917542 WCJ917229:WCK917542 WMF917229:WMG917542 WWB917229:WWC917542 T982765:U983078 JP982765:JQ983078 TL982765:TM983078 ADH982765:ADI983078 AND982765:ANE983078 AWZ982765:AXA983078 BGV982765:BGW983078 BQR982765:BQS983078 CAN982765:CAO983078 CKJ982765:CKK983078 CUF982765:CUG983078 DEB982765:DEC983078 DNX982765:DNY983078 DXT982765:DXU983078 EHP982765:EHQ983078 ERL982765:ERM983078 FBH982765:FBI983078 FLD982765:FLE983078 FUZ982765:FVA983078 GEV982765:GEW983078 GOR982765:GOS983078 GYN982765:GYO983078 HIJ982765:HIK983078 HSF982765:HSG983078 ICB982765:ICC983078 ILX982765:ILY983078 IVT982765:IVU983078 JFP982765:JFQ983078 JPL982765:JPM983078 JZH982765:JZI983078 KJD982765:KJE983078 KSZ982765:KTA983078 LCV982765:LCW983078 LMR982765:LMS983078 LWN982765:LWO983078 MGJ982765:MGK983078 MQF982765:MQG983078 NAB982765:NAC983078 NJX982765:NJY983078 NTT982765:NTU983078 ODP982765:ODQ983078 ONL982765:ONM983078 OXH982765:OXI983078 PHD982765:PHE983078 PQZ982765:PRA983078 QAV982765:QAW983078 QKR982765:QKS983078 QUN982765:QUO983078 REJ982765:REK983078 ROF982765:ROG983078 RYB982765:RYC983078 SHX982765:SHY983078 SRT982765:SRU983078 TBP982765:TBQ983078 TLL982765:TLM983078 TVH982765:TVI983078 UFD982765:UFE983078 UOZ982765:UPA983078 UYV982765:UYW983078 VIR982765:VIS983078 VSN982765:VSO983078 WCJ982765:WCK983078 WMF982765:WMG983078 WWB982765:WWC983078 L33:M60 JH33:JI60 TD33:TE60 ACZ33:ADA60 AMV33:AMW60 AWR33:AWS60 BGN33:BGO60 BQJ33:BQK60 CAF33:CAG60 CKB33:CKC60 CTX33:CTY60 DDT33:DDU60 DNP33:DNQ60 DXL33:DXM60 EHH33:EHI60 ERD33:ERE60 FAZ33:FBA60 FKV33:FKW60 FUR33:FUS60 GEN33:GEO60 GOJ33:GOK60 GYF33:GYG60 HIB33:HIC60 HRX33:HRY60 IBT33:IBU60 ILP33:ILQ60 IVL33:IVM60 JFH33:JFI60 JPD33:JPE60 JYZ33:JZA60 KIV33:KIW60 KSR33:KSS60 LCN33:LCO60 LMJ33:LMK60 LWF33:LWG60 MGB33:MGC60 MPX33:MPY60 MZT33:MZU60 NJP33:NJQ60 NTL33:NTM60 ODH33:ODI60 OND33:ONE60 OWZ33:OXA60 PGV33:PGW60 PQR33:PQS60 QAN33:QAO60 QKJ33:QKK60 QUF33:QUG60 REB33:REC60 RNX33:RNY60 RXT33:RXU60 SHP33:SHQ60 SRL33:SRM60 TBH33:TBI60 TLD33:TLE60 TUZ33:TVA60 UEV33:UEW60 UOR33:UOS60 UYN33:UYO60 VIJ33:VIK60 VSF33:VSG60 WCB33:WCC60 WLX33:WLY60 WVT33:WVU60 L65261:M65574 JH65261:JI65574 TD65261:TE65574 ACZ65261:ADA65574 AMV65261:AMW65574 AWR65261:AWS65574 BGN65261:BGO65574 BQJ65261:BQK65574 CAF65261:CAG65574 CKB65261:CKC65574 CTX65261:CTY65574 DDT65261:DDU65574 DNP65261:DNQ65574 DXL65261:DXM65574 EHH65261:EHI65574 ERD65261:ERE65574 FAZ65261:FBA65574 FKV65261:FKW65574 FUR65261:FUS65574 GEN65261:GEO65574 GOJ65261:GOK65574 GYF65261:GYG65574 HIB65261:HIC65574 HRX65261:HRY65574 IBT65261:IBU65574 ILP65261:ILQ65574 IVL65261:IVM65574 JFH65261:JFI65574 JPD65261:JPE65574 JYZ65261:JZA65574 KIV65261:KIW65574 KSR65261:KSS65574 LCN65261:LCO65574 LMJ65261:LMK65574 LWF65261:LWG65574 MGB65261:MGC65574 MPX65261:MPY65574 MZT65261:MZU65574 NJP65261:NJQ65574 NTL65261:NTM65574 ODH65261:ODI65574 OND65261:ONE65574 OWZ65261:OXA65574 PGV65261:PGW65574 PQR65261:PQS65574 QAN65261:QAO65574 QKJ65261:QKK65574 QUF65261:QUG65574 REB65261:REC65574 RNX65261:RNY65574 RXT65261:RXU65574 SHP65261:SHQ65574 SRL65261:SRM65574 TBH65261:TBI65574 TLD65261:TLE65574 TUZ65261:TVA65574 UEV65261:UEW65574 UOR65261:UOS65574 UYN65261:UYO65574 VIJ65261:VIK65574 VSF65261:VSG65574 WCB65261:WCC65574 WLX65261:WLY65574 WVT65261:WVU65574 L130797:M131110 JH130797:JI131110 TD130797:TE131110 ACZ130797:ADA131110 AMV130797:AMW131110 AWR130797:AWS131110 BGN130797:BGO131110 BQJ130797:BQK131110 CAF130797:CAG131110 CKB130797:CKC131110 CTX130797:CTY131110 DDT130797:DDU131110 DNP130797:DNQ131110 DXL130797:DXM131110 EHH130797:EHI131110 ERD130797:ERE131110 FAZ130797:FBA131110 FKV130797:FKW131110 FUR130797:FUS131110 GEN130797:GEO131110 GOJ130797:GOK131110 GYF130797:GYG131110 HIB130797:HIC131110 HRX130797:HRY131110 IBT130797:IBU131110 ILP130797:ILQ131110 IVL130797:IVM131110 JFH130797:JFI131110 JPD130797:JPE131110 JYZ130797:JZA131110 KIV130797:KIW131110 KSR130797:KSS131110 LCN130797:LCO131110 LMJ130797:LMK131110 LWF130797:LWG131110 MGB130797:MGC131110 MPX130797:MPY131110 MZT130797:MZU131110 NJP130797:NJQ131110 NTL130797:NTM131110 ODH130797:ODI131110 OND130797:ONE131110 OWZ130797:OXA131110 PGV130797:PGW131110 PQR130797:PQS131110 QAN130797:QAO131110 QKJ130797:QKK131110 QUF130797:QUG131110 REB130797:REC131110 RNX130797:RNY131110 RXT130797:RXU131110 SHP130797:SHQ131110 SRL130797:SRM131110 TBH130797:TBI131110 TLD130797:TLE131110 TUZ130797:TVA131110 UEV130797:UEW131110 UOR130797:UOS131110 UYN130797:UYO131110 VIJ130797:VIK131110 VSF130797:VSG131110 WCB130797:WCC131110 WLX130797:WLY131110 WVT130797:WVU131110 L196333:M196646 JH196333:JI196646 TD196333:TE196646 ACZ196333:ADA196646 AMV196333:AMW196646 AWR196333:AWS196646 BGN196333:BGO196646 BQJ196333:BQK196646 CAF196333:CAG196646 CKB196333:CKC196646 CTX196333:CTY196646 DDT196333:DDU196646 DNP196333:DNQ196646 DXL196333:DXM196646 EHH196333:EHI196646 ERD196333:ERE196646 FAZ196333:FBA196646 FKV196333:FKW196646 FUR196333:FUS196646 GEN196333:GEO196646 GOJ196333:GOK196646 GYF196333:GYG196646 HIB196333:HIC196646 HRX196333:HRY196646 IBT196333:IBU196646 ILP196333:ILQ196646 IVL196333:IVM196646 JFH196333:JFI196646 JPD196333:JPE196646 JYZ196333:JZA196646 KIV196333:KIW196646 KSR196333:KSS196646 LCN196333:LCO196646 LMJ196333:LMK196646 LWF196333:LWG196646 MGB196333:MGC196646 MPX196333:MPY196646 MZT196333:MZU196646 NJP196333:NJQ196646 NTL196333:NTM196646 ODH196333:ODI196646 OND196333:ONE196646 OWZ196333:OXA196646 PGV196333:PGW196646 PQR196333:PQS196646 QAN196333:QAO196646 QKJ196333:QKK196646 QUF196333:QUG196646 REB196333:REC196646 RNX196333:RNY196646 RXT196333:RXU196646 SHP196333:SHQ196646 SRL196333:SRM196646 TBH196333:TBI196646 TLD196333:TLE196646 TUZ196333:TVA196646 UEV196333:UEW196646 UOR196333:UOS196646 UYN196333:UYO196646 VIJ196333:VIK196646 VSF196333:VSG196646 WCB196333:WCC196646 WLX196333:WLY196646 WVT196333:WVU196646 L261869:M262182 JH261869:JI262182 TD261869:TE262182 ACZ261869:ADA262182 AMV261869:AMW262182 AWR261869:AWS262182 BGN261869:BGO262182 BQJ261869:BQK262182 CAF261869:CAG262182 CKB261869:CKC262182 CTX261869:CTY262182 DDT261869:DDU262182 DNP261869:DNQ262182 DXL261869:DXM262182 EHH261869:EHI262182 ERD261869:ERE262182 FAZ261869:FBA262182 FKV261869:FKW262182 FUR261869:FUS262182 GEN261869:GEO262182 GOJ261869:GOK262182 GYF261869:GYG262182 HIB261869:HIC262182 HRX261869:HRY262182 IBT261869:IBU262182 ILP261869:ILQ262182 IVL261869:IVM262182 JFH261869:JFI262182 JPD261869:JPE262182 JYZ261869:JZA262182 KIV261869:KIW262182 KSR261869:KSS262182 LCN261869:LCO262182 LMJ261869:LMK262182 LWF261869:LWG262182 MGB261869:MGC262182 MPX261869:MPY262182 MZT261869:MZU262182 NJP261869:NJQ262182 NTL261869:NTM262182 ODH261869:ODI262182 OND261869:ONE262182 OWZ261869:OXA262182 PGV261869:PGW262182 PQR261869:PQS262182 QAN261869:QAO262182 QKJ261869:QKK262182 QUF261869:QUG262182 REB261869:REC262182 RNX261869:RNY262182 RXT261869:RXU262182 SHP261869:SHQ262182 SRL261869:SRM262182 TBH261869:TBI262182 TLD261869:TLE262182 TUZ261869:TVA262182 UEV261869:UEW262182 UOR261869:UOS262182 UYN261869:UYO262182 VIJ261869:VIK262182 VSF261869:VSG262182 WCB261869:WCC262182 WLX261869:WLY262182 WVT261869:WVU262182 L327405:M327718 JH327405:JI327718 TD327405:TE327718 ACZ327405:ADA327718 AMV327405:AMW327718 AWR327405:AWS327718 BGN327405:BGO327718 BQJ327405:BQK327718 CAF327405:CAG327718 CKB327405:CKC327718 CTX327405:CTY327718 DDT327405:DDU327718 DNP327405:DNQ327718 DXL327405:DXM327718 EHH327405:EHI327718 ERD327405:ERE327718 FAZ327405:FBA327718 FKV327405:FKW327718 FUR327405:FUS327718 GEN327405:GEO327718 GOJ327405:GOK327718 GYF327405:GYG327718 HIB327405:HIC327718 HRX327405:HRY327718 IBT327405:IBU327718 ILP327405:ILQ327718 IVL327405:IVM327718 JFH327405:JFI327718 JPD327405:JPE327718 JYZ327405:JZA327718 KIV327405:KIW327718 KSR327405:KSS327718 LCN327405:LCO327718 LMJ327405:LMK327718 LWF327405:LWG327718 MGB327405:MGC327718 MPX327405:MPY327718 MZT327405:MZU327718 NJP327405:NJQ327718 NTL327405:NTM327718 ODH327405:ODI327718 OND327405:ONE327718 OWZ327405:OXA327718 PGV327405:PGW327718 PQR327405:PQS327718 QAN327405:QAO327718 QKJ327405:QKK327718 QUF327405:QUG327718 REB327405:REC327718 RNX327405:RNY327718 RXT327405:RXU327718 SHP327405:SHQ327718 SRL327405:SRM327718 TBH327405:TBI327718 TLD327405:TLE327718 TUZ327405:TVA327718 UEV327405:UEW327718 UOR327405:UOS327718 UYN327405:UYO327718 VIJ327405:VIK327718 VSF327405:VSG327718 WCB327405:WCC327718 WLX327405:WLY327718 WVT327405:WVU327718 L392941:M393254 JH392941:JI393254 TD392941:TE393254 ACZ392941:ADA393254 AMV392941:AMW393254 AWR392941:AWS393254 BGN392941:BGO393254 BQJ392941:BQK393254 CAF392941:CAG393254 CKB392941:CKC393254 CTX392941:CTY393254 DDT392941:DDU393254 DNP392941:DNQ393254 DXL392941:DXM393254 EHH392941:EHI393254 ERD392941:ERE393254 FAZ392941:FBA393254 FKV392941:FKW393254 FUR392941:FUS393254 GEN392941:GEO393254 GOJ392941:GOK393254 GYF392941:GYG393254 HIB392941:HIC393254 HRX392941:HRY393254 IBT392941:IBU393254 ILP392941:ILQ393254 IVL392941:IVM393254 JFH392941:JFI393254 JPD392941:JPE393254 JYZ392941:JZA393254 KIV392941:KIW393254 KSR392941:KSS393254 LCN392941:LCO393254 LMJ392941:LMK393254 LWF392941:LWG393254 MGB392941:MGC393254 MPX392941:MPY393254 MZT392941:MZU393254 NJP392941:NJQ393254 NTL392941:NTM393254 ODH392941:ODI393254 OND392941:ONE393254 OWZ392941:OXA393254 PGV392941:PGW393254 PQR392941:PQS393254 QAN392941:QAO393254 QKJ392941:QKK393254 QUF392941:QUG393254 REB392941:REC393254 RNX392941:RNY393254 RXT392941:RXU393254 SHP392941:SHQ393254 SRL392941:SRM393254 TBH392941:TBI393254 TLD392941:TLE393254 TUZ392941:TVA393254 UEV392941:UEW393254 UOR392941:UOS393254 UYN392941:UYO393254 VIJ392941:VIK393254 VSF392941:VSG393254 WCB392941:WCC393254 WLX392941:WLY393254 WVT392941:WVU393254 L458477:M458790 JH458477:JI458790 TD458477:TE458790 ACZ458477:ADA458790 AMV458477:AMW458790 AWR458477:AWS458790 BGN458477:BGO458790 BQJ458477:BQK458790 CAF458477:CAG458790 CKB458477:CKC458790 CTX458477:CTY458790 DDT458477:DDU458790 DNP458477:DNQ458790 DXL458477:DXM458790 EHH458477:EHI458790 ERD458477:ERE458790 FAZ458477:FBA458790 FKV458477:FKW458790 FUR458477:FUS458790 GEN458477:GEO458790 GOJ458477:GOK458790 GYF458477:GYG458790 HIB458477:HIC458790 HRX458477:HRY458790 IBT458477:IBU458790 ILP458477:ILQ458790 IVL458477:IVM458790 JFH458477:JFI458790 JPD458477:JPE458790 JYZ458477:JZA458790 KIV458477:KIW458790 KSR458477:KSS458790 LCN458477:LCO458790 LMJ458477:LMK458790 LWF458477:LWG458790 MGB458477:MGC458790 MPX458477:MPY458790 MZT458477:MZU458790 NJP458477:NJQ458790 NTL458477:NTM458790 ODH458477:ODI458790 OND458477:ONE458790 OWZ458477:OXA458790 PGV458477:PGW458790 PQR458477:PQS458790 QAN458477:QAO458790 QKJ458477:QKK458790 QUF458477:QUG458790 REB458477:REC458790 RNX458477:RNY458790 RXT458477:RXU458790 SHP458477:SHQ458790 SRL458477:SRM458790 TBH458477:TBI458790 TLD458477:TLE458790 TUZ458477:TVA458790 UEV458477:UEW458790 UOR458477:UOS458790 UYN458477:UYO458790 VIJ458477:VIK458790 VSF458477:VSG458790 WCB458477:WCC458790 WLX458477:WLY458790 WVT458477:WVU458790 L524013:M524326 JH524013:JI524326 TD524013:TE524326 ACZ524013:ADA524326 AMV524013:AMW524326 AWR524013:AWS524326 BGN524013:BGO524326 BQJ524013:BQK524326 CAF524013:CAG524326 CKB524013:CKC524326 CTX524013:CTY524326 DDT524013:DDU524326 DNP524013:DNQ524326 DXL524013:DXM524326 EHH524013:EHI524326 ERD524013:ERE524326 FAZ524013:FBA524326 FKV524013:FKW524326 FUR524013:FUS524326 GEN524013:GEO524326 GOJ524013:GOK524326 GYF524013:GYG524326 HIB524013:HIC524326 HRX524013:HRY524326 IBT524013:IBU524326 ILP524013:ILQ524326 IVL524013:IVM524326 JFH524013:JFI524326 JPD524013:JPE524326 JYZ524013:JZA524326 KIV524013:KIW524326 KSR524013:KSS524326 LCN524013:LCO524326 LMJ524013:LMK524326 LWF524013:LWG524326 MGB524013:MGC524326 MPX524013:MPY524326 MZT524013:MZU524326 NJP524013:NJQ524326 NTL524013:NTM524326 ODH524013:ODI524326 OND524013:ONE524326 OWZ524013:OXA524326 PGV524013:PGW524326 PQR524013:PQS524326 QAN524013:QAO524326 QKJ524013:QKK524326 QUF524013:QUG524326 REB524013:REC524326 RNX524013:RNY524326 RXT524013:RXU524326 SHP524013:SHQ524326 SRL524013:SRM524326 TBH524013:TBI524326 TLD524013:TLE524326 TUZ524013:TVA524326 UEV524013:UEW524326 UOR524013:UOS524326 UYN524013:UYO524326 VIJ524013:VIK524326 VSF524013:VSG524326 WCB524013:WCC524326 WLX524013:WLY524326 WVT524013:WVU524326 L589549:M589862 JH589549:JI589862 TD589549:TE589862 ACZ589549:ADA589862 AMV589549:AMW589862 AWR589549:AWS589862 BGN589549:BGO589862 BQJ589549:BQK589862 CAF589549:CAG589862 CKB589549:CKC589862 CTX589549:CTY589862 DDT589549:DDU589862 DNP589549:DNQ589862 DXL589549:DXM589862 EHH589549:EHI589862 ERD589549:ERE589862 FAZ589549:FBA589862 FKV589549:FKW589862 FUR589549:FUS589862 GEN589549:GEO589862 GOJ589549:GOK589862 GYF589549:GYG589862 HIB589549:HIC589862 HRX589549:HRY589862 IBT589549:IBU589862 ILP589549:ILQ589862 IVL589549:IVM589862 JFH589549:JFI589862 JPD589549:JPE589862 JYZ589549:JZA589862 KIV589549:KIW589862 KSR589549:KSS589862 LCN589549:LCO589862 LMJ589549:LMK589862 LWF589549:LWG589862 MGB589549:MGC589862 MPX589549:MPY589862 MZT589549:MZU589862 NJP589549:NJQ589862 NTL589549:NTM589862 ODH589549:ODI589862 OND589549:ONE589862 OWZ589549:OXA589862 PGV589549:PGW589862 PQR589549:PQS589862 QAN589549:QAO589862 QKJ589549:QKK589862 QUF589549:QUG589862 REB589549:REC589862 RNX589549:RNY589862 RXT589549:RXU589862 SHP589549:SHQ589862 SRL589549:SRM589862 TBH589549:TBI589862 TLD589549:TLE589862 TUZ589549:TVA589862 UEV589549:UEW589862 UOR589549:UOS589862 UYN589549:UYO589862 VIJ589549:VIK589862 VSF589549:VSG589862 WCB589549:WCC589862 WLX589549:WLY589862 WVT589549:WVU589862 L655085:M655398 JH655085:JI655398 TD655085:TE655398 ACZ655085:ADA655398 AMV655085:AMW655398 AWR655085:AWS655398 BGN655085:BGO655398 BQJ655085:BQK655398 CAF655085:CAG655398 CKB655085:CKC655398 CTX655085:CTY655398 DDT655085:DDU655398 DNP655085:DNQ655398 DXL655085:DXM655398 EHH655085:EHI655398 ERD655085:ERE655398 FAZ655085:FBA655398 FKV655085:FKW655398 FUR655085:FUS655398 GEN655085:GEO655398 GOJ655085:GOK655398 GYF655085:GYG655398 HIB655085:HIC655398 HRX655085:HRY655398 IBT655085:IBU655398 ILP655085:ILQ655398 IVL655085:IVM655398 JFH655085:JFI655398 JPD655085:JPE655398 JYZ655085:JZA655398 KIV655085:KIW655398 KSR655085:KSS655398 LCN655085:LCO655398 LMJ655085:LMK655398 LWF655085:LWG655398 MGB655085:MGC655398 MPX655085:MPY655398 MZT655085:MZU655398 NJP655085:NJQ655398 NTL655085:NTM655398 ODH655085:ODI655398 OND655085:ONE655398 OWZ655085:OXA655398 PGV655085:PGW655398 PQR655085:PQS655398 QAN655085:QAO655398 QKJ655085:QKK655398 QUF655085:QUG655398 REB655085:REC655398 RNX655085:RNY655398 RXT655085:RXU655398 SHP655085:SHQ655398 SRL655085:SRM655398 TBH655085:TBI655398 TLD655085:TLE655398 TUZ655085:TVA655398 UEV655085:UEW655398 UOR655085:UOS655398 UYN655085:UYO655398 VIJ655085:VIK655398 VSF655085:VSG655398 WCB655085:WCC655398 WLX655085:WLY655398 WVT655085:WVU655398 L720621:M720934 JH720621:JI720934 TD720621:TE720934 ACZ720621:ADA720934 AMV720621:AMW720934 AWR720621:AWS720934 BGN720621:BGO720934 BQJ720621:BQK720934 CAF720621:CAG720934 CKB720621:CKC720934 CTX720621:CTY720934 DDT720621:DDU720934 DNP720621:DNQ720934 DXL720621:DXM720934 EHH720621:EHI720934 ERD720621:ERE720934 FAZ720621:FBA720934 FKV720621:FKW720934 FUR720621:FUS720934 GEN720621:GEO720934 GOJ720621:GOK720934 GYF720621:GYG720934 HIB720621:HIC720934 HRX720621:HRY720934 IBT720621:IBU720934 ILP720621:ILQ720934 IVL720621:IVM720934 JFH720621:JFI720934 JPD720621:JPE720934 JYZ720621:JZA720934 KIV720621:KIW720934 KSR720621:KSS720934 LCN720621:LCO720934 LMJ720621:LMK720934 LWF720621:LWG720934 MGB720621:MGC720934 MPX720621:MPY720934 MZT720621:MZU720934 NJP720621:NJQ720934 NTL720621:NTM720934 ODH720621:ODI720934 OND720621:ONE720934 OWZ720621:OXA720934 PGV720621:PGW720934 PQR720621:PQS720934 QAN720621:QAO720934 QKJ720621:QKK720934 QUF720621:QUG720934 REB720621:REC720934 RNX720621:RNY720934 RXT720621:RXU720934 SHP720621:SHQ720934 SRL720621:SRM720934 TBH720621:TBI720934 TLD720621:TLE720934 TUZ720621:TVA720934 UEV720621:UEW720934 UOR720621:UOS720934 UYN720621:UYO720934 VIJ720621:VIK720934 VSF720621:VSG720934 WCB720621:WCC720934 WLX720621:WLY720934 WVT720621:WVU720934 L786157:M786470 JH786157:JI786470 TD786157:TE786470 ACZ786157:ADA786470 AMV786157:AMW786470 AWR786157:AWS786470 BGN786157:BGO786470 BQJ786157:BQK786470 CAF786157:CAG786470 CKB786157:CKC786470 CTX786157:CTY786470 DDT786157:DDU786470 DNP786157:DNQ786470 DXL786157:DXM786470 EHH786157:EHI786470 ERD786157:ERE786470 FAZ786157:FBA786470 FKV786157:FKW786470 FUR786157:FUS786470 GEN786157:GEO786470 GOJ786157:GOK786470 GYF786157:GYG786470 HIB786157:HIC786470 HRX786157:HRY786470 IBT786157:IBU786470 ILP786157:ILQ786470 IVL786157:IVM786470 JFH786157:JFI786470 JPD786157:JPE786470 JYZ786157:JZA786470 KIV786157:KIW786470 KSR786157:KSS786470 LCN786157:LCO786470 LMJ786157:LMK786470 LWF786157:LWG786470 MGB786157:MGC786470 MPX786157:MPY786470 MZT786157:MZU786470 NJP786157:NJQ786470 NTL786157:NTM786470 ODH786157:ODI786470 OND786157:ONE786470 OWZ786157:OXA786470 PGV786157:PGW786470 PQR786157:PQS786470 QAN786157:QAO786470 QKJ786157:QKK786470 QUF786157:QUG786470 REB786157:REC786470 RNX786157:RNY786470 RXT786157:RXU786470 SHP786157:SHQ786470 SRL786157:SRM786470 TBH786157:TBI786470 TLD786157:TLE786470 TUZ786157:TVA786470 UEV786157:UEW786470 UOR786157:UOS786470 UYN786157:UYO786470 VIJ786157:VIK786470 VSF786157:VSG786470 WCB786157:WCC786470 WLX786157:WLY786470 WVT786157:WVU786470 L851693:M852006 JH851693:JI852006 TD851693:TE852006 ACZ851693:ADA852006 AMV851693:AMW852006 AWR851693:AWS852006 BGN851693:BGO852006 BQJ851693:BQK852006 CAF851693:CAG852006 CKB851693:CKC852006 CTX851693:CTY852006 DDT851693:DDU852006 DNP851693:DNQ852006 DXL851693:DXM852006 EHH851693:EHI852006 ERD851693:ERE852006 FAZ851693:FBA852006 FKV851693:FKW852006 FUR851693:FUS852006 GEN851693:GEO852006 GOJ851693:GOK852006 GYF851693:GYG852006 HIB851693:HIC852006 HRX851693:HRY852006 IBT851693:IBU852006 ILP851693:ILQ852006 IVL851693:IVM852006 JFH851693:JFI852006 JPD851693:JPE852006 JYZ851693:JZA852006 KIV851693:KIW852006 KSR851693:KSS852006 LCN851693:LCO852006 LMJ851693:LMK852006 LWF851693:LWG852006 MGB851693:MGC852006 MPX851693:MPY852006 MZT851693:MZU852006 NJP851693:NJQ852006 NTL851693:NTM852006 ODH851693:ODI852006 OND851693:ONE852006 OWZ851693:OXA852006 PGV851693:PGW852006 PQR851693:PQS852006 QAN851693:QAO852006 QKJ851693:QKK852006 QUF851693:QUG852006 REB851693:REC852006 RNX851693:RNY852006 RXT851693:RXU852006 SHP851693:SHQ852006 SRL851693:SRM852006 TBH851693:TBI852006 TLD851693:TLE852006 TUZ851693:TVA852006 UEV851693:UEW852006 UOR851693:UOS852006 UYN851693:UYO852006 VIJ851693:VIK852006 VSF851693:VSG852006 WCB851693:WCC852006 WLX851693:WLY852006 WVT851693:WVU852006 L917229:M917542 JH917229:JI917542 TD917229:TE917542 ACZ917229:ADA917542 AMV917229:AMW917542 AWR917229:AWS917542 BGN917229:BGO917542 BQJ917229:BQK917542 CAF917229:CAG917542 CKB917229:CKC917542 CTX917229:CTY917542 DDT917229:DDU917542 DNP917229:DNQ917542 DXL917229:DXM917542 EHH917229:EHI917542 ERD917229:ERE917542 FAZ917229:FBA917542 FKV917229:FKW917542 FUR917229:FUS917542 GEN917229:GEO917542 GOJ917229:GOK917542 GYF917229:GYG917542 HIB917229:HIC917542 HRX917229:HRY917542 IBT917229:IBU917542 ILP917229:ILQ917542 IVL917229:IVM917542 JFH917229:JFI917542 JPD917229:JPE917542 JYZ917229:JZA917542 KIV917229:KIW917542 KSR917229:KSS917542 LCN917229:LCO917542 LMJ917229:LMK917542 LWF917229:LWG917542 MGB917229:MGC917542 MPX917229:MPY917542 MZT917229:MZU917542 NJP917229:NJQ917542 NTL917229:NTM917542 ODH917229:ODI917542 OND917229:ONE917542 OWZ917229:OXA917542 PGV917229:PGW917542 PQR917229:PQS917542 QAN917229:QAO917542 QKJ917229:QKK917542 QUF917229:QUG917542 REB917229:REC917542 RNX917229:RNY917542 RXT917229:RXU917542 SHP917229:SHQ917542 SRL917229:SRM917542 TBH917229:TBI917542 TLD917229:TLE917542 TUZ917229:TVA917542 UEV917229:UEW917542 UOR917229:UOS917542 UYN917229:UYO917542 VIJ917229:VIK917542 VSF917229:VSG917542 WCB917229:WCC917542 WLX917229:WLY917542 WVT917229:WVU917542 L982765:M983078 JH982765:JI983078 TD982765:TE983078 ACZ982765:ADA983078 AMV982765:AMW983078 AWR982765:AWS983078 BGN982765:BGO983078 BQJ982765:BQK983078 CAF982765:CAG983078 CKB982765:CKC983078 CTX982765:CTY983078 DDT982765:DDU983078 DNP982765:DNQ983078 DXL982765:DXM983078 EHH982765:EHI983078 ERD982765:ERE983078 FAZ982765:FBA983078 FKV982765:FKW983078 FUR982765:FUS983078 GEN982765:GEO983078 GOJ982765:GOK983078 GYF982765:GYG983078 HIB982765:HIC983078 HRX982765:HRY983078 IBT982765:IBU983078 ILP982765:ILQ983078 IVL982765:IVM983078 JFH982765:JFI983078 JPD982765:JPE983078 JYZ982765:JZA983078 KIV982765:KIW983078 KSR982765:KSS983078 LCN982765:LCO983078 LMJ982765:LMK983078 LWF982765:LWG983078 MGB982765:MGC983078 MPX982765:MPY983078 MZT982765:MZU983078 NJP982765:NJQ983078 NTL982765:NTM983078 ODH982765:ODI983078 OND982765:ONE983078 OWZ982765:OXA983078 PGV982765:PGW983078 PQR982765:PQS983078 QAN982765:QAO983078 QKJ982765:QKK983078 QUF982765:QUG983078 REB982765:REC983078 RNX982765:RNY983078 RXT982765:RXU983078 SHP982765:SHQ983078 SRL982765:SRM983078 TBH982765:TBI983078 TLD982765:TLE983078 TUZ982765:TVA983078 UEV982765:UEW983078 UOR982765:UOS983078 UYN982765:UYO983078 VIJ982765:VIK983078 VSF982765:VSG983078 WCB982765:WCC983078 WLX982765:WLY983078 WVT982765:WVU983078 P33:Q60 JL33:JM60 TH33:TI60 ADD33:ADE60 AMZ33:ANA60 AWV33:AWW60 BGR33:BGS60 BQN33:BQO60 CAJ33:CAK60 CKF33:CKG60 CUB33:CUC60 DDX33:DDY60 DNT33:DNU60 DXP33:DXQ60 EHL33:EHM60 ERH33:ERI60 FBD33:FBE60 FKZ33:FLA60 FUV33:FUW60 GER33:GES60 GON33:GOO60 GYJ33:GYK60 HIF33:HIG60 HSB33:HSC60 IBX33:IBY60 ILT33:ILU60 IVP33:IVQ60 JFL33:JFM60 JPH33:JPI60 JZD33:JZE60 KIZ33:KJA60 KSV33:KSW60 LCR33:LCS60 LMN33:LMO60 LWJ33:LWK60 MGF33:MGG60 MQB33:MQC60 MZX33:MZY60 NJT33:NJU60 NTP33:NTQ60 ODL33:ODM60 ONH33:ONI60 OXD33:OXE60 PGZ33:PHA60 PQV33:PQW60 QAR33:QAS60 QKN33:QKO60 QUJ33:QUK60 REF33:REG60 ROB33:ROC60 RXX33:RXY60 SHT33:SHU60 SRP33:SRQ60 TBL33:TBM60 TLH33:TLI60 TVD33:TVE60 UEZ33:UFA60 UOV33:UOW60 UYR33:UYS60 VIN33:VIO60 VSJ33:VSK60 WCF33:WCG60 WMB33:WMC60 WVX33:WVY60 P65261:Q65574 JL65261:JM65574 TH65261:TI65574 ADD65261:ADE65574 AMZ65261:ANA65574 AWV65261:AWW65574 BGR65261:BGS65574 BQN65261:BQO65574 CAJ65261:CAK65574 CKF65261:CKG65574 CUB65261:CUC65574 DDX65261:DDY65574 DNT65261:DNU65574 DXP65261:DXQ65574 EHL65261:EHM65574 ERH65261:ERI65574 FBD65261:FBE65574 FKZ65261:FLA65574 FUV65261:FUW65574 GER65261:GES65574 GON65261:GOO65574 GYJ65261:GYK65574 HIF65261:HIG65574 HSB65261:HSC65574 IBX65261:IBY65574 ILT65261:ILU65574 IVP65261:IVQ65574 JFL65261:JFM65574 JPH65261:JPI65574 JZD65261:JZE65574 KIZ65261:KJA65574 KSV65261:KSW65574 LCR65261:LCS65574 LMN65261:LMO65574 LWJ65261:LWK65574 MGF65261:MGG65574 MQB65261:MQC65574 MZX65261:MZY65574 NJT65261:NJU65574 NTP65261:NTQ65574 ODL65261:ODM65574 ONH65261:ONI65574 OXD65261:OXE65574 PGZ65261:PHA65574 PQV65261:PQW65574 QAR65261:QAS65574 QKN65261:QKO65574 QUJ65261:QUK65574 REF65261:REG65574 ROB65261:ROC65574 RXX65261:RXY65574 SHT65261:SHU65574 SRP65261:SRQ65574 TBL65261:TBM65574 TLH65261:TLI65574 TVD65261:TVE65574 UEZ65261:UFA65574 UOV65261:UOW65574 UYR65261:UYS65574 VIN65261:VIO65574 VSJ65261:VSK65574 WCF65261:WCG65574 WMB65261:WMC65574 WVX65261:WVY65574 P130797:Q131110 JL130797:JM131110 TH130797:TI131110 ADD130797:ADE131110 AMZ130797:ANA131110 AWV130797:AWW131110 BGR130797:BGS131110 BQN130797:BQO131110 CAJ130797:CAK131110 CKF130797:CKG131110 CUB130797:CUC131110 DDX130797:DDY131110 DNT130797:DNU131110 DXP130797:DXQ131110 EHL130797:EHM131110 ERH130797:ERI131110 FBD130797:FBE131110 FKZ130797:FLA131110 FUV130797:FUW131110 GER130797:GES131110 GON130797:GOO131110 GYJ130797:GYK131110 HIF130797:HIG131110 HSB130797:HSC131110 IBX130797:IBY131110 ILT130797:ILU131110 IVP130797:IVQ131110 JFL130797:JFM131110 JPH130797:JPI131110 JZD130797:JZE131110 KIZ130797:KJA131110 KSV130797:KSW131110 LCR130797:LCS131110 LMN130797:LMO131110 LWJ130797:LWK131110 MGF130797:MGG131110 MQB130797:MQC131110 MZX130797:MZY131110 NJT130797:NJU131110 NTP130797:NTQ131110 ODL130797:ODM131110 ONH130797:ONI131110 OXD130797:OXE131110 PGZ130797:PHA131110 PQV130797:PQW131110 QAR130797:QAS131110 QKN130797:QKO131110 QUJ130797:QUK131110 REF130797:REG131110 ROB130797:ROC131110 RXX130797:RXY131110 SHT130797:SHU131110 SRP130797:SRQ131110 TBL130797:TBM131110 TLH130797:TLI131110 TVD130797:TVE131110 UEZ130797:UFA131110 UOV130797:UOW131110 UYR130797:UYS131110 VIN130797:VIO131110 VSJ130797:VSK131110 WCF130797:WCG131110 WMB130797:WMC131110 WVX130797:WVY131110 P196333:Q196646 JL196333:JM196646 TH196333:TI196646 ADD196333:ADE196646 AMZ196333:ANA196646 AWV196333:AWW196646 BGR196333:BGS196646 BQN196333:BQO196646 CAJ196333:CAK196646 CKF196333:CKG196646 CUB196333:CUC196646 DDX196333:DDY196646 DNT196333:DNU196646 DXP196333:DXQ196646 EHL196333:EHM196646 ERH196333:ERI196646 FBD196333:FBE196646 FKZ196333:FLA196646 FUV196333:FUW196646 GER196333:GES196646 GON196333:GOO196646 GYJ196333:GYK196646 HIF196333:HIG196646 HSB196333:HSC196646 IBX196333:IBY196646 ILT196333:ILU196646 IVP196333:IVQ196646 JFL196333:JFM196646 JPH196333:JPI196646 JZD196333:JZE196646 KIZ196333:KJA196646 KSV196333:KSW196646 LCR196333:LCS196646 LMN196333:LMO196646 LWJ196333:LWK196646 MGF196333:MGG196646 MQB196333:MQC196646 MZX196333:MZY196646 NJT196333:NJU196646 NTP196333:NTQ196646 ODL196333:ODM196646 ONH196333:ONI196646 OXD196333:OXE196646 PGZ196333:PHA196646 PQV196333:PQW196646 QAR196333:QAS196646 QKN196333:QKO196646 QUJ196333:QUK196646 REF196333:REG196646 ROB196333:ROC196646 RXX196333:RXY196646 SHT196333:SHU196646 SRP196333:SRQ196646 TBL196333:TBM196646 TLH196333:TLI196646 TVD196333:TVE196646 UEZ196333:UFA196646 UOV196333:UOW196646 UYR196333:UYS196646 VIN196333:VIO196646 VSJ196333:VSK196646 WCF196333:WCG196646 WMB196333:WMC196646 WVX196333:WVY196646 P261869:Q262182 JL261869:JM262182 TH261869:TI262182 ADD261869:ADE262182 AMZ261869:ANA262182 AWV261869:AWW262182 BGR261869:BGS262182 BQN261869:BQO262182 CAJ261869:CAK262182 CKF261869:CKG262182 CUB261869:CUC262182 DDX261869:DDY262182 DNT261869:DNU262182 DXP261869:DXQ262182 EHL261869:EHM262182 ERH261869:ERI262182 FBD261869:FBE262182 FKZ261869:FLA262182 FUV261869:FUW262182 GER261869:GES262182 GON261869:GOO262182 GYJ261869:GYK262182 HIF261869:HIG262182 HSB261869:HSC262182 IBX261869:IBY262182 ILT261869:ILU262182 IVP261869:IVQ262182 JFL261869:JFM262182 JPH261869:JPI262182 JZD261869:JZE262182 KIZ261869:KJA262182 KSV261869:KSW262182 LCR261869:LCS262182 LMN261869:LMO262182 LWJ261869:LWK262182 MGF261869:MGG262182 MQB261869:MQC262182 MZX261869:MZY262182 NJT261869:NJU262182 NTP261869:NTQ262182 ODL261869:ODM262182 ONH261869:ONI262182 OXD261869:OXE262182 PGZ261869:PHA262182 PQV261869:PQW262182 QAR261869:QAS262182 QKN261869:QKO262182 QUJ261869:QUK262182 REF261869:REG262182 ROB261869:ROC262182 RXX261869:RXY262182 SHT261869:SHU262182 SRP261869:SRQ262182 TBL261869:TBM262182 TLH261869:TLI262182 TVD261869:TVE262182 UEZ261869:UFA262182 UOV261869:UOW262182 UYR261869:UYS262182 VIN261869:VIO262182 VSJ261869:VSK262182 WCF261869:WCG262182 WMB261869:WMC262182 WVX261869:WVY262182 P327405:Q327718 JL327405:JM327718 TH327405:TI327718 ADD327405:ADE327718 AMZ327405:ANA327718 AWV327405:AWW327718 BGR327405:BGS327718 BQN327405:BQO327718 CAJ327405:CAK327718 CKF327405:CKG327718 CUB327405:CUC327718 DDX327405:DDY327718 DNT327405:DNU327718 DXP327405:DXQ327718 EHL327405:EHM327718 ERH327405:ERI327718 FBD327405:FBE327718 FKZ327405:FLA327718 FUV327405:FUW327718 GER327405:GES327718 GON327405:GOO327718 GYJ327405:GYK327718 HIF327405:HIG327718 HSB327405:HSC327718 IBX327405:IBY327718 ILT327405:ILU327718 IVP327405:IVQ327718 JFL327405:JFM327718 JPH327405:JPI327718 JZD327405:JZE327718 KIZ327405:KJA327718 KSV327405:KSW327718 LCR327405:LCS327718 LMN327405:LMO327718 LWJ327405:LWK327718 MGF327405:MGG327718 MQB327405:MQC327718 MZX327405:MZY327718 NJT327405:NJU327718 NTP327405:NTQ327718 ODL327405:ODM327718 ONH327405:ONI327718 OXD327405:OXE327718 PGZ327405:PHA327718 PQV327405:PQW327718 QAR327405:QAS327718 QKN327405:QKO327718 QUJ327405:QUK327718 REF327405:REG327718 ROB327405:ROC327718 RXX327405:RXY327718 SHT327405:SHU327718 SRP327405:SRQ327718 TBL327405:TBM327718 TLH327405:TLI327718 TVD327405:TVE327718 UEZ327405:UFA327718 UOV327405:UOW327718 UYR327405:UYS327718 VIN327405:VIO327718 VSJ327405:VSK327718 WCF327405:WCG327718 WMB327405:WMC327718 WVX327405:WVY327718 P392941:Q393254 JL392941:JM393254 TH392941:TI393254 ADD392941:ADE393254 AMZ392941:ANA393254 AWV392941:AWW393254 BGR392941:BGS393254 BQN392941:BQO393254 CAJ392941:CAK393254 CKF392941:CKG393254 CUB392941:CUC393254 DDX392941:DDY393254 DNT392941:DNU393254 DXP392941:DXQ393254 EHL392941:EHM393254 ERH392941:ERI393254 FBD392941:FBE393254 FKZ392941:FLA393254 FUV392941:FUW393254 GER392941:GES393254 GON392941:GOO393254 GYJ392941:GYK393254 HIF392941:HIG393254 HSB392941:HSC393254 IBX392941:IBY393254 ILT392941:ILU393254 IVP392941:IVQ393254 JFL392941:JFM393254 JPH392941:JPI393254 JZD392941:JZE393254 KIZ392941:KJA393254 KSV392941:KSW393254 LCR392941:LCS393254 LMN392941:LMO393254 LWJ392941:LWK393254 MGF392941:MGG393254 MQB392941:MQC393254 MZX392941:MZY393254 NJT392941:NJU393254 NTP392941:NTQ393254 ODL392941:ODM393254 ONH392941:ONI393254 OXD392941:OXE393254 PGZ392941:PHA393254 PQV392941:PQW393254 QAR392941:QAS393254 QKN392941:QKO393254 QUJ392941:QUK393254 REF392941:REG393254 ROB392941:ROC393254 RXX392941:RXY393254 SHT392941:SHU393254 SRP392941:SRQ393254 TBL392941:TBM393254 TLH392941:TLI393254 TVD392941:TVE393254 UEZ392941:UFA393254 UOV392941:UOW393254 UYR392941:UYS393254 VIN392941:VIO393254 VSJ392941:VSK393254 WCF392941:WCG393254 WMB392941:WMC393254 WVX392941:WVY393254 P458477:Q458790 JL458477:JM458790 TH458477:TI458790 ADD458477:ADE458790 AMZ458477:ANA458790 AWV458477:AWW458790 BGR458477:BGS458790 BQN458477:BQO458790 CAJ458477:CAK458790 CKF458477:CKG458790 CUB458477:CUC458790 DDX458477:DDY458790 DNT458477:DNU458790 DXP458477:DXQ458790 EHL458477:EHM458790 ERH458477:ERI458790 FBD458477:FBE458790 FKZ458477:FLA458790 FUV458477:FUW458790 GER458477:GES458790 GON458477:GOO458790 GYJ458477:GYK458790 HIF458477:HIG458790 HSB458477:HSC458790 IBX458477:IBY458790 ILT458477:ILU458790 IVP458477:IVQ458790 JFL458477:JFM458790 JPH458477:JPI458790 JZD458477:JZE458790 KIZ458477:KJA458790 KSV458477:KSW458790 LCR458477:LCS458790 LMN458477:LMO458790 LWJ458477:LWK458790 MGF458477:MGG458790 MQB458477:MQC458790 MZX458477:MZY458790 NJT458477:NJU458790 NTP458477:NTQ458790 ODL458477:ODM458790 ONH458477:ONI458790 OXD458477:OXE458790 PGZ458477:PHA458790 PQV458477:PQW458790 QAR458477:QAS458790 QKN458477:QKO458790 QUJ458477:QUK458790 REF458477:REG458790 ROB458477:ROC458790 RXX458477:RXY458790 SHT458477:SHU458790 SRP458477:SRQ458790 TBL458477:TBM458790 TLH458477:TLI458790 TVD458477:TVE458790 UEZ458477:UFA458790 UOV458477:UOW458790 UYR458477:UYS458790 VIN458477:VIO458790 VSJ458477:VSK458790 WCF458477:WCG458790 WMB458477:WMC458790 WVX458477:WVY458790 P524013:Q524326 JL524013:JM524326 TH524013:TI524326 ADD524013:ADE524326 AMZ524013:ANA524326 AWV524013:AWW524326 BGR524013:BGS524326 BQN524013:BQO524326 CAJ524013:CAK524326 CKF524013:CKG524326 CUB524013:CUC524326 DDX524013:DDY524326 DNT524013:DNU524326 DXP524013:DXQ524326 EHL524013:EHM524326 ERH524013:ERI524326 FBD524013:FBE524326 FKZ524013:FLA524326 FUV524013:FUW524326 GER524013:GES524326 GON524013:GOO524326 GYJ524013:GYK524326 HIF524013:HIG524326 HSB524013:HSC524326 IBX524013:IBY524326 ILT524013:ILU524326 IVP524013:IVQ524326 JFL524013:JFM524326 JPH524013:JPI524326 JZD524013:JZE524326 KIZ524013:KJA524326 KSV524013:KSW524326 LCR524013:LCS524326 LMN524013:LMO524326 LWJ524013:LWK524326 MGF524013:MGG524326 MQB524013:MQC524326 MZX524013:MZY524326 NJT524013:NJU524326 NTP524013:NTQ524326 ODL524013:ODM524326 ONH524013:ONI524326 OXD524013:OXE524326 PGZ524013:PHA524326 PQV524013:PQW524326 QAR524013:QAS524326 QKN524013:QKO524326 QUJ524013:QUK524326 REF524013:REG524326 ROB524013:ROC524326 RXX524013:RXY524326 SHT524013:SHU524326 SRP524013:SRQ524326 TBL524013:TBM524326 TLH524013:TLI524326 TVD524013:TVE524326 UEZ524013:UFA524326 UOV524013:UOW524326 UYR524013:UYS524326 VIN524013:VIO524326 VSJ524013:VSK524326 WCF524013:WCG524326 WMB524013:WMC524326 WVX524013:WVY524326 P589549:Q589862 JL589549:JM589862 TH589549:TI589862 ADD589549:ADE589862 AMZ589549:ANA589862 AWV589549:AWW589862 BGR589549:BGS589862 BQN589549:BQO589862 CAJ589549:CAK589862 CKF589549:CKG589862 CUB589549:CUC589862 DDX589549:DDY589862 DNT589549:DNU589862 DXP589549:DXQ589862 EHL589549:EHM589862 ERH589549:ERI589862 FBD589549:FBE589862 FKZ589549:FLA589862 FUV589549:FUW589862 GER589549:GES589862 GON589549:GOO589862 GYJ589549:GYK589862 HIF589549:HIG589862 HSB589549:HSC589862 IBX589549:IBY589862 ILT589549:ILU589862 IVP589549:IVQ589862 JFL589549:JFM589862 JPH589549:JPI589862 JZD589549:JZE589862 KIZ589549:KJA589862 KSV589549:KSW589862 LCR589549:LCS589862 LMN589549:LMO589862 LWJ589549:LWK589862 MGF589549:MGG589862 MQB589549:MQC589862 MZX589549:MZY589862 NJT589549:NJU589862 NTP589549:NTQ589862 ODL589549:ODM589862 ONH589549:ONI589862 OXD589549:OXE589862 PGZ589549:PHA589862 PQV589549:PQW589862 QAR589549:QAS589862 QKN589549:QKO589862 QUJ589549:QUK589862 REF589549:REG589862 ROB589549:ROC589862 RXX589549:RXY589862 SHT589549:SHU589862 SRP589549:SRQ589862 TBL589549:TBM589862 TLH589549:TLI589862 TVD589549:TVE589862 UEZ589549:UFA589862 UOV589549:UOW589862 UYR589549:UYS589862 VIN589549:VIO589862 VSJ589549:VSK589862 WCF589549:WCG589862 WMB589549:WMC589862 WVX589549:WVY589862 P655085:Q655398 JL655085:JM655398 TH655085:TI655398 ADD655085:ADE655398 AMZ655085:ANA655398 AWV655085:AWW655398 BGR655085:BGS655398 BQN655085:BQO655398 CAJ655085:CAK655398 CKF655085:CKG655398 CUB655085:CUC655398 DDX655085:DDY655398 DNT655085:DNU655398 DXP655085:DXQ655398 EHL655085:EHM655398 ERH655085:ERI655398 FBD655085:FBE655398 FKZ655085:FLA655398 FUV655085:FUW655398 GER655085:GES655398 GON655085:GOO655398 GYJ655085:GYK655398 HIF655085:HIG655398 HSB655085:HSC655398 IBX655085:IBY655398 ILT655085:ILU655398 IVP655085:IVQ655398 JFL655085:JFM655398 JPH655085:JPI655398 JZD655085:JZE655398 KIZ655085:KJA655398 KSV655085:KSW655398 LCR655085:LCS655398 LMN655085:LMO655398 LWJ655085:LWK655398 MGF655085:MGG655398 MQB655085:MQC655398 MZX655085:MZY655398 NJT655085:NJU655398 NTP655085:NTQ655398 ODL655085:ODM655398 ONH655085:ONI655398 OXD655085:OXE655398 PGZ655085:PHA655398 PQV655085:PQW655398 QAR655085:QAS655398 QKN655085:QKO655398 QUJ655085:QUK655398 REF655085:REG655398 ROB655085:ROC655398 RXX655085:RXY655398 SHT655085:SHU655398 SRP655085:SRQ655398 TBL655085:TBM655398 TLH655085:TLI655398 TVD655085:TVE655398 UEZ655085:UFA655398 UOV655085:UOW655398 UYR655085:UYS655398 VIN655085:VIO655398 VSJ655085:VSK655398 WCF655085:WCG655398 WMB655085:WMC655398 WVX655085:WVY655398 P720621:Q720934 JL720621:JM720934 TH720621:TI720934 ADD720621:ADE720934 AMZ720621:ANA720934 AWV720621:AWW720934 BGR720621:BGS720934 BQN720621:BQO720934 CAJ720621:CAK720934 CKF720621:CKG720934 CUB720621:CUC720934 DDX720621:DDY720934 DNT720621:DNU720934 DXP720621:DXQ720934 EHL720621:EHM720934 ERH720621:ERI720934 FBD720621:FBE720934 FKZ720621:FLA720934 FUV720621:FUW720934 GER720621:GES720934 GON720621:GOO720934 GYJ720621:GYK720934 HIF720621:HIG720934 HSB720621:HSC720934 IBX720621:IBY720934 ILT720621:ILU720934 IVP720621:IVQ720934 JFL720621:JFM720934 JPH720621:JPI720934 JZD720621:JZE720934 KIZ720621:KJA720934 KSV720621:KSW720934 LCR720621:LCS720934 LMN720621:LMO720934 LWJ720621:LWK720934 MGF720621:MGG720934 MQB720621:MQC720934 MZX720621:MZY720934 NJT720621:NJU720934 NTP720621:NTQ720934 ODL720621:ODM720934 ONH720621:ONI720934 OXD720621:OXE720934 PGZ720621:PHA720934 PQV720621:PQW720934 QAR720621:QAS720934 QKN720621:QKO720934 QUJ720621:QUK720934 REF720621:REG720934 ROB720621:ROC720934 RXX720621:RXY720934 SHT720621:SHU720934 SRP720621:SRQ720934 TBL720621:TBM720934 TLH720621:TLI720934 TVD720621:TVE720934 UEZ720621:UFA720934 UOV720621:UOW720934 UYR720621:UYS720934 VIN720621:VIO720934 VSJ720621:VSK720934 WCF720621:WCG720934 WMB720621:WMC720934 WVX720621:WVY720934 P786157:Q786470 JL786157:JM786470 TH786157:TI786470 ADD786157:ADE786470 AMZ786157:ANA786470 AWV786157:AWW786470 BGR786157:BGS786470 BQN786157:BQO786470 CAJ786157:CAK786470 CKF786157:CKG786470 CUB786157:CUC786470 DDX786157:DDY786470 DNT786157:DNU786470 DXP786157:DXQ786470 EHL786157:EHM786470 ERH786157:ERI786470 FBD786157:FBE786470 FKZ786157:FLA786470 FUV786157:FUW786470 GER786157:GES786470 GON786157:GOO786470 GYJ786157:GYK786470 HIF786157:HIG786470 HSB786157:HSC786470 IBX786157:IBY786470 ILT786157:ILU786470 IVP786157:IVQ786470 JFL786157:JFM786470 JPH786157:JPI786470 JZD786157:JZE786470 KIZ786157:KJA786470 KSV786157:KSW786470 LCR786157:LCS786470 LMN786157:LMO786470 LWJ786157:LWK786470 MGF786157:MGG786470 MQB786157:MQC786470 MZX786157:MZY786470 NJT786157:NJU786470 NTP786157:NTQ786470 ODL786157:ODM786470 ONH786157:ONI786470 OXD786157:OXE786470 PGZ786157:PHA786470 PQV786157:PQW786470 QAR786157:QAS786470 QKN786157:QKO786470 QUJ786157:QUK786470 REF786157:REG786470 ROB786157:ROC786470 RXX786157:RXY786470 SHT786157:SHU786470 SRP786157:SRQ786470 TBL786157:TBM786470 TLH786157:TLI786470 TVD786157:TVE786470 UEZ786157:UFA786470 UOV786157:UOW786470 UYR786157:UYS786470 VIN786157:VIO786470 VSJ786157:VSK786470 WCF786157:WCG786470 WMB786157:WMC786470 WVX786157:WVY786470 P851693:Q852006 JL851693:JM852006 TH851693:TI852006 ADD851693:ADE852006 AMZ851693:ANA852006 AWV851693:AWW852006 BGR851693:BGS852006 BQN851693:BQO852006 CAJ851693:CAK852006 CKF851693:CKG852006 CUB851693:CUC852006 DDX851693:DDY852006 DNT851693:DNU852006 DXP851693:DXQ852006 EHL851693:EHM852006 ERH851693:ERI852006 FBD851693:FBE852006 FKZ851693:FLA852006 FUV851693:FUW852006 GER851693:GES852006 GON851693:GOO852006 GYJ851693:GYK852006 HIF851693:HIG852006 HSB851693:HSC852006 IBX851693:IBY852006 ILT851693:ILU852006 IVP851693:IVQ852006 JFL851693:JFM852006 JPH851693:JPI852006 JZD851693:JZE852006 KIZ851693:KJA852006 KSV851693:KSW852006 LCR851693:LCS852006 LMN851693:LMO852006 LWJ851693:LWK852006 MGF851693:MGG852006 MQB851693:MQC852006 MZX851693:MZY852006 NJT851693:NJU852006 NTP851693:NTQ852006 ODL851693:ODM852006 ONH851693:ONI852006 OXD851693:OXE852006 PGZ851693:PHA852006 PQV851693:PQW852006 QAR851693:QAS852006 QKN851693:QKO852006 QUJ851693:QUK852006 REF851693:REG852006 ROB851693:ROC852006 RXX851693:RXY852006 SHT851693:SHU852006 SRP851693:SRQ852006 TBL851693:TBM852006 TLH851693:TLI852006 TVD851693:TVE852006 UEZ851693:UFA852006 UOV851693:UOW852006 UYR851693:UYS852006 VIN851693:VIO852006 VSJ851693:VSK852006 WCF851693:WCG852006 WMB851693:WMC852006 WVX851693:WVY852006 P917229:Q917542 JL917229:JM917542 TH917229:TI917542 ADD917229:ADE917542 AMZ917229:ANA917542 AWV917229:AWW917542 BGR917229:BGS917542 BQN917229:BQO917542 CAJ917229:CAK917542 CKF917229:CKG917542 CUB917229:CUC917542 DDX917229:DDY917542 DNT917229:DNU917542 DXP917229:DXQ917542 EHL917229:EHM917542 ERH917229:ERI917542 FBD917229:FBE917542 FKZ917229:FLA917542 FUV917229:FUW917542 GER917229:GES917542 GON917229:GOO917542 GYJ917229:GYK917542 HIF917229:HIG917542 HSB917229:HSC917542 IBX917229:IBY917542 ILT917229:ILU917542 IVP917229:IVQ917542 JFL917229:JFM917542 JPH917229:JPI917542 JZD917229:JZE917542 KIZ917229:KJA917542 KSV917229:KSW917542 LCR917229:LCS917542 LMN917229:LMO917542 LWJ917229:LWK917542 MGF917229:MGG917542 MQB917229:MQC917542 MZX917229:MZY917542 NJT917229:NJU917542 NTP917229:NTQ917542 ODL917229:ODM917542 ONH917229:ONI917542 OXD917229:OXE917542 PGZ917229:PHA917542 PQV917229:PQW917542 QAR917229:QAS917542 QKN917229:QKO917542 QUJ917229:QUK917542 REF917229:REG917542 ROB917229:ROC917542 RXX917229:RXY917542 SHT917229:SHU917542 SRP917229:SRQ917542 TBL917229:TBM917542 TLH917229:TLI917542 TVD917229:TVE917542 UEZ917229:UFA917542 UOV917229:UOW917542 UYR917229:UYS917542 VIN917229:VIO917542 VSJ917229:VSK917542 WCF917229:WCG917542 WMB917229:WMC917542 WVX917229:WVY917542 P982765:Q983078 JL982765:JM983078 TH982765:TI983078 ADD982765:ADE983078 AMZ982765:ANA983078 AWV982765:AWW983078 BGR982765:BGS983078 BQN982765:BQO983078 CAJ982765:CAK983078 CKF982765:CKG983078 CUB982765:CUC983078 DDX982765:DDY983078 DNT982765:DNU983078 DXP982765:DXQ983078 EHL982765:EHM983078 ERH982765:ERI983078 FBD982765:FBE983078 FKZ982765:FLA983078 FUV982765:FUW983078 GER982765:GES983078 GON982765:GOO983078 GYJ982765:GYK983078 HIF982765:HIG983078 HSB982765:HSC983078 IBX982765:IBY983078 ILT982765:ILU983078 IVP982765:IVQ983078 JFL982765:JFM983078 JPH982765:JPI983078 JZD982765:JZE983078 KIZ982765:KJA983078 KSV982765:KSW983078 LCR982765:LCS983078 LMN982765:LMO983078 LWJ982765:LWK983078 MGF982765:MGG983078 MQB982765:MQC983078 MZX982765:MZY983078 NJT982765:NJU983078 NTP982765:NTQ983078 ODL982765:ODM983078 ONH982765:ONI983078 OXD982765:OXE983078 PGZ982765:PHA983078 PQV982765:PQW983078 QAR982765:QAS983078 QKN982765:QKO983078 QUJ982765:QUK983078 REF982765:REG983078 ROB982765:ROC983078 RXX982765:RXY983078 SHT982765:SHU983078 SRP982765:SRQ983078 TBL982765:TBM983078 TLH982765:TLI983078 TVD982765:TVE983078 UEZ982765:UFA983078 UOV982765:UOW983078 UYR982765:UYS983078 VIN982765:VIO983078 VSJ982765:VSK983078 WCF982765:WCG983078 WMB982765:WMC983078 WVX982765:WVY983078 H33:I60 JD33:JE60 SZ33:TA60 ACV33:ACW60 AMR33:AMS60 AWN33:AWO60 BGJ33:BGK60 BQF33:BQG60 CAB33:CAC60 CJX33:CJY60 CTT33:CTU60 DDP33:DDQ60 DNL33:DNM60 DXH33:DXI60 EHD33:EHE60 EQZ33:ERA60 FAV33:FAW60 FKR33:FKS60 FUN33:FUO60 GEJ33:GEK60 GOF33:GOG60 GYB33:GYC60 HHX33:HHY60 HRT33:HRU60 IBP33:IBQ60 ILL33:ILM60 IVH33:IVI60 JFD33:JFE60 JOZ33:JPA60 JYV33:JYW60 KIR33:KIS60 KSN33:KSO60 LCJ33:LCK60 LMF33:LMG60 LWB33:LWC60 MFX33:MFY60 MPT33:MPU60 MZP33:MZQ60 NJL33:NJM60 NTH33:NTI60 ODD33:ODE60 OMZ33:ONA60 OWV33:OWW60 PGR33:PGS60 PQN33:PQO60 QAJ33:QAK60 QKF33:QKG60 QUB33:QUC60 RDX33:RDY60 RNT33:RNU60 RXP33:RXQ60 SHL33:SHM60 SRH33:SRI60 TBD33:TBE60 TKZ33:TLA60 TUV33:TUW60 UER33:UES60 UON33:UOO60 UYJ33:UYK60 VIF33:VIG60 VSB33:VSC60 WBX33:WBY60 WLT33:WLU60 WVP33:WVQ60 H65261:I65574 JD65261:JE65574 SZ65261:TA65574 ACV65261:ACW65574 AMR65261:AMS65574 AWN65261:AWO65574 BGJ65261:BGK65574 BQF65261:BQG65574 CAB65261:CAC65574 CJX65261:CJY65574 CTT65261:CTU65574 DDP65261:DDQ65574 DNL65261:DNM65574 DXH65261:DXI65574 EHD65261:EHE65574 EQZ65261:ERA65574 FAV65261:FAW65574 FKR65261:FKS65574 FUN65261:FUO65574 GEJ65261:GEK65574 GOF65261:GOG65574 GYB65261:GYC65574 HHX65261:HHY65574 HRT65261:HRU65574 IBP65261:IBQ65574 ILL65261:ILM65574 IVH65261:IVI65574 JFD65261:JFE65574 JOZ65261:JPA65574 JYV65261:JYW65574 KIR65261:KIS65574 KSN65261:KSO65574 LCJ65261:LCK65574 LMF65261:LMG65574 LWB65261:LWC65574 MFX65261:MFY65574 MPT65261:MPU65574 MZP65261:MZQ65574 NJL65261:NJM65574 NTH65261:NTI65574 ODD65261:ODE65574 OMZ65261:ONA65574 OWV65261:OWW65574 PGR65261:PGS65574 PQN65261:PQO65574 QAJ65261:QAK65574 QKF65261:QKG65574 QUB65261:QUC65574 RDX65261:RDY65574 RNT65261:RNU65574 RXP65261:RXQ65574 SHL65261:SHM65574 SRH65261:SRI65574 TBD65261:TBE65574 TKZ65261:TLA65574 TUV65261:TUW65574 UER65261:UES65574 UON65261:UOO65574 UYJ65261:UYK65574 VIF65261:VIG65574 VSB65261:VSC65574 WBX65261:WBY65574 WLT65261:WLU65574 WVP65261:WVQ65574 H130797:I131110 JD130797:JE131110 SZ130797:TA131110 ACV130797:ACW131110 AMR130797:AMS131110 AWN130797:AWO131110 BGJ130797:BGK131110 BQF130797:BQG131110 CAB130797:CAC131110 CJX130797:CJY131110 CTT130797:CTU131110 DDP130797:DDQ131110 DNL130797:DNM131110 DXH130797:DXI131110 EHD130797:EHE131110 EQZ130797:ERA131110 FAV130797:FAW131110 FKR130797:FKS131110 FUN130797:FUO131110 GEJ130797:GEK131110 GOF130797:GOG131110 GYB130797:GYC131110 HHX130797:HHY131110 HRT130797:HRU131110 IBP130797:IBQ131110 ILL130797:ILM131110 IVH130797:IVI131110 JFD130797:JFE131110 JOZ130797:JPA131110 JYV130797:JYW131110 KIR130797:KIS131110 KSN130797:KSO131110 LCJ130797:LCK131110 LMF130797:LMG131110 LWB130797:LWC131110 MFX130797:MFY131110 MPT130797:MPU131110 MZP130797:MZQ131110 NJL130797:NJM131110 NTH130797:NTI131110 ODD130797:ODE131110 OMZ130797:ONA131110 OWV130797:OWW131110 PGR130797:PGS131110 PQN130797:PQO131110 QAJ130797:QAK131110 QKF130797:QKG131110 QUB130797:QUC131110 RDX130797:RDY131110 RNT130797:RNU131110 RXP130797:RXQ131110 SHL130797:SHM131110 SRH130797:SRI131110 TBD130797:TBE131110 TKZ130797:TLA131110 TUV130797:TUW131110 UER130797:UES131110 UON130797:UOO131110 UYJ130797:UYK131110 VIF130797:VIG131110 VSB130797:VSC131110 WBX130797:WBY131110 WLT130797:WLU131110 WVP130797:WVQ131110 H196333:I196646 JD196333:JE196646 SZ196333:TA196646 ACV196333:ACW196646 AMR196333:AMS196646 AWN196333:AWO196646 BGJ196333:BGK196646 BQF196333:BQG196646 CAB196333:CAC196646 CJX196333:CJY196646 CTT196333:CTU196646 DDP196333:DDQ196646 DNL196333:DNM196646 DXH196333:DXI196646 EHD196333:EHE196646 EQZ196333:ERA196646 FAV196333:FAW196646 FKR196333:FKS196646 FUN196333:FUO196646 GEJ196333:GEK196646 GOF196333:GOG196646 GYB196333:GYC196646 HHX196333:HHY196646 HRT196333:HRU196646 IBP196333:IBQ196646 ILL196333:ILM196646 IVH196333:IVI196646 JFD196333:JFE196646 JOZ196333:JPA196646 JYV196333:JYW196646 KIR196333:KIS196646 KSN196333:KSO196646 LCJ196333:LCK196646 LMF196333:LMG196646 LWB196333:LWC196646 MFX196333:MFY196646 MPT196333:MPU196646 MZP196333:MZQ196646 NJL196333:NJM196646 NTH196333:NTI196646 ODD196333:ODE196646 OMZ196333:ONA196646 OWV196333:OWW196646 PGR196333:PGS196646 PQN196333:PQO196646 QAJ196333:QAK196646 QKF196333:QKG196646 QUB196333:QUC196646 RDX196333:RDY196646 RNT196333:RNU196646 RXP196333:RXQ196646 SHL196333:SHM196646 SRH196333:SRI196646 TBD196333:TBE196646 TKZ196333:TLA196646 TUV196333:TUW196646 UER196333:UES196646 UON196333:UOO196646 UYJ196333:UYK196646 VIF196333:VIG196646 VSB196333:VSC196646 WBX196333:WBY196646 WLT196333:WLU196646 WVP196333:WVQ196646 H261869:I262182 JD261869:JE262182 SZ261869:TA262182 ACV261869:ACW262182 AMR261869:AMS262182 AWN261869:AWO262182 BGJ261869:BGK262182 BQF261869:BQG262182 CAB261869:CAC262182 CJX261869:CJY262182 CTT261869:CTU262182 DDP261869:DDQ262182 DNL261869:DNM262182 DXH261869:DXI262182 EHD261869:EHE262182 EQZ261869:ERA262182 FAV261869:FAW262182 FKR261869:FKS262182 FUN261869:FUO262182 GEJ261869:GEK262182 GOF261869:GOG262182 GYB261869:GYC262182 HHX261869:HHY262182 HRT261869:HRU262182 IBP261869:IBQ262182 ILL261869:ILM262182 IVH261869:IVI262182 JFD261869:JFE262182 JOZ261869:JPA262182 JYV261869:JYW262182 KIR261869:KIS262182 KSN261869:KSO262182 LCJ261869:LCK262182 LMF261869:LMG262182 LWB261869:LWC262182 MFX261869:MFY262182 MPT261869:MPU262182 MZP261869:MZQ262182 NJL261869:NJM262182 NTH261869:NTI262182 ODD261869:ODE262182 OMZ261869:ONA262182 OWV261869:OWW262182 PGR261869:PGS262182 PQN261869:PQO262182 QAJ261869:QAK262182 QKF261869:QKG262182 QUB261869:QUC262182 RDX261869:RDY262182 RNT261869:RNU262182 RXP261869:RXQ262182 SHL261869:SHM262182 SRH261869:SRI262182 TBD261869:TBE262182 TKZ261869:TLA262182 TUV261869:TUW262182 UER261869:UES262182 UON261869:UOO262182 UYJ261869:UYK262182 VIF261869:VIG262182 VSB261869:VSC262182 WBX261869:WBY262182 WLT261869:WLU262182 WVP261869:WVQ262182 H327405:I327718 JD327405:JE327718 SZ327405:TA327718 ACV327405:ACW327718 AMR327405:AMS327718 AWN327405:AWO327718 BGJ327405:BGK327718 BQF327405:BQG327718 CAB327405:CAC327718 CJX327405:CJY327718 CTT327405:CTU327718 DDP327405:DDQ327718 DNL327405:DNM327718 DXH327405:DXI327718 EHD327405:EHE327718 EQZ327405:ERA327718 FAV327405:FAW327718 FKR327405:FKS327718 FUN327405:FUO327718 GEJ327405:GEK327718 GOF327405:GOG327718 GYB327405:GYC327718 HHX327405:HHY327718 HRT327405:HRU327718 IBP327405:IBQ327718 ILL327405:ILM327718 IVH327405:IVI327718 JFD327405:JFE327718 JOZ327405:JPA327718 JYV327405:JYW327718 KIR327405:KIS327718 KSN327405:KSO327718 LCJ327405:LCK327718 LMF327405:LMG327718 LWB327405:LWC327718 MFX327405:MFY327718 MPT327405:MPU327718 MZP327405:MZQ327718 NJL327405:NJM327718 NTH327405:NTI327718 ODD327405:ODE327718 OMZ327405:ONA327718 OWV327405:OWW327718 PGR327405:PGS327718 PQN327405:PQO327718 QAJ327405:QAK327718 QKF327405:QKG327718 QUB327405:QUC327718 RDX327405:RDY327718 RNT327405:RNU327718 RXP327405:RXQ327718 SHL327405:SHM327718 SRH327405:SRI327718 TBD327405:TBE327718 TKZ327405:TLA327718 TUV327405:TUW327718 UER327405:UES327718 UON327405:UOO327718 UYJ327405:UYK327718 VIF327405:VIG327718 VSB327405:VSC327718 WBX327405:WBY327718 WLT327405:WLU327718 WVP327405:WVQ327718 H392941:I393254 JD392941:JE393254 SZ392941:TA393254 ACV392941:ACW393254 AMR392941:AMS393254 AWN392941:AWO393254 BGJ392941:BGK393254 BQF392941:BQG393254 CAB392941:CAC393254 CJX392941:CJY393254 CTT392941:CTU393254 DDP392941:DDQ393254 DNL392941:DNM393254 DXH392941:DXI393254 EHD392941:EHE393254 EQZ392941:ERA393254 FAV392941:FAW393254 FKR392941:FKS393254 FUN392941:FUO393254 GEJ392941:GEK393254 GOF392941:GOG393254 GYB392941:GYC393254 HHX392941:HHY393254 HRT392941:HRU393254 IBP392941:IBQ393254 ILL392941:ILM393254 IVH392941:IVI393254 JFD392941:JFE393254 JOZ392941:JPA393254 JYV392941:JYW393254 KIR392941:KIS393254 KSN392941:KSO393254 LCJ392941:LCK393254 LMF392941:LMG393254 LWB392941:LWC393254 MFX392941:MFY393254 MPT392941:MPU393254 MZP392941:MZQ393254 NJL392941:NJM393254 NTH392941:NTI393254 ODD392941:ODE393254 OMZ392941:ONA393254 OWV392941:OWW393254 PGR392941:PGS393254 PQN392941:PQO393254 QAJ392941:QAK393254 QKF392941:QKG393254 QUB392941:QUC393254 RDX392941:RDY393254 RNT392941:RNU393254 RXP392941:RXQ393254 SHL392941:SHM393254 SRH392941:SRI393254 TBD392941:TBE393254 TKZ392941:TLA393254 TUV392941:TUW393254 UER392941:UES393254 UON392941:UOO393254 UYJ392941:UYK393254 VIF392941:VIG393254 VSB392941:VSC393254 WBX392941:WBY393254 WLT392941:WLU393254 WVP392941:WVQ393254 H458477:I458790 JD458477:JE458790 SZ458477:TA458790 ACV458477:ACW458790 AMR458477:AMS458790 AWN458477:AWO458790 BGJ458477:BGK458790 BQF458477:BQG458790 CAB458477:CAC458790 CJX458477:CJY458790 CTT458477:CTU458790 DDP458477:DDQ458790 DNL458477:DNM458790 DXH458477:DXI458790 EHD458477:EHE458790 EQZ458477:ERA458790 FAV458477:FAW458790 FKR458477:FKS458790 FUN458477:FUO458790 GEJ458477:GEK458790 GOF458477:GOG458790 GYB458477:GYC458790 HHX458477:HHY458790 HRT458477:HRU458790 IBP458477:IBQ458790 ILL458477:ILM458790 IVH458477:IVI458790 JFD458477:JFE458790 JOZ458477:JPA458790 JYV458477:JYW458790 KIR458477:KIS458790 KSN458477:KSO458790 LCJ458477:LCK458790 LMF458477:LMG458790 LWB458477:LWC458790 MFX458477:MFY458790 MPT458477:MPU458790 MZP458477:MZQ458790 NJL458477:NJM458790 NTH458477:NTI458790 ODD458477:ODE458790 OMZ458477:ONA458790 OWV458477:OWW458790 PGR458477:PGS458790 PQN458477:PQO458790 QAJ458477:QAK458790 QKF458477:QKG458790 QUB458477:QUC458790 RDX458477:RDY458790 RNT458477:RNU458790 RXP458477:RXQ458790 SHL458477:SHM458790 SRH458477:SRI458790 TBD458477:TBE458790 TKZ458477:TLA458790 TUV458477:TUW458790 UER458477:UES458790 UON458477:UOO458790 UYJ458477:UYK458790 VIF458477:VIG458790 VSB458477:VSC458790 WBX458477:WBY458790 WLT458477:WLU458790 WVP458477:WVQ458790 H524013:I524326 JD524013:JE524326 SZ524013:TA524326 ACV524013:ACW524326 AMR524013:AMS524326 AWN524013:AWO524326 BGJ524013:BGK524326 BQF524013:BQG524326 CAB524013:CAC524326 CJX524013:CJY524326 CTT524013:CTU524326 DDP524013:DDQ524326 DNL524013:DNM524326 DXH524013:DXI524326 EHD524013:EHE524326 EQZ524013:ERA524326 FAV524013:FAW524326 FKR524013:FKS524326 FUN524013:FUO524326 GEJ524013:GEK524326 GOF524013:GOG524326 GYB524013:GYC524326 HHX524013:HHY524326 HRT524013:HRU524326 IBP524013:IBQ524326 ILL524013:ILM524326 IVH524013:IVI524326 JFD524013:JFE524326 JOZ524013:JPA524326 JYV524013:JYW524326 KIR524013:KIS524326 KSN524013:KSO524326 LCJ524013:LCK524326 LMF524013:LMG524326 LWB524013:LWC524326 MFX524013:MFY524326 MPT524013:MPU524326 MZP524013:MZQ524326 NJL524013:NJM524326 NTH524013:NTI524326 ODD524013:ODE524326 OMZ524013:ONA524326 OWV524013:OWW524326 PGR524013:PGS524326 PQN524013:PQO524326 QAJ524013:QAK524326 QKF524013:QKG524326 QUB524013:QUC524326 RDX524013:RDY524326 RNT524013:RNU524326 RXP524013:RXQ524326 SHL524013:SHM524326 SRH524013:SRI524326 TBD524013:TBE524326 TKZ524013:TLA524326 TUV524013:TUW524326 UER524013:UES524326 UON524013:UOO524326 UYJ524013:UYK524326 VIF524013:VIG524326 VSB524013:VSC524326 WBX524013:WBY524326 WLT524013:WLU524326 WVP524013:WVQ524326 H589549:I589862 JD589549:JE589862 SZ589549:TA589862 ACV589549:ACW589862 AMR589549:AMS589862 AWN589549:AWO589862 BGJ589549:BGK589862 BQF589549:BQG589862 CAB589549:CAC589862 CJX589549:CJY589862 CTT589549:CTU589862 DDP589549:DDQ589862 DNL589549:DNM589862 DXH589549:DXI589862 EHD589549:EHE589862 EQZ589549:ERA589862 FAV589549:FAW589862 FKR589549:FKS589862 FUN589549:FUO589862 GEJ589549:GEK589862 GOF589549:GOG589862 GYB589549:GYC589862 HHX589549:HHY589862 HRT589549:HRU589862 IBP589549:IBQ589862 ILL589549:ILM589862 IVH589549:IVI589862 JFD589549:JFE589862 JOZ589549:JPA589862 JYV589549:JYW589862 KIR589549:KIS589862 KSN589549:KSO589862 LCJ589549:LCK589862 LMF589549:LMG589862 LWB589549:LWC589862 MFX589549:MFY589862 MPT589549:MPU589862 MZP589549:MZQ589862 NJL589549:NJM589862 NTH589549:NTI589862 ODD589549:ODE589862 OMZ589549:ONA589862 OWV589549:OWW589862 PGR589549:PGS589862 PQN589549:PQO589862 QAJ589549:QAK589862 QKF589549:QKG589862 QUB589549:QUC589862 RDX589549:RDY589862 RNT589549:RNU589862 RXP589549:RXQ589862 SHL589549:SHM589862 SRH589549:SRI589862 TBD589549:TBE589862 TKZ589549:TLA589862 TUV589549:TUW589862 UER589549:UES589862 UON589549:UOO589862 UYJ589549:UYK589862 VIF589549:VIG589862 VSB589549:VSC589862 WBX589549:WBY589862 WLT589549:WLU589862 WVP589549:WVQ589862 H655085:I655398 JD655085:JE655398 SZ655085:TA655398 ACV655085:ACW655398 AMR655085:AMS655398 AWN655085:AWO655398 BGJ655085:BGK655398 BQF655085:BQG655398 CAB655085:CAC655398 CJX655085:CJY655398 CTT655085:CTU655398 DDP655085:DDQ655398 DNL655085:DNM655398 DXH655085:DXI655398 EHD655085:EHE655398 EQZ655085:ERA655398 FAV655085:FAW655398 FKR655085:FKS655398 FUN655085:FUO655398 GEJ655085:GEK655398 GOF655085:GOG655398 GYB655085:GYC655398 HHX655085:HHY655398 HRT655085:HRU655398 IBP655085:IBQ655398 ILL655085:ILM655398 IVH655085:IVI655398 JFD655085:JFE655398 JOZ655085:JPA655398 JYV655085:JYW655398 KIR655085:KIS655398 KSN655085:KSO655398 LCJ655085:LCK655398 LMF655085:LMG655398 LWB655085:LWC655398 MFX655085:MFY655398 MPT655085:MPU655398 MZP655085:MZQ655398 NJL655085:NJM655398 NTH655085:NTI655398 ODD655085:ODE655398 OMZ655085:ONA655398 OWV655085:OWW655398 PGR655085:PGS655398 PQN655085:PQO655398 QAJ655085:QAK655398 QKF655085:QKG655398 QUB655085:QUC655398 RDX655085:RDY655398 RNT655085:RNU655398 RXP655085:RXQ655398 SHL655085:SHM655398 SRH655085:SRI655398 TBD655085:TBE655398 TKZ655085:TLA655398 TUV655085:TUW655398 UER655085:UES655398 UON655085:UOO655398 UYJ655085:UYK655398 VIF655085:VIG655398 VSB655085:VSC655398 WBX655085:WBY655398 WLT655085:WLU655398 WVP655085:WVQ655398 H720621:I720934 JD720621:JE720934 SZ720621:TA720934 ACV720621:ACW720934 AMR720621:AMS720934 AWN720621:AWO720934 BGJ720621:BGK720934 BQF720621:BQG720934 CAB720621:CAC720934 CJX720621:CJY720934 CTT720621:CTU720934 DDP720621:DDQ720934 DNL720621:DNM720934 DXH720621:DXI720934 EHD720621:EHE720934 EQZ720621:ERA720934 FAV720621:FAW720934 FKR720621:FKS720934 FUN720621:FUO720934 GEJ720621:GEK720934 GOF720621:GOG720934 GYB720621:GYC720934 HHX720621:HHY720934 HRT720621:HRU720934 IBP720621:IBQ720934 ILL720621:ILM720934 IVH720621:IVI720934 JFD720621:JFE720934 JOZ720621:JPA720934 JYV720621:JYW720934 KIR720621:KIS720934 KSN720621:KSO720934 LCJ720621:LCK720934 LMF720621:LMG720934 LWB720621:LWC720934 MFX720621:MFY720934 MPT720621:MPU720934 MZP720621:MZQ720934 NJL720621:NJM720934 NTH720621:NTI720934 ODD720621:ODE720934 OMZ720621:ONA720934 OWV720621:OWW720934 PGR720621:PGS720934 PQN720621:PQO720934 QAJ720621:QAK720934 QKF720621:QKG720934 QUB720621:QUC720934 RDX720621:RDY720934 RNT720621:RNU720934 RXP720621:RXQ720934 SHL720621:SHM720934 SRH720621:SRI720934 TBD720621:TBE720934 TKZ720621:TLA720934 TUV720621:TUW720934 UER720621:UES720934 UON720621:UOO720934 UYJ720621:UYK720934 VIF720621:VIG720934 VSB720621:VSC720934 WBX720621:WBY720934 WLT720621:WLU720934 WVP720621:WVQ720934 H786157:I786470 JD786157:JE786470 SZ786157:TA786470 ACV786157:ACW786470 AMR786157:AMS786470 AWN786157:AWO786470 BGJ786157:BGK786470 BQF786157:BQG786470 CAB786157:CAC786470 CJX786157:CJY786470 CTT786157:CTU786470 DDP786157:DDQ786470 DNL786157:DNM786470 DXH786157:DXI786470 EHD786157:EHE786470 EQZ786157:ERA786470 FAV786157:FAW786470 FKR786157:FKS786470 FUN786157:FUO786470 GEJ786157:GEK786470 GOF786157:GOG786470 GYB786157:GYC786470 HHX786157:HHY786470 HRT786157:HRU786470 IBP786157:IBQ786470 ILL786157:ILM786470 IVH786157:IVI786470 JFD786157:JFE786470 JOZ786157:JPA786470 JYV786157:JYW786470 KIR786157:KIS786470 KSN786157:KSO786470 LCJ786157:LCK786470 LMF786157:LMG786470 LWB786157:LWC786470 MFX786157:MFY786470 MPT786157:MPU786470 MZP786157:MZQ786470 NJL786157:NJM786470 NTH786157:NTI786470 ODD786157:ODE786470 OMZ786157:ONA786470 OWV786157:OWW786470 PGR786157:PGS786470 PQN786157:PQO786470 QAJ786157:QAK786470 QKF786157:QKG786470 QUB786157:QUC786470 RDX786157:RDY786470 RNT786157:RNU786470 RXP786157:RXQ786470 SHL786157:SHM786470 SRH786157:SRI786470 TBD786157:TBE786470 TKZ786157:TLA786470 TUV786157:TUW786470 UER786157:UES786470 UON786157:UOO786470 UYJ786157:UYK786470 VIF786157:VIG786470 VSB786157:VSC786470 WBX786157:WBY786470 WLT786157:WLU786470 WVP786157:WVQ786470 H851693:I852006 JD851693:JE852006 SZ851693:TA852006 ACV851693:ACW852006 AMR851693:AMS852006 AWN851693:AWO852006 BGJ851693:BGK852006 BQF851693:BQG852006 CAB851693:CAC852006 CJX851693:CJY852006 CTT851693:CTU852006 DDP851693:DDQ852006 DNL851693:DNM852006 DXH851693:DXI852006 EHD851693:EHE852006 EQZ851693:ERA852006 FAV851693:FAW852006 FKR851693:FKS852006 FUN851693:FUO852006 GEJ851693:GEK852006 GOF851693:GOG852006 GYB851693:GYC852006 HHX851693:HHY852006 HRT851693:HRU852006 IBP851693:IBQ852006 ILL851693:ILM852006 IVH851693:IVI852006 JFD851693:JFE852006 JOZ851693:JPA852006 JYV851693:JYW852006 KIR851693:KIS852006 KSN851693:KSO852006 LCJ851693:LCK852006 LMF851693:LMG852006 LWB851693:LWC852006 MFX851693:MFY852006 MPT851693:MPU852006 MZP851693:MZQ852006 NJL851693:NJM852006 NTH851693:NTI852006 ODD851693:ODE852006 OMZ851693:ONA852006 OWV851693:OWW852006 PGR851693:PGS852006 PQN851693:PQO852006 QAJ851693:QAK852006 QKF851693:QKG852006 QUB851693:QUC852006 RDX851693:RDY852006 RNT851693:RNU852006 RXP851693:RXQ852006 SHL851693:SHM852006 SRH851693:SRI852006 TBD851693:TBE852006 TKZ851693:TLA852006 TUV851693:TUW852006 UER851693:UES852006 UON851693:UOO852006 UYJ851693:UYK852006 VIF851693:VIG852006 VSB851693:VSC852006 WBX851693:WBY852006 WLT851693:WLU852006 WVP851693:WVQ852006 H917229:I917542 JD917229:JE917542 SZ917229:TA917542 ACV917229:ACW917542 AMR917229:AMS917542 AWN917229:AWO917542 BGJ917229:BGK917542 BQF917229:BQG917542 CAB917229:CAC917542 CJX917229:CJY917542 CTT917229:CTU917542 DDP917229:DDQ917542 DNL917229:DNM917542 DXH917229:DXI917542 EHD917229:EHE917542 EQZ917229:ERA917542 FAV917229:FAW917542 FKR917229:FKS917542 FUN917229:FUO917542 GEJ917229:GEK917542 GOF917229:GOG917542 GYB917229:GYC917542 HHX917229:HHY917542 HRT917229:HRU917542 IBP917229:IBQ917542 ILL917229:ILM917542 IVH917229:IVI917542 JFD917229:JFE917542 JOZ917229:JPA917542 JYV917229:JYW917542 KIR917229:KIS917542 KSN917229:KSO917542 LCJ917229:LCK917542 LMF917229:LMG917542 LWB917229:LWC917542 MFX917229:MFY917542 MPT917229:MPU917542 MZP917229:MZQ917542 NJL917229:NJM917542 NTH917229:NTI917542 ODD917229:ODE917542 OMZ917229:ONA917542 OWV917229:OWW917542 PGR917229:PGS917542 PQN917229:PQO917542 QAJ917229:QAK917542 QKF917229:QKG917542 QUB917229:QUC917542 RDX917229:RDY917542 RNT917229:RNU917542 RXP917229:RXQ917542 SHL917229:SHM917542 SRH917229:SRI917542 TBD917229:TBE917542 TKZ917229:TLA917542 TUV917229:TUW917542 UER917229:UES917542 UON917229:UOO917542 UYJ917229:UYK917542 VIF917229:VIG917542 VSB917229:VSC917542 WBX917229:WBY917542 WLT917229:WLU917542 WVP917229:WVQ917542 H982765:I983078 JD982765:JE983078 SZ982765:TA983078 ACV982765:ACW983078 AMR982765:AMS983078 AWN982765:AWO983078 BGJ982765:BGK983078 BQF982765:BQG983078 CAB982765:CAC983078 CJX982765:CJY983078 CTT982765:CTU983078 DDP982765:DDQ983078 DNL982765:DNM983078 DXH982765:DXI983078 EHD982765:EHE983078 EQZ982765:ERA983078 FAV982765:FAW983078 FKR982765:FKS983078 FUN982765:FUO983078 GEJ982765:GEK983078 GOF982765:GOG983078 GYB982765:GYC983078 HHX982765:HHY983078 HRT982765:HRU983078 IBP982765:IBQ983078 ILL982765:ILM983078 IVH982765:IVI983078 JFD982765:JFE983078 JOZ982765:JPA983078 JYV982765:JYW983078 KIR982765:KIS983078 KSN982765:KSO983078 LCJ982765:LCK983078 LMF982765:LMG983078 LWB982765:LWC983078 MFX982765:MFY983078 MPT982765:MPU983078 MZP982765:MZQ983078 NJL982765:NJM983078 NTH982765:NTI983078 ODD982765:ODE983078 OMZ982765:ONA983078 OWV982765:OWW983078 PGR982765:PGS983078 PQN982765:PQO983078 QAJ982765:QAK983078 QKF982765:QKG983078 QUB982765:QUC983078 RDX982765:RDY983078 RNT982765:RNU983078 RXP982765:RXQ983078 SHL982765:SHM983078 SRH982765:SRI983078 TBD982765:TBE983078 TKZ982765:TLA983078 TUV982765:TUW983078 UER982765:UES983078 UON982765:UOO983078 UYJ982765:UYK983078 VIF982765:VIG983078 VSB982765:VSC983078 WBX982765:WBY983078 WLT982765:WLU983078 WVP982765:WVQ983078">
      <formula1>балл2</formula1>
    </dataValidation>
    <dataValidation type="list" allowBlank="1" showInputMessage="1" showErrorMessage="1" sqref="J33:K60 JF33:JG60 TB33:TC60 ACX33:ACY60 AMT33:AMU60 AWP33:AWQ60 BGL33:BGM60 BQH33:BQI60 CAD33:CAE60 CJZ33:CKA60 CTV33:CTW60 DDR33:DDS60 DNN33:DNO60 DXJ33:DXK60 EHF33:EHG60 ERB33:ERC60 FAX33:FAY60 FKT33:FKU60 FUP33:FUQ60 GEL33:GEM60 GOH33:GOI60 GYD33:GYE60 HHZ33:HIA60 HRV33:HRW60 IBR33:IBS60 ILN33:ILO60 IVJ33:IVK60 JFF33:JFG60 JPB33:JPC60 JYX33:JYY60 KIT33:KIU60 KSP33:KSQ60 LCL33:LCM60 LMH33:LMI60 LWD33:LWE60 MFZ33:MGA60 MPV33:MPW60 MZR33:MZS60 NJN33:NJO60 NTJ33:NTK60 ODF33:ODG60 ONB33:ONC60 OWX33:OWY60 PGT33:PGU60 PQP33:PQQ60 QAL33:QAM60 QKH33:QKI60 QUD33:QUE60 RDZ33:REA60 RNV33:RNW60 RXR33:RXS60 SHN33:SHO60 SRJ33:SRK60 TBF33:TBG60 TLB33:TLC60 TUX33:TUY60 UET33:UEU60 UOP33:UOQ60 UYL33:UYM60 VIH33:VII60 VSD33:VSE60 WBZ33:WCA60 WLV33:WLW60 WVR33:WVS60 J65261:K65574 JF65261:JG65574 TB65261:TC65574 ACX65261:ACY65574 AMT65261:AMU65574 AWP65261:AWQ65574 BGL65261:BGM65574 BQH65261:BQI65574 CAD65261:CAE65574 CJZ65261:CKA65574 CTV65261:CTW65574 DDR65261:DDS65574 DNN65261:DNO65574 DXJ65261:DXK65574 EHF65261:EHG65574 ERB65261:ERC65574 FAX65261:FAY65574 FKT65261:FKU65574 FUP65261:FUQ65574 GEL65261:GEM65574 GOH65261:GOI65574 GYD65261:GYE65574 HHZ65261:HIA65574 HRV65261:HRW65574 IBR65261:IBS65574 ILN65261:ILO65574 IVJ65261:IVK65574 JFF65261:JFG65574 JPB65261:JPC65574 JYX65261:JYY65574 KIT65261:KIU65574 KSP65261:KSQ65574 LCL65261:LCM65574 LMH65261:LMI65574 LWD65261:LWE65574 MFZ65261:MGA65574 MPV65261:MPW65574 MZR65261:MZS65574 NJN65261:NJO65574 NTJ65261:NTK65574 ODF65261:ODG65574 ONB65261:ONC65574 OWX65261:OWY65574 PGT65261:PGU65574 PQP65261:PQQ65574 QAL65261:QAM65574 QKH65261:QKI65574 QUD65261:QUE65574 RDZ65261:REA65574 RNV65261:RNW65574 RXR65261:RXS65574 SHN65261:SHO65574 SRJ65261:SRK65574 TBF65261:TBG65574 TLB65261:TLC65574 TUX65261:TUY65574 UET65261:UEU65574 UOP65261:UOQ65574 UYL65261:UYM65574 VIH65261:VII65574 VSD65261:VSE65574 WBZ65261:WCA65574 WLV65261:WLW65574 WVR65261:WVS65574 J130797:K131110 JF130797:JG131110 TB130797:TC131110 ACX130797:ACY131110 AMT130797:AMU131110 AWP130797:AWQ131110 BGL130797:BGM131110 BQH130797:BQI131110 CAD130797:CAE131110 CJZ130797:CKA131110 CTV130797:CTW131110 DDR130797:DDS131110 DNN130797:DNO131110 DXJ130797:DXK131110 EHF130797:EHG131110 ERB130797:ERC131110 FAX130797:FAY131110 FKT130797:FKU131110 FUP130797:FUQ131110 GEL130797:GEM131110 GOH130797:GOI131110 GYD130797:GYE131110 HHZ130797:HIA131110 HRV130797:HRW131110 IBR130797:IBS131110 ILN130797:ILO131110 IVJ130797:IVK131110 JFF130797:JFG131110 JPB130797:JPC131110 JYX130797:JYY131110 KIT130797:KIU131110 KSP130797:KSQ131110 LCL130797:LCM131110 LMH130797:LMI131110 LWD130797:LWE131110 MFZ130797:MGA131110 MPV130797:MPW131110 MZR130797:MZS131110 NJN130797:NJO131110 NTJ130797:NTK131110 ODF130797:ODG131110 ONB130797:ONC131110 OWX130797:OWY131110 PGT130797:PGU131110 PQP130797:PQQ131110 QAL130797:QAM131110 QKH130797:QKI131110 QUD130797:QUE131110 RDZ130797:REA131110 RNV130797:RNW131110 RXR130797:RXS131110 SHN130797:SHO131110 SRJ130797:SRK131110 TBF130797:TBG131110 TLB130797:TLC131110 TUX130797:TUY131110 UET130797:UEU131110 UOP130797:UOQ131110 UYL130797:UYM131110 VIH130797:VII131110 VSD130797:VSE131110 WBZ130797:WCA131110 WLV130797:WLW131110 WVR130797:WVS131110 J196333:K196646 JF196333:JG196646 TB196333:TC196646 ACX196333:ACY196646 AMT196333:AMU196646 AWP196333:AWQ196646 BGL196333:BGM196646 BQH196333:BQI196646 CAD196333:CAE196646 CJZ196333:CKA196646 CTV196333:CTW196646 DDR196333:DDS196646 DNN196333:DNO196646 DXJ196333:DXK196646 EHF196333:EHG196646 ERB196333:ERC196646 FAX196333:FAY196646 FKT196333:FKU196646 FUP196333:FUQ196646 GEL196333:GEM196646 GOH196333:GOI196646 GYD196333:GYE196646 HHZ196333:HIA196646 HRV196333:HRW196646 IBR196333:IBS196646 ILN196333:ILO196646 IVJ196333:IVK196646 JFF196333:JFG196646 JPB196333:JPC196646 JYX196333:JYY196646 KIT196333:KIU196646 KSP196333:KSQ196646 LCL196333:LCM196646 LMH196333:LMI196646 LWD196333:LWE196646 MFZ196333:MGA196646 MPV196333:MPW196646 MZR196333:MZS196646 NJN196333:NJO196646 NTJ196333:NTK196646 ODF196333:ODG196646 ONB196333:ONC196646 OWX196333:OWY196646 PGT196333:PGU196646 PQP196333:PQQ196646 QAL196333:QAM196646 QKH196333:QKI196646 QUD196333:QUE196646 RDZ196333:REA196646 RNV196333:RNW196646 RXR196333:RXS196646 SHN196333:SHO196646 SRJ196333:SRK196646 TBF196333:TBG196646 TLB196333:TLC196646 TUX196333:TUY196646 UET196333:UEU196646 UOP196333:UOQ196646 UYL196333:UYM196646 VIH196333:VII196646 VSD196333:VSE196646 WBZ196333:WCA196646 WLV196333:WLW196646 WVR196333:WVS196646 J261869:K262182 JF261869:JG262182 TB261869:TC262182 ACX261869:ACY262182 AMT261869:AMU262182 AWP261869:AWQ262182 BGL261869:BGM262182 BQH261869:BQI262182 CAD261869:CAE262182 CJZ261869:CKA262182 CTV261869:CTW262182 DDR261869:DDS262182 DNN261869:DNO262182 DXJ261869:DXK262182 EHF261869:EHG262182 ERB261869:ERC262182 FAX261869:FAY262182 FKT261869:FKU262182 FUP261869:FUQ262182 GEL261869:GEM262182 GOH261869:GOI262182 GYD261869:GYE262182 HHZ261869:HIA262182 HRV261869:HRW262182 IBR261869:IBS262182 ILN261869:ILO262182 IVJ261869:IVK262182 JFF261869:JFG262182 JPB261869:JPC262182 JYX261869:JYY262182 KIT261869:KIU262182 KSP261869:KSQ262182 LCL261869:LCM262182 LMH261869:LMI262182 LWD261869:LWE262182 MFZ261869:MGA262182 MPV261869:MPW262182 MZR261869:MZS262182 NJN261869:NJO262182 NTJ261869:NTK262182 ODF261869:ODG262182 ONB261869:ONC262182 OWX261869:OWY262182 PGT261869:PGU262182 PQP261869:PQQ262182 QAL261869:QAM262182 QKH261869:QKI262182 QUD261869:QUE262182 RDZ261869:REA262182 RNV261869:RNW262182 RXR261869:RXS262182 SHN261869:SHO262182 SRJ261869:SRK262182 TBF261869:TBG262182 TLB261869:TLC262182 TUX261869:TUY262182 UET261869:UEU262182 UOP261869:UOQ262182 UYL261869:UYM262182 VIH261869:VII262182 VSD261869:VSE262182 WBZ261869:WCA262182 WLV261869:WLW262182 WVR261869:WVS262182 J327405:K327718 JF327405:JG327718 TB327405:TC327718 ACX327405:ACY327718 AMT327405:AMU327718 AWP327405:AWQ327718 BGL327405:BGM327718 BQH327405:BQI327718 CAD327405:CAE327718 CJZ327405:CKA327718 CTV327405:CTW327718 DDR327405:DDS327718 DNN327405:DNO327718 DXJ327405:DXK327718 EHF327405:EHG327718 ERB327405:ERC327718 FAX327405:FAY327718 FKT327405:FKU327718 FUP327405:FUQ327718 GEL327405:GEM327718 GOH327405:GOI327718 GYD327405:GYE327718 HHZ327405:HIA327718 HRV327405:HRW327718 IBR327405:IBS327718 ILN327405:ILO327718 IVJ327405:IVK327718 JFF327405:JFG327718 JPB327405:JPC327718 JYX327405:JYY327718 KIT327405:KIU327718 KSP327405:KSQ327718 LCL327405:LCM327718 LMH327405:LMI327718 LWD327405:LWE327718 MFZ327405:MGA327718 MPV327405:MPW327718 MZR327405:MZS327718 NJN327405:NJO327718 NTJ327405:NTK327718 ODF327405:ODG327718 ONB327405:ONC327718 OWX327405:OWY327718 PGT327405:PGU327718 PQP327405:PQQ327718 QAL327405:QAM327718 QKH327405:QKI327718 QUD327405:QUE327718 RDZ327405:REA327718 RNV327405:RNW327718 RXR327405:RXS327718 SHN327405:SHO327718 SRJ327405:SRK327718 TBF327405:TBG327718 TLB327405:TLC327718 TUX327405:TUY327718 UET327405:UEU327718 UOP327405:UOQ327718 UYL327405:UYM327718 VIH327405:VII327718 VSD327405:VSE327718 WBZ327405:WCA327718 WLV327405:WLW327718 WVR327405:WVS327718 J392941:K393254 JF392941:JG393254 TB392941:TC393254 ACX392941:ACY393254 AMT392941:AMU393254 AWP392941:AWQ393254 BGL392941:BGM393254 BQH392941:BQI393254 CAD392941:CAE393254 CJZ392941:CKA393254 CTV392941:CTW393254 DDR392941:DDS393254 DNN392941:DNO393254 DXJ392941:DXK393254 EHF392941:EHG393254 ERB392941:ERC393254 FAX392941:FAY393254 FKT392941:FKU393254 FUP392941:FUQ393254 GEL392941:GEM393254 GOH392941:GOI393254 GYD392941:GYE393254 HHZ392941:HIA393254 HRV392941:HRW393254 IBR392941:IBS393254 ILN392941:ILO393254 IVJ392941:IVK393254 JFF392941:JFG393254 JPB392941:JPC393254 JYX392941:JYY393254 KIT392941:KIU393254 KSP392941:KSQ393254 LCL392941:LCM393254 LMH392941:LMI393254 LWD392941:LWE393254 MFZ392941:MGA393254 MPV392941:MPW393254 MZR392941:MZS393254 NJN392941:NJO393254 NTJ392941:NTK393254 ODF392941:ODG393254 ONB392941:ONC393254 OWX392941:OWY393254 PGT392941:PGU393254 PQP392941:PQQ393254 QAL392941:QAM393254 QKH392941:QKI393254 QUD392941:QUE393254 RDZ392941:REA393254 RNV392941:RNW393254 RXR392941:RXS393254 SHN392941:SHO393254 SRJ392941:SRK393254 TBF392941:TBG393254 TLB392941:TLC393254 TUX392941:TUY393254 UET392941:UEU393254 UOP392941:UOQ393254 UYL392941:UYM393254 VIH392941:VII393254 VSD392941:VSE393254 WBZ392941:WCA393254 WLV392941:WLW393254 WVR392941:WVS393254 J458477:K458790 JF458477:JG458790 TB458477:TC458790 ACX458477:ACY458790 AMT458477:AMU458790 AWP458477:AWQ458790 BGL458477:BGM458790 BQH458477:BQI458790 CAD458477:CAE458790 CJZ458477:CKA458790 CTV458477:CTW458790 DDR458477:DDS458790 DNN458477:DNO458790 DXJ458477:DXK458790 EHF458477:EHG458790 ERB458477:ERC458790 FAX458477:FAY458790 FKT458477:FKU458790 FUP458477:FUQ458790 GEL458477:GEM458790 GOH458477:GOI458790 GYD458477:GYE458790 HHZ458477:HIA458790 HRV458477:HRW458790 IBR458477:IBS458790 ILN458477:ILO458790 IVJ458477:IVK458790 JFF458477:JFG458790 JPB458477:JPC458790 JYX458477:JYY458790 KIT458477:KIU458790 KSP458477:KSQ458790 LCL458477:LCM458790 LMH458477:LMI458790 LWD458477:LWE458790 MFZ458477:MGA458790 MPV458477:MPW458790 MZR458477:MZS458790 NJN458477:NJO458790 NTJ458477:NTK458790 ODF458477:ODG458790 ONB458477:ONC458790 OWX458477:OWY458790 PGT458477:PGU458790 PQP458477:PQQ458790 QAL458477:QAM458790 QKH458477:QKI458790 QUD458477:QUE458790 RDZ458477:REA458790 RNV458477:RNW458790 RXR458477:RXS458790 SHN458477:SHO458790 SRJ458477:SRK458790 TBF458477:TBG458790 TLB458477:TLC458790 TUX458477:TUY458790 UET458477:UEU458790 UOP458477:UOQ458790 UYL458477:UYM458790 VIH458477:VII458790 VSD458477:VSE458790 WBZ458477:WCA458790 WLV458477:WLW458790 WVR458477:WVS458790 J524013:K524326 JF524013:JG524326 TB524013:TC524326 ACX524013:ACY524326 AMT524013:AMU524326 AWP524013:AWQ524326 BGL524013:BGM524326 BQH524013:BQI524326 CAD524013:CAE524326 CJZ524013:CKA524326 CTV524013:CTW524326 DDR524013:DDS524326 DNN524013:DNO524326 DXJ524013:DXK524326 EHF524013:EHG524326 ERB524013:ERC524326 FAX524013:FAY524326 FKT524013:FKU524326 FUP524013:FUQ524326 GEL524013:GEM524326 GOH524013:GOI524326 GYD524013:GYE524326 HHZ524013:HIA524326 HRV524013:HRW524326 IBR524013:IBS524326 ILN524013:ILO524326 IVJ524013:IVK524326 JFF524013:JFG524326 JPB524013:JPC524326 JYX524013:JYY524326 KIT524013:KIU524326 KSP524013:KSQ524326 LCL524013:LCM524326 LMH524013:LMI524326 LWD524013:LWE524326 MFZ524013:MGA524326 MPV524013:MPW524326 MZR524013:MZS524326 NJN524013:NJO524326 NTJ524013:NTK524326 ODF524013:ODG524326 ONB524013:ONC524326 OWX524013:OWY524326 PGT524013:PGU524326 PQP524013:PQQ524326 QAL524013:QAM524326 QKH524013:QKI524326 QUD524013:QUE524326 RDZ524013:REA524326 RNV524013:RNW524326 RXR524013:RXS524326 SHN524013:SHO524326 SRJ524013:SRK524326 TBF524013:TBG524326 TLB524013:TLC524326 TUX524013:TUY524326 UET524013:UEU524326 UOP524013:UOQ524326 UYL524013:UYM524326 VIH524013:VII524326 VSD524013:VSE524326 WBZ524013:WCA524326 WLV524013:WLW524326 WVR524013:WVS524326 J589549:K589862 JF589549:JG589862 TB589549:TC589862 ACX589549:ACY589862 AMT589549:AMU589862 AWP589549:AWQ589862 BGL589549:BGM589862 BQH589549:BQI589862 CAD589549:CAE589862 CJZ589549:CKA589862 CTV589549:CTW589862 DDR589549:DDS589862 DNN589549:DNO589862 DXJ589549:DXK589862 EHF589549:EHG589862 ERB589549:ERC589862 FAX589549:FAY589862 FKT589549:FKU589862 FUP589549:FUQ589862 GEL589549:GEM589862 GOH589549:GOI589862 GYD589549:GYE589862 HHZ589549:HIA589862 HRV589549:HRW589862 IBR589549:IBS589862 ILN589549:ILO589862 IVJ589549:IVK589862 JFF589549:JFG589862 JPB589549:JPC589862 JYX589549:JYY589862 KIT589549:KIU589862 KSP589549:KSQ589862 LCL589549:LCM589862 LMH589549:LMI589862 LWD589549:LWE589862 MFZ589549:MGA589862 MPV589549:MPW589862 MZR589549:MZS589862 NJN589549:NJO589862 NTJ589549:NTK589862 ODF589549:ODG589862 ONB589549:ONC589862 OWX589549:OWY589862 PGT589549:PGU589862 PQP589549:PQQ589862 QAL589549:QAM589862 QKH589549:QKI589862 QUD589549:QUE589862 RDZ589549:REA589862 RNV589549:RNW589862 RXR589549:RXS589862 SHN589549:SHO589862 SRJ589549:SRK589862 TBF589549:TBG589862 TLB589549:TLC589862 TUX589549:TUY589862 UET589549:UEU589862 UOP589549:UOQ589862 UYL589549:UYM589862 VIH589549:VII589862 VSD589549:VSE589862 WBZ589549:WCA589862 WLV589549:WLW589862 WVR589549:WVS589862 J655085:K655398 JF655085:JG655398 TB655085:TC655398 ACX655085:ACY655398 AMT655085:AMU655398 AWP655085:AWQ655398 BGL655085:BGM655398 BQH655085:BQI655398 CAD655085:CAE655398 CJZ655085:CKA655398 CTV655085:CTW655398 DDR655085:DDS655398 DNN655085:DNO655398 DXJ655085:DXK655398 EHF655085:EHG655398 ERB655085:ERC655398 FAX655085:FAY655398 FKT655085:FKU655398 FUP655085:FUQ655398 GEL655085:GEM655398 GOH655085:GOI655398 GYD655085:GYE655398 HHZ655085:HIA655398 HRV655085:HRW655398 IBR655085:IBS655398 ILN655085:ILO655398 IVJ655085:IVK655398 JFF655085:JFG655398 JPB655085:JPC655398 JYX655085:JYY655398 KIT655085:KIU655398 KSP655085:KSQ655398 LCL655085:LCM655398 LMH655085:LMI655398 LWD655085:LWE655398 MFZ655085:MGA655398 MPV655085:MPW655398 MZR655085:MZS655398 NJN655085:NJO655398 NTJ655085:NTK655398 ODF655085:ODG655398 ONB655085:ONC655398 OWX655085:OWY655398 PGT655085:PGU655398 PQP655085:PQQ655398 QAL655085:QAM655398 QKH655085:QKI655398 QUD655085:QUE655398 RDZ655085:REA655398 RNV655085:RNW655398 RXR655085:RXS655398 SHN655085:SHO655398 SRJ655085:SRK655398 TBF655085:TBG655398 TLB655085:TLC655398 TUX655085:TUY655398 UET655085:UEU655398 UOP655085:UOQ655398 UYL655085:UYM655398 VIH655085:VII655398 VSD655085:VSE655398 WBZ655085:WCA655398 WLV655085:WLW655398 WVR655085:WVS655398 J720621:K720934 JF720621:JG720934 TB720621:TC720934 ACX720621:ACY720934 AMT720621:AMU720934 AWP720621:AWQ720934 BGL720621:BGM720934 BQH720621:BQI720934 CAD720621:CAE720934 CJZ720621:CKA720934 CTV720621:CTW720934 DDR720621:DDS720934 DNN720621:DNO720934 DXJ720621:DXK720934 EHF720621:EHG720934 ERB720621:ERC720934 FAX720621:FAY720934 FKT720621:FKU720934 FUP720621:FUQ720934 GEL720621:GEM720934 GOH720621:GOI720934 GYD720621:GYE720934 HHZ720621:HIA720934 HRV720621:HRW720934 IBR720621:IBS720934 ILN720621:ILO720934 IVJ720621:IVK720934 JFF720621:JFG720934 JPB720621:JPC720934 JYX720621:JYY720934 KIT720621:KIU720934 KSP720621:KSQ720934 LCL720621:LCM720934 LMH720621:LMI720934 LWD720621:LWE720934 MFZ720621:MGA720934 MPV720621:MPW720934 MZR720621:MZS720934 NJN720621:NJO720934 NTJ720621:NTK720934 ODF720621:ODG720934 ONB720621:ONC720934 OWX720621:OWY720934 PGT720621:PGU720934 PQP720621:PQQ720934 QAL720621:QAM720934 QKH720621:QKI720934 QUD720621:QUE720934 RDZ720621:REA720934 RNV720621:RNW720934 RXR720621:RXS720934 SHN720621:SHO720934 SRJ720621:SRK720934 TBF720621:TBG720934 TLB720621:TLC720934 TUX720621:TUY720934 UET720621:UEU720934 UOP720621:UOQ720934 UYL720621:UYM720934 VIH720621:VII720934 VSD720621:VSE720934 WBZ720621:WCA720934 WLV720621:WLW720934 WVR720621:WVS720934 J786157:K786470 JF786157:JG786470 TB786157:TC786470 ACX786157:ACY786470 AMT786157:AMU786470 AWP786157:AWQ786470 BGL786157:BGM786470 BQH786157:BQI786470 CAD786157:CAE786470 CJZ786157:CKA786470 CTV786157:CTW786470 DDR786157:DDS786470 DNN786157:DNO786470 DXJ786157:DXK786470 EHF786157:EHG786470 ERB786157:ERC786470 FAX786157:FAY786470 FKT786157:FKU786470 FUP786157:FUQ786470 GEL786157:GEM786470 GOH786157:GOI786470 GYD786157:GYE786470 HHZ786157:HIA786470 HRV786157:HRW786470 IBR786157:IBS786470 ILN786157:ILO786470 IVJ786157:IVK786470 JFF786157:JFG786470 JPB786157:JPC786470 JYX786157:JYY786470 KIT786157:KIU786470 KSP786157:KSQ786470 LCL786157:LCM786470 LMH786157:LMI786470 LWD786157:LWE786470 MFZ786157:MGA786470 MPV786157:MPW786470 MZR786157:MZS786470 NJN786157:NJO786470 NTJ786157:NTK786470 ODF786157:ODG786470 ONB786157:ONC786470 OWX786157:OWY786470 PGT786157:PGU786470 PQP786157:PQQ786470 QAL786157:QAM786470 QKH786157:QKI786470 QUD786157:QUE786470 RDZ786157:REA786470 RNV786157:RNW786470 RXR786157:RXS786470 SHN786157:SHO786470 SRJ786157:SRK786470 TBF786157:TBG786470 TLB786157:TLC786470 TUX786157:TUY786470 UET786157:UEU786470 UOP786157:UOQ786470 UYL786157:UYM786470 VIH786157:VII786470 VSD786157:VSE786470 WBZ786157:WCA786470 WLV786157:WLW786470 WVR786157:WVS786470 J851693:K852006 JF851693:JG852006 TB851693:TC852006 ACX851693:ACY852006 AMT851693:AMU852006 AWP851693:AWQ852006 BGL851693:BGM852006 BQH851693:BQI852006 CAD851693:CAE852006 CJZ851693:CKA852006 CTV851693:CTW852006 DDR851693:DDS852006 DNN851693:DNO852006 DXJ851693:DXK852006 EHF851693:EHG852006 ERB851693:ERC852006 FAX851693:FAY852006 FKT851693:FKU852006 FUP851693:FUQ852006 GEL851693:GEM852006 GOH851693:GOI852006 GYD851693:GYE852006 HHZ851693:HIA852006 HRV851693:HRW852006 IBR851693:IBS852006 ILN851693:ILO852006 IVJ851693:IVK852006 JFF851693:JFG852006 JPB851693:JPC852006 JYX851693:JYY852006 KIT851693:KIU852006 KSP851693:KSQ852006 LCL851693:LCM852006 LMH851693:LMI852006 LWD851693:LWE852006 MFZ851693:MGA852006 MPV851693:MPW852006 MZR851693:MZS852006 NJN851693:NJO852006 NTJ851693:NTK852006 ODF851693:ODG852006 ONB851693:ONC852006 OWX851693:OWY852006 PGT851693:PGU852006 PQP851693:PQQ852006 QAL851693:QAM852006 QKH851693:QKI852006 QUD851693:QUE852006 RDZ851693:REA852006 RNV851693:RNW852006 RXR851693:RXS852006 SHN851693:SHO852006 SRJ851693:SRK852006 TBF851693:TBG852006 TLB851693:TLC852006 TUX851693:TUY852006 UET851693:UEU852006 UOP851693:UOQ852006 UYL851693:UYM852006 VIH851693:VII852006 VSD851693:VSE852006 WBZ851693:WCA852006 WLV851693:WLW852006 WVR851693:WVS852006 J917229:K917542 JF917229:JG917542 TB917229:TC917542 ACX917229:ACY917542 AMT917229:AMU917542 AWP917229:AWQ917542 BGL917229:BGM917542 BQH917229:BQI917542 CAD917229:CAE917542 CJZ917229:CKA917542 CTV917229:CTW917542 DDR917229:DDS917542 DNN917229:DNO917542 DXJ917229:DXK917542 EHF917229:EHG917542 ERB917229:ERC917542 FAX917229:FAY917542 FKT917229:FKU917542 FUP917229:FUQ917542 GEL917229:GEM917542 GOH917229:GOI917542 GYD917229:GYE917542 HHZ917229:HIA917542 HRV917229:HRW917542 IBR917229:IBS917542 ILN917229:ILO917542 IVJ917229:IVK917542 JFF917229:JFG917542 JPB917229:JPC917542 JYX917229:JYY917542 KIT917229:KIU917542 KSP917229:KSQ917542 LCL917229:LCM917542 LMH917229:LMI917542 LWD917229:LWE917542 MFZ917229:MGA917542 MPV917229:MPW917542 MZR917229:MZS917542 NJN917229:NJO917542 NTJ917229:NTK917542 ODF917229:ODG917542 ONB917229:ONC917542 OWX917229:OWY917542 PGT917229:PGU917542 PQP917229:PQQ917542 QAL917229:QAM917542 QKH917229:QKI917542 QUD917229:QUE917542 RDZ917229:REA917542 RNV917229:RNW917542 RXR917229:RXS917542 SHN917229:SHO917542 SRJ917229:SRK917542 TBF917229:TBG917542 TLB917229:TLC917542 TUX917229:TUY917542 UET917229:UEU917542 UOP917229:UOQ917542 UYL917229:UYM917542 VIH917229:VII917542 VSD917229:VSE917542 WBZ917229:WCA917542 WLV917229:WLW917542 WVR917229:WVS917542 J982765:K983078 JF982765:JG983078 TB982765:TC983078 ACX982765:ACY983078 AMT982765:AMU983078 AWP982765:AWQ983078 BGL982765:BGM983078 BQH982765:BQI983078 CAD982765:CAE983078 CJZ982765:CKA983078 CTV982765:CTW983078 DDR982765:DDS983078 DNN982765:DNO983078 DXJ982765:DXK983078 EHF982765:EHG983078 ERB982765:ERC983078 FAX982765:FAY983078 FKT982765:FKU983078 FUP982765:FUQ983078 GEL982765:GEM983078 GOH982765:GOI983078 GYD982765:GYE983078 HHZ982765:HIA983078 HRV982765:HRW983078 IBR982765:IBS983078 ILN982765:ILO983078 IVJ982765:IVK983078 JFF982765:JFG983078 JPB982765:JPC983078 JYX982765:JYY983078 KIT982765:KIU983078 KSP982765:KSQ983078 LCL982765:LCM983078 LMH982765:LMI983078 LWD982765:LWE983078 MFZ982765:MGA983078 MPV982765:MPW983078 MZR982765:MZS983078 NJN982765:NJO983078 NTJ982765:NTK983078 ODF982765:ODG983078 ONB982765:ONC983078 OWX982765:OWY983078 PGT982765:PGU983078 PQP982765:PQQ983078 QAL982765:QAM983078 QKH982765:QKI983078 QUD982765:QUE983078 RDZ982765:REA983078 RNV982765:RNW983078 RXR982765:RXS983078 SHN982765:SHO983078 SRJ982765:SRK983078 TBF982765:TBG983078 TLB982765:TLC983078 TUX982765:TUY983078 UET982765:UEU983078 UOP982765:UOQ983078 UYL982765:UYM983078 VIH982765:VII983078 VSD982765:VSE983078 WBZ982765:WCA983078 WLV982765:WLW983078 WVR982765:WVS983078 R33:S60 JN33:JO60 TJ33:TK60 ADF33:ADG60 ANB33:ANC60 AWX33:AWY60 BGT33:BGU60 BQP33:BQQ60 CAL33:CAM60 CKH33:CKI60 CUD33:CUE60 DDZ33:DEA60 DNV33:DNW60 DXR33:DXS60 EHN33:EHO60 ERJ33:ERK60 FBF33:FBG60 FLB33:FLC60 FUX33:FUY60 GET33:GEU60 GOP33:GOQ60 GYL33:GYM60 HIH33:HII60 HSD33:HSE60 IBZ33:ICA60 ILV33:ILW60 IVR33:IVS60 JFN33:JFO60 JPJ33:JPK60 JZF33:JZG60 KJB33:KJC60 KSX33:KSY60 LCT33:LCU60 LMP33:LMQ60 LWL33:LWM60 MGH33:MGI60 MQD33:MQE60 MZZ33:NAA60 NJV33:NJW60 NTR33:NTS60 ODN33:ODO60 ONJ33:ONK60 OXF33:OXG60 PHB33:PHC60 PQX33:PQY60 QAT33:QAU60 QKP33:QKQ60 QUL33:QUM60 REH33:REI60 ROD33:ROE60 RXZ33:RYA60 SHV33:SHW60 SRR33:SRS60 TBN33:TBO60 TLJ33:TLK60 TVF33:TVG60 UFB33:UFC60 UOX33:UOY60 UYT33:UYU60 VIP33:VIQ60 VSL33:VSM60 WCH33:WCI60 WMD33:WME60 WVZ33:WWA60 R65261:S65574 JN65261:JO65574 TJ65261:TK65574 ADF65261:ADG65574 ANB65261:ANC65574 AWX65261:AWY65574 BGT65261:BGU65574 BQP65261:BQQ65574 CAL65261:CAM65574 CKH65261:CKI65574 CUD65261:CUE65574 DDZ65261:DEA65574 DNV65261:DNW65574 DXR65261:DXS65574 EHN65261:EHO65574 ERJ65261:ERK65574 FBF65261:FBG65574 FLB65261:FLC65574 FUX65261:FUY65574 GET65261:GEU65574 GOP65261:GOQ65574 GYL65261:GYM65574 HIH65261:HII65574 HSD65261:HSE65574 IBZ65261:ICA65574 ILV65261:ILW65574 IVR65261:IVS65574 JFN65261:JFO65574 JPJ65261:JPK65574 JZF65261:JZG65574 KJB65261:KJC65574 KSX65261:KSY65574 LCT65261:LCU65574 LMP65261:LMQ65574 LWL65261:LWM65574 MGH65261:MGI65574 MQD65261:MQE65574 MZZ65261:NAA65574 NJV65261:NJW65574 NTR65261:NTS65574 ODN65261:ODO65574 ONJ65261:ONK65574 OXF65261:OXG65574 PHB65261:PHC65574 PQX65261:PQY65574 QAT65261:QAU65574 QKP65261:QKQ65574 QUL65261:QUM65574 REH65261:REI65574 ROD65261:ROE65574 RXZ65261:RYA65574 SHV65261:SHW65574 SRR65261:SRS65574 TBN65261:TBO65574 TLJ65261:TLK65574 TVF65261:TVG65574 UFB65261:UFC65574 UOX65261:UOY65574 UYT65261:UYU65574 VIP65261:VIQ65574 VSL65261:VSM65574 WCH65261:WCI65574 WMD65261:WME65574 WVZ65261:WWA65574 R130797:S131110 JN130797:JO131110 TJ130797:TK131110 ADF130797:ADG131110 ANB130797:ANC131110 AWX130797:AWY131110 BGT130797:BGU131110 BQP130797:BQQ131110 CAL130797:CAM131110 CKH130797:CKI131110 CUD130797:CUE131110 DDZ130797:DEA131110 DNV130797:DNW131110 DXR130797:DXS131110 EHN130797:EHO131110 ERJ130797:ERK131110 FBF130797:FBG131110 FLB130797:FLC131110 FUX130797:FUY131110 GET130797:GEU131110 GOP130797:GOQ131110 GYL130797:GYM131110 HIH130797:HII131110 HSD130797:HSE131110 IBZ130797:ICA131110 ILV130797:ILW131110 IVR130797:IVS131110 JFN130797:JFO131110 JPJ130797:JPK131110 JZF130797:JZG131110 KJB130797:KJC131110 KSX130797:KSY131110 LCT130797:LCU131110 LMP130797:LMQ131110 LWL130797:LWM131110 MGH130797:MGI131110 MQD130797:MQE131110 MZZ130797:NAA131110 NJV130797:NJW131110 NTR130797:NTS131110 ODN130797:ODO131110 ONJ130797:ONK131110 OXF130797:OXG131110 PHB130797:PHC131110 PQX130797:PQY131110 QAT130797:QAU131110 QKP130797:QKQ131110 QUL130797:QUM131110 REH130797:REI131110 ROD130797:ROE131110 RXZ130797:RYA131110 SHV130797:SHW131110 SRR130797:SRS131110 TBN130797:TBO131110 TLJ130797:TLK131110 TVF130797:TVG131110 UFB130797:UFC131110 UOX130797:UOY131110 UYT130797:UYU131110 VIP130797:VIQ131110 VSL130797:VSM131110 WCH130797:WCI131110 WMD130797:WME131110 WVZ130797:WWA131110 R196333:S196646 JN196333:JO196646 TJ196333:TK196646 ADF196333:ADG196646 ANB196333:ANC196646 AWX196333:AWY196646 BGT196333:BGU196646 BQP196333:BQQ196646 CAL196333:CAM196646 CKH196333:CKI196646 CUD196333:CUE196646 DDZ196333:DEA196646 DNV196333:DNW196646 DXR196333:DXS196646 EHN196333:EHO196646 ERJ196333:ERK196646 FBF196333:FBG196646 FLB196333:FLC196646 FUX196333:FUY196646 GET196333:GEU196646 GOP196333:GOQ196646 GYL196333:GYM196646 HIH196333:HII196646 HSD196333:HSE196646 IBZ196333:ICA196646 ILV196333:ILW196646 IVR196333:IVS196646 JFN196333:JFO196646 JPJ196333:JPK196646 JZF196333:JZG196646 KJB196333:KJC196646 KSX196333:KSY196646 LCT196333:LCU196646 LMP196333:LMQ196646 LWL196333:LWM196646 MGH196333:MGI196646 MQD196333:MQE196646 MZZ196333:NAA196646 NJV196333:NJW196646 NTR196333:NTS196646 ODN196333:ODO196646 ONJ196333:ONK196646 OXF196333:OXG196646 PHB196333:PHC196646 PQX196333:PQY196646 QAT196333:QAU196646 QKP196333:QKQ196646 QUL196333:QUM196646 REH196333:REI196646 ROD196333:ROE196646 RXZ196333:RYA196646 SHV196333:SHW196646 SRR196333:SRS196646 TBN196333:TBO196646 TLJ196333:TLK196646 TVF196333:TVG196646 UFB196333:UFC196646 UOX196333:UOY196646 UYT196333:UYU196646 VIP196333:VIQ196646 VSL196333:VSM196646 WCH196333:WCI196646 WMD196333:WME196646 WVZ196333:WWA196646 R261869:S262182 JN261869:JO262182 TJ261869:TK262182 ADF261869:ADG262182 ANB261869:ANC262182 AWX261869:AWY262182 BGT261869:BGU262182 BQP261869:BQQ262182 CAL261869:CAM262182 CKH261869:CKI262182 CUD261869:CUE262182 DDZ261869:DEA262182 DNV261869:DNW262182 DXR261869:DXS262182 EHN261869:EHO262182 ERJ261869:ERK262182 FBF261869:FBG262182 FLB261869:FLC262182 FUX261869:FUY262182 GET261869:GEU262182 GOP261869:GOQ262182 GYL261869:GYM262182 HIH261869:HII262182 HSD261869:HSE262182 IBZ261869:ICA262182 ILV261869:ILW262182 IVR261869:IVS262182 JFN261869:JFO262182 JPJ261869:JPK262182 JZF261869:JZG262182 KJB261869:KJC262182 KSX261869:KSY262182 LCT261869:LCU262182 LMP261869:LMQ262182 LWL261869:LWM262182 MGH261869:MGI262182 MQD261869:MQE262182 MZZ261869:NAA262182 NJV261869:NJW262182 NTR261869:NTS262182 ODN261869:ODO262182 ONJ261869:ONK262182 OXF261869:OXG262182 PHB261869:PHC262182 PQX261869:PQY262182 QAT261869:QAU262182 QKP261869:QKQ262182 QUL261869:QUM262182 REH261869:REI262182 ROD261869:ROE262182 RXZ261869:RYA262182 SHV261869:SHW262182 SRR261869:SRS262182 TBN261869:TBO262182 TLJ261869:TLK262182 TVF261869:TVG262182 UFB261869:UFC262182 UOX261869:UOY262182 UYT261869:UYU262182 VIP261869:VIQ262182 VSL261869:VSM262182 WCH261869:WCI262182 WMD261869:WME262182 WVZ261869:WWA262182 R327405:S327718 JN327405:JO327718 TJ327405:TK327718 ADF327405:ADG327718 ANB327405:ANC327718 AWX327405:AWY327718 BGT327405:BGU327718 BQP327405:BQQ327718 CAL327405:CAM327718 CKH327405:CKI327718 CUD327405:CUE327718 DDZ327405:DEA327718 DNV327405:DNW327718 DXR327405:DXS327718 EHN327405:EHO327718 ERJ327405:ERK327718 FBF327405:FBG327718 FLB327405:FLC327718 FUX327405:FUY327718 GET327405:GEU327718 GOP327405:GOQ327718 GYL327405:GYM327718 HIH327405:HII327718 HSD327405:HSE327718 IBZ327405:ICA327718 ILV327405:ILW327718 IVR327405:IVS327718 JFN327405:JFO327718 JPJ327405:JPK327718 JZF327405:JZG327718 KJB327405:KJC327718 KSX327405:KSY327718 LCT327405:LCU327718 LMP327405:LMQ327718 LWL327405:LWM327718 MGH327405:MGI327718 MQD327405:MQE327718 MZZ327405:NAA327718 NJV327405:NJW327718 NTR327405:NTS327718 ODN327405:ODO327718 ONJ327405:ONK327718 OXF327405:OXG327718 PHB327405:PHC327718 PQX327405:PQY327718 QAT327405:QAU327718 QKP327405:QKQ327718 QUL327405:QUM327718 REH327405:REI327718 ROD327405:ROE327718 RXZ327405:RYA327718 SHV327405:SHW327718 SRR327405:SRS327718 TBN327405:TBO327718 TLJ327405:TLK327718 TVF327405:TVG327718 UFB327405:UFC327718 UOX327405:UOY327718 UYT327405:UYU327718 VIP327405:VIQ327718 VSL327405:VSM327718 WCH327405:WCI327718 WMD327405:WME327718 WVZ327405:WWA327718 R392941:S393254 JN392941:JO393254 TJ392941:TK393254 ADF392941:ADG393254 ANB392941:ANC393254 AWX392941:AWY393254 BGT392941:BGU393254 BQP392941:BQQ393254 CAL392941:CAM393254 CKH392941:CKI393254 CUD392941:CUE393254 DDZ392941:DEA393254 DNV392941:DNW393254 DXR392941:DXS393254 EHN392941:EHO393254 ERJ392941:ERK393254 FBF392941:FBG393254 FLB392941:FLC393254 FUX392941:FUY393254 GET392941:GEU393254 GOP392941:GOQ393254 GYL392941:GYM393254 HIH392941:HII393254 HSD392941:HSE393254 IBZ392941:ICA393254 ILV392941:ILW393254 IVR392941:IVS393254 JFN392941:JFO393254 JPJ392941:JPK393254 JZF392941:JZG393254 KJB392941:KJC393254 KSX392941:KSY393254 LCT392941:LCU393254 LMP392941:LMQ393254 LWL392941:LWM393254 MGH392941:MGI393254 MQD392941:MQE393254 MZZ392941:NAA393254 NJV392941:NJW393254 NTR392941:NTS393254 ODN392941:ODO393254 ONJ392941:ONK393254 OXF392941:OXG393254 PHB392941:PHC393254 PQX392941:PQY393254 QAT392941:QAU393254 QKP392941:QKQ393254 QUL392941:QUM393254 REH392941:REI393254 ROD392941:ROE393254 RXZ392941:RYA393254 SHV392941:SHW393254 SRR392941:SRS393254 TBN392941:TBO393254 TLJ392941:TLK393254 TVF392941:TVG393254 UFB392941:UFC393254 UOX392941:UOY393254 UYT392941:UYU393254 VIP392941:VIQ393254 VSL392941:VSM393254 WCH392941:WCI393254 WMD392941:WME393254 WVZ392941:WWA393254 R458477:S458790 JN458477:JO458790 TJ458477:TK458790 ADF458477:ADG458790 ANB458477:ANC458790 AWX458477:AWY458790 BGT458477:BGU458790 BQP458477:BQQ458790 CAL458477:CAM458790 CKH458477:CKI458790 CUD458477:CUE458790 DDZ458477:DEA458790 DNV458477:DNW458790 DXR458477:DXS458790 EHN458477:EHO458790 ERJ458477:ERK458790 FBF458477:FBG458790 FLB458477:FLC458790 FUX458477:FUY458790 GET458477:GEU458790 GOP458477:GOQ458790 GYL458477:GYM458790 HIH458477:HII458790 HSD458477:HSE458790 IBZ458477:ICA458790 ILV458477:ILW458790 IVR458477:IVS458790 JFN458477:JFO458790 JPJ458477:JPK458790 JZF458477:JZG458790 KJB458477:KJC458790 KSX458477:KSY458790 LCT458477:LCU458790 LMP458477:LMQ458790 LWL458477:LWM458790 MGH458477:MGI458790 MQD458477:MQE458790 MZZ458477:NAA458790 NJV458477:NJW458790 NTR458477:NTS458790 ODN458477:ODO458790 ONJ458477:ONK458790 OXF458477:OXG458790 PHB458477:PHC458790 PQX458477:PQY458790 QAT458477:QAU458790 QKP458477:QKQ458790 QUL458477:QUM458790 REH458477:REI458790 ROD458477:ROE458790 RXZ458477:RYA458790 SHV458477:SHW458790 SRR458477:SRS458790 TBN458477:TBO458790 TLJ458477:TLK458790 TVF458477:TVG458790 UFB458477:UFC458790 UOX458477:UOY458790 UYT458477:UYU458790 VIP458477:VIQ458790 VSL458477:VSM458790 WCH458477:WCI458790 WMD458477:WME458790 WVZ458477:WWA458790 R524013:S524326 JN524013:JO524326 TJ524013:TK524326 ADF524013:ADG524326 ANB524013:ANC524326 AWX524013:AWY524326 BGT524013:BGU524326 BQP524013:BQQ524326 CAL524013:CAM524326 CKH524013:CKI524326 CUD524013:CUE524326 DDZ524013:DEA524326 DNV524013:DNW524326 DXR524013:DXS524326 EHN524013:EHO524326 ERJ524013:ERK524326 FBF524013:FBG524326 FLB524013:FLC524326 FUX524013:FUY524326 GET524013:GEU524326 GOP524013:GOQ524326 GYL524013:GYM524326 HIH524013:HII524326 HSD524013:HSE524326 IBZ524013:ICA524326 ILV524013:ILW524326 IVR524013:IVS524326 JFN524013:JFO524326 JPJ524013:JPK524326 JZF524013:JZG524326 KJB524013:KJC524326 KSX524013:KSY524326 LCT524013:LCU524326 LMP524013:LMQ524326 LWL524013:LWM524326 MGH524013:MGI524326 MQD524013:MQE524326 MZZ524013:NAA524326 NJV524013:NJW524326 NTR524013:NTS524326 ODN524013:ODO524326 ONJ524013:ONK524326 OXF524013:OXG524326 PHB524013:PHC524326 PQX524013:PQY524326 QAT524013:QAU524326 QKP524013:QKQ524326 QUL524013:QUM524326 REH524013:REI524326 ROD524013:ROE524326 RXZ524013:RYA524326 SHV524013:SHW524326 SRR524013:SRS524326 TBN524013:TBO524326 TLJ524013:TLK524326 TVF524013:TVG524326 UFB524013:UFC524326 UOX524013:UOY524326 UYT524013:UYU524326 VIP524013:VIQ524326 VSL524013:VSM524326 WCH524013:WCI524326 WMD524013:WME524326 WVZ524013:WWA524326 R589549:S589862 JN589549:JO589862 TJ589549:TK589862 ADF589549:ADG589862 ANB589549:ANC589862 AWX589549:AWY589862 BGT589549:BGU589862 BQP589549:BQQ589862 CAL589549:CAM589862 CKH589549:CKI589862 CUD589549:CUE589862 DDZ589549:DEA589862 DNV589549:DNW589862 DXR589549:DXS589862 EHN589549:EHO589862 ERJ589549:ERK589862 FBF589549:FBG589862 FLB589549:FLC589862 FUX589549:FUY589862 GET589549:GEU589862 GOP589549:GOQ589862 GYL589549:GYM589862 HIH589549:HII589862 HSD589549:HSE589862 IBZ589549:ICA589862 ILV589549:ILW589862 IVR589549:IVS589862 JFN589549:JFO589862 JPJ589549:JPK589862 JZF589549:JZG589862 KJB589549:KJC589862 KSX589549:KSY589862 LCT589549:LCU589862 LMP589549:LMQ589862 LWL589549:LWM589862 MGH589549:MGI589862 MQD589549:MQE589862 MZZ589549:NAA589862 NJV589549:NJW589862 NTR589549:NTS589862 ODN589549:ODO589862 ONJ589549:ONK589862 OXF589549:OXG589862 PHB589549:PHC589862 PQX589549:PQY589862 QAT589549:QAU589862 QKP589549:QKQ589862 QUL589549:QUM589862 REH589549:REI589862 ROD589549:ROE589862 RXZ589549:RYA589862 SHV589549:SHW589862 SRR589549:SRS589862 TBN589549:TBO589862 TLJ589549:TLK589862 TVF589549:TVG589862 UFB589549:UFC589862 UOX589549:UOY589862 UYT589549:UYU589862 VIP589549:VIQ589862 VSL589549:VSM589862 WCH589549:WCI589862 WMD589549:WME589862 WVZ589549:WWA589862 R655085:S655398 JN655085:JO655398 TJ655085:TK655398 ADF655085:ADG655398 ANB655085:ANC655398 AWX655085:AWY655398 BGT655085:BGU655398 BQP655085:BQQ655398 CAL655085:CAM655398 CKH655085:CKI655398 CUD655085:CUE655398 DDZ655085:DEA655398 DNV655085:DNW655398 DXR655085:DXS655398 EHN655085:EHO655398 ERJ655085:ERK655398 FBF655085:FBG655398 FLB655085:FLC655398 FUX655085:FUY655398 GET655085:GEU655398 GOP655085:GOQ655398 GYL655085:GYM655398 HIH655085:HII655398 HSD655085:HSE655398 IBZ655085:ICA655398 ILV655085:ILW655398 IVR655085:IVS655398 JFN655085:JFO655398 JPJ655085:JPK655398 JZF655085:JZG655398 KJB655085:KJC655398 KSX655085:KSY655398 LCT655085:LCU655398 LMP655085:LMQ655398 LWL655085:LWM655398 MGH655085:MGI655398 MQD655085:MQE655398 MZZ655085:NAA655398 NJV655085:NJW655398 NTR655085:NTS655398 ODN655085:ODO655398 ONJ655085:ONK655398 OXF655085:OXG655398 PHB655085:PHC655398 PQX655085:PQY655398 QAT655085:QAU655398 QKP655085:QKQ655398 QUL655085:QUM655398 REH655085:REI655398 ROD655085:ROE655398 RXZ655085:RYA655398 SHV655085:SHW655398 SRR655085:SRS655398 TBN655085:TBO655398 TLJ655085:TLK655398 TVF655085:TVG655398 UFB655085:UFC655398 UOX655085:UOY655398 UYT655085:UYU655398 VIP655085:VIQ655398 VSL655085:VSM655398 WCH655085:WCI655398 WMD655085:WME655398 WVZ655085:WWA655398 R720621:S720934 JN720621:JO720934 TJ720621:TK720934 ADF720621:ADG720934 ANB720621:ANC720934 AWX720621:AWY720934 BGT720621:BGU720934 BQP720621:BQQ720934 CAL720621:CAM720934 CKH720621:CKI720934 CUD720621:CUE720934 DDZ720621:DEA720934 DNV720621:DNW720934 DXR720621:DXS720934 EHN720621:EHO720934 ERJ720621:ERK720934 FBF720621:FBG720934 FLB720621:FLC720934 FUX720621:FUY720934 GET720621:GEU720934 GOP720621:GOQ720934 GYL720621:GYM720934 HIH720621:HII720934 HSD720621:HSE720934 IBZ720621:ICA720934 ILV720621:ILW720934 IVR720621:IVS720934 JFN720621:JFO720934 JPJ720621:JPK720934 JZF720621:JZG720934 KJB720621:KJC720934 KSX720621:KSY720934 LCT720621:LCU720934 LMP720621:LMQ720934 LWL720621:LWM720934 MGH720621:MGI720934 MQD720621:MQE720934 MZZ720621:NAA720934 NJV720621:NJW720934 NTR720621:NTS720934 ODN720621:ODO720934 ONJ720621:ONK720934 OXF720621:OXG720934 PHB720621:PHC720934 PQX720621:PQY720934 QAT720621:QAU720934 QKP720621:QKQ720934 QUL720621:QUM720934 REH720621:REI720934 ROD720621:ROE720934 RXZ720621:RYA720934 SHV720621:SHW720934 SRR720621:SRS720934 TBN720621:TBO720934 TLJ720621:TLK720934 TVF720621:TVG720934 UFB720621:UFC720934 UOX720621:UOY720934 UYT720621:UYU720934 VIP720621:VIQ720934 VSL720621:VSM720934 WCH720621:WCI720934 WMD720621:WME720934 WVZ720621:WWA720934 R786157:S786470 JN786157:JO786470 TJ786157:TK786470 ADF786157:ADG786470 ANB786157:ANC786470 AWX786157:AWY786470 BGT786157:BGU786470 BQP786157:BQQ786470 CAL786157:CAM786470 CKH786157:CKI786470 CUD786157:CUE786470 DDZ786157:DEA786470 DNV786157:DNW786470 DXR786157:DXS786470 EHN786157:EHO786470 ERJ786157:ERK786470 FBF786157:FBG786470 FLB786157:FLC786470 FUX786157:FUY786470 GET786157:GEU786470 GOP786157:GOQ786470 GYL786157:GYM786470 HIH786157:HII786470 HSD786157:HSE786470 IBZ786157:ICA786470 ILV786157:ILW786470 IVR786157:IVS786470 JFN786157:JFO786470 JPJ786157:JPK786470 JZF786157:JZG786470 KJB786157:KJC786470 KSX786157:KSY786470 LCT786157:LCU786470 LMP786157:LMQ786470 LWL786157:LWM786470 MGH786157:MGI786470 MQD786157:MQE786470 MZZ786157:NAA786470 NJV786157:NJW786470 NTR786157:NTS786470 ODN786157:ODO786470 ONJ786157:ONK786470 OXF786157:OXG786470 PHB786157:PHC786470 PQX786157:PQY786470 QAT786157:QAU786470 QKP786157:QKQ786470 QUL786157:QUM786470 REH786157:REI786470 ROD786157:ROE786470 RXZ786157:RYA786470 SHV786157:SHW786470 SRR786157:SRS786470 TBN786157:TBO786470 TLJ786157:TLK786470 TVF786157:TVG786470 UFB786157:UFC786470 UOX786157:UOY786470 UYT786157:UYU786470 VIP786157:VIQ786470 VSL786157:VSM786470 WCH786157:WCI786470 WMD786157:WME786470 WVZ786157:WWA786470 R851693:S852006 JN851693:JO852006 TJ851693:TK852006 ADF851693:ADG852006 ANB851693:ANC852006 AWX851693:AWY852006 BGT851693:BGU852006 BQP851693:BQQ852006 CAL851693:CAM852006 CKH851693:CKI852006 CUD851693:CUE852006 DDZ851693:DEA852006 DNV851693:DNW852006 DXR851693:DXS852006 EHN851693:EHO852006 ERJ851693:ERK852006 FBF851693:FBG852006 FLB851693:FLC852006 FUX851693:FUY852006 GET851693:GEU852006 GOP851693:GOQ852006 GYL851693:GYM852006 HIH851693:HII852006 HSD851693:HSE852006 IBZ851693:ICA852006 ILV851693:ILW852006 IVR851693:IVS852006 JFN851693:JFO852006 JPJ851693:JPK852006 JZF851693:JZG852006 KJB851693:KJC852006 KSX851693:KSY852006 LCT851693:LCU852006 LMP851693:LMQ852006 LWL851693:LWM852006 MGH851693:MGI852006 MQD851693:MQE852006 MZZ851693:NAA852006 NJV851693:NJW852006 NTR851693:NTS852006 ODN851693:ODO852006 ONJ851693:ONK852006 OXF851693:OXG852006 PHB851693:PHC852006 PQX851693:PQY852006 QAT851693:QAU852006 QKP851693:QKQ852006 QUL851693:QUM852006 REH851693:REI852006 ROD851693:ROE852006 RXZ851693:RYA852006 SHV851693:SHW852006 SRR851693:SRS852006 TBN851693:TBO852006 TLJ851693:TLK852006 TVF851693:TVG852006 UFB851693:UFC852006 UOX851693:UOY852006 UYT851693:UYU852006 VIP851693:VIQ852006 VSL851693:VSM852006 WCH851693:WCI852006 WMD851693:WME852006 WVZ851693:WWA852006 R917229:S917542 JN917229:JO917542 TJ917229:TK917542 ADF917229:ADG917542 ANB917229:ANC917542 AWX917229:AWY917542 BGT917229:BGU917542 BQP917229:BQQ917542 CAL917229:CAM917542 CKH917229:CKI917542 CUD917229:CUE917542 DDZ917229:DEA917542 DNV917229:DNW917542 DXR917229:DXS917542 EHN917229:EHO917542 ERJ917229:ERK917542 FBF917229:FBG917542 FLB917229:FLC917542 FUX917229:FUY917542 GET917229:GEU917542 GOP917229:GOQ917542 GYL917229:GYM917542 HIH917229:HII917542 HSD917229:HSE917542 IBZ917229:ICA917542 ILV917229:ILW917542 IVR917229:IVS917542 JFN917229:JFO917542 JPJ917229:JPK917542 JZF917229:JZG917542 KJB917229:KJC917542 KSX917229:KSY917542 LCT917229:LCU917542 LMP917229:LMQ917542 LWL917229:LWM917542 MGH917229:MGI917542 MQD917229:MQE917542 MZZ917229:NAA917542 NJV917229:NJW917542 NTR917229:NTS917542 ODN917229:ODO917542 ONJ917229:ONK917542 OXF917229:OXG917542 PHB917229:PHC917542 PQX917229:PQY917542 QAT917229:QAU917542 QKP917229:QKQ917542 QUL917229:QUM917542 REH917229:REI917542 ROD917229:ROE917542 RXZ917229:RYA917542 SHV917229:SHW917542 SRR917229:SRS917542 TBN917229:TBO917542 TLJ917229:TLK917542 TVF917229:TVG917542 UFB917229:UFC917542 UOX917229:UOY917542 UYT917229:UYU917542 VIP917229:VIQ917542 VSL917229:VSM917542 WCH917229:WCI917542 WMD917229:WME917542 WVZ917229:WWA917542 R982765:S983078 JN982765:JO983078 TJ982765:TK983078 ADF982765:ADG983078 ANB982765:ANC983078 AWX982765:AWY983078 BGT982765:BGU983078 BQP982765:BQQ983078 CAL982765:CAM983078 CKH982765:CKI983078 CUD982765:CUE983078 DDZ982765:DEA983078 DNV982765:DNW983078 DXR982765:DXS983078 EHN982765:EHO983078 ERJ982765:ERK983078 FBF982765:FBG983078 FLB982765:FLC983078 FUX982765:FUY983078 GET982765:GEU983078 GOP982765:GOQ983078 GYL982765:GYM983078 HIH982765:HII983078 HSD982765:HSE983078 IBZ982765:ICA983078 ILV982765:ILW983078 IVR982765:IVS983078 JFN982765:JFO983078 JPJ982765:JPK983078 JZF982765:JZG983078 KJB982765:KJC983078 KSX982765:KSY983078 LCT982765:LCU983078 LMP982765:LMQ983078 LWL982765:LWM983078 MGH982765:MGI983078 MQD982765:MQE983078 MZZ982765:NAA983078 NJV982765:NJW983078 NTR982765:NTS983078 ODN982765:ODO983078 ONJ982765:ONK983078 OXF982765:OXG983078 PHB982765:PHC983078 PQX982765:PQY983078 QAT982765:QAU983078 QKP982765:QKQ983078 QUL982765:QUM983078 REH982765:REI983078 ROD982765:ROE983078 RXZ982765:RYA983078 SHV982765:SHW983078 SRR982765:SRS983078 TBN982765:TBO983078 TLJ982765:TLK983078 TVF982765:TVG983078 UFB982765:UFC983078 UOX982765:UOY983078 UYT982765:UYU983078 VIP982765:VIQ983078 VSL982765:VSM983078 WCH982765:WCI983078 WMD982765:WME983078 WVZ982765:WWA983078 N33:O60 JJ33:JK60 TF33:TG60 ADB33:ADC60 AMX33:AMY60 AWT33:AWU60 BGP33:BGQ60 BQL33:BQM60 CAH33:CAI60 CKD33:CKE60 CTZ33:CUA60 DDV33:DDW60 DNR33:DNS60 DXN33:DXO60 EHJ33:EHK60 ERF33:ERG60 FBB33:FBC60 FKX33:FKY60 FUT33:FUU60 GEP33:GEQ60 GOL33:GOM60 GYH33:GYI60 HID33:HIE60 HRZ33:HSA60 IBV33:IBW60 ILR33:ILS60 IVN33:IVO60 JFJ33:JFK60 JPF33:JPG60 JZB33:JZC60 KIX33:KIY60 KST33:KSU60 LCP33:LCQ60 LML33:LMM60 LWH33:LWI60 MGD33:MGE60 MPZ33:MQA60 MZV33:MZW60 NJR33:NJS60 NTN33:NTO60 ODJ33:ODK60 ONF33:ONG60 OXB33:OXC60 PGX33:PGY60 PQT33:PQU60 QAP33:QAQ60 QKL33:QKM60 QUH33:QUI60 RED33:REE60 RNZ33:ROA60 RXV33:RXW60 SHR33:SHS60 SRN33:SRO60 TBJ33:TBK60 TLF33:TLG60 TVB33:TVC60 UEX33:UEY60 UOT33:UOU60 UYP33:UYQ60 VIL33:VIM60 VSH33:VSI60 WCD33:WCE60 WLZ33:WMA60 WVV33:WVW60 N65261:O65574 JJ65261:JK65574 TF65261:TG65574 ADB65261:ADC65574 AMX65261:AMY65574 AWT65261:AWU65574 BGP65261:BGQ65574 BQL65261:BQM65574 CAH65261:CAI65574 CKD65261:CKE65574 CTZ65261:CUA65574 DDV65261:DDW65574 DNR65261:DNS65574 DXN65261:DXO65574 EHJ65261:EHK65574 ERF65261:ERG65574 FBB65261:FBC65574 FKX65261:FKY65574 FUT65261:FUU65574 GEP65261:GEQ65574 GOL65261:GOM65574 GYH65261:GYI65574 HID65261:HIE65574 HRZ65261:HSA65574 IBV65261:IBW65574 ILR65261:ILS65574 IVN65261:IVO65574 JFJ65261:JFK65574 JPF65261:JPG65574 JZB65261:JZC65574 KIX65261:KIY65574 KST65261:KSU65574 LCP65261:LCQ65574 LML65261:LMM65574 LWH65261:LWI65574 MGD65261:MGE65574 MPZ65261:MQA65574 MZV65261:MZW65574 NJR65261:NJS65574 NTN65261:NTO65574 ODJ65261:ODK65574 ONF65261:ONG65574 OXB65261:OXC65574 PGX65261:PGY65574 PQT65261:PQU65574 QAP65261:QAQ65574 QKL65261:QKM65574 QUH65261:QUI65574 RED65261:REE65574 RNZ65261:ROA65574 RXV65261:RXW65574 SHR65261:SHS65574 SRN65261:SRO65574 TBJ65261:TBK65574 TLF65261:TLG65574 TVB65261:TVC65574 UEX65261:UEY65574 UOT65261:UOU65574 UYP65261:UYQ65574 VIL65261:VIM65574 VSH65261:VSI65574 WCD65261:WCE65574 WLZ65261:WMA65574 WVV65261:WVW65574 N130797:O131110 JJ130797:JK131110 TF130797:TG131110 ADB130797:ADC131110 AMX130797:AMY131110 AWT130797:AWU131110 BGP130797:BGQ131110 BQL130797:BQM131110 CAH130797:CAI131110 CKD130797:CKE131110 CTZ130797:CUA131110 DDV130797:DDW131110 DNR130797:DNS131110 DXN130797:DXO131110 EHJ130797:EHK131110 ERF130797:ERG131110 FBB130797:FBC131110 FKX130797:FKY131110 FUT130797:FUU131110 GEP130797:GEQ131110 GOL130797:GOM131110 GYH130797:GYI131110 HID130797:HIE131110 HRZ130797:HSA131110 IBV130797:IBW131110 ILR130797:ILS131110 IVN130797:IVO131110 JFJ130797:JFK131110 JPF130797:JPG131110 JZB130797:JZC131110 KIX130797:KIY131110 KST130797:KSU131110 LCP130797:LCQ131110 LML130797:LMM131110 LWH130797:LWI131110 MGD130797:MGE131110 MPZ130797:MQA131110 MZV130797:MZW131110 NJR130797:NJS131110 NTN130797:NTO131110 ODJ130797:ODK131110 ONF130797:ONG131110 OXB130797:OXC131110 PGX130797:PGY131110 PQT130797:PQU131110 QAP130797:QAQ131110 QKL130797:QKM131110 QUH130797:QUI131110 RED130797:REE131110 RNZ130797:ROA131110 RXV130797:RXW131110 SHR130797:SHS131110 SRN130797:SRO131110 TBJ130797:TBK131110 TLF130797:TLG131110 TVB130797:TVC131110 UEX130797:UEY131110 UOT130797:UOU131110 UYP130797:UYQ131110 VIL130797:VIM131110 VSH130797:VSI131110 WCD130797:WCE131110 WLZ130797:WMA131110 WVV130797:WVW131110 N196333:O196646 JJ196333:JK196646 TF196333:TG196646 ADB196333:ADC196646 AMX196333:AMY196646 AWT196333:AWU196646 BGP196333:BGQ196646 BQL196333:BQM196646 CAH196333:CAI196646 CKD196333:CKE196646 CTZ196333:CUA196646 DDV196333:DDW196646 DNR196333:DNS196646 DXN196333:DXO196646 EHJ196333:EHK196646 ERF196333:ERG196646 FBB196333:FBC196646 FKX196333:FKY196646 FUT196333:FUU196646 GEP196333:GEQ196646 GOL196333:GOM196646 GYH196333:GYI196646 HID196333:HIE196646 HRZ196333:HSA196646 IBV196333:IBW196646 ILR196333:ILS196646 IVN196333:IVO196646 JFJ196333:JFK196646 JPF196333:JPG196646 JZB196333:JZC196646 KIX196333:KIY196646 KST196333:KSU196646 LCP196333:LCQ196646 LML196333:LMM196646 LWH196333:LWI196646 MGD196333:MGE196646 MPZ196333:MQA196646 MZV196333:MZW196646 NJR196333:NJS196646 NTN196333:NTO196646 ODJ196333:ODK196646 ONF196333:ONG196646 OXB196333:OXC196646 PGX196333:PGY196646 PQT196333:PQU196646 QAP196333:QAQ196646 QKL196333:QKM196646 QUH196333:QUI196646 RED196333:REE196646 RNZ196333:ROA196646 RXV196333:RXW196646 SHR196333:SHS196646 SRN196333:SRO196646 TBJ196333:TBK196646 TLF196333:TLG196646 TVB196333:TVC196646 UEX196333:UEY196646 UOT196333:UOU196646 UYP196333:UYQ196646 VIL196333:VIM196646 VSH196333:VSI196646 WCD196333:WCE196646 WLZ196333:WMA196646 WVV196333:WVW196646 N261869:O262182 JJ261869:JK262182 TF261869:TG262182 ADB261869:ADC262182 AMX261869:AMY262182 AWT261869:AWU262182 BGP261869:BGQ262182 BQL261869:BQM262182 CAH261869:CAI262182 CKD261869:CKE262182 CTZ261869:CUA262182 DDV261869:DDW262182 DNR261869:DNS262182 DXN261869:DXO262182 EHJ261869:EHK262182 ERF261869:ERG262182 FBB261869:FBC262182 FKX261869:FKY262182 FUT261869:FUU262182 GEP261869:GEQ262182 GOL261869:GOM262182 GYH261869:GYI262182 HID261869:HIE262182 HRZ261869:HSA262182 IBV261869:IBW262182 ILR261869:ILS262182 IVN261869:IVO262182 JFJ261869:JFK262182 JPF261869:JPG262182 JZB261869:JZC262182 KIX261869:KIY262182 KST261869:KSU262182 LCP261869:LCQ262182 LML261869:LMM262182 LWH261869:LWI262182 MGD261869:MGE262182 MPZ261869:MQA262182 MZV261869:MZW262182 NJR261869:NJS262182 NTN261869:NTO262182 ODJ261869:ODK262182 ONF261869:ONG262182 OXB261869:OXC262182 PGX261869:PGY262182 PQT261869:PQU262182 QAP261869:QAQ262182 QKL261869:QKM262182 QUH261869:QUI262182 RED261869:REE262182 RNZ261869:ROA262182 RXV261869:RXW262182 SHR261869:SHS262182 SRN261869:SRO262182 TBJ261869:TBK262182 TLF261869:TLG262182 TVB261869:TVC262182 UEX261869:UEY262182 UOT261869:UOU262182 UYP261869:UYQ262182 VIL261869:VIM262182 VSH261869:VSI262182 WCD261869:WCE262182 WLZ261869:WMA262182 WVV261869:WVW262182 N327405:O327718 JJ327405:JK327718 TF327405:TG327718 ADB327405:ADC327718 AMX327405:AMY327718 AWT327405:AWU327718 BGP327405:BGQ327718 BQL327405:BQM327718 CAH327405:CAI327718 CKD327405:CKE327718 CTZ327405:CUA327718 DDV327405:DDW327718 DNR327405:DNS327718 DXN327405:DXO327718 EHJ327405:EHK327718 ERF327405:ERG327718 FBB327405:FBC327718 FKX327405:FKY327718 FUT327405:FUU327718 GEP327405:GEQ327718 GOL327405:GOM327718 GYH327405:GYI327718 HID327405:HIE327718 HRZ327405:HSA327718 IBV327405:IBW327718 ILR327405:ILS327718 IVN327405:IVO327718 JFJ327405:JFK327718 JPF327405:JPG327718 JZB327405:JZC327718 KIX327405:KIY327718 KST327405:KSU327718 LCP327405:LCQ327718 LML327405:LMM327718 LWH327405:LWI327718 MGD327405:MGE327718 MPZ327405:MQA327718 MZV327405:MZW327718 NJR327405:NJS327718 NTN327405:NTO327718 ODJ327405:ODK327718 ONF327405:ONG327718 OXB327405:OXC327718 PGX327405:PGY327718 PQT327405:PQU327718 QAP327405:QAQ327718 QKL327405:QKM327718 QUH327405:QUI327718 RED327405:REE327718 RNZ327405:ROA327718 RXV327405:RXW327718 SHR327405:SHS327718 SRN327405:SRO327718 TBJ327405:TBK327718 TLF327405:TLG327718 TVB327405:TVC327718 UEX327405:UEY327718 UOT327405:UOU327718 UYP327405:UYQ327718 VIL327405:VIM327718 VSH327405:VSI327718 WCD327405:WCE327718 WLZ327405:WMA327718 WVV327405:WVW327718 N392941:O393254 JJ392941:JK393254 TF392941:TG393254 ADB392941:ADC393254 AMX392941:AMY393254 AWT392941:AWU393254 BGP392941:BGQ393254 BQL392941:BQM393254 CAH392941:CAI393254 CKD392941:CKE393254 CTZ392941:CUA393254 DDV392941:DDW393254 DNR392941:DNS393254 DXN392941:DXO393254 EHJ392941:EHK393254 ERF392941:ERG393254 FBB392941:FBC393254 FKX392941:FKY393254 FUT392941:FUU393254 GEP392941:GEQ393254 GOL392941:GOM393254 GYH392941:GYI393254 HID392941:HIE393254 HRZ392941:HSA393254 IBV392941:IBW393254 ILR392941:ILS393254 IVN392941:IVO393254 JFJ392941:JFK393254 JPF392941:JPG393254 JZB392941:JZC393254 KIX392941:KIY393254 KST392941:KSU393254 LCP392941:LCQ393254 LML392941:LMM393254 LWH392941:LWI393254 MGD392941:MGE393254 MPZ392941:MQA393254 MZV392941:MZW393254 NJR392941:NJS393254 NTN392941:NTO393254 ODJ392941:ODK393254 ONF392941:ONG393254 OXB392941:OXC393254 PGX392941:PGY393254 PQT392941:PQU393254 QAP392941:QAQ393254 QKL392941:QKM393254 QUH392941:QUI393254 RED392941:REE393254 RNZ392941:ROA393254 RXV392941:RXW393254 SHR392941:SHS393254 SRN392941:SRO393254 TBJ392941:TBK393254 TLF392941:TLG393254 TVB392941:TVC393254 UEX392941:UEY393254 UOT392941:UOU393254 UYP392941:UYQ393254 VIL392941:VIM393254 VSH392941:VSI393254 WCD392941:WCE393254 WLZ392941:WMA393254 WVV392941:WVW393254 N458477:O458790 JJ458477:JK458790 TF458477:TG458790 ADB458477:ADC458790 AMX458477:AMY458790 AWT458477:AWU458790 BGP458477:BGQ458790 BQL458477:BQM458790 CAH458477:CAI458790 CKD458477:CKE458790 CTZ458477:CUA458790 DDV458477:DDW458790 DNR458477:DNS458790 DXN458477:DXO458790 EHJ458477:EHK458790 ERF458477:ERG458790 FBB458477:FBC458790 FKX458477:FKY458790 FUT458477:FUU458790 GEP458477:GEQ458790 GOL458477:GOM458790 GYH458477:GYI458790 HID458477:HIE458790 HRZ458477:HSA458790 IBV458477:IBW458790 ILR458477:ILS458790 IVN458477:IVO458790 JFJ458477:JFK458790 JPF458477:JPG458790 JZB458477:JZC458790 KIX458477:KIY458790 KST458477:KSU458790 LCP458477:LCQ458790 LML458477:LMM458790 LWH458477:LWI458790 MGD458477:MGE458790 MPZ458477:MQA458790 MZV458477:MZW458790 NJR458477:NJS458790 NTN458477:NTO458790 ODJ458477:ODK458790 ONF458477:ONG458790 OXB458477:OXC458790 PGX458477:PGY458790 PQT458477:PQU458790 QAP458477:QAQ458790 QKL458477:QKM458790 QUH458477:QUI458790 RED458477:REE458790 RNZ458477:ROA458790 RXV458477:RXW458790 SHR458477:SHS458790 SRN458477:SRO458790 TBJ458477:TBK458790 TLF458477:TLG458790 TVB458477:TVC458790 UEX458477:UEY458790 UOT458477:UOU458790 UYP458477:UYQ458790 VIL458477:VIM458790 VSH458477:VSI458790 WCD458477:WCE458790 WLZ458477:WMA458790 WVV458477:WVW458790 N524013:O524326 JJ524013:JK524326 TF524013:TG524326 ADB524013:ADC524326 AMX524013:AMY524326 AWT524013:AWU524326 BGP524013:BGQ524326 BQL524013:BQM524326 CAH524013:CAI524326 CKD524013:CKE524326 CTZ524013:CUA524326 DDV524013:DDW524326 DNR524013:DNS524326 DXN524013:DXO524326 EHJ524013:EHK524326 ERF524013:ERG524326 FBB524013:FBC524326 FKX524013:FKY524326 FUT524013:FUU524326 GEP524013:GEQ524326 GOL524013:GOM524326 GYH524013:GYI524326 HID524013:HIE524326 HRZ524013:HSA524326 IBV524013:IBW524326 ILR524013:ILS524326 IVN524013:IVO524326 JFJ524013:JFK524326 JPF524013:JPG524326 JZB524013:JZC524326 KIX524013:KIY524326 KST524013:KSU524326 LCP524013:LCQ524326 LML524013:LMM524326 LWH524013:LWI524326 MGD524013:MGE524326 MPZ524013:MQA524326 MZV524013:MZW524326 NJR524013:NJS524326 NTN524013:NTO524326 ODJ524013:ODK524326 ONF524013:ONG524326 OXB524013:OXC524326 PGX524013:PGY524326 PQT524013:PQU524326 QAP524013:QAQ524326 QKL524013:QKM524326 QUH524013:QUI524326 RED524013:REE524326 RNZ524013:ROA524326 RXV524013:RXW524326 SHR524013:SHS524326 SRN524013:SRO524326 TBJ524013:TBK524326 TLF524013:TLG524326 TVB524013:TVC524326 UEX524013:UEY524326 UOT524013:UOU524326 UYP524013:UYQ524326 VIL524013:VIM524326 VSH524013:VSI524326 WCD524013:WCE524326 WLZ524013:WMA524326 WVV524013:WVW524326 N589549:O589862 JJ589549:JK589862 TF589549:TG589862 ADB589549:ADC589862 AMX589549:AMY589862 AWT589549:AWU589862 BGP589549:BGQ589862 BQL589549:BQM589862 CAH589549:CAI589862 CKD589549:CKE589862 CTZ589549:CUA589862 DDV589549:DDW589862 DNR589549:DNS589862 DXN589549:DXO589862 EHJ589549:EHK589862 ERF589549:ERG589862 FBB589549:FBC589862 FKX589549:FKY589862 FUT589549:FUU589862 GEP589549:GEQ589862 GOL589549:GOM589862 GYH589549:GYI589862 HID589549:HIE589862 HRZ589549:HSA589862 IBV589549:IBW589862 ILR589549:ILS589862 IVN589549:IVO589862 JFJ589549:JFK589862 JPF589549:JPG589862 JZB589549:JZC589862 KIX589549:KIY589862 KST589549:KSU589862 LCP589549:LCQ589862 LML589549:LMM589862 LWH589549:LWI589862 MGD589549:MGE589862 MPZ589549:MQA589862 MZV589549:MZW589862 NJR589549:NJS589862 NTN589549:NTO589862 ODJ589549:ODK589862 ONF589549:ONG589862 OXB589549:OXC589862 PGX589549:PGY589862 PQT589549:PQU589862 QAP589549:QAQ589862 QKL589549:QKM589862 QUH589549:QUI589862 RED589549:REE589862 RNZ589549:ROA589862 RXV589549:RXW589862 SHR589549:SHS589862 SRN589549:SRO589862 TBJ589549:TBK589862 TLF589549:TLG589862 TVB589549:TVC589862 UEX589549:UEY589862 UOT589549:UOU589862 UYP589549:UYQ589862 VIL589549:VIM589862 VSH589549:VSI589862 WCD589549:WCE589862 WLZ589549:WMA589862 WVV589549:WVW589862 N655085:O655398 JJ655085:JK655398 TF655085:TG655398 ADB655085:ADC655398 AMX655085:AMY655398 AWT655085:AWU655398 BGP655085:BGQ655398 BQL655085:BQM655398 CAH655085:CAI655398 CKD655085:CKE655398 CTZ655085:CUA655398 DDV655085:DDW655398 DNR655085:DNS655398 DXN655085:DXO655398 EHJ655085:EHK655398 ERF655085:ERG655398 FBB655085:FBC655398 FKX655085:FKY655398 FUT655085:FUU655398 GEP655085:GEQ655398 GOL655085:GOM655398 GYH655085:GYI655398 HID655085:HIE655398 HRZ655085:HSA655398 IBV655085:IBW655398 ILR655085:ILS655398 IVN655085:IVO655398 JFJ655085:JFK655398 JPF655085:JPG655398 JZB655085:JZC655398 KIX655085:KIY655398 KST655085:KSU655398 LCP655085:LCQ655398 LML655085:LMM655398 LWH655085:LWI655398 MGD655085:MGE655398 MPZ655085:MQA655398 MZV655085:MZW655398 NJR655085:NJS655398 NTN655085:NTO655398 ODJ655085:ODK655398 ONF655085:ONG655398 OXB655085:OXC655398 PGX655085:PGY655398 PQT655085:PQU655398 QAP655085:QAQ655398 QKL655085:QKM655398 QUH655085:QUI655398 RED655085:REE655398 RNZ655085:ROA655398 RXV655085:RXW655398 SHR655085:SHS655398 SRN655085:SRO655398 TBJ655085:TBK655398 TLF655085:TLG655398 TVB655085:TVC655398 UEX655085:UEY655398 UOT655085:UOU655398 UYP655085:UYQ655398 VIL655085:VIM655398 VSH655085:VSI655398 WCD655085:WCE655398 WLZ655085:WMA655398 WVV655085:WVW655398 N720621:O720934 JJ720621:JK720934 TF720621:TG720934 ADB720621:ADC720934 AMX720621:AMY720934 AWT720621:AWU720934 BGP720621:BGQ720934 BQL720621:BQM720934 CAH720621:CAI720934 CKD720621:CKE720934 CTZ720621:CUA720934 DDV720621:DDW720934 DNR720621:DNS720934 DXN720621:DXO720934 EHJ720621:EHK720934 ERF720621:ERG720934 FBB720621:FBC720934 FKX720621:FKY720934 FUT720621:FUU720934 GEP720621:GEQ720934 GOL720621:GOM720934 GYH720621:GYI720934 HID720621:HIE720934 HRZ720621:HSA720934 IBV720621:IBW720934 ILR720621:ILS720934 IVN720621:IVO720934 JFJ720621:JFK720934 JPF720621:JPG720934 JZB720621:JZC720934 KIX720621:KIY720934 KST720621:KSU720934 LCP720621:LCQ720934 LML720621:LMM720934 LWH720621:LWI720934 MGD720621:MGE720934 MPZ720621:MQA720934 MZV720621:MZW720934 NJR720621:NJS720934 NTN720621:NTO720934 ODJ720621:ODK720934 ONF720621:ONG720934 OXB720621:OXC720934 PGX720621:PGY720934 PQT720621:PQU720934 QAP720621:QAQ720934 QKL720621:QKM720934 QUH720621:QUI720934 RED720621:REE720934 RNZ720621:ROA720934 RXV720621:RXW720934 SHR720621:SHS720934 SRN720621:SRO720934 TBJ720621:TBK720934 TLF720621:TLG720934 TVB720621:TVC720934 UEX720621:UEY720934 UOT720621:UOU720934 UYP720621:UYQ720934 VIL720621:VIM720934 VSH720621:VSI720934 WCD720621:WCE720934 WLZ720621:WMA720934 WVV720621:WVW720934 N786157:O786470 JJ786157:JK786470 TF786157:TG786470 ADB786157:ADC786470 AMX786157:AMY786470 AWT786157:AWU786470 BGP786157:BGQ786470 BQL786157:BQM786470 CAH786157:CAI786470 CKD786157:CKE786470 CTZ786157:CUA786470 DDV786157:DDW786470 DNR786157:DNS786470 DXN786157:DXO786470 EHJ786157:EHK786470 ERF786157:ERG786470 FBB786157:FBC786470 FKX786157:FKY786470 FUT786157:FUU786470 GEP786157:GEQ786470 GOL786157:GOM786470 GYH786157:GYI786470 HID786157:HIE786470 HRZ786157:HSA786470 IBV786157:IBW786470 ILR786157:ILS786470 IVN786157:IVO786470 JFJ786157:JFK786470 JPF786157:JPG786470 JZB786157:JZC786470 KIX786157:KIY786470 KST786157:KSU786470 LCP786157:LCQ786470 LML786157:LMM786470 LWH786157:LWI786470 MGD786157:MGE786470 MPZ786157:MQA786470 MZV786157:MZW786470 NJR786157:NJS786470 NTN786157:NTO786470 ODJ786157:ODK786470 ONF786157:ONG786470 OXB786157:OXC786470 PGX786157:PGY786470 PQT786157:PQU786470 QAP786157:QAQ786470 QKL786157:QKM786470 QUH786157:QUI786470 RED786157:REE786470 RNZ786157:ROA786470 RXV786157:RXW786470 SHR786157:SHS786470 SRN786157:SRO786470 TBJ786157:TBK786470 TLF786157:TLG786470 TVB786157:TVC786470 UEX786157:UEY786470 UOT786157:UOU786470 UYP786157:UYQ786470 VIL786157:VIM786470 VSH786157:VSI786470 WCD786157:WCE786470 WLZ786157:WMA786470 WVV786157:WVW786470 N851693:O852006 JJ851693:JK852006 TF851693:TG852006 ADB851693:ADC852006 AMX851693:AMY852006 AWT851693:AWU852006 BGP851693:BGQ852006 BQL851693:BQM852006 CAH851693:CAI852006 CKD851693:CKE852006 CTZ851693:CUA852006 DDV851693:DDW852006 DNR851693:DNS852006 DXN851693:DXO852006 EHJ851693:EHK852006 ERF851693:ERG852006 FBB851693:FBC852006 FKX851693:FKY852006 FUT851693:FUU852006 GEP851693:GEQ852006 GOL851693:GOM852006 GYH851693:GYI852006 HID851693:HIE852006 HRZ851693:HSA852006 IBV851693:IBW852006 ILR851693:ILS852006 IVN851693:IVO852006 JFJ851693:JFK852006 JPF851693:JPG852006 JZB851693:JZC852006 KIX851693:KIY852006 KST851693:KSU852006 LCP851693:LCQ852006 LML851693:LMM852006 LWH851693:LWI852006 MGD851693:MGE852006 MPZ851693:MQA852006 MZV851693:MZW852006 NJR851693:NJS852006 NTN851693:NTO852006 ODJ851693:ODK852006 ONF851693:ONG852006 OXB851693:OXC852006 PGX851693:PGY852006 PQT851693:PQU852006 QAP851693:QAQ852006 QKL851693:QKM852006 QUH851693:QUI852006 RED851693:REE852006 RNZ851693:ROA852006 RXV851693:RXW852006 SHR851693:SHS852006 SRN851693:SRO852006 TBJ851693:TBK852006 TLF851693:TLG852006 TVB851693:TVC852006 UEX851693:UEY852006 UOT851693:UOU852006 UYP851693:UYQ852006 VIL851693:VIM852006 VSH851693:VSI852006 WCD851693:WCE852006 WLZ851693:WMA852006 WVV851693:WVW852006 N917229:O917542 JJ917229:JK917542 TF917229:TG917542 ADB917229:ADC917542 AMX917229:AMY917542 AWT917229:AWU917542 BGP917229:BGQ917542 BQL917229:BQM917542 CAH917229:CAI917542 CKD917229:CKE917542 CTZ917229:CUA917542 DDV917229:DDW917542 DNR917229:DNS917542 DXN917229:DXO917542 EHJ917229:EHK917542 ERF917229:ERG917542 FBB917229:FBC917542 FKX917229:FKY917542 FUT917229:FUU917542 GEP917229:GEQ917542 GOL917229:GOM917542 GYH917229:GYI917542 HID917229:HIE917542 HRZ917229:HSA917542 IBV917229:IBW917542 ILR917229:ILS917542 IVN917229:IVO917542 JFJ917229:JFK917542 JPF917229:JPG917542 JZB917229:JZC917542 KIX917229:KIY917542 KST917229:KSU917542 LCP917229:LCQ917542 LML917229:LMM917542 LWH917229:LWI917542 MGD917229:MGE917542 MPZ917229:MQA917542 MZV917229:MZW917542 NJR917229:NJS917542 NTN917229:NTO917542 ODJ917229:ODK917542 ONF917229:ONG917542 OXB917229:OXC917542 PGX917229:PGY917542 PQT917229:PQU917542 QAP917229:QAQ917542 QKL917229:QKM917542 QUH917229:QUI917542 RED917229:REE917542 RNZ917229:ROA917542 RXV917229:RXW917542 SHR917229:SHS917542 SRN917229:SRO917542 TBJ917229:TBK917542 TLF917229:TLG917542 TVB917229:TVC917542 UEX917229:UEY917542 UOT917229:UOU917542 UYP917229:UYQ917542 VIL917229:VIM917542 VSH917229:VSI917542 WCD917229:WCE917542 WLZ917229:WMA917542 WVV917229:WVW917542 N982765:O983078 JJ982765:JK983078 TF982765:TG983078 ADB982765:ADC983078 AMX982765:AMY983078 AWT982765:AWU983078 BGP982765:BGQ983078 BQL982765:BQM983078 CAH982765:CAI983078 CKD982765:CKE983078 CTZ982765:CUA983078 DDV982765:DDW983078 DNR982765:DNS983078 DXN982765:DXO983078 EHJ982765:EHK983078 ERF982765:ERG983078 FBB982765:FBC983078 FKX982765:FKY983078 FUT982765:FUU983078 GEP982765:GEQ983078 GOL982765:GOM983078 GYH982765:GYI983078 HID982765:HIE983078 HRZ982765:HSA983078 IBV982765:IBW983078 ILR982765:ILS983078 IVN982765:IVO983078 JFJ982765:JFK983078 JPF982765:JPG983078 JZB982765:JZC983078 KIX982765:KIY983078 KST982765:KSU983078 LCP982765:LCQ983078 LML982765:LMM983078 LWH982765:LWI983078 MGD982765:MGE983078 MPZ982765:MQA983078 MZV982765:MZW983078 NJR982765:NJS983078 NTN982765:NTO983078 ODJ982765:ODK983078 ONF982765:ONG983078 OXB982765:OXC983078 PGX982765:PGY983078 PQT982765:PQU983078 QAP982765:QAQ983078 QKL982765:QKM983078 QUH982765:QUI983078 RED982765:REE983078 RNZ982765:ROA983078 RXV982765:RXW983078 SHR982765:SHS983078 SRN982765:SRO983078 TBJ982765:TBK983078 TLF982765:TLG983078 TVB982765:TVC983078 UEX982765:UEY983078 UOT982765:UOU983078 UYP982765:UYQ983078 VIL982765:VIM983078 VSH982765:VSI983078 WCD982765:WCE983078 WLZ982765:WMA983078 WVV982765:WVW983078">
      <formula1>балл1</formula1>
    </dataValidation>
    <dataValidation type="list" allowBlank="1" showErrorMessage="1" sqref="R4:S32 JN4:JO32 TJ4:TK32 ADF4:ADG32 ANB4:ANC32 AWX4:AWY32 BGT4:BGU32 BQP4:BQQ32 CAL4:CAM32 CKH4:CKI32 CUD4:CUE32 DDZ4:DEA32 DNV4:DNW32 DXR4:DXS32 EHN4:EHO32 ERJ4:ERK32 FBF4:FBG32 FLB4:FLC32 FUX4:FUY32 GET4:GEU32 GOP4:GOQ32 GYL4:GYM32 HIH4:HII32 HSD4:HSE32 IBZ4:ICA32 ILV4:ILW32 IVR4:IVS32 JFN4:JFO32 JPJ4:JPK32 JZF4:JZG32 KJB4:KJC32 KSX4:KSY32 LCT4:LCU32 LMP4:LMQ32 LWL4:LWM32 MGH4:MGI32 MQD4:MQE32 MZZ4:NAA32 NJV4:NJW32 NTR4:NTS32 ODN4:ODO32 ONJ4:ONK32 OXF4:OXG32 PHB4:PHC32 PQX4:PQY32 QAT4:QAU32 QKP4:QKQ32 QUL4:QUM32 REH4:REI32 ROD4:ROE32 RXZ4:RYA32 SHV4:SHW32 SRR4:SRS32 TBN4:TBO32 TLJ4:TLK32 TVF4:TVG32 UFB4:UFC32 UOX4:UOY32 UYT4:UYU32 VIP4:VIQ32 VSL4:VSM32 WCH4:WCI32 WMD4:WME32 WVZ4:WWA32 R65232:S65260 JN65232:JO65260 TJ65232:TK65260 ADF65232:ADG65260 ANB65232:ANC65260 AWX65232:AWY65260 BGT65232:BGU65260 BQP65232:BQQ65260 CAL65232:CAM65260 CKH65232:CKI65260 CUD65232:CUE65260 DDZ65232:DEA65260 DNV65232:DNW65260 DXR65232:DXS65260 EHN65232:EHO65260 ERJ65232:ERK65260 FBF65232:FBG65260 FLB65232:FLC65260 FUX65232:FUY65260 GET65232:GEU65260 GOP65232:GOQ65260 GYL65232:GYM65260 HIH65232:HII65260 HSD65232:HSE65260 IBZ65232:ICA65260 ILV65232:ILW65260 IVR65232:IVS65260 JFN65232:JFO65260 JPJ65232:JPK65260 JZF65232:JZG65260 KJB65232:KJC65260 KSX65232:KSY65260 LCT65232:LCU65260 LMP65232:LMQ65260 LWL65232:LWM65260 MGH65232:MGI65260 MQD65232:MQE65260 MZZ65232:NAA65260 NJV65232:NJW65260 NTR65232:NTS65260 ODN65232:ODO65260 ONJ65232:ONK65260 OXF65232:OXG65260 PHB65232:PHC65260 PQX65232:PQY65260 QAT65232:QAU65260 QKP65232:QKQ65260 QUL65232:QUM65260 REH65232:REI65260 ROD65232:ROE65260 RXZ65232:RYA65260 SHV65232:SHW65260 SRR65232:SRS65260 TBN65232:TBO65260 TLJ65232:TLK65260 TVF65232:TVG65260 UFB65232:UFC65260 UOX65232:UOY65260 UYT65232:UYU65260 VIP65232:VIQ65260 VSL65232:VSM65260 WCH65232:WCI65260 WMD65232:WME65260 WVZ65232:WWA65260 R130768:S130796 JN130768:JO130796 TJ130768:TK130796 ADF130768:ADG130796 ANB130768:ANC130796 AWX130768:AWY130796 BGT130768:BGU130796 BQP130768:BQQ130796 CAL130768:CAM130796 CKH130768:CKI130796 CUD130768:CUE130796 DDZ130768:DEA130796 DNV130768:DNW130796 DXR130768:DXS130796 EHN130768:EHO130796 ERJ130768:ERK130796 FBF130768:FBG130796 FLB130768:FLC130796 FUX130768:FUY130796 GET130768:GEU130796 GOP130768:GOQ130796 GYL130768:GYM130796 HIH130768:HII130796 HSD130768:HSE130796 IBZ130768:ICA130796 ILV130768:ILW130796 IVR130768:IVS130796 JFN130768:JFO130796 JPJ130768:JPK130796 JZF130768:JZG130796 KJB130768:KJC130796 KSX130768:KSY130796 LCT130768:LCU130796 LMP130768:LMQ130796 LWL130768:LWM130796 MGH130768:MGI130796 MQD130768:MQE130796 MZZ130768:NAA130796 NJV130768:NJW130796 NTR130768:NTS130796 ODN130768:ODO130796 ONJ130768:ONK130796 OXF130768:OXG130796 PHB130768:PHC130796 PQX130768:PQY130796 QAT130768:QAU130796 QKP130768:QKQ130796 QUL130768:QUM130796 REH130768:REI130796 ROD130768:ROE130796 RXZ130768:RYA130796 SHV130768:SHW130796 SRR130768:SRS130796 TBN130768:TBO130796 TLJ130768:TLK130796 TVF130768:TVG130796 UFB130768:UFC130796 UOX130768:UOY130796 UYT130768:UYU130796 VIP130768:VIQ130796 VSL130768:VSM130796 WCH130768:WCI130796 WMD130768:WME130796 WVZ130768:WWA130796 R196304:S196332 JN196304:JO196332 TJ196304:TK196332 ADF196304:ADG196332 ANB196304:ANC196332 AWX196304:AWY196332 BGT196304:BGU196332 BQP196304:BQQ196332 CAL196304:CAM196332 CKH196304:CKI196332 CUD196304:CUE196332 DDZ196304:DEA196332 DNV196304:DNW196332 DXR196304:DXS196332 EHN196304:EHO196332 ERJ196304:ERK196332 FBF196304:FBG196332 FLB196304:FLC196332 FUX196304:FUY196332 GET196304:GEU196332 GOP196304:GOQ196332 GYL196304:GYM196332 HIH196304:HII196332 HSD196304:HSE196332 IBZ196304:ICA196332 ILV196304:ILW196332 IVR196304:IVS196332 JFN196304:JFO196332 JPJ196304:JPK196332 JZF196304:JZG196332 KJB196304:KJC196332 KSX196304:KSY196332 LCT196304:LCU196332 LMP196304:LMQ196332 LWL196304:LWM196332 MGH196304:MGI196332 MQD196304:MQE196332 MZZ196304:NAA196332 NJV196304:NJW196332 NTR196304:NTS196332 ODN196304:ODO196332 ONJ196304:ONK196332 OXF196304:OXG196332 PHB196304:PHC196332 PQX196304:PQY196332 QAT196304:QAU196332 QKP196304:QKQ196332 QUL196304:QUM196332 REH196304:REI196332 ROD196304:ROE196332 RXZ196304:RYA196332 SHV196304:SHW196332 SRR196304:SRS196332 TBN196304:TBO196332 TLJ196304:TLK196332 TVF196304:TVG196332 UFB196304:UFC196332 UOX196304:UOY196332 UYT196304:UYU196332 VIP196304:VIQ196332 VSL196304:VSM196332 WCH196304:WCI196332 WMD196304:WME196332 WVZ196304:WWA196332 R261840:S261868 JN261840:JO261868 TJ261840:TK261868 ADF261840:ADG261868 ANB261840:ANC261868 AWX261840:AWY261868 BGT261840:BGU261868 BQP261840:BQQ261868 CAL261840:CAM261868 CKH261840:CKI261868 CUD261840:CUE261868 DDZ261840:DEA261868 DNV261840:DNW261868 DXR261840:DXS261868 EHN261840:EHO261868 ERJ261840:ERK261868 FBF261840:FBG261868 FLB261840:FLC261868 FUX261840:FUY261868 GET261840:GEU261868 GOP261840:GOQ261868 GYL261840:GYM261868 HIH261840:HII261868 HSD261840:HSE261868 IBZ261840:ICA261868 ILV261840:ILW261868 IVR261840:IVS261868 JFN261840:JFO261868 JPJ261840:JPK261868 JZF261840:JZG261868 KJB261840:KJC261868 KSX261840:KSY261868 LCT261840:LCU261868 LMP261840:LMQ261868 LWL261840:LWM261868 MGH261840:MGI261868 MQD261840:MQE261868 MZZ261840:NAA261868 NJV261840:NJW261868 NTR261840:NTS261868 ODN261840:ODO261868 ONJ261840:ONK261868 OXF261840:OXG261868 PHB261840:PHC261868 PQX261840:PQY261868 QAT261840:QAU261868 QKP261840:QKQ261868 QUL261840:QUM261868 REH261840:REI261868 ROD261840:ROE261868 RXZ261840:RYA261868 SHV261840:SHW261868 SRR261840:SRS261868 TBN261840:TBO261868 TLJ261840:TLK261868 TVF261840:TVG261868 UFB261840:UFC261868 UOX261840:UOY261868 UYT261840:UYU261868 VIP261840:VIQ261868 VSL261840:VSM261868 WCH261840:WCI261868 WMD261840:WME261868 WVZ261840:WWA261868 R327376:S327404 JN327376:JO327404 TJ327376:TK327404 ADF327376:ADG327404 ANB327376:ANC327404 AWX327376:AWY327404 BGT327376:BGU327404 BQP327376:BQQ327404 CAL327376:CAM327404 CKH327376:CKI327404 CUD327376:CUE327404 DDZ327376:DEA327404 DNV327376:DNW327404 DXR327376:DXS327404 EHN327376:EHO327404 ERJ327376:ERK327404 FBF327376:FBG327404 FLB327376:FLC327404 FUX327376:FUY327404 GET327376:GEU327404 GOP327376:GOQ327404 GYL327376:GYM327404 HIH327376:HII327404 HSD327376:HSE327404 IBZ327376:ICA327404 ILV327376:ILW327404 IVR327376:IVS327404 JFN327376:JFO327404 JPJ327376:JPK327404 JZF327376:JZG327404 KJB327376:KJC327404 KSX327376:KSY327404 LCT327376:LCU327404 LMP327376:LMQ327404 LWL327376:LWM327404 MGH327376:MGI327404 MQD327376:MQE327404 MZZ327376:NAA327404 NJV327376:NJW327404 NTR327376:NTS327404 ODN327376:ODO327404 ONJ327376:ONK327404 OXF327376:OXG327404 PHB327376:PHC327404 PQX327376:PQY327404 QAT327376:QAU327404 QKP327376:QKQ327404 QUL327376:QUM327404 REH327376:REI327404 ROD327376:ROE327404 RXZ327376:RYA327404 SHV327376:SHW327404 SRR327376:SRS327404 TBN327376:TBO327404 TLJ327376:TLK327404 TVF327376:TVG327404 UFB327376:UFC327404 UOX327376:UOY327404 UYT327376:UYU327404 VIP327376:VIQ327404 VSL327376:VSM327404 WCH327376:WCI327404 WMD327376:WME327404 WVZ327376:WWA327404 R392912:S392940 JN392912:JO392940 TJ392912:TK392940 ADF392912:ADG392940 ANB392912:ANC392940 AWX392912:AWY392940 BGT392912:BGU392940 BQP392912:BQQ392940 CAL392912:CAM392940 CKH392912:CKI392940 CUD392912:CUE392940 DDZ392912:DEA392940 DNV392912:DNW392940 DXR392912:DXS392940 EHN392912:EHO392940 ERJ392912:ERK392940 FBF392912:FBG392940 FLB392912:FLC392940 FUX392912:FUY392940 GET392912:GEU392940 GOP392912:GOQ392940 GYL392912:GYM392940 HIH392912:HII392940 HSD392912:HSE392940 IBZ392912:ICA392940 ILV392912:ILW392940 IVR392912:IVS392940 JFN392912:JFO392940 JPJ392912:JPK392940 JZF392912:JZG392940 KJB392912:KJC392940 KSX392912:KSY392940 LCT392912:LCU392940 LMP392912:LMQ392940 LWL392912:LWM392940 MGH392912:MGI392940 MQD392912:MQE392940 MZZ392912:NAA392940 NJV392912:NJW392940 NTR392912:NTS392940 ODN392912:ODO392940 ONJ392912:ONK392940 OXF392912:OXG392940 PHB392912:PHC392940 PQX392912:PQY392940 QAT392912:QAU392940 QKP392912:QKQ392940 QUL392912:QUM392940 REH392912:REI392940 ROD392912:ROE392940 RXZ392912:RYA392940 SHV392912:SHW392940 SRR392912:SRS392940 TBN392912:TBO392940 TLJ392912:TLK392940 TVF392912:TVG392940 UFB392912:UFC392940 UOX392912:UOY392940 UYT392912:UYU392940 VIP392912:VIQ392940 VSL392912:VSM392940 WCH392912:WCI392940 WMD392912:WME392940 WVZ392912:WWA392940 R458448:S458476 JN458448:JO458476 TJ458448:TK458476 ADF458448:ADG458476 ANB458448:ANC458476 AWX458448:AWY458476 BGT458448:BGU458476 BQP458448:BQQ458476 CAL458448:CAM458476 CKH458448:CKI458476 CUD458448:CUE458476 DDZ458448:DEA458476 DNV458448:DNW458476 DXR458448:DXS458476 EHN458448:EHO458476 ERJ458448:ERK458476 FBF458448:FBG458476 FLB458448:FLC458476 FUX458448:FUY458476 GET458448:GEU458476 GOP458448:GOQ458476 GYL458448:GYM458476 HIH458448:HII458476 HSD458448:HSE458476 IBZ458448:ICA458476 ILV458448:ILW458476 IVR458448:IVS458476 JFN458448:JFO458476 JPJ458448:JPK458476 JZF458448:JZG458476 KJB458448:KJC458476 KSX458448:KSY458476 LCT458448:LCU458476 LMP458448:LMQ458476 LWL458448:LWM458476 MGH458448:MGI458476 MQD458448:MQE458476 MZZ458448:NAA458476 NJV458448:NJW458476 NTR458448:NTS458476 ODN458448:ODO458476 ONJ458448:ONK458476 OXF458448:OXG458476 PHB458448:PHC458476 PQX458448:PQY458476 QAT458448:QAU458476 QKP458448:QKQ458476 QUL458448:QUM458476 REH458448:REI458476 ROD458448:ROE458476 RXZ458448:RYA458476 SHV458448:SHW458476 SRR458448:SRS458476 TBN458448:TBO458476 TLJ458448:TLK458476 TVF458448:TVG458476 UFB458448:UFC458476 UOX458448:UOY458476 UYT458448:UYU458476 VIP458448:VIQ458476 VSL458448:VSM458476 WCH458448:WCI458476 WMD458448:WME458476 WVZ458448:WWA458476 R523984:S524012 JN523984:JO524012 TJ523984:TK524012 ADF523984:ADG524012 ANB523984:ANC524012 AWX523984:AWY524012 BGT523984:BGU524012 BQP523984:BQQ524012 CAL523984:CAM524012 CKH523984:CKI524012 CUD523984:CUE524012 DDZ523984:DEA524012 DNV523984:DNW524012 DXR523984:DXS524012 EHN523984:EHO524012 ERJ523984:ERK524012 FBF523984:FBG524012 FLB523984:FLC524012 FUX523984:FUY524012 GET523984:GEU524012 GOP523984:GOQ524012 GYL523984:GYM524012 HIH523984:HII524012 HSD523984:HSE524012 IBZ523984:ICA524012 ILV523984:ILW524012 IVR523984:IVS524012 JFN523984:JFO524012 JPJ523984:JPK524012 JZF523984:JZG524012 KJB523984:KJC524012 KSX523984:KSY524012 LCT523984:LCU524012 LMP523984:LMQ524012 LWL523984:LWM524012 MGH523984:MGI524012 MQD523984:MQE524012 MZZ523984:NAA524012 NJV523984:NJW524012 NTR523984:NTS524012 ODN523984:ODO524012 ONJ523984:ONK524012 OXF523984:OXG524012 PHB523984:PHC524012 PQX523984:PQY524012 QAT523984:QAU524012 QKP523984:QKQ524012 QUL523984:QUM524012 REH523984:REI524012 ROD523984:ROE524012 RXZ523984:RYA524012 SHV523984:SHW524012 SRR523984:SRS524012 TBN523984:TBO524012 TLJ523984:TLK524012 TVF523984:TVG524012 UFB523984:UFC524012 UOX523984:UOY524012 UYT523984:UYU524012 VIP523984:VIQ524012 VSL523984:VSM524012 WCH523984:WCI524012 WMD523984:WME524012 WVZ523984:WWA524012 R589520:S589548 JN589520:JO589548 TJ589520:TK589548 ADF589520:ADG589548 ANB589520:ANC589548 AWX589520:AWY589548 BGT589520:BGU589548 BQP589520:BQQ589548 CAL589520:CAM589548 CKH589520:CKI589548 CUD589520:CUE589548 DDZ589520:DEA589548 DNV589520:DNW589548 DXR589520:DXS589548 EHN589520:EHO589548 ERJ589520:ERK589548 FBF589520:FBG589548 FLB589520:FLC589548 FUX589520:FUY589548 GET589520:GEU589548 GOP589520:GOQ589548 GYL589520:GYM589548 HIH589520:HII589548 HSD589520:HSE589548 IBZ589520:ICA589548 ILV589520:ILW589548 IVR589520:IVS589548 JFN589520:JFO589548 JPJ589520:JPK589548 JZF589520:JZG589548 KJB589520:KJC589548 KSX589520:KSY589548 LCT589520:LCU589548 LMP589520:LMQ589548 LWL589520:LWM589548 MGH589520:MGI589548 MQD589520:MQE589548 MZZ589520:NAA589548 NJV589520:NJW589548 NTR589520:NTS589548 ODN589520:ODO589548 ONJ589520:ONK589548 OXF589520:OXG589548 PHB589520:PHC589548 PQX589520:PQY589548 QAT589520:QAU589548 QKP589520:QKQ589548 QUL589520:QUM589548 REH589520:REI589548 ROD589520:ROE589548 RXZ589520:RYA589548 SHV589520:SHW589548 SRR589520:SRS589548 TBN589520:TBO589548 TLJ589520:TLK589548 TVF589520:TVG589548 UFB589520:UFC589548 UOX589520:UOY589548 UYT589520:UYU589548 VIP589520:VIQ589548 VSL589520:VSM589548 WCH589520:WCI589548 WMD589520:WME589548 WVZ589520:WWA589548 R655056:S655084 JN655056:JO655084 TJ655056:TK655084 ADF655056:ADG655084 ANB655056:ANC655084 AWX655056:AWY655084 BGT655056:BGU655084 BQP655056:BQQ655084 CAL655056:CAM655084 CKH655056:CKI655084 CUD655056:CUE655084 DDZ655056:DEA655084 DNV655056:DNW655084 DXR655056:DXS655084 EHN655056:EHO655084 ERJ655056:ERK655084 FBF655056:FBG655084 FLB655056:FLC655084 FUX655056:FUY655084 GET655056:GEU655084 GOP655056:GOQ655084 GYL655056:GYM655084 HIH655056:HII655084 HSD655056:HSE655084 IBZ655056:ICA655084 ILV655056:ILW655084 IVR655056:IVS655084 JFN655056:JFO655084 JPJ655056:JPK655084 JZF655056:JZG655084 KJB655056:KJC655084 KSX655056:KSY655084 LCT655056:LCU655084 LMP655056:LMQ655084 LWL655056:LWM655084 MGH655056:MGI655084 MQD655056:MQE655084 MZZ655056:NAA655084 NJV655056:NJW655084 NTR655056:NTS655084 ODN655056:ODO655084 ONJ655056:ONK655084 OXF655056:OXG655084 PHB655056:PHC655084 PQX655056:PQY655084 QAT655056:QAU655084 QKP655056:QKQ655084 QUL655056:QUM655084 REH655056:REI655084 ROD655056:ROE655084 RXZ655056:RYA655084 SHV655056:SHW655084 SRR655056:SRS655084 TBN655056:TBO655084 TLJ655056:TLK655084 TVF655056:TVG655084 UFB655056:UFC655084 UOX655056:UOY655084 UYT655056:UYU655084 VIP655056:VIQ655084 VSL655056:VSM655084 WCH655056:WCI655084 WMD655056:WME655084 WVZ655056:WWA655084 R720592:S720620 JN720592:JO720620 TJ720592:TK720620 ADF720592:ADG720620 ANB720592:ANC720620 AWX720592:AWY720620 BGT720592:BGU720620 BQP720592:BQQ720620 CAL720592:CAM720620 CKH720592:CKI720620 CUD720592:CUE720620 DDZ720592:DEA720620 DNV720592:DNW720620 DXR720592:DXS720620 EHN720592:EHO720620 ERJ720592:ERK720620 FBF720592:FBG720620 FLB720592:FLC720620 FUX720592:FUY720620 GET720592:GEU720620 GOP720592:GOQ720620 GYL720592:GYM720620 HIH720592:HII720620 HSD720592:HSE720620 IBZ720592:ICA720620 ILV720592:ILW720620 IVR720592:IVS720620 JFN720592:JFO720620 JPJ720592:JPK720620 JZF720592:JZG720620 KJB720592:KJC720620 KSX720592:KSY720620 LCT720592:LCU720620 LMP720592:LMQ720620 LWL720592:LWM720620 MGH720592:MGI720620 MQD720592:MQE720620 MZZ720592:NAA720620 NJV720592:NJW720620 NTR720592:NTS720620 ODN720592:ODO720620 ONJ720592:ONK720620 OXF720592:OXG720620 PHB720592:PHC720620 PQX720592:PQY720620 QAT720592:QAU720620 QKP720592:QKQ720620 QUL720592:QUM720620 REH720592:REI720620 ROD720592:ROE720620 RXZ720592:RYA720620 SHV720592:SHW720620 SRR720592:SRS720620 TBN720592:TBO720620 TLJ720592:TLK720620 TVF720592:TVG720620 UFB720592:UFC720620 UOX720592:UOY720620 UYT720592:UYU720620 VIP720592:VIQ720620 VSL720592:VSM720620 WCH720592:WCI720620 WMD720592:WME720620 WVZ720592:WWA720620 R786128:S786156 JN786128:JO786156 TJ786128:TK786156 ADF786128:ADG786156 ANB786128:ANC786156 AWX786128:AWY786156 BGT786128:BGU786156 BQP786128:BQQ786156 CAL786128:CAM786156 CKH786128:CKI786156 CUD786128:CUE786156 DDZ786128:DEA786156 DNV786128:DNW786156 DXR786128:DXS786156 EHN786128:EHO786156 ERJ786128:ERK786156 FBF786128:FBG786156 FLB786128:FLC786156 FUX786128:FUY786156 GET786128:GEU786156 GOP786128:GOQ786156 GYL786128:GYM786156 HIH786128:HII786156 HSD786128:HSE786156 IBZ786128:ICA786156 ILV786128:ILW786156 IVR786128:IVS786156 JFN786128:JFO786156 JPJ786128:JPK786156 JZF786128:JZG786156 KJB786128:KJC786156 KSX786128:KSY786156 LCT786128:LCU786156 LMP786128:LMQ786156 LWL786128:LWM786156 MGH786128:MGI786156 MQD786128:MQE786156 MZZ786128:NAA786156 NJV786128:NJW786156 NTR786128:NTS786156 ODN786128:ODO786156 ONJ786128:ONK786156 OXF786128:OXG786156 PHB786128:PHC786156 PQX786128:PQY786156 QAT786128:QAU786156 QKP786128:QKQ786156 QUL786128:QUM786156 REH786128:REI786156 ROD786128:ROE786156 RXZ786128:RYA786156 SHV786128:SHW786156 SRR786128:SRS786156 TBN786128:TBO786156 TLJ786128:TLK786156 TVF786128:TVG786156 UFB786128:UFC786156 UOX786128:UOY786156 UYT786128:UYU786156 VIP786128:VIQ786156 VSL786128:VSM786156 WCH786128:WCI786156 WMD786128:WME786156 WVZ786128:WWA786156 R851664:S851692 JN851664:JO851692 TJ851664:TK851692 ADF851664:ADG851692 ANB851664:ANC851692 AWX851664:AWY851692 BGT851664:BGU851692 BQP851664:BQQ851692 CAL851664:CAM851692 CKH851664:CKI851692 CUD851664:CUE851692 DDZ851664:DEA851692 DNV851664:DNW851692 DXR851664:DXS851692 EHN851664:EHO851692 ERJ851664:ERK851692 FBF851664:FBG851692 FLB851664:FLC851692 FUX851664:FUY851692 GET851664:GEU851692 GOP851664:GOQ851692 GYL851664:GYM851692 HIH851664:HII851692 HSD851664:HSE851692 IBZ851664:ICA851692 ILV851664:ILW851692 IVR851664:IVS851692 JFN851664:JFO851692 JPJ851664:JPK851692 JZF851664:JZG851692 KJB851664:KJC851692 KSX851664:KSY851692 LCT851664:LCU851692 LMP851664:LMQ851692 LWL851664:LWM851692 MGH851664:MGI851692 MQD851664:MQE851692 MZZ851664:NAA851692 NJV851664:NJW851692 NTR851664:NTS851692 ODN851664:ODO851692 ONJ851664:ONK851692 OXF851664:OXG851692 PHB851664:PHC851692 PQX851664:PQY851692 QAT851664:QAU851692 QKP851664:QKQ851692 QUL851664:QUM851692 REH851664:REI851692 ROD851664:ROE851692 RXZ851664:RYA851692 SHV851664:SHW851692 SRR851664:SRS851692 TBN851664:TBO851692 TLJ851664:TLK851692 TVF851664:TVG851692 UFB851664:UFC851692 UOX851664:UOY851692 UYT851664:UYU851692 VIP851664:VIQ851692 VSL851664:VSM851692 WCH851664:WCI851692 WMD851664:WME851692 WVZ851664:WWA851692 R917200:S917228 JN917200:JO917228 TJ917200:TK917228 ADF917200:ADG917228 ANB917200:ANC917228 AWX917200:AWY917228 BGT917200:BGU917228 BQP917200:BQQ917228 CAL917200:CAM917228 CKH917200:CKI917228 CUD917200:CUE917228 DDZ917200:DEA917228 DNV917200:DNW917228 DXR917200:DXS917228 EHN917200:EHO917228 ERJ917200:ERK917228 FBF917200:FBG917228 FLB917200:FLC917228 FUX917200:FUY917228 GET917200:GEU917228 GOP917200:GOQ917228 GYL917200:GYM917228 HIH917200:HII917228 HSD917200:HSE917228 IBZ917200:ICA917228 ILV917200:ILW917228 IVR917200:IVS917228 JFN917200:JFO917228 JPJ917200:JPK917228 JZF917200:JZG917228 KJB917200:KJC917228 KSX917200:KSY917228 LCT917200:LCU917228 LMP917200:LMQ917228 LWL917200:LWM917228 MGH917200:MGI917228 MQD917200:MQE917228 MZZ917200:NAA917228 NJV917200:NJW917228 NTR917200:NTS917228 ODN917200:ODO917228 ONJ917200:ONK917228 OXF917200:OXG917228 PHB917200:PHC917228 PQX917200:PQY917228 QAT917200:QAU917228 QKP917200:QKQ917228 QUL917200:QUM917228 REH917200:REI917228 ROD917200:ROE917228 RXZ917200:RYA917228 SHV917200:SHW917228 SRR917200:SRS917228 TBN917200:TBO917228 TLJ917200:TLK917228 TVF917200:TVG917228 UFB917200:UFC917228 UOX917200:UOY917228 UYT917200:UYU917228 VIP917200:VIQ917228 VSL917200:VSM917228 WCH917200:WCI917228 WMD917200:WME917228 WVZ917200:WWA917228 R982736:S982764 JN982736:JO982764 TJ982736:TK982764 ADF982736:ADG982764 ANB982736:ANC982764 AWX982736:AWY982764 BGT982736:BGU982764 BQP982736:BQQ982764 CAL982736:CAM982764 CKH982736:CKI982764 CUD982736:CUE982764 DDZ982736:DEA982764 DNV982736:DNW982764 DXR982736:DXS982764 EHN982736:EHO982764 ERJ982736:ERK982764 FBF982736:FBG982764 FLB982736:FLC982764 FUX982736:FUY982764 GET982736:GEU982764 GOP982736:GOQ982764 GYL982736:GYM982764 HIH982736:HII982764 HSD982736:HSE982764 IBZ982736:ICA982764 ILV982736:ILW982764 IVR982736:IVS982764 JFN982736:JFO982764 JPJ982736:JPK982764 JZF982736:JZG982764 KJB982736:KJC982764 KSX982736:KSY982764 LCT982736:LCU982764 LMP982736:LMQ982764 LWL982736:LWM982764 MGH982736:MGI982764 MQD982736:MQE982764 MZZ982736:NAA982764 NJV982736:NJW982764 NTR982736:NTS982764 ODN982736:ODO982764 ONJ982736:ONK982764 OXF982736:OXG982764 PHB982736:PHC982764 PQX982736:PQY982764 QAT982736:QAU982764 QKP982736:QKQ982764 QUL982736:QUM982764 REH982736:REI982764 ROD982736:ROE982764 RXZ982736:RYA982764 SHV982736:SHW982764 SRR982736:SRS982764 TBN982736:TBO982764 TLJ982736:TLK982764 TVF982736:TVG982764 UFB982736:UFC982764 UOX982736:UOY982764 UYT982736:UYU982764 VIP982736:VIQ982764 VSL982736:VSM982764 WCH982736:WCI982764 WMD982736:WME982764 WVZ982736:WWA982764 N4:O32 JJ4:JK32 TF4:TG32 ADB4:ADC32 AMX4:AMY32 AWT4:AWU32 BGP4:BGQ32 BQL4:BQM32 CAH4:CAI32 CKD4:CKE32 CTZ4:CUA32 DDV4:DDW32 DNR4:DNS32 DXN4:DXO32 EHJ4:EHK32 ERF4:ERG32 FBB4:FBC32 FKX4:FKY32 FUT4:FUU32 GEP4:GEQ32 GOL4:GOM32 GYH4:GYI32 HID4:HIE32 HRZ4:HSA32 IBV4:IBW32 ILR4:ILS32 IVN4:IVO32 JFJ4:JFK32 JPF4:JPG32 JZB4:JZC32 KIX4:KIY32 KST4:KSU32 LCP4:LCQ32 LML4:LMM32 LWH4:LWI32 MGD4:MGE32 MPZ4:MQA32 MZV4:MZW32 NJR4:NJS32 NTN4:NTO32 ODJ4:ODK32 ONF4:ONG32 OXB4:OXC32 PGX4:PGY32 PQT4:PQU32 QAP4:QAQ32 QKL4:QKM32 QUH4:QUI32 RED4:REE32 RNZ4:ROA32 RXV4:RXW32 SHR4:SHS32 SRN4:SRO32 TBJ4:TBK32 TLF4:TLG32 TVB4:TVC32 UEX4:UEY32 UOT4:UOU32 UYP4:UYQ32 VIL4:VIM32 VSH4:VSI32 WCD4:WCE32 WLZ4:WMA32 WVV4:WVW32 N65232:O65260 JJ65232:JK65260 TF65232:TG65260 ADB65232:ADC65260 AMX65232:AMY65260 AWT65232:AWU65260 BGP65232:BGQ65260 BQL65232:BQM65260 CAH65232:CAI65260 CKD65232:CKE65260 CTZ65232:CUA65260 DDV65232:DDW65260 DNR65232:DNS65260 DXN65232:DXO65260 EHJ65232:EHK65260 ERF65232:ERG65260 FBB65232:FBC65260 FKX65232:FKY65260 FUT65232:FUU65260 GEP65232:GEQ65260 GOL65232:GOM65260 GYH65232:GYI65260 HID65232:HIE65260 HRZ65232:HSA65260 IBV65232:IBW65260 ILR65232:ILS65260 IVN65232:IVO65260 JFJ65232:JFK65260 JPF65232:JPG65260 JZB65232:JZC65260 KIX65232:KIY65260 KST65232:KSU65260 LCP65232:LCQ65260 LML65232:LMM65260 LWH65232:LWI65260 MGD65232:MGE65260 MPZ65232:MQA65260 MZV65232:MZW65260 NJR65232:NJS65260 NTN65232:NTO65260 ODJ65232:ODK65260 ONF65232:ONG65260 OXB65232:OXC65260 PGX65232:PGY65260 PQT65232:PQU65260 QAP65232:QAQ65260 QKL65232:QKM65260 QUH65232:QUI65260 RED65232:REE65260 RNZ65232:ROA65260 RXV65232:RXW65260 SHR65232:SHS65260 SRN65232:SRO65260 TBJ65232:TBK65260 TLF65232:TLG65260 TVB65232:TVC65260 UEX65232:UEY65260 UOT65232:UOU65260 UYP65232:UYQ65260 VIL65232:VIM65260 VSH65232:VSI65260 WCD65232:WCE65260 WLZ65232:WMA65260 WVV65232:WVW65260 N130768:O130796 JJ130768:JK130796 TF130768:TG130796 ADB130768:ADC130796 AMX130768:AMY130796 AWT130768:AWU130796 BGP130768:BGQ130796 BQL130768:BQM130796 CAH130768:CAI130796 CKD130768:CKE130796 CTZ130768:CUA130796 DDV130768:DDW130796 DNR130768:DNS130796 DXN130768:DXO130796 EHJ130768:EHK130796 ERF130768:ERG130796 FBB130768:FBC130796 FKX130768:FKY130796 FUT130768:FUU130796 GEP130768:GEQ130796 GOL130768:GOM130796 GYH130768:GYI130796 HID130768:HIE130796 HRZ130768:HSA130796 IBV130768:IBW130796 ILR130768:ILS130796 IVN130768:IVO130796 JFJ130768:JFK130796 JPF130768:JPG130796 JZB130768:JZC130796 KIX130768:KIY130796 KST130768:KSU130796 LCP130768:LCQ130796 LML130768:LMM130796 LWH130768:LWI130796 MGD130768:MGE130796 MPZ130768:MQA130796 MZV130768:MZW130796 NJR130768:NJS130796 NTN130768:NTO130796 ODJ130768:ODK130796 ONF130768:ONG130796 OXB130768:OXC130796 PGX130768:PGY130796 PQT130768:PQU130796 QAP130768:QAQ130796 QKL130768:QKM130796 QUH130768:QUI130796 RED130768:REE130796 RNZ130768:ROA130796 RXV130768:RXW130796 SHR130768:SHS130796 SRN130768:SRO130796 TBJ130768:TBK130796 TLF130768:TLG130796 TVB130768:TVC130796 UEX130768:UEY130796 UOT130768:UOU130796 UYP130768:UYQ130796 VIL130768:VIM130796 VSH130768:VSI130796 WCD130768:WCE130796 WLZ130768:WMA130796 WVV130768:WVW130796 N196304:O196332 JJ196304:JK196332 TF196304:TG196332 ADB196304:ADC196332 AMX196304:AMY196332 AWT196304:AWU196332 BGP196304:BGQ196332 BQL196304:BQM196332 CAH196304:CAI196332 CKD196304:CKE196332 CTZ196304:CUA196332 DDV196304:DDW196332 DNR196304:DNS196332 DXN196304:DXO196332 EHJ196304:EHK196332 ERF196304:ERG196332 FBB196304:FBC196332 FKX196304:FKY196332 FUT196304:FUU196332 GEP196304:GEQ196332 GOL196304:GOM196332 GYH196304:GYI196332 HID196304:HIE196332 HRZ196304:HSA196332 IBV196304:IBW196332 ILR196304:ILS196332 IVN196304:IVO196332 JFJ196304:JFK196332 JPF196304:JPG196332 JZB196304:JZC196332 KIX196304:KIY196332 KST196304:KSU196332 LCP196304:LCQ196332 LML196304:LMM196332 LWH196304:LWI196332 MGD196304:MGE196332 MPZ196304:MQA196332 MZV196304:MZW196332 NJR196304:NJS196332 NTN196304:NTO196332 ODJ196304:ODK196332 ONF196304:ONG196332 OXB196304:OXC196332 PGX196304:PGY196332 PQT196304:PQU196332 QAP196304:QAQ196332 QKL196304:QKM196332 QUH196304:QUI196332 RED196304:REE196332 RNZ196304:ROA196332 RXV196304:RXW196332 SHR196304:SHS196332 SRN196304:SRO196332 TBJ196304:TBK196332 TLF196304:TLG196332 TVB196304:TVC196332 UEX196304:UEY196332 UOT196304:UOU196332 UYP196304:UYQ196332 VIL196304:VIM196332 VSH196304:VSI196332 WCD196304:WCE196332 WLZ196304:WMA196332 WVV196304:WVW196332 N261840:O261868 JJ261840:JK261868 TF261840:TG261868 ADB261840:ADC261868 AMX261840:AMY261868 AWT261840:AWU261868 BGP261840:BGQ261868 BQL261840:BQM261868 CAH261840:CAI261868 CKD261840:CKE261868 CTZ261840:CUA261868 DDV261840:DDW261868 DNR261840:DNS261868 DXN261840:DXO261868 EHJ261840:EHK261868 ERF261840:ERG261868 FBB261840:FBC261868 FKX261840:FKY261868 FUT261840:FUU261868 GEP261840:GEQ261868 GOL261840:GOM261868 GYH261840:GYI261868 HID261840:HIE261868 HRZ261840:HSA261868 IBV261840:IBW261868 ILR261840:ILS261868 IVN261840:IVO261868 JFJ261840:JFK261868 JPF261840:JPG261868 JZB261840:JZC261868 KIX261840:KIY261868 KST261840:KSU261868 LCP261840:LCQ261868 LML261840:LMM261868 LWH261840:LWI261868 MGD261840:MGE261868 MPZ261840:MQA261868 MZV261840:MZW261868 NJR261840:NJS261868 NTN261840:NTO261868 ODJ261840:ODK261868 ONF261840:ONG261868 OXB261840:OXC261868 PGX261840:PGY261868 PQT261840:PQU261868 QAP261840:QAQ261868 QKL261840:QKM261868 QUH261840:QUI261868 RED261840:REE261868 RNZ261840:ROA261868 RXV261840:RXW261868 SHR261840:SHS261868 SRN261840:SRO261868 TBJ261840:TBK261868 TLF261840:TLG261868 TVB261840:TVC261868 UEX261840:UEY261868 UOT261840:UOU261868 UYP261840:UYQ261868 VIL261840:VIM261868 VSH261840:VSI261868 WCD261840:WCE261868 WLZ261840:WMA261868 WVV261840:WVW261868 N327376:O327404 JJ327376:JK327404 TF327376:TG327404 ADB327376:ADC327404 AMX327376:AMY327404 AWT327376:AWU327404 BGP327376:BGQ327404 BQL327376:BQM327404 CAH327376:CAI327404 CKD327376:CKE327404 CTZ327376:CUA327404 DDV327376:DDW327404 DNR327376:DNS327404 DXN327376:DXO327404 EHJ327376:EHK327404 ERF327376:ERG327404 FBB327376:FBC327404 FKX327376:FKY327404 FUT327376:FUU327404 GEP327376:GEQ327404 GOL327376:GOM327404 GYH327376:GYI327404 HID327376:HIE327404 HRZ327376:HSA327404 IBV327376:IBW327404 ILR327376:ILS327404 IVN327376:IVO327404 JFJ327376:JFK327404 JPF327376:JPG327404 JZB327376:JZC327404 KIX327376:KIY327404 KST327376:KSU327404 LCP327376:LCQ327404 LML327376:LMM327404 LWH327376:LWI327404 MGD327376:MGE327404 MPZ327376:MQA327404 MZV327376:MZW327404 NJR327376:NJS327404 NTN327376:NTO327404 ODJ327376:ODK327404 ONF327376:ONG327404 OXB327376:OXC327404 PGX327376:PGY327404 PQT327376:PQU327404 QAP327376:QAQ327404 QKL327376:QKM327404 QUH327376:QUI327404 RED327376:REE327404 RNZ327376:ROA327404 RXV327376:RXW327404 SHR327376:SHS327404 SRN327376:SRO327404 TBJ327376:TBK327404 TLF327376:TLG327404 TVB327376:TVC327404 UEX327376:UEY327404 UOT327376:UOU327404 UYP327376:UYQ327404 VIL327376:VIM327404 VSH327376:VSI327404 WCD327376:WCE327404 WLZ327376:WMA327404 WVV327376:WVW327404 N392912:O392940 JJ392912:JK392940 TF392912:TG392940 ADB392912:ADC392940 AMX392912:AMY392940 AWT392912:AWU392940 BGP392912:BGQ392940 BQL392912:BQM392940 CAH392912:CAI392940 CKD392912:CKE392940 CTZ392912:CUA392940 DDV392912:DDW392940 DNR392912:DNS392940 DXN392912:DXO392940 EHJ392912:EHK392940 ERF392912:ERG392940 FBB392912:FBC392940 FKX392912:FKY392940 FUT392912:FUU392940 GEP392912:GEQ392940 GOL392912:GOM392940 GYH392912:GYI392940 HID392912:HIE392940 HRZ392912:HSA392940 IBV392912:IBW392940 ILR392912:ILS392940 IVN392912:IVO392940 JFJ392912:JFK392940 JPF392912:JPG392940 JZB392912:JZC392940 KIX392912:KIY392940 KST392912:KSU392940 LCP392912:LCQ392940 LML392912:LMM392940 LWH392912:LWI392940 MGD392912:MGE392940 MPZ392912:MQA392940 MZV392912:MZW392940 NJR392912:NJS392940 NTN392912:NTO392940 ODJ392912:ODK392940 ONF392912:ONG392940 OXB392912:OXC392940 PGX392912:PGY392940 PQT392912:PQU392940 QAP392912:QAQ392940 QKL392912:QKM392940 QUH392912:QUI392940 RED392912:REE392940 RNZ392912:ROA392940 RXV392912:RXW392940 SHR392912:SHS392940 SRN392912:SRO392940 TBJ392912:TBK392940 TLF392912:TLG392940 TVB392912:TVC392940 UEX392912:UEY392940 UOT392912:UOU392940 UYP392912:UYQ392940 VIL392912:VIM392940 VSH392912:VSI392940 WCD392912:WCE392940 WLZ392912:WMA392940 WVV392912:WVW392940 N458448:O458476 JJ458448:JK458476 TF458448:TG458476 ADB458448:ADC458476 AMX458448:AMY458476 AWT458448:AWU458476 BGP458448:BGQ458476 BQL458448:BQM458476 CAH458448:CAI458476 CKD458448:CKE458476 CTZ458448:CUA458476 DDV458448:DDW458476 DNR458448:DNS458476 DXN458448:DXO458476 EHJ458448:EHK458476 ERF458448:ERG458476 FBB458448:FBC458476 FKX458448:FKY458476 FUT458448:FUU458476 GEP458448:GEQ458476 GOL458448:GOM458476 GYH458448:GYI458476 HID458448:HIE458476 HRZ458448:HSA458476 IBV458448:IBW458476 ILR458448:ILS458476 IVN458448:IVO458476 JFJ458448:JFK458476 JPF458448:JPG458476 JZB458448:JZC458476 KIX458448:KIY458476 KST458448:KSU458476 LCP458448:LCQ458476 LML458448:LMM458476 LWH458448:LWI458476 MGD458448:MGE458476 MPZ458448:MQA458476 MZV458448:MZW458476 NJR458448:NJS458476 NTN458448:NTO458476 ODJ458448:ODK458476 ONF458448:ONG458476 OXB458448:OXC458476 PGX458448:PGY458476 PQT458448:PQU458476 QAP458448:QAQ458476 QKL458448:QKM458476 QUH458448:QUI458476 RED458448:REE458476 RNZ458448:ROA458476 RXV458448:RXW458476 SHR458448:SHS458476 SRN458448:SRO458476 TBJ458448:TBK458476 TLF458448:TLG458476 TVB458448:TVC458476 UEX458448:UEY458476 UOT458448:UOU458476 UYP458448:UYQ458476 VIL458448:VIM458476 VSH458448:VSI458476 WCD458448:WCE458476 WLZ458448:WMA458476 WVV458448:WVW458476 N523984:O524012 JJ523984:JK524012 TF523984:TG524012 ADB523984:ADC524012 AMX523984:AMY524012 AWT523984:AWU524012 BGP523984:BGQ524012 BQL523984:BQM524012 CAH523984:CAI524012 CKD523984:CKE524012 CTZ523984:CUA524012 DDV523984:DDW524012 DNR523984:DNS524012 DXN523984:DXO524012 EHJ523984:EHK524012 ERF523984:ERG524012 FBB523984:FBC524012 FKX523984:FKY524012 FUT523984:FUU524012 GEP523984:GEQ524012 GOL523984:GOM524012 GYH523984:GYI524012 HID523984:HIE524012 HRZ523984:HSA524012 IBV523984:IBW524012 ILR523984:ILS524012 IVN523984:IVO524012 JFJ523984:JFK524012 JPF523984:JPG524012 JZB523984:JZC524012 KIX523984:KIY524012 KST523984:KSU524012 LCP523984:LCQ524012 LML523984:LMM524012 LWH523984:LWI524012 MGD523984:MGE524012 MPZ523984:MQA524012 MZV523984:MZW524012 NJR523984:NJS524012 NTN523984:NTO524012 ODJ523984:ODK524012 ONF523984:ONG524012 OXB523984:OXC524012 PGX523984:PGY524012 PQT523984:PQU524012 QAP523984:QAQ524012 QKL523984:QKM524012 QUH523984:QUI524012 RED523984:REE524012 RNZ523984:ROA524012 RXV523984:RXW524012 SHR523984:SHS524012 SRN523984:SRO524012 TBJ523984:TBK524012 TLF523984:TLG524012 TVB523984:TVC524012 UEX523984:UEY524012 UOT523984:UOU524012 UYP523984:UYQ524012 VIL523984:VIM524012 VSH523984:VSI524012 WCD523984:WCE524012 WLZ523984:WMA524012 WVV523984:WVW524012 N589520:O589548 JJ589520:JK589548 TF589520:TG589548 ADB589520:ADC589548 AMX589520:AMY589548 AWT589520:AWU589548 BGP589520:BGQ589548 BQL589520:BQM589548 CAH589520:CAI589548 CKD589520:CKE589548 CTZ589520:CUA589548 DDV589520:DDW589548 DNR589520:DNS589548 DXN589520:DXO589548 EHJ589520:EHK589548 ERF589520:ERG589548 FBB589520:FBC589548 FKX589520:FKY589548 FUT589520:FUU589548 GEP589520:GEQ589548 GOL589520:GOM589548 GYH589520:GYI589548 HID589520:HIE589548 HRZ589520:HSA589548 IBV589520:IBW589548 ILR589520:ILS589548 IVN589520:IVO589548 JFJ589520:JFK589548 JPF589520:JPG589548 JZB589520:JZC589548 KIX589520:KIY589548 KST589520:KSU589548 LCP589520:LCQ589548 LML589520:LMM589548 LWH589520:LWI589548 MGD589520:MGE589548 MPZ589520:MQA589548 MZV589520:MZW589548 NJR589520:NJS589548 NTN589520:NTO589548 ODJ589520:ODK589548 ONF589520:ONG589548 OXB589520:OXC589548 PGX589520:PGY589548 PQT589520:PQU589548 QAP589520:QAQ589548 QKL589520:QKM589548 QUH589520:QUI589548 RED589520:REE589548 RNZ589520:ROA589548 RXV589520:RXW589548 SHR589520:SHS589548 SRN589520:SRO589548 TBJ589520:TBK589548 TLF589520:TLG589548 TVB589520:TVC589548 UEX589520:UEY589548 UOT589520:UOU589548 UYP589520:UYQ589548 VIL589520:VIM589548 VSH589520:VSI589548 WCD589520:WCE589548 WLZ589520:WMA589548 WVV589520:WVW589548 N655056:O655084 JJ655056:JK655084 TF655056:TG655084 ADB655056:ADC655084 AMX655056:AMY655084 AWT655056:AWU655084 BGP655056:BGQ655084 BQL655056:BQM655084 CAH655056:CAI655084 CKD655056:CKE655084 CTZ655056:CUA655084 DDV655056:DDW655084 DNR655056:DNS655084 DXN655056:DXO655084 EHJ655056:EHK655084 ERF655056:ERG655084 FBB655056:FBC655084 FKX655056:FKY655084 FUT655056:FUU655084 GEP655056:GEQ655084 GOL655056:GOM655084 GYH655056:GYI655084 HID655056:HIE655084 HRZ655056:HSA655084 IBV655056:IBW655084 ILR655056:ILS655084 IVN655056:IVO655084 JFJ655056:JFK655084 JPF655056:JPG655084 JZB655056:JZC655084 KIX655056:KIY655084 KST655056:KSU655084 LCP655056:LCQ655084 LML655056:LMM655084 LWH655056:LWI655084 MGD655056:MGE655084 MPZ655056:MQA655084 MZV655056:MZW655084 NJR655056:NJS655084 NTN655056:NTO655084 ODJ655056:ODK655084 ONF655056:ONG655084 OXB655056:OXC655084 PGX655056:PGY655084 PQT655056:PQU655084 QAP655056:QAQ655084 QKL655056:QKM655084 QUH655056:QUI655084 RED655056:REE655084 RNZ655056:ROA655084 RXV655056:RXW655084 SHR655056:SHS655084 SRN655056:SRO655084 TBJ655056:TBK655084 TLF655056:TLG655084 TVB655056:TVC655084 UEX655056:UEY655084 UOT655056:UOU655084 UYP655056:UYQ655084 VIL655056:VIM655084 VSH655056:VSI655084 WCD655056:WCE655084 WLZ655056:WMA655084 WVV655056:WVW655084 N720592:O720620 JJ720592:JK720620 TF720592:TG720620 ADB720592:ADC720620 AMX720592:AMY720620 AWT720592:AWU720620 BGP720592:BGQ720620 BQL720592:BQM720620 CAH720592:CAI720620 CKD720592:CKE720620 CTZ720592:CUA720620 DDV720592:DDW720620 DNR720592:DNS720620 DXN720592:DXO720620 EHJ720592:EHK720620 ERF720592:ERG720620 FBB720592:FBC720620 FKX720592:FKY720620 FUT720592:FUU720620 GEP720592:GEQ720620 GOL720592:GOM720620 GYH720592:GYI720620 HID720592:HIE720620 HRZ720592:HSA720620 IBV720592:IBW720620 ILR720592:ILS720620 IVN720592:IVO720620 JFJ720592:JFK720620 JPF720592:JPG720620 JZB720592:JZC720620 KIX720592:KIY720620 KST720592:KSU720620 LCP720592:LCQ720620 LML720592:LMM720620 LWH720592:LWI720620 MGD720592:MGE720620 MPZ720592:MQA720620 MZV720592:MZW720620 NJR720592:NJS720620 NTN720592:NTO720620 ODJ720592:ODK720620 ONF720592:ONG720620 OXB720592:OXC720620 PGX720592:PGY720620 PQT720592:PQU720620 QAP720592:QAQ720620 QKL720592:QKM720620 QUH720592:QUI720620 RED720592:REE720620 RNZ720592:ROA720620 RXV720592:RXW720620 SHR720592:SHS720620 SRN720592:SRO720620 TBJ720592:TBK720620 TLF720592:TLG720620 TVB720592:TVC720620 UEX720592:UEY720620 UOT720592:UOU720620 UYP720592:UYQ720620 VIL720592:VIM720620 VSH720592:VSI720620 WCD720592:WCE720620 WLZ720592:WMA720620 WVV720592:WVW720620 N786128:O786156 JJ786128:JK786156 TF786128:TG786156 ADB786128:ADC786156 AMX786128:AMY786156 AWT786128:AWU786156 BGP786128:BGQ786156 BQL786128:BQM786156 CAH786128:CAI786156 CKD786128:CKE786156 CTZ786128:CUA786156 DDV786128:DDW786156 DNR786128:DNS786156 DXN786128:DXO786156 EHJ786128:EHK786156 ERF786128:ERG786156 FBB786128:FBC786156 FKX786128:FKY786156 FUT786128:FUU786156 GEP786128:GEQ786156 GOL786128:GOM786156 GYH786128:GYI786156 HID786128:HIE786156 HRZ786128:HSA786156 IBV786128:IBW786156 ILR786128:ILS786156 IVN786128:IVO786156 JFJ786128:JFK786156 JPF786128:JPG786156 JZB786128:JZC786156 KIX786128:KIY786156 KST786128:KSU786156 LCP786128:LCQ786156 LML786128:LMM786156 LWH786128:LWI786156 MGD786128:MGE786156 MPZ786128:MQA786156 MZV786128:MZW786156 NJR786128:NJS786156 NTN786128:NTO786156 ODJ786128:ODK786156 ONF786128:ONG786156 OXB786128:OXC786156 PGX786128:PGY786156 PQT786128:PQU786156 QAP786128:QAQ786156 QKL786128:QKM786156 QUH786128:QUI786156 RED786128:REE786156 RNZ786128:ROA786156 RXV786128:RXW786156 SHR786128:SHS786156 SRN786128:SRO786156 TBJ786128:TBK786156 TLF786128:TLG786156 TVB786128:TVC786156 UEX786128:UEY786156 UOT786128:UOU786156 UYP786128:UYQ786156 VIL786128:VIM786156 VSH786128:VSI786156 WCD786128:WCE786156 WLZ786128:WMA786156 WVV786128:WVW786156 N851664:O851692 JJ851664:JK851692 TF851664:TG851692 ADB851664:ADC851692 AMX851664:AMY851692 AWT851664:AWU851692 BGP851664:BGQ851692 BQL851664:BQM851692 CAH851664:CAI851692 CKD851664:CKE851692 CTZ851664:CUA851692 DDV851664:DDW851692 DNR851664:DNS851692 DXN851664:DXO851692 EHJ851664:EHK851692 ERF851664:ERG851692 FBB851664:FBC851692 FKX851664:FKY851692 FUT851664:FUU851692 GEP851664:GEQ851692 GOL851664:GOM851692 GYH851664:GYI851692 HID851664:HIE851692 HRZ851664:HSA851692 IBV851664:IBW851692 ILR851664:ILS851692 IVN851664:IVO851692 JFJ851664:JFK851692 JPF851664:JPG851692 JZB851664:JZC851692 KIX851664:KIY851692 KST851664:KSU851692 LCP851664:LCQ851692 LML851664:LMM851692 LWH851664:LWI851692 MGD851664:MGE851692 MPZ851664:MQA851692 MZV851664:MZW851692 NJR851664:NJS851692 NTN851664:NTO851692 ODJ851664:ODK851692 ONF851664:ONG851692 OXB851664:OXC851692 PGX851664:PGY851692 PQT851664:PQU851692 QAP851664:QAQ851692 QKL851664:QKM851692 QUH851664:QUI851692 RED851664:REE851692 RNZ851664:ROA851692 RXV851664:RXW851692 SHR851664:SHS851692 SRN851664:SRO851692 TBJ851664:TBK851692 TLF851664:TLG851692 TVB851664:TVC851692 UEX851664:UEY851692 UOT851664:UOU851692 UYP851664:UYQ851692 VIL851664:VIM851692 VSH851664:VSI851692 WCD851664:WCE851692 WLZ851664:WMA851692 WVV851664:WVW851692 N917200:O917228 JJ917200:JK917228 TF917200:TG917228 ADB917200:ADC917228 AMX917200:AMY917228 AWT917200:AWU917228 BGP917200:BGQ917228 BQL917200:BQM917228 CAH917200:CAI917228 CKD917200:CKE917228 CTZ917200:CUA917228 DDV917200:DDW917228 DNR917200:DNS917228 DXN917200:DXO917228 EHJ917200:EHK917228 ERF917200:ERG917228 FBB917200:FBC917228 FKX917200:FKY917228 FUT917200:FUU917228 GEP917200:GEQ917228 GOL917200:GOM917228 GYH917200:GYI917228 HID917200:HIE917228 HRZ917200:HSA917228 IBV917200:IBW917228 ILR917200:ILS917228 IVN917200:IVO917228 JFJ917200:JFK917228 JPF917200:JPG917228 JZB917200:JZC917228 KIX917200:KIY917228 KST917200:KSU917228 LCP917200:LCQ917228 LML917200:LMM917228 LWH917200:LWI917228 MGD917200:MGE917228 MPZ917200:MQA917228 MZV917200:MZW917228 NJR917200:NJS917228 NTN917200:NTO917228 ODJ917200:ODK917228 ONF917200:ONG917228 OXB917200:OXC917228 PGX917200:PGY917228 PQT917200:PQU917228 QAP917200:QAQ917228 QKL917200:QKM917228 QUH917200:QUI917228 RED917200:REE917228 RNZ917200:ROA917228 RXV917200:RXW917228 SHR917200:SHS917228 SRN917200:SRO917228 TBJ917200:TBK917228 TLF917200:TLG917228 TVB917200:TVC917228 UEX917200:UEY917228 UOT917200:UOU917228 UYP917200:UYQ917228 VIL917200:VIM917228 VSH917200:VSI917228 WCD917200:WCE917228 WLZ917200:WMA917228 WVV917200:WVW917228 N982736:O982764 JJ982736:JK982764 TF982736:TG982764 ADB982736:ADC982764 AMX982736:AMY982764 AWT982736:AWU982764 BGP982736:BGQ982764 BQL982736:BQM982764 CAH982736:CAI982764 CKD982736:CKE982764 CTZ982736:CUA982764 DDV982736:DDW982764 DNR982736:DNS982764 DXN982736:DXO982764 EHJ982736:EHK982764 ERF982736:ERG982764 FBB982736:FBC982764 FKX982736:FKY982764 FUT982736:FUU982764 GEP982736:GEQ982764 GOL982736:GOM982764 GYH982736:GYI982764 HID982736:HIE982764 HRZ982736:HSA982764 IBV982736:IBW982764 ILR982736:ILS982764 IVN982736:IVO982764 JFJ982736:JFK982764 JPF982736:JPG982764 JZB982736:JZC982764 KIX982736:KIY982764 KST982736:KSU982764 LCP982736:LCQ982764 LML982736:LMM982764 LWH982736:LWI982764 MGD982736:MGE982764 MPZ982736:MQA982764 MZV982736:MZW982764 NJR982736:NJS982764 NTN982736:NTO982764 ODJ982736:ODK982764 ONF982736:ONG982764 OXB982736:OXC982764 PGX982736:PGY982764 PQT982736:PQU982764 QAP982736:QAQ982764 QKL982736:QKM982764 QUH982736:QUI982764 RED982736:REE982764 RNZ982736:ROA982764 RXV982736:RXW982764 SHR982736:SHS982764 SRN982736:SRO982764 TBJ982736:TBK982764 TLF982736:TLG982764 TVB982736:TVC982764 UEX982736:UEY982764 UOT982736:UOU982764 UYP982736:UYQ982764 VIL982736:VIM982764 VSH982736:VSI982764 WCD982736:WCE982764 WLZ982736:WMA982764 WVV982736:WVW982764 J4:K32 JF4:JG32 TB4:TC32 ACX4:ACY32 AMT4:AMU32 AWP4:AWQ32 BGL4:BGM32 BQH4:BQI32 CAD4:CAE32 CJZ4:CKA32 CTV4:CTW32 DDR4:DDS32 DNN4:DNO32 DXJ4:DXK32 EHF4:EHG32 ERB4:ERC32 FAX4:FAY32 FKT4:FKU32 FUP4:FUQ32 GEL4:GEM32 GOH4:GOI32 GYD4:GYE32 HHZ4:HIA32 HRV4:HRW32 IBR4:IBS32 ILN4:ILO32 IVJ4:IVK32 JFF4:JFG32 JPB4:JPC32 JYX4:JYY32 KIT4:KIU32 KSP4:KSQ32 LCL4:LCM32 LMH4:LMI32 LWD4:LWE32 MFZ4:MGA32 MPV4:MPW32 MZR4:MZS32 NJN4:NJO32 NTJ4:NTK32 ODF4:ODG32 ONB4:ONC32 OWX4:OWY32 PGT4:PGU32 PQP4:PQQ32 QAL4:QAM32 QKH4:QKI32 QUD4:QUE32 RDZ4:REA32 RNV4:RNW32 RXR4:RXS32 SHN4:SHO32 SRJ4:SRK32 TBF4:TBG32 TLB4:TLC32 TUX4:TUY32 UET4:UEU32 UOP4:UOQ32 UYL4:UYM32 VIH4:VII32 VSD4:VSE32 WBZ4:WCA32 WLV4:WLW32 WVR4:WVS32 J65232:K65260 JF65232:JG65260 TB65232:TC65260 ACX65232:ACY65260 AMT65232:AMU65260 AWP65232:AWQ65260 BGL65232:BGM65260 BQH65232:BQI65260 CAD65232:CAE65260 CJZ65232:CKA65260 CTV65232:CTW65260 DDR65232:DDS65260 DNN65232:DNO65260 DXJ65232:DXK65260 EHF65232:EHG65260 ERB65232:ERC65260 FAX65232:FAY65260 FKT65232:FKU65260 FUP65232:FUQ65260 GEL65232:GEM65260 GOH65232:GOI65260 GYD65232:GYE65260 HHZ65232:HIA65260 HRV65232:HRW65260 IBR65232:IBS65260 ILN65232:ILO65260 IVJ65232:IVK65260 JFF65232:JFG65260 JPB65232:JPC65260 JYX65232:JYY65260 KIT65232:KIU65260 KSP65232:KSQ65260 LCL65232:LCM65260 LMH65232:LMI65260 LWD65232:LWE65260 MFZ65232:MGA65260 MPV65232:MPW65260 MZR65232:MZS65260 NJN65232:NJO65260 NTJ65232:NTK65260 ODF65232:ODG65260 ONB65232:ONC65260 OWX65232:OWY65260 PGT65232:PGU65260 PQP65232:PQQ65260 QAL65232:QAM65260 QKH65232:QKI65260 QUD65232:QUE65260 RDZ65232:REA65260 RNV65232:RNW65260 RXR65232:RXS65260 SHN65232:SHO65260 SRJ65232:SRK65260 TBF65232:TBG65260 TLB65232:TLC65260 TUX65232:TUY65260 UET65232:UEU65260 UOP65232:UOQ65260 UYL65232:UYM65260 VIH65232:VII65260 VSD65232:VSE65260 WBZ65232:WCA65260 WLV65232:WLW65260 WVR65232:WVS65260 J130768:K130796 JF130768:JG130796 TB130768:TC130796 ACX130768:ACY130796 AMT130768:AMU130796 AWP130768:AWQ130796 BGL130768:BGM130796 BQH130768:BQI130796 CAD130768:CAE130796 CJZ130768:CKA130796 CTV130768:CTW130796 DDR130768:DDS130796 DNN130768:DNO130796 DXJ130768:DXK130796 EHF130768:EHG130796 ERB130768:ERC130796 FAX130768:FAY130796 FKT130768:FKU130796 FUP130768:FUQ130796 GEL130768:GEM130796 GOH130768:GOI130796 GYD130768:GYE130796 HHZ130768:HIA130796 HRV130768:HRW130796 IBR130768:IBS130796 ILN130768:ILO130796 IVJ130768:IVK130796 JFF130768:JFG130796 JPB130768:JPC130796 JYX130768:JYY130796 KIT130768:KIU130796 KSP130768:KSQ130796 LCL130768:LCM130796 LMH130768:LMI130796 LWD130768:LWE130796 MFZ130768:MGA130796 MPV130768:MPW130796 MZR130768:MZS130796 NJN130768:NJO130796 NTJ130768:NTK130796 ODF130768:ODG130796 ONB130768:ONC130796 OWX130768:OWY130796 PGT130768:PGU130796 PQP130768:PQQ130796 QAL130768:QAM130796 QKH130768:QKI130796 QUD130768:QUE130796 RDZ130768:REA130796 RNV130768:RNW130796 RXR130768:RXS130796 SHN130768:SHO130796 SRJ130768:SRK130796 TBF130768:TBG130796 TLB130768:TLC130796 TUX130768:TUY130796 UET130768:UEU130796 UOP130768:UOQ130796 UYL130768:UYM130796 VIH130768:VII130796 VSD130768:VSE130796 WBZ130768:WCA130796 WLV130768:WLW130796 WVR130768:WVS130796 J196304:K196332 JF196304:JG196332 TB196304:TC196332 ACX196304:ACY196332 AMT196304:AMU196332 AWP196304:AWQ196332 BGL196304:BGM196332 BQH196304:BQI196332 CAD196304:CAE196332 CJZ196304:CKA196332 CTV196304:CTW196332 DDR196304:DDS196332 DNN196304:DNO196332 DXJ196304:DXK196332 EHF196304:EHG196332 ERB196304:ERC196332 FAX196304:FAY196332 FKT196304:FKU196332 FUP196304:FUQ196332 GEL196304:GEM196332 GOH196304:GOI196332 GYD196304:GYE196332 HHZ196304:HIA196332 HRV196304:HRW196332 IBR196304:IBS196332 ILN196304:ILO196332 IVJ196304:IVK196332 JFF196304:JFG196332 JPB196304:JPC196332 JYX196304:JYY196332 KIT196304:KIU196332 KSP196304:KSQ196332 LCL196304:LCM196332 LMH196304:LMI196332 LWD196304:LWE196332 MFZ196304:MGA196332 MPV196304:MPW196332 MZR196304:MZS196332 NJN196304:NJO196332 NTJ196304:NTK196332 ODF196304:ODG196332 ONB196304:ONC196332 OWX196304:OWY196332 PGT196304:PGU196332 PQP196304:PQQ196332 QAL196304:QAM196332 QKH196304:QKI196332 QUD196304:QUE196332 RDZ196304:REA196332 RNV196304:RNW196332 RXR196304:RXS196332 SHN196304:SHO196332 SRJ196304:SRK196332 TBF196304:TBG196332 TLB196304:TLC196332 TUX196304:TUY196332 UET196304:UEU196332 UOP196304:UOQ196332 UYL196304:UYM196332 VIH196304:VII196332 VSD196304:VSE196332 WBZ196304:WCA196332 WLV196304:WLW196332 WVR196304:WVS196332 J261840:K261868 JF261840:JG261868 TB261840:TC261868 ACX261840:ACY261868 AMT261840:AMU261868 AWP261840:AWQ261868 BGL261840:BGM261868 BQH261840:BQI261868 CAD261840:CAE261868 CJZ261840:CKA261868 CTV261840:CTW261868 DDR261840:DDS261868 DNN261840:DNO261868 DXJ261840:DXK261868 EHF261840:EHG261868 ERB261840:ERC261868 FAX261840:FAY261868 FKT261840:FKU261868 FUP261840:FUQ261868 GEL261840:GEM261868 GOH261840:GOI261868 GYD261840:GYE261868 HHZ261840:HIA261868 HRV261840:HRW261868 IBR261840:IBS261868 ILN261840:ILO261868 IVJ261840:IVK261868 JFF261840:JFG261868 JPB261840:JPC261868 JYX261840:JYY261868 KIT261840:KIU261868 KSP261840:KSQ261868 LCL261840:LCM261868 LMH261840:LMI261868 LWD261840:LWE261868 MFZ261840:MGA261868 MPV261840:MPW261868 MZR261840:MZS261868 NJN261840:NJO261868 NTJ261840:NTK261868 ODF261840:ODG261868 ONB261840:ONC261868 OWX261840:OWY261868 PGT261840:PGU261868 PQP261840:PQQ261868 QAL261840:QAM261868 QKH261840:QKI261868 QUD261840:QUE261868 RDZ261840:REA261868 RNV261840:RNW261868 RXR261840:RXS261868 SHN261840:SHO261868 SRJ261840:SRK261868 TBF261840:TBG261868 TLB261840:TLC261868 TUX261840:TUY261868 UET261840:UEU261868 UOP261840:UOQ261868 UYL261840:UYM261868 VIH261840:VII261868 VSD261840:VSE261868 WBZ261840:WCA261868 WLV261840:WLW261868 WVR261840:WVS261868 J327376:K327404 JF327376:JG327404 TB327376:TC327404 ACX327376:ACY327404 AMT327376:AMU327404 AWP327376:AWQ327404 BGL327376:BGM327404 BQH327376:BQI327404 CAD327376:CAE327404 CJZ327376:CKA327404 CTV327376:CTW327404 DDR327376:DDS327404 DNN327376:DNO327404 DXJ327376:DXK327404 EHF327376:EHG327404 ERB327376:ERC327404 FAX327376:FAY327404 FKT327376:FKU327404 FUP327376:FUQ327404 GEL327376:GEM327404 GOH327376:GOI327404 GYD327376:GYE327404 HHZ327376:HIA327404 HRV327376:HRW327404 IBR327376:IBS327404 ILN327376:ILO327404 IVJ327376:IVK327404 JFF327376:JFG327404 JPB327376:JPC327404 JYX327376:JYY327404 KIT327376:KIU327404 KSP327376:KSQ327404 LCL327376:LCM327404 LMH327376:LMI327404 LWD327376:LWE327404 MFZ327376:MGA327404 MPV327376:MPW327404 MZR327376:MZS327404 NJN327376:NJO327404 NTJ327376:NTK327404 ODF327376:ODG327404 ONB327376:ONC327404 OWX327376:OWY327404 PGT327376:PGU327404 PQP327376:PQQ327404 QAL327376:QAM327404 QKH327376:QKI327404 QUD327376:QUE327404 RDZ327376:REA327404 RNV327376:RNW327404 RXR327376:RXS327404 SHN327376:SHO327404 SRJ327376:SRK327404 TBF327376:TBG327404 TLB327376:TLC327404 TUX327376:TUY327404 UET327376:UEU327404 UOP327376:UOQ327404 UYL327376:UYM327404 VIH327376:VII327404 VSD327376:VSE327404 WBZ327376:WCA327404 WLV327376:WLW327404 WVR327376:WVS327404 J392912:K392940 JF392912:JG392940 TB392912:TC392940 ACX392912:ACY392940 AMT392912:AMU392940 AWP392912:AWQ392940 BGL392912:BGM392940 BQH392912:BQI392940 CAD392912:CAE392940 CJZ392912:CKA392940 CTV392912:CTW392940 DDR392912:DDS392940 DNN392912:DNO392940 DXJ392912:DXK392940 EHF392912:EHG392940 ERB392912:ERC392940 FAX392912:FAY392940 FKT392912:FKU392940 FUP392912:FUQ392940 GEL392912:GEM392940 GOH392912:GOI392940 GYD392912:GYE392940 HHZ392912:HIA392940 HRV392912:HRW392940 IBR392912:IBS392940 ILN392912:ILO392940 IVJ392912:IVK392940 JFF392912:JFG392940 JPB392912:JPC392940 JYX392912:JYY392940 KIT392912:KIU392940 KSP392912:KSQ392940 LCL392912:LCM392940 LMH392912:LMI392940 LWD392912:LWE392940 MFZ392912:MGA392940 MPV392912:MPW392940 MZR392912:MZS392940 NJN392912:NJO392940 NTJ392912:NTK392940 ODF392912:ODG392940 ONB392912:ONC392940 OWX392912:OWY392940 PGT392912:PGU392940 PQP392912:PQQ392940 QAL392912:QAM392940 QKH392912:QKI392940 QUD392912:QUE392940 RDZ392912:REA392940 RNV392912:RNW392940 RXR392912:RXS392940 SHN392912:SHO392940 SRJ392912:SRK392940 TBF392912:TBG392940 TLB392912:TLC392940 TUX392912:TUY392940 UET392912:UEU392940 UOP392912:UOQ392940 UYL392912:UYM392940 VIH392912:VII392940 VSD392912:VSE392940 WBZ392912:WCA392940 WLV392912:WLW392940 WVR392912:WVS392940 J458448:K458476 JF458448:JG458476 TB458448:TC458476 ACX458448:ACY458476 AMT458448:AMU458476 AWP458448:AWQ458476 BGL458448:BGM458476 BQH458448:BQI458476 CAD458448:CAE458476 CJZ458448:CKA458476 CTV458448:CTW458476 DDR458448:DDS458476 DNN458448:DNO458476 DXJ458448:DXK458476 EHF458448:EHG458476 ERB458448:ERC458476 FAX458448:FAY458476 FKT458448:FKU458476 FUP458448:FUQ458476 GEL458448:GEM458476 GOH458448:GOI458476 GYD458448:GYE458476 HHZ458448:HIA458476 HRV458448:HRW458476 IBR458448:IBS458476 ILN458448:ILO458476 IVJ458448:IVK458476 JFF458448:JFG458476 JPB458448:JPC458476 JYX458448:JYY458476 KIT458448:KIU458476 KSP458448:KSQ458476 LCL458448:LCM458476 LMH458448:LMI458476 LWD458448:LWE458476 MFZ458448:MGA458476 MPV458448:MPW458476 MZR458448:MZS458476 NJN458448:NJO458476 NTJ458448:NTK458476 ODF458448:ODG458476 ONB458448:ONC458476 OWX458448:OWY458476 PGT458448:PGU458476 PQP458448:PQQ458476 QAL458448:QAM458476 QKH458448:QKI458476 QUD458448:QUE458476 RDZ458448:REA458476 RNV458448:RNW458476 RXR458448:RXS458476 SHN458448:SHO458476 SRJ458448:SRK458476 TBF458448:TBG458476 TLB458448:TLC458476 TUX458448:TUY458476 UET458448:UEU458476 UOP458448:UOQ458476 UYL458448:UYM458476 VIH458448:VII458476 VSD458448:VSE458476 WBZ458448:WCA458476 WLV458448:WLW458476 WVR458448:WVS458476 J523984:K524012 JF523984:JG524012 TB523984:TC524012 ACX523984:ACY524012 AMT523984:AMU524012 AWP523984:AWQ524012 BGL523984:BGM524012 BQH523984:BQI524012 CAD523984:CAE524012 CJZ523984:CKA524012 CTV523984:CTW524012 DDR523984:DDS524012 DNN523984:DNO524012 DXJ523984:DXK524012 EHF523984:EHG524012 ERB523984:ERC524012 FAX523984:FAY524012 FKT523984:FKU524012 FUP523984:FUQ524012 GEL523984:GEM524012 GOH523984:GOI524012 GYD523984:GYE524012 HHZ523984:HIA524012 HRV523984:HRW524012 IBR523984:IBS524012 ILN523984:ILO524012 IVJ523984:IVK524012 JFF523984:JFG524012 JPB523984:JPC524012 JYX523984:JYY524012 KIT523984:KIU524012 KSP523984:KSQ524012 LCL523984:LCM524012 LMH523984:LMI524012 LWD523984:LWE524012 MFZ523984:MGA524012 MPV523984:MPW524012 MZR523984:MZS524012 NJN523984:NJO524012 NTJ523984:NTK524012 ODF523984:ODG524012 ONB523984:ONC524012 OWX523984:OWY524012 PGT523984:PGU524012 PQP523984:PQQ524012 QAL523984:QAM524012 QKH523984:QKI524012 QUD523984:QUE524012 RDZ523984:REA524012 RNV523984:RNW524012 RXR523984:RXS524012 SHN523984:SHO524012 SRJ523984:SRK524012 TBF523984:TBG524012 TLB523984:TLC524012 TUX523984:TUY524012 UET523984:UEU524012 UOP523984:UOQ524012 UYL523984:UYM524012 VIH523984:VII524012 VSD523984:VSE524012 WBZ523984:WCA524012 WLV523984:WLW524012 WVR523984:WVS524012 J589520:K589548 JF589520:JG589548 TB589520:TC589548 ACX589520:ACY589548 AMT589520:AMU589548 AWP589520:AWQ589548 BGL589520:BGM589548 BQH589520:BQI589548 CAD589520:CAE589548 CJZ589520:CKA589548 CTV589520:CTW589548 DDR589520:DDS589548 DNN589520:DNO589548 DXJ589520:DXK589548 EHF589520:EHG589548 ERB589520:ERC589548 FAX589520:FAY589548 FKT589520:FKU589548 FUP589520:FUQ589548 GEL589520:GEM589548 GOH589520:GOI589548 GYD589520:GYE589548 HHZ589520:HIA589548 HRV589520:HRW589548 IBR589520:IBS589548 ILN589520:ILO589548 IVJ589520:IVK589548 JFF589520:JFG589548 JPB589520:JPC589548 JYX589520:JYY589548 KIT589520:KIU589548 KSP589520:KSQ589548 LCL589520:LCM589548 LMH589520:LMI589548 LWD589520:LWE589548 MFZ589520:MGA589548 MPV589520:MPW589548 MZR589520:MZS589548 NJN589520:NJO589548 NTJ589520:NTK589548 ODF589520:ODG589548 ONB589520:ONC589548 OWX589520:OWY589548 PGT589520:PGU589548 PQP589520:PQQ589548 QAL589520:QAM589548 QKH589520:QKI589548 QUD589520:QUE589548 RDZ589520:REA589548 RNV589520:RNW589548 RXR589520:RXS589548 SHN589520:SHO589548 SRJ589520:SRK589548 TBF589520:TBG589548 TLB589520:TLC589548 TUX589520:TUY589548 UET589520:UEU589548 UOP589520:UOQ589548 UYL589520:UYM589548 VIH589520:VII589548 VSD589520:VSE589548 WBZ589520:WCA589548 WLV589520:WLW589548 WVR589520:WVS589548 J655056:K655084 JF655056:JG655084 TB655056:TC655084 ACX655056:ACY655084 AMT655056:AMU655084 AWP655056:AWQ655084 BGL655056:BGM655084 BQH655056:BQI655084 CAD655056:CAE655084 CJZ655056:CKA655084 CTV655056:CTW655084 DDR655056:DDS655084 DNN655056:DNO655084 DXJ655056:DXK655084 EHF655056:EHG655084 ERB655056:ERC655084 FAX655056:FAY655084 FKT655056:FKU655084 FUP655056:FUQ655084 GEL655056:GEM655084 GOH655056:GOI655084 GYD655056:GYE655084 HHZ655056:HIA655084 HRV655056:HRW655084 IBR655056:IBS655084 ILN655056:ILO655084 IVJ655056:IVK655084 JFF655056:JFG655084 JPB655056:JPC655084 JYX655056:JYY655084 KIT655056:KIU655084 KSP655056:KSQ655084 LCL655056:LCM655084 LMH655056:LMI655084 LWD655056:LWE655084 MFZ655056:MGA655084 MPV655056:MPW655084 MZR655056:MZS655084 NJN655056:NJO655084 NTJ655056:NTK655084 ODF655056:ODG655084 ONB655056:ONC655084 OWX655056:OWY655084 PGT655056:PGU655084 PQP655056:PQQ655084 QAL655056:QAM655084 QKH655056:QKI655084 QUD655056:QUE655084 RDZ655056:REA655084 RNV655056:RNW655084 RXR655056:RXS655084 SHN655056:SHO655084 SRJ655056:SRK655084 TBF655056:TBG655084 TLB655056:TLC655084 TUX655056:TUY655084 UET655056:UEU655084 UOP655056:UOQ655084 UYL655056:UYM655084 VIH655056:VII655084 VSD655056:VSE655084 WBZ655056:WCA655084 WLV655056:WLW655084 WVR655056:WVS655084 J720592:K720620 JF720592:JG720620 TB720592:TC720620 ACX720592:ACY720620 AMT720592:AMU720620 AWP720592:AWQ720620 BGL720592:BGM720620 BQH720592:BQI720620 CAD720592:CAE720620 CJZ720592:CKA720620 CTV720592:CTW720620 DDR720592:DDS720620 DNN720592:DNO720620 DXJ720592:DXK720620 EHF720592:EHG720620 ERB720592:ERC720620 FAX720592:FAY720620 FKT720592:FKU720620 FUP720592:FUQ720620 GEL720592:GEM720620 GOH720592:GOI720620 GYD720592:GYE720620 HHZ720592:HIA720620 HRV720592:HRW720620 IBR720592:IBS720620 ILN720592:ILO720620 IVJ720592:IVK720620 JFF720592:JFG720620 JPB720592:JPC720620 JYX720592:JYY720620 KIT720592:KIU720620 KSP720592:KSQ720620 LCL720592:LCM720620 LMH720592:LMI720620 LWD720592:LWE720620 MFZ720592:MGA720620 MPV720592:MPW720620 MZR720592:MZS720620 NJN720592:NJO720620 NTJ720592:NTK720620 ODF720592:ODG720620 ONB720592:ONC720620 OWX720592:OWY720620 PGT720592:PGU720620 PQP720592:PQQ720620 QAL720592:QAM720620 QKH720592:QKI720620 QUD720592:QUE720620 RDZ720592:REA720620 RNV720592:RNW720620 RXR720592:RXS720620 SHN720592:SHO720620 SRJ720592:SRK720620 TBF720592:TBG720620 TLB720592:TLC720620 TUX720592:TUY720620 UET720592:UEU720620 UOP720592:UOQ720620 UYL720592:UYM720620 VIH720592:VII720620 VSD720592:VSE720620 WBZ720592:WCA720620 WLV720592:WLW720620 WVR720592:WVS720620 J786128:K786156 JF786128:JG786156 TB786128:TC786156 ACX786128:ACY786156 AMT786128:AMU786156 AWP786128:AWQ786156 BGL786128:BGM786156 BQH786128:BQI786156 CAD786128:CAE786156 CJZ786128:CKA786156 CTV786128:CTW786156 DDR786128:DDS786156 DNN786128:DNO786156 DXJ786128:DXK786156 EHF786128:EHG786156 ERB786128:ERC786156 FAX786128:FAY786156 FKT786128:FKU786156 FUP786128:FUQ786156 GEL786128:GEM786156 GOH786128:GOI786156 GYD786128:GYE786156 HHZ786128:HIA786156 HRV786128:HRW786156 IBR786128:IBS786156 ILN786128:ILO786156 IVJ786128:IVK786156 JFF786128:JFG786156 JPB786128:JPC786156 JYX786128:JYY786156 KIT786128:KIU786156 KSP786128:KSQ786156 LCL786128:LCM786156 LMH786128:LMI786156 LWD786128:LWE786156 MFZ786128:MGA786156 MPV786128:MPW786156 MZR786128:MZS786156 NJN786128:NJO786156 NTJ786128:NTK786156 ODF786128:ODG786156 ONB786128:ONC786156 OWX786128:OWY786156 PGT786128:PGU786156 PQP786128:PQQ786156 QAL786128:QAM786156 QKH786128:QKI786156 QUD786128:QUE786156 RDZ786128:REA786156 RNV786128:RNW786156 RXR786128:RXS786156 SHN786128:SHO786156 SRJ786128:SRK786156 TBF786128:TBG786156 TLB786128:TLC786156 TUX786128:TUY786156 UET786128:UEU786156 UOP786128:UOQ786156 UYL786128:UYM786156 VIH786128:VII786156 VSD786128:VSE786156 WBZ786128:WCA786156 WLV786128:WLW786156 WVR786128:WVS786156 J851664:K851692 JF851664:JG851692 TB851664:TC851692 ACX851664:ACY851692 AMT851664:AMU851692 AWP851664:AWQ851692 BGL851664:BGM851692 BQH851664:BQI851692 CAD851664:CAE851692 CJZ851664:CKA851692 CTV851664:CTW851692 DDR851664:DDS851692 DNN851664:DNO851692 DXJ851664:DXK851692 EHF851664:EHG851692 ERB851664:ERC851692 FAX851664:FAY851692 FKT851664:FKU851692 FUP851664:FUQ851692 GEL851664:GEM851692 GOH851664:GOI851692 GYD851664:GYE851692 HHZ851664:HIA851692 HRV851664:HRW851692 IBR851664:IBS851692 ILN851664:ILO851692 IVJ851664:IVK851692 JFF851664:JFG851692 JPB851664:JPC851692 JYX851664:JYY851692 KIT851664:KIU851692 KSP851664:KSQ851692 LCL851664:LCM851692 LMH851664:LMI851692 LWD851664:LWE851692 MFZ851664:MGA851692 MPV851664:MPW851692 MZR851664:MZS851692 NJN851664:NJO851692 NTJ851664:NTK851692 ODF851664:ODG851692 ONB851664:ONC851692 OWX851664:OWY851692 PGT851664:PGU851692 PQP851664:PQQ851692 QAL851664:QAM851692 QKH851664:QKI851692 QUD851664:QUE851692 RDZ851664:REA851692 RNV851664:RNW851692 RXR851664:RXS851692 SHN851664:SHO851692 SRJ851664:SRK851692 TBF851664:TBG851692 TLB851664:TLC851692 TUX851664:TUY851692 UET851664:UEU851692 UOP851664:UOQ851692 UYL851664:UYM851692 VIH851664:VII851692 VSD851664:VSE851692 WBZ851664:WCA851692 WLV851664:WLW851692 WVR851664:WVS851692 J917200:K917228 JF917200:JG917228 TB917200:TC917228 ACX917200:ACY917228 AMT917200:AMU917228 AWP917200:AWQ917228 BGL917200:BGM917228 BQH917200:BQI917228 CAD917200:CAE917228 CJZ917200:CKA917228 CTV917200:CTW917228 DDR917200:DDS917228 DNN917200:DNO917228 DXJ917200:DXK917228 EHF917200:EHG917228 ERB917200:ERC917228 FAX917200:FAY917228 FKT917200:FKU917228 FUP917200:FUQ917228 GEL917200:GEM917228 GOH917200:GOI917228 GYD917200:GYE917228 HHZ917200:HIA917228 HRV917200:HRW917228 IBR917200:IBS917228 ILN917200:ILO917228 IVJ917200:IVK917228 JFF917200:JFG917228 JPB917200:JPC917228 JYX917200:JYY917228 KIT917200:KIU917228 KSP917200:KSQ917228 LCL917200:LCM917228 LMH917200:LMI917228 LWD917200:LWE917228 MFZ917200:MGA917228 MPV917200:MPW917228 MZR917200:MZS917228 NJN917200:NJO917228 NTJ917200:NTK917228 ODF917200:ODG917228 ONB917200:ONC917228 OWX917200:OWY917228 PGT917200:PGU917228 PQP917200:PQQ917228 QAL917200:QAM917228 QKH917200:QKI917228 QUD917200:QUE917228 RDZ917200:REA917228 RNV917200:RNW917228 RXR917200:RXS917228 SHN917200:SHO917228 SRJ917200:SRK917228 TBF917200:TBG917228 TLB917200:TLC917228 TUX917200:TUY917228 UET917200:UEU917228 UOP917200:UOQ917228 UYL917200:UYM917228 VIH917200:VII917228 VSD917200:VSE917228 WBZ917200:WCA917228 WLV917200:WLW917228 WVR917200:WVS917228 J982736:K982764 JF982736:JG982764 TB982736:TC982764 ACX982736:ACY982764 AMT982736:AMU982764 AWP982736:AWQ982764 BGL982736:BGM982764 BQH982736:BQI982764 CAD982736:CAE982764 CJZ982736:CKA982764 CTV982736:CTW982764 DDR982736:DDS982764 DNN982736:DNO982764 DXJ982736:DXK982764 EHF982736:EHG982764 ERB982736:ERC982764 FAX982736:FAY982764 FKT982736:FKU982764 FUP982736:FUQ982764 GEL982736:GEM982764 GOH982736:GOI982764 GYD982736:GYE982764 HHZ982736:HIA982764 HRV982736:HRW982764 IBR982736:IBS982764 ILN982736:ILO982764 IVJ982736:IVK982764 JFF982736:JFG982764 JPB982736:JPC982764 JYX982736:JYY982764 KIT982736:KIU982764 KSP982736:KSQ982764 LCL982736:LCM982764 LMH982736:LMI982764 LWD982736:LWE982764 MFZ982736:MGA982764 MPV982736:MPW982764 MZR982736:MZS982764 NJN982736:NJO982764 NTJ982736:NTK982764 ODF982736:ODG982764 ONB982736:ONC982764 OWX982736:OWY982764 PGT982736:PGU982764 PQP982736:PQQ982764 QAL982736:QAM982764 QKH982736:QKI982764 QUD982736:QUE982764 RDZ982736:REA982764 RNV982736:RNW982764 RXR982736:RXS982764 SHN982736:SHO982764 SRJ982736:SRK982764 TBF982736:TBG982764 TLB982736:TLC982764 TUX982736:TUY982764 UET982736:UEU982764 UOP982736:UOQ982764 UYL982736:UYM982764 VIH982736:VII982764 VSD982736:VSE982764 WBZ982736:WCA982764 WLV982736:WLW982764 WVR982736:WVS982764">
      <formula1>балл1</formula1>
      <formula2>0</formula2>
    </dataValidation>
    <dataValidation type="list" allowBlank="1" showErrorMessage="1" sqref="T4:U32 JP4:JQ32 TL4:TM32 ADH4:ADI32 AND4:ANE32 AWZ4:AXA32 BGV4:BGW32 BQR4:BQS32 CAN4:CAO32 CKJ4:CKK32 CUF4:CUG32 DEB4:DEC32 DNX4:DNY32 DXT4:DXU32 EHP4:EHQ32 ERL4:ERM32 FBH4:FBI32 FLD4:FLE32 FUZ4:FVA32 GEV4:GEW32 GOR4:GOS32 GYN4:GYO32 HIJ4:HIK32 HSF4:HSG32 ICB4:ICC32 ILX4:ILY32 IVT4:IVU32 JFP4:JFQ32 JPL4:JPM32 JZH4:JZI32 KJD4:KJE32 KSZ4:KTA32 LCV4:LCW32 LMR4:LMS32 LWN4:LWO32 MGJ4:MGK32 MQF4:MQG32 NAB4:NAC32 NJX4:NJY32 NTT4:NTU32 ODP4:ODQ32 ONL4:ONM32 OXH4:OXI32 PHD4:PHE32 PQZ4:PRA32 QAV4:QAW32 QKR4:QKS32 QUN4:QUO32 REJ4:REK32 ROF4:ROG32 RYB4:RYC32 SHX4:SHY32 SRT4:SRU32 TBP4:TBQ32 TLL4:TLM32 TVH4:TVI32 UFD4:UFE32 UOZ4:UPA32 UYV4:UYW32 VIR4:VIS32 VSN4:VSO32 WCJ4:WCK32 WMF4:WMG32 WWB4:WWC32 T65232:U65260 JP65232:JQ65260 TL65232:TM65260 ADH65232:ADI65260 AND65232:ANE65260 AWZ65232:AXA65260 BGV65232:BGW65260 BQR65232:BQS65260 CAN65232:CAO65260 CKJ65232:CKK65260 CUF65232:CUG65260 DEB65232:DEC65260 DNX65232:DNY65260 DXT65232:DXU65260 EHP65232:EHQ65260 ERL65232:ERM65260 FBH65232:FBI65260 FLD65232:FLE65260 FUZ65232:FVA65260 GEV65232:GEW65260 GOR65232:GOS65260 GYN65232:GYO65260 HIJ65232:HIK65260 HSF65232:HSG65260 ICB65232:ICC65260 ILX65232:ILY65260 IVT65232:IVU65260 JFP65232:JFQ65260 JPL65232:JPM65260 JZH65232:JZI65260 KJD65232:KJE65260 KSZ65232:KTA65260 LCV65232:LCW65260 LMR65232:LMS65260 LWN65232:LWO65260 MGJ65232:MGK65260 MQF65232:MQG65260 NAB65232:NAC65260 NJX65232:NJY65260 NTT65232:NTU65260 ODP65232:ODQ65260 ONL65232:ONM65260 OXH65232:OXI65260 PHD65232:PHE65260 PQZ65232:PRA65260 QAV65232:QAW65260 QKR65232:QKS65260 QUN65232:QUO65260 REJ65232:REK65260 ROF65232:ROG65260 RYB65232:RYC65260 SHX65232:SHY65260 SRT65232:SRU65260 TBP65232:TBQ65260 TLL65232:TLM65260 TVH65232:TVI65260 UFD65232:UFE65260 UOZ65232:UPA65260 UYV65232:UYW65260 VIR65232:VIS65260 VSN65232:VSO65260 WCJ65232:WCK65260 WMF65232:WMG65260 WWB65232:WWC65260 T130768:U130796 JP130768:JQ130796 TL130768:TM130796 ADH130768:ADI130796 AND130768:ANE130796 AWZ130768:AXA130796 BGV130768:BGW130796 BQR130768:BQS130796 CAN130768:CAO130796 CKJ130768:CKK130796 CUF130768:CUG130796 DEB130768:DEC130796 DNX130768:DNY130796 DXT130768:DXU130796 EHP130768:EHQ130796 ERL130768:ERM130796 FBH130768:FBI130796 FLD130768:FLE130796 FUZ130768:FVA130796 GEV130768:GEW130796 GOR130768:GOS130796 GYN130768:GYO130796 HIJ130768:HIK130796 HSF130768:HSG130796 ICB130768:ICC130796 ILX130768:ILY130796 IVT130768:IVU130796 JFP130768:JFQ130796 JPL130768:JPM130796 JZH130768:JZI130796 KJD130768:KJE130796 KSZ130768:KTA130796 LCV130768:LCW130796 LMR130768:LMS130796 LWN130768:LWO130796 MGJ130768:MGK130796 MQF130768:MQG130796 NAB130768:NAC130796 NJX130768:NJY130796 NTT130768:NTU130796 ODP130768:ODQ130796 ONL130768:ONM130796 OXH130768:OXI130796 PHD130768:PHE130796 PQZ130768:PRA130796 QAV130768:QAW130796 QKR130768:QKS130796 QUN130768:QUO130796 REJ130768:REK130796 ROF130768:ROG130796 RYB130768:RYC130796 SHX130768:SHY130796 SRT130768:SRU130796 TBP130768:TBQ130796 TLL130768:TLM130796 TVH130768:TVI130796 UFD130768:UFE130796 UOZ130768:UPA130796 UYV130768:UYW130796 VIR130768:VIS130796 VSN130768:VSO130796 WCJ130768:WCK130796 WMF130768:WMG130796 WWB130768:WWC130796 T196304:U196332 JP196304:JQ196332 TL196304:TM196332 ADH196304:ADI196332 AND196304:ANE196332 AWZ196304:AXA196332 BGV196304:BGW196332 BQR196304:BQS196332 CAN196304:CAO196332 CKJ196304:CKK196332 CUF196304:CUG196332 DEB196304:DEC196332 DNX196304:DNY196332 DXT196304:DXU196332 EHP196304:EHQ196332 ERL196304:ERM196332 FBH196304:FBI196332 FLD196304:FLE196332 FUZ196304:FVA196332 GEV196304:GEW196332 GOR196304:GOS196332 GYN196304:GYO196332 HIJ196304:HIK196332 HSF196304:HSG196332 ICB196304:ICC196332 ILX196304:ILY196332 IVT196304:IVU196332 JFP196304:JFQ196332 JPL196304:JPM196332 JZH196304:JZI196332 KJD196304:KJE196332 KSZ196304:KTA196332 LCV196304:LCW196332 LMR196304:LMS196332 LWN196304:LWO196332 MGJ196304:MGK196332 MQF196304:MQG196332 NAB196304:NAC196332 NJX196304:NJY196332 NTT196304:NTU196332 ODP196304:ODQ196332 ONL196304:ONM196332 OXH196304:OXI196332 PHD196304:PHE196332 PQZ196304:PRA196332 QAV196304:QAW196332 QKR196304:QKS196332 QUN196304:QUO196332 REJ196304:REK196332 ROF196304:ROG196332 RYB196304:RYC196332 SHX196304:SHY196332 SRT196304:SRU196332 TBP196304:TBQ196332 TLL196304:TLM196332 TVH196304:TVI196332 UFD196304:UFE196332 UOZ196304:UPA196332 UYV196304:UYW196332 VIR196304:VIS196332 VSN196304:VSO196332 WCJ196304:WCK196332 WMF196304:WMG196332 WWB196304:WWC196332 T261840:U261868 JP261840:JQ261868 TL261840:TM261868 ADH261840:ADI261868 AND261840:ANE261868 AWZ261840:AXA261868 BGV261840:BGW261868 BQR261840:BQS261868 CAN261840:CAO261868 CKJ261840:CKK261868 CUF261840:CUG261868 DEB261840:DEC261868 DNX261840:DNY261868 DXT261840:DXU261868 EHP261840:EHQ261868 ERL261840:ERM261868 FBH261840:FBI261868 FLD261840:FLE261868 FUZ261840:FVA261868 GEV261840:GEW261868 GOR261840:GOS261868 GYN261840:GYO261868 HIJ261840:HIK261868 HSF261840:HSG261868 ICB261840:ICC261868 ILX261840:ILY261868 IVT261840:IVU261868 JFP261840:JFQ261868 JPL261840:JPM261868 JZH261840:JZI261868 KJD261840:KJE261868 KSZ261840:KTA261868 LCV261840:LCW261868 LMR261840:LMS261868 LWN261840:LWO261868 MGJ261840:MGK261868 MQF261840:MQG261868 NAB261840:NAC261868 NJX261840:NJY261868 NTT261840:NTU261868 ODP261840:ODQ261868 ONL261840:ONM261868 OXH261840:OXI261868 PHD261840:PHE261868 PQZ261840:PRA261868 QAV261840:QAW261868 QKR261840:QKS261868 QUN261840:QUO261868 REJ261840:REK261868 ROF261840:ROG261868 RYB261840:RYC261868 SHX261840:SHY261868 SRT261840:SRU261868 TBP261840:TBQ261868 TLL261840:TLM261868 TVH261840:TVI261868 UFD261840:UFE261868 UOZ261840:UPA261868 UYV261840:UYW261868 VIR261840:VIS261868 VSN261840:VSO261868 WCJ261840:WCK261868 WMF261840:WMG261868 WWB261840:WWC261868 T327376:U327404 JP327376:JQ327404 TL327376:TM327404 ADH327376:ADI327404 AND327376:ANE327404 AWZ327376:AXA327404 BGV327376:BGW327404 BQR327376:BQS327404 CAN327376:CAO327404 CKJ327376:CKK327404 CUF327376:CUG327404 DEB327376:DEC327404 DNX327376:DNY327404 DXT327376:DXU327404 EHP327376:EHQ327404 ERL327376:ERM327404 FBH327376:FBI327404 FLD327376:FLE327404 FUZ327376:FVA327404 GEV327376:GEW327404 GOR327376:GOS327404 GYN327376:GYO327404 HIJ327376:HIK327404 HSF327376:HSG327404 ICB327376:ICC327404 ILX327376:ILY327404 IVT327376:IVU327404 JFP327376:JFQ327404 JPL327376:JPM327404 JZH327376:JZI327404 KJD327376:KJE327404 KSZ327376:KTA327404 LCV327376:LCW327404 LMR327376:LMS327404 LWN327376:LWO327404 MGJ327376:MGK327404 MQF327376:MQG327404 NAB327376:NAC327404 NJX327376:NJY327404 NTT327376:NTU327404 ODP327376:ODQ327404 ONL327376:ONM327404 OXH327376:OXI327404 PHD327376:PHE327404 PQZ327376:PRA327404 QAV327376:QAW327404 QKR327376:QKS327404 QUN327376:QUO327404 REJ327376:REK327404 ROF327376:ROG327404 RYB327376:RYC327404 SHX327376:SHY327404 SRT327376:SRU327404 TBP327376:TBQ327404 TLL327376:TLM327404 TVH327376:TVI327404 UFD327376:UFE327404 UOZ327376:UPA327404 UYV327376:UYW327404 VIR327376:VIS327404 VSN327376:VSO327404 WCJ327376:WCK327404 WMF327376:WMG327404 WWB327376:WWC327404 T392912:U392940 JP392912:JQ392940 TL392912:TM392940 ADH392912:ADI392940 AND392912:ANE392940 AWZ392912:AXA392940 BGV392912:BGW392940 BQR392912:BQS392940 CAN392912:CAO392940 CKJ392912:CKK392940 CUF392912:CUG392940 DEB392912:DEC392940 DNX392912:DNY392940 DXT392912:DXU392940 EHP392912:EHQ392940 ERL392912:ERM392940 FBH392912:FBI392940 FLD392912:FLE392940 FUZ392912:FVA392940 GEV392912:GEW392940 GOR392912:GOS392940 GYN392912:GYO392940 HIJ392912:HIK392940 HSF392912:HSG392940 ICB392912:ICC392940 ILX392912:ILY392940 IVT392912:IVU392940 JFP392912:JFQ392940 JPL392912:JPM392940 JZH392912:JZI392940 KJD392912:KJE392940 KSZ392912:KTA392940 LCV392912:LCW392940 LMR392912:LMS392940 LWN392912:LWO392940 MGJ392912:MGK392940 MQF392912:MQG392940 NAB392912:NAC392940 NJX392912:NJY392940 NTT392912:NTU392940 ODP392912:ODQ392940 ONL392912:ONM392940 OXH392912:OXI392940 PHD392912:PHE392940 PQZ392912:PRA392940 QAV392912:QAW392940 QKR392912:QKS392940 QUN392912:QUO392940 REJ392912:REK392940 ROF392912:ROG392940 RYB392912:RYC392940 SHX392912:SHY392940 SRT392912:SRU392940 TBP392912:TBQ392940 TLL392912:TLM392940 TVH392912:TVI392940 UFD392912:UFE392940 UOZ392912:UPA392940 UYV392912:UYW392940 VIR392912:VIS392940 VSN392912:VSO392940 WCJ392912:WCK392940 WMF392912:WMG392940 WWB392912:WWC392940 T458448:U458476 JP458448:JQ458476 TL458448:TM458476 ADH458448:ADI458476 AND458448:ANE458476 AWZ458448:AXA458476 BGV458448:BGW458476 BQR458448:BQS458476 CAN458448:CAO458476 CKJ458448:CKK458476 CUF458448:CUG458476 DEB458448:DEC458476 DNX458448:DNY458476 DXT458448:DXU458476 EHP458448:EHQ458476 ERL458448:ERM458476 FBH458448:FBI458476 FLD458448:FLE458476 FUZ458448:FVA458476 GEV458448:GEW458476 GOR458448:GOS458476 GYN458448:GYO458476 HIJ458448:HIK458476 HSF458448:HSG458476 ICB458448:ICC458476 ILX458448:ILY458476 IVT458448:IVU458476 JFP458448:JFQ458476 JPL458448:JPM458476 JZH458448:JZI458476 KJD458448:KJE458476 KSZ458448:KTA458476 LCV458448:LCW458476 LMR458448:LMS458476 LWN458448:LWO458476 MGJ458448:MGK458476 MQF458448:MQG458476 NAB458448:NAC458476 NJX458448:NJY458476 NTT458448:NTU458476 ODP458448:ODQ458476 ONL458448:ONM458476 OXH458448:OXI458476 PHD458448:PHE458476 PQZ458448:PRA458476 QAV458448:QAW458476 QKR458448:QKS458476 QUN458448:QUO458476 REJ458448:REK458476 ROF458448:ROG458476 RYB458448:RYC458476 SHX458448:SHY458476 SRT458448:SRU458476 TBP458448:TBQ458476 TLL458448:TLM458476 TVH458448:TVI458476 UFD458448:UFE458476 UOZ458448:UPA458476 UYV458448:UYW458476 VIR458448:VIS458476 VSN458448:VSO458476 WCJ458448:WCK458476 WMF458448:WMG458476 WWB458448:WWC458476 T523984:U524012 JP523984:JQ524012 TL523984:TM524012 ADH523984:ADI524012 AND523984:ANE524012 AWZ523984:AXA524012 BGV523984:BGW524012 BQR523984:BQS524012 CAN523984:CAO524012 CKJ523984:CKK524012 CUF523984:CUG524012 DEB523984:DEC524012 DNX523984:DNY524012 DXT523984:DXU524012 EHP523984:EHQ524012 ERL523984:ERM524012 FBH523984:FBI524012 FLD523984:FLE524012 FUZ523984:FVA524012 GEV523984:GEW524012 GOR523984:GOS524012 GYN523984:GYO524012 HIJ523984:HIK524012 HSF523984:HSG524012 ICB523984:ICC524012 ILX523984:ILY524012 IVT523984:IVU524012 JFP523984:JFQ524012 JPL523984:JPM524012 JZH523984:JZI524012 KJD523984:KJE524012 KSZ523984:KTA524012 LCV523984:LCW524012 LMR523984:LMS524012 LWN523984:LWO524012 MGJ523984:MGK524012 MQF523984:MQG524012 NAB523984:NAC524012 NJX523984:NJY524012 NTT523984:NTU524012 ODP523984:ODQ524012 ONL523984:ONM524012 OXH523984:OXI524012 PHD523984:PHE524012 PQZ523984:PRA524012 QAV523984:QAW524012 QKR523984:QKS524012 QUN523984:QUO524012 REJ523984:REK524012 ROF523984:ROG524012 RYB523984:RYC524012 SHX523984:SHY524012 SRT523984:SRU524012 TBP523984:TBQ524012 TLL523984:TLM524012 TVH523984:TVI524012 UFD523984:UFE524012 UOZ523984:UPA524012 UYV523984:UYW524012 VIR523984:VIS524012 VSN523984:VSO524012 WCJ523984:WCK524012 WMF523984:WMG524012 WWB523984:WWC524012 T589520:U589548 JP589520:JQ589548 TL589520:TM589548 ADH589520:ADI589548 AND589520:ANE589548 AWZ589520:AXA589548 BGV589520:BGW589548 BQR589520:BQS589548 CAN589520:CAO589548 CKJ589520:CKK589548 CUF589520:CUG589548 DEB589520:DEC589548 DNX589520:DNY589548 DXT589520:DXU589548 EHP589520:EHQ589548 ERL589520:ERM589548 FBH589520:FBI589548 FLD589520:FLE589548 FUZ589520:FVA589548 GEV589520:GEW589548 GOR589520:GOS589548 GYN589520:GYO589548 HIJ589520:HIK589548 HSF589520:HSG589548 ICB589520:ICC589548 ILX589520:ILY589548 IVT589520:IVU589548 JFP589520:JFQ589548 JPL589520:JPM589548 JZH589520:JZI589548 KJD589520:KJE589548 KSZ589520:KTA589548 LCV589520:LCW589548 LMR589520:LMS589548 LWN589520:LWO589548 MGJ589520:MGK589548 MQF589520:MQG589548 NAB589520:NAC589548 NJX589520:NJY589548 NTT589520:NTU589548 ODP589520:ODQ589548 ONL589520:ONM589548 OXH589520:OXI589548 PHD589520:PHE589548 PQZ589520:PRA589548 QAV589520:QAW589548 QKR589520:QKS589548 QUN589520:QUO589548 REJ589520:REK589548 ROF589520:ROG589548 RYB589520:RYC589548 SHX589520:SHY589548 SRT589520:SRU589548 TBP589520:TBQ589548 TLL589520:TLM589548 TVH589520:TVI589548 UFD589520:UFE589548 UOZ589520:UPA589548 UYV589520:UYW589548 VIR589520:VIS589548 VSN589520:VSO589548 WCJ589520:WCK589548 WMF589520:WMG589548 WWB589520:WWC589548 T655056:U655084 JP655056:JQ655084 TL655056:TM655084 ADH655056:ADI655084 AND655056:ANE655084 AWZ655056:AXA655084 BGV655056:BGW655084 BQR655056:BQS655084 CAN655056:CAO655084 CKJ655056:CKK655084 CUF655056:CUG655084 DEB655056:DEC655084 DNX655056:DNY655084 DXT655056:DXU655084 EHP655056:EHQ655084 ERL655056:ERM655084 FBH655056:FBI655084 FLD655056:FLE655084 FUZ655056:FVA655084 GEV655056:GEW655084 GOR655056:GOS655084 GYN655056:GYO655084 HIJ655056:HIK655084 HSF655056:HSG655084 ICB655056:ICC655084 ILX655056:ILY655084 IVT655056:IVU655084 JFP655056:JFQ655084 JPL655056:JPM655084 JZH655056:JZI655084 KJD655056:KJE655084 KSZ655056:KTA655084 LCV655056:LCW655084 LMR655056:LMS655084 LWN655056:LWO655084 MGJ655056:MGK655084 MQF655056:MQG655084 NAB655056:NAC655084 NJX655056:NJY655084 NTT655056:NTU655084 ODP655056:ODQ655084 ONL655056:ONM655084 OXH655056:OXI655084 PHD655056:PHE655084 PQZ655056:PRA655084 QAV655056:QAW655084 QKR655056:QKS655084 QUN655056:QUO655084 REJ655056:REK655084 ROF655056:ROG655084 RYB655056:RYC655084 SHX655056:SHY655084 SRT655056:SRU655084 TBP655056:TBQ655084 TLL655056:TLM655084 TVH655056:TVI655084 UFD655056:UFE655084 UOZ655056:UPA655084 UYV655056:UYW655084 VIR655056:VIS655084 VSN655056:VSO655084 WCJ655056:WCK655084 WMF655056:WMG655084 WWB655056:WWC655084 T720592:U720620 JP720592:JQ720620 TL720592:TM720620 ADH720592:ADI720620 AND720592:ANE720620 AWZ720592:AXA720620 BGV720592:BGW720620 BQR720592:BQS720620 CAN720592:CAO720620 CKJ720592:CKK720620 CUF720592:CUG720620 DEB720592:DEC720620 DNX720592:DNY720620 DXT720592:DXU720620 EHP720592:EHQ720620 ERL720592:ERM720620 FBH720592:FBI720620 FLD720592:FLE720620 FUZ720592:FVA720620 GEV720592:GEW720620 GOR720592:GOS720620 GYN720592:GYO720620 HIJ720592:HIK720620 HSF720592:HSG720620 ICB720592:ICC720620 ILX720592:ILY720620 IVT720592:IVU720620 JFP720592:JFQ720620 JPL720592:JPM720620 JZH720592:JZI720620 KJD720592:KJE720620 KSZ720592:KTA720620 LCV720592:LCW720620 LMR720592:LMS720620 LWN720592:LWO720620 MGJ720592:MGK720620 MQF720592:MQG720620 NAB720592:NAC720620 NJX720592:NJY720620 NTT720592:NTU720620 ODP720592:ODQ720620 ONL720592:ONM720620 OXH720592:OXI720620 PHD720592:PHE720620 PQZ720592:PRA720620 QAV720592:QAW720620 QKR720592:QKS720620 QUN720592:QUO720620 REJ720592:REK720620 ROF720592:ROG720620 RYB720592:RYC720620 SHX720592:SHY720620 SRT720592:SRU720620 TBP720592:TBQ720620 TLL720592:TLM720620 TVH720592:TVI720620 UFD720592:UFE720620 UOZ720592:UPA720620 UYV720592:UYW720620 VIR720592:VIS720620 VSN720592:VSO720620 WCJ720592:WCK720620 WMF720592:WMG720620 WWB720592:WWC720620 T786128:U786156 JP786128:JQ786156 TL786128:TM786156 ADH786128:ADI786156 AND786128:ANE786156 AWZ786128:AXA786156 BGV786128:BGW786156 BQR786128:BQS786156 CAN786128:CAO786156 CKJ786128:CKK786156 CUF786128:CUG786156 DEB786128:DEC786156 DNX786128:DNY786156 DXT786128:DXU786156 EHP786128:EHQ786156 ERL786128:ERM786156 FBH786128:FBI786156 FLD786128:FLE786156 FUZ786128:FVA786156 GEV786128:GEW786156 GOR786128:GOS786156 GYN786128:GYO786156 HIJ786128:HIK786156 HSF786128:HSG786156 ICB786128:ICC786156 ILX786128:ILY786156 IVT786128:IVU786156 JFP786128:JFQ786156 JPL786128:JPM786156 JZH786128:JZI786156 KJD786128:KJE786156 KSZ786128:KTA786156 LCV786128:LCW786156 LMR786128:LMS786156 LWN786128:LWO786156 MGJ786128:MGK786156 MQF786128:MQG786156 NAB786128:NAC786156 NJX786128:NJY786156 NTT786128:NTU786156 ODP786128:ODQ786156 ONL786128:ONM786156 OXH786128:OXI786156 PHD786128:PHE786156 PQZ786128:PRA786156 QAV786128:QAW786156 QKR786128:QKS786156 QUN786128:QUO786156 REJ786128:REK786156 ROF786128:ROG786156 RYB786128:RYC786156 SHX786128:SHY786156 SRT786128:SRU786156 TBP786128:TBQ786156 TLL786128:TLM786156 TVH786128:TVI786156 UFD786128:UFE786156 UOZ786128:UPA786156 UYV786128:UYW786156 VIR786128:VIS786156 VSN786128:VSO786156 WCJ786128:WCK786156 WMF786128:WMG786156 WWB786128:WWC786156 T851664:U851692 JP851664:JQ851692 TL851664:TM851692 ADH851664:ADI851692 AND851664:ANE851692 AWZ851664:AXA851692 BGV851664:BGW851692 BQR851664:BQS851692 CAN851664:CAO851692 CKJ851664:CKK851692 CUF851664:CUG851692 DEB851664:DEC851692 DNX851664:DNY851692 DXT851664:DXU851692 EHP851664:EHQ851692 ERL851664:ERM851692 FBH851664:FBI851692 FLD851664:FLE851692 FUZ851664:FVA851692 GEV851664:GEW851692 GOR851664:GOS851692 GYN851664:GYO851692 HIJ851664:HIK851692 HSF851664:HSG851692 ICB851664:ICC851692 ILX851664:ILY851692 IVT851664:IVU851692 JFP851664:JFQ851692 JPL851664:JPM851692 JZH851664:JZI851692 KJD851664:KJE851692 KSZ851664:KTA851692 LCV851664:LCW851692 LMR851664:LMS851692 LWN851664:LWO851692 MGJ851664:MGK851692 MQF851664:MQG851692 NAB851664:NAC851692 NJX851664:NJY851692 NTT851664:NTU851692 ODP851664:ODQ851692 ONL851664:ONM851692 OXH851664:OXI851692 PHD851664:PHE851692 PQZ851664:PRA851692 QAV851664:QAW851692 QKR851664:QKS851692 QUN851664:QUO851692 REJ851664:REK851692 ROF851664:ROG851692 RYB851664:RYC851692 SHX851664:SHY851692 SRT851664:SRU851692 TBP851664:TBQ851692 TLL851664:TLM851692 TVH851664:TVI851692 UFD851664:UFE851692 UOZ851664:UPA851692 UYV851664:UYW851692 VIR851664:VIS851692 VSN851664:VSO851692 WCJ851664:WCK851692 WMF851664:WMG851692 WWB851664:WWC851692 T917200:U917228 JP917200:JQ917228 TL917200:TM917228 ADH917200:ADI917228 AND917200:ANE917228 AWZ917200:AXA917228 BGV917200:BGW917228 BQR917200:BQS917228 CAN917200:CAO917228 CKJ917200:CKK917228 CUF917200:CUG917228 DEB917200:DEC917228 DNX917200:DNY917228 DXT917200:DXU917228 EHP917200:EHQ917228 ERL917200:ERM917228 FBH917200:FBI917228 FLD917200:FLE917228 FUZ917200:FVA917228 GEV917200:GEW917228 GOR917200:GOS917228 GYN917200:GYO917228 HIJ917200:HIK917228 HSF917200:HSG917228 ICB917200:ICC917228 ILX917200:ILY917228 IVT917200:IVU917228 JFP917200:JFQ917228 JPL917200:JPM917228 JZH917200:JZI917228 KJD917200:KJE917228 KSZ917200:KTA917228 LCV917200:LCW917228 LMR917200:LMS917228 LWN917200:LWO917228 MGJ917200:MGK917228 MQF917200:MQG917228 NAB917200:NAC917228 NJX917200:NJY917228 NTT917200:NTU917228 ODP917200:ODQ917228 ONL917200:ONM917228 OXH917200:OXI917228 PHD917200:PHE917228 PQZ917200:PRA917228 QAV917200:QAW917228 QKR917200:QKS917228 QUN917200:QUO917228 REJ917200:REK917228 ROF917200:ROG917228 RYB917200:RYC917228 SHX917200:SHY917228 SRT917200:SRU917228 TBP917200:TBQ917228 TLL917200:TLM917228 TVH917200:TVI917228 UFD917200:UFE917228 UOZ917200:UPA917228 UYV917200:UYW917228 VIR917200:VIS917228 VSN917200:VSO917228 WCJ917200:WCK917228 WMF917200:WMG917228 WWB917200:WWC917228 T982736:U982764 JP982736:JQ982764 TL982736:TM982764 ADH982736:ADI982764 AND982736:ANE982764 AWZ982736:AXA982764 BGV982736:BGW982764 BQR982736:BQS982764 CAN982736:CAO982764 CKJ982736:CKK982764 CUF982736:CUG982764 DEB982736:DEC982764 DNX982736:DNY982764 DXT982736:DXU982764 EHP982736:EHQ982764 ERL982736:ERM982764 FBH982736:FBI982764 FLD982736:FLE982764 FUZ982736:FVA982764 GEV982736:GEW982764 GOR982736:GOS982764 GYN982736:GYO982764 HIJ982736:HIK982764 HSF982736:HSG982764 ICB982736:ICC982764 ILX982736:ILY982764 IVT982736:IVU982764 JFP982736:JFQ982764 JPL982736:JPM982764 JZH982736:JZI982764 KJD982736:KJE982764 KSZ982736:KTA982764 LCV982736:LCW982764 LMR982736:LMS982764 LWN982736:LWO982764 MGJ982736:MGK982764 MQF982736:MQG982764 NAB982736:NAC982764 NJX982736:NJY982764 NTT982736:NTU982764 ODP982736:ODQ982764 ONL982736:ONM982764 OXH982736:OXI982764 PHD982736:PHE982764 PQZ982736:PRA982764 QAV982736:QAW982764 QKR982736:QKS982764 QUN982736:QUO982764 REJ982736:REK982764 ROF982736:ROG982764 RYB982736:RYC982764 SHX982736:SHY982764 SRT982736:SRU982764 TBP982736:TBQ982764 TLL982736:TLM982764 TVH982736:TVI982764 UFD982736:UFE982764 UOZ982736:UPA982764 UYV982736:UYW982764 VIR982736:VIS982764 VSN982736:VSO982764 WCJ982736:WCK982764 WMF982736:WMG982764 WWB982736:WWC982764 P4:Q32 JL4:JM32 TH4:TI32 ADD4:ADE32 AMZ4:ANA32 AWV4:AWW32 BGR4:BGS32 BQN4:BQO32 CAJ4:CAK32 CKF4:CKG32 CUB4:CUC32 DDX4:DDY32 DNT4:DNU32 DXP4:DXQ32 EHL4:EHM32 ERH4:ERI32 FBD4:FBE32 FKZ4:FLA32 FUV4:FUW32 GER4:GES32 GON4:GOO32 GYJ4:GYK32 HIF4:HIG32 HSB4:HSC32 IBX4:IBY32 ILT4:ILU32 IVP4:IVQ32 JFL4:JFM32 JPH4:JPI32 JZD4:JZE32 KIZ4:KJA32 KSV4:KSW32 LCR4:LCS32 LMN4:LMO32 LWJ4:LWK32 MGF4:MGG32 MQB4:MQC32 MZX4:MZY32 NJT4:NJU32 NTP4:NTQ32 ODL4:ODM32 ONH4:ONI32 OXD4:OXE32 PGZ4:PHA32 PQV4:PQW32 QAR4:QAS32 QKN4:QKO32 QUJ4:QUK32 REF4:REG32 ROB4:ROC32 RXX4:RXY32 SHT4:SHU32 SRP4:SRQ32 TBL4:TBM32 TLH4:TLI32 TVD4:TVE32 UEZ4:UFA32 UOV4:UOW32 UYR4:UYS32 VIN4:VIO32 VSJ4:VSK32 WCF4:WCG32 WMB4:WMC32 WVX4:WVY32 P65232:Q65260 JL65232:JM65260 TH65232:TI65260 ADD65232:ADE65260 AMZ65232:ANA65260 AWV65232:AWW65260 BGR65232:BGS65260 BQN65232:BQO65260 CAJ65232:CAK65260 CKF65232:CKG65260 CUB65232:CUC65260 DDX65232:DDY65260 DNT65232:DNU65260 DXP65232:DXQ65260 EHL65232:EHM65260 ERH65232:ERI65260 FBD65232:FBE65260 FKZ65232:FLA65260 FUV65232:FUW65260 GER65232:GES65260 GON65232:GOO65260 GYJ65232:GYK65260 HIF65232:HIG65260 HSB65232:HSC65260 IBX65232:IBY65260 ILT65232:ILU65260 IVP65232:IVQ65260 JFL65232:JFM65260 JPH65232:JPI65260 JZD65232:JZE65260 KIZ65232:KJA65260 KSV65232:KSW65260 LCR65232:LCS65260 LMN65232:LMO65260 LWJ65232:LWK65260 MGF65232:MGG65260 MQB65232:MQC65260 MZX65232:MZY65260 NJT65232:NJU65260 NTP65232:NTQ65260 ODL65232:ODM65260 ONH65232:ONI65260 OXD65232:OXE65260 PGZ65232:PHA65260 PQV65232:PQW65260 QAR65232:QAS65260 QKN65232:QKO65260 QUJ65232:QUK65260 REF65232:REG65260 ROB65232:ROC65260 RXX65232:RXY65260 SHT65232:SHU65260 SRP65232:SRQ65260 TBL65232:TBM65260 TLH65232:TLI65260 TVD65232:TVE65260 UEZ65232:UFA65260 UOV65232:UOW65260 UYR65232:UYS65260 VIN65232:VIO65260 VSJ65232:VSK65260 WCF65232:WCG65260 WMB65232:WMC65260 WVX65232:WVY65260 P130768:Q130796 JL130768:JM130796 TH130768:TI130796 ADD130768:ADE130796 AMZ130768:ANA130796 AWV130768:AWW130796 BGR130768:BGS130796 BQN130768:BQO130796 CAJ130768:CAK130796 CKF130768:CKG130796 CUB130768:CUC130796 DDX130768:DDY130796 DNT130768:DNU130796 DXP130768:DXQ130796 EHL130768:EHM130796 ERH130768:ERI130796 FBD130768:FBE130796 FKZ130768:FLA130796 FUV130768:FUW130796 GER130768:GES130796 GON130768:GOO130796 GYJ130768:GYK130796 HIF130768:HIG130796 HSB130768:HSC130796 IBX130768:IBY130796 ILT130768:ILU130796 IVP130768:IVQ130796 JFL130768:JFM130796 JPH130768:JPI130796 JZD130768:JZE130796 KIZ130768:KJA130796 KSV130768:KSW130796 LCR130768:LCS130796 LMN130768:LMO130796 LWJ130768:LWK130796 MGF130768:MGG130796 MQB130768:MQC130796 MZX130768:MZY130796 NJT130768:NJU130796 NTP130768:NTQ130796 ODL130768:ODM130796 ONH130768:ONI130796 OXD130768:OXE130796 PGZ130768:PHA130796 PQV130768:PQW130796 QAR130768:QAS130796 QKN130768:QKO130796 QUJ130768:QUK130796 REF130768:REG130796 ROB130768:ROC130796 RXX130768:RXY130796 SHT130768:SHU130796 SRP130768:SRQ130796 TBL130768:TBM130796 TLH130768:TLI130796 TVD130768:TVE130796 UEZ130768:UFA130796 UOV130768:UOW130796 UYR130768:UYS130796 VIN130768:VIO130796 VSJ130768:VSK130796 WCF130768:WCG130796 WMB130768:WMC130796 WVX130768:WVY130796 P196304:Q196332 JL196304:JM196332 TH196304:TI196332 ADD196304:ADE196332 AMZ196304:ANA196332 AWV196304:AWW196332 BGR196304:BGS196332 BQN196304:BQO196332 CAJ196304:CAK196332 CKF196304:CKG196332 CUB196304:CUC196332 DDX196304:DDY196332 DNT196304:DNU196332 DXP196304:DXQ196332 EHL196304:EHM196332 ERH196304:ERI196332 FBD196304:FBE196332 FKZ196304:FLA196332 FUV196304:FUW196332 GER196304:GES196332 GON196304:GOO196332 GYJ196304:GYK196332 HIF196304:HIG196332 HSB196304:HSC196332 IBX196304:IBY196332 ILT196304:ILU196332 IVP196304:IVQ196332 JFL196304:JFM196332 JPH196304:JPI196332 JZD196304:JZE196332 KIZ196304:KJA196332 KSV196304:KSW196332 LCR196304:LCS196332 LMN196304:LMO196332 LWJ196304:LWK196332 MGF196304:MGG196332 MQB196304:MQC196332 MZX196304:MZY196332 NJT196304:NJU196332 NTP196304:NTQ196332 ODL196304:ODM196332 ONH196304:ONI196332 OXD196304:OXE196332 PGZ196304:PHA196332 PQV196304:PQW196332 QAR196304:QAS196332 QKN196304:QKO196332 QUJ196304:QUK196332 REF196304:REG196332 ROB196304:ROC196332 RXX196304:RXY196332 SHT196304:SHU196332 SRP196304:SRQ196332 TBL196304:TBM196332 TLH196304:TLI196332 TVD196304:TVE196332 UEZ196304:UFA196332 UOV196304:UOW196332 UYR196304:UYS196332 VIN196304:VIO196332 VSJ196304:VSK196332 WCF196304:WCG196332 WMB196304:WMC196332 WVX196304:WVY196332 P261840:Q261868 JL261840:JM261868 TH261840:TI261868 ADD261840:ADE261868 AMZ261840:ANA261868 AWV261840:AWW261868 BGR261840:BGS261868 BQN261840:BQO261868 CAJ261840:CAK261868 CKF261840:CKG261868 CUB261840:CUC261868 DDX261840:DDY261868 DNT261840:DNU261868 DXP261840:DXQ261868 EHL261840:EHM261868 ERH261840:ERI261868 FBD261840:FBE261868 FKZ261840:FLA261868 FUV261840:FUW261868 GER261840:GES261868 GON261840:GOO261868 GYJ261840:GYK261868 HIF261840:HIG261868 HSB261840:HSC261868 IBX261840:IBY261868 ILT261840:ILU261868 IVP261840:IVQ261868 JFL261840:JFM261868 JPH261840:JPI261868 JZD261840:JZE261868 KIZ261840:KJA261868 KSV261840:KSW261868 LCR261840:LCS261868 LMN261840:LMO261868 LWJ261840:LWK261868 MGF261840:MGG261868 MQB261840:MQC261868 MZX261840:MZY261868 NJT261840:NJU261868 NTP261840:NTQ261868 ODL261840:ODM261868 ONH261840:ONI261868 OXD261840:OXE261868 PGZ261840:PHA261868 PQV261840:PQW261868 QAR261840:QAS261868 QKN261840:QKO261868 QUJ261840:QUK261868 REF261840:REG261868 ROB261840:ROC261868 RXX261840:RXY261868 SHT261840:SHU261868 SRP261840:SRQ261868 TBL261840:TBM261868 TLH261840:TLI261868 TVD261840:TVE261868 UEZ261840:UFA261868 UOV261840:UOW261868 UYR261840:UYS261868 VIN261840:VIO261868 VSJ261840:VSK261868 WCF261840:WCG261868 WMB261840:WMC261868 WVX261840:WVY261868 P327376:Q327404 JL327376:JM327404 TH327376:TI327404 ADD327376:ADE327404 AMZ327376:ANA327404 AWV327376:AWW327404 BGR327376:BGS327404 BQN327376:BQO327404 CAJ327376:CAK327404 CKF327376:CKG327404 CUB327376:CUC327404 DDX327376:DDY327404 DNT327376:DNU327404 DXP327376:DXQ327404 EHL327376:EHM327404 ERH327376:ERI327404 FBD327376:FBE327404 FKZ327376:FLA327404 FUV327376:FUW327404 GER327376:GES327404 GON327376:GOO327404 GYJ327376:GYK327404 HIF327376:HIG327404 HSB327376:HSC327404 IBX327376:IBY327404 ILT327376:ILU327404 IVP327376:IVQ327404 JFL327376:JFM327404 JPH327376:JPI327404 JZD327376:JZE327404 KIZ327376:KJA327404 KSV327376:KSW327404 LCR327376:LCS327404 LMN327376:LMO327404 LWJ327376:LWK327404 MGF327376:MGG327404 MQB327376:MQC327404 MZX327376:MZY327404 NJT327376:NJU327404 NTP327376:NTQ327404 ODL327376:ODM327404 ONH327376:ONI327404 OXD327376:OXE327404 PGZ327376:PHA327404 PQV327376:PQW327404 QAR327376:QAS327404 QKN327376:QKO327404 QUJ327376:QUK327404 REF327376:REG327404 ROB327376:ROC327404 RXX327376:RXY327404 SHT327376:SHU327404 SRP327376:SRQ327404 TBL327376:TBM327404 TLH327376:TLI327404 TVD327376:TVE327404 UEZ327376:UFA327404 UOV327376:UOW327404 UYR327376:UYS327404 VIN327376:VIO327404 VSJ327376:VSK327404 WCF327376:WCG327404 WMB327376:WMC327404 WVX327376:WVY327404 P392912:Q392940 JL392912:JM392940 TH392912:TI392940 ADD392912:ADE392940 AMZ392912:ANA392940 AWV392912:AWW392940 BGR392912:BGS392940 BQN392912:BQO392940 CAJ392912:CAK392940 CKF392912:CKG392940 CUB392912:CUC392940 DDX392912:DDY392940 DNT392912:DNU392940 DXP392912:DXQ392940 EHL392912:EHM392940 ERH392912:ERI392940 FBD392912:FBE392940 FKZ392912:FLA392940 FUV392912:FUW392940 GER392912:GES392940 GON392912:GOO392940 GYJ392912:GYK392940 HIF392912:HIG392940 HSB392912:HSC392940 IBX392912:IBY392940 ILT392912:ILU392940 IVP392912:IVQ392940 JFL392912:JFM392940 JPH392912:JPI392940 JZD392912:JZE392940 KIZ392912:KJA392940 KSV392912:KSW392940 LCR392912:LCS392940 LMN392912:LMO392940 LWJ392912:LWK392940 MGF392912:MGG392940 MQB392912:MQC392940 MZX392912:MZY392940 NJT392912:NJU392940 NTP392912:NTQ392940 ODL392912:ODM392940 ONH392912:ONI392940 OXD392912:OXE392940 PGZ392912:PHA392940 PQV392912:PQW392940 QAR392912:QAS392940 QKN392912:QKO392940 QUJ392912:QUK392940 REF392912:REG392940 ROB392912:ROC392940 RXX392912:RXY392940 SHT392912:SHU392940 SRP392912:SRQ392940 TBL392912:TBM392940 TLH392912:TLI392940 TVD392912:TVE392940 UEZ392912:UFA392940 UOV392912:UOW392940 UYR392912:UYS392940 VIN392912:VIO392940 VSJ392912:VSK392940 WCF392912:WCG392940 WMB392912:WMC392940 WVX392912:WVY392940 P458448:Q458476 JL458448:JM458476 TH458448:TI458476 ADD458448:ADE458476 AMZ458448:ANA458476 AWV458448:AWW458476 BGR458448:BGS458476 BQN458448:BQO458476 CAJ458448:CAK458476 CKF458448:CKG458476 CUB458448:CUC458476 DDX458448:DDY458476 DNT458448:DNU458476 DXP458448:DXQ458476 EHL458448:EHM458476 ERH458448:ERI458476 FBD458448:FBE458476 FKZ458448:FLA458476 FUV458448:FUW458476 GER458448:GES458476 GON458448:GOO458476 GYJ458448:GYK458476 HIF458448:HIG458476 HSB458448:HSC458476 IBX458448:IBY458476 ILT458448:ILU458476 IVP458448:IVQ458476 JFL458448:JFM458476 JPH458448:JPI458476 JZD458448:JZE458476 KIZ458448:KJA458476 KSV458448:KSW458476 LCR458448:LCS458476 LMN458448:LMO458476 LWJ458448:LWK458476 MGF458448:MGG458476 MQB458448:MQC458476 MZX458448:MZY458476 NJT458448:NJU458476 NTP458448:NTQ458476 ODL458448:ODM458476 ONH458448:ONI458476 OXD458448:OXE458476 PGZ458448:PHA458476 PQV458448:PQW458476 QAR458448:QAS458476 QKN458448:QKO458476 QUJ458448:QUK458476 REF458448:REG458476 ROB458448:ROC458476 RXX458448:RXY458476 SHT458448:SHU458476 SRP458448:SRQ458476 TBL458448:TBM458476 TLH458448:TLI458476 TVD458448:TVE458476 UEZ458448:UFA458476 UOV458448:UOW458476 UYR458448:UYS458476 VIN458448:VIO458476 VSJ458448:VSK458476 WCF458448:WCG458476 WMB458448:WMC458476 WVX458448:WVY458476 P523984:Q524012 JL523984:JM524012 TH523984:TI524012 ADD523984:ADE524012 AMZ523984:ANA524012 AWV523984:AWW524012 BGR523984:BGS524012 BQN523984:BQO524012 CAJ523984:CAK524012 CKF523984:CKG524012 CUB523984:CUC524012 DDX523984:DDY524012 DNT523984:DNU524012 DXP523984:DXQ524012 EHL523984:EHM524012 ERH523984:ERI524012 FBD523984:FBE524012 FKZ523984:FLA524012 FUV523984:FUW524012 GER523984:GES524012 GON523984:GOO524012 GYJ523984:GYK524012 HIF523984:HIG524012 HSB523984:HSC524012 IBX523984:IBY524012 ILT523984:ILU524012 IVP523984:IVQ524012 JFL523984:JFM524012 JPH523984:JPI524012 JZD523984:JZE524012 KIZ523984:KJA524012 KSV523984:KSW524012 LCR523984:LCS524012 LMN523984:LMO524012 LWJ523984:LWK524012 MGF523984:MGG524012 MQB523984:MQC524012 MZX523984:MZY524012 NJT523984:NJU524012 NTP523984:NTQ524012 ODL523984:ODM524012 ONH523984:ONI524012 OXD523984:OXE524012 PGZ523984:PHA524012 PQV523984:PQW524012 QAR523984:QAS524012 QKN523984:QKO524012 QUJ523984:QUK524012 REF523984:REG524012 ROB523984:ROC524012 RXX523984:RXY524012 SHT523984:SHU524012 SRP523984:SRQ524012 TBL523984:TBM524012 TLH523984:TLI524012 TVD523984:TVE524012 UEZ523984:UFA524012 UOV523984:UOW524012 UYR523984:UYS524012 VIN523984:VIO524012 VSJ523984:VSK524012 WCF523984:WCG524012 WMB523984:WMC524012 WVX523984:WVY524012 P589520:Q589548 JL589520:JM589548 TH589520:TI589548 ADD589520:ADE589548 AMZ589520:ANA589548 AWV589520:AWW589548 BGR589520:BGS589548 BQN589520:BQO589548 CAJ589520:CAK589548 CKF589520:CKG589548 CUB589520:CUC589548 DDX589520:DDY589548 DNT589520:DNU589548 DXP589520:DXQ589548 EHL589520:EHM589548 ERH589520:ERI589548 FBD589520:FBE589548 FKZ589520:FLA589548 FUV589520:FUW589548 GER589520:GES589548 GON589520:GOO589548 GYJ589520:GYK589548 HIF589520:HIG589548 HSB589520:HSC589548 IBX589520:IBY589548 ILT589520:ILU589548 IVP589520:IVQ589548 JFL589520:JFM589548 JPH589520:JPI589548 JZD589520:JZE589548 KIZ589520:KJA589548 KSV589520:KSW589548 LCR589520:LCS589548 LMN589520:LMO589548 LWJ589520:LWK589548 MGF589520:MGG589548 MQB589520:MQC589548 MZX589520:MZY589548 NJT589520:NJU589548 NTP589520:NTQ589548 ODL589520:ODM589548 ONH589520:ONI589548 OXD589520:OXE589548 PGZ589520:PHA589548 PQV589520:PQW589548 QAR589520:QAS589548 QKN589520:QKO589548 QUJ589520:QUK589548 REF589520:REG589548 ROB589520:ROC589548 RXX589520:RXY589548 SHT589520:SHU589548 SRP589520:SRQ589548 TBL589520:TBM589548 TLH589520:TLI589548 TVD589520:TVE589548 UEZ589520:UFA589548 UOV589520:UOW589548 UYR589520:UYS589548 VIN589520:VIO589548 VSJ589520:VSK589548 WCF589520:WCG589548 WMB589520:WMC589548 WVX589520:WVY589548 P655056:Q655084 JL655056:JM655084 TH655056:TI655084 ADD655056:ADE655084 AMZ655056:ANA655084 AWV655056:AWW655084 BGR655056:BGS655084 BQN655056:BQO655084 CAJ655056:CAK655084 CKF655056:CKG655084 CUB655056:CUC655084 DDX655056:DDY655084 DNT655056:DNU655084 DXP655056:DXQ655084 EHL655056:EHM655084 ERH655056:ERI655084 FBD655056:FBE655084 FKZ655056:FLA655084 FUV655056:FUW655084 GER655056:GES655084 GON655056:GOO655084 GYJ655056:GYK655084 HIF655056:HIG655084 HSB655056:HSC655084 IBX655056:IBY655084 ILT655056:ILU655084 IVP655056:IVQ655084 JFL655056:JFM655084 JPH655056:JPI655084 JZD655056:JZE655084 KIZ655056:KJA655084 KSV655056:KSW655084 LCR655056:LCS655084 LMN655056:LMO655084 LWJ655056:LWK655084 MGF655056:MGG655084 MQB655056:MQC655084 MZX655056:MZY655084 NJT655056:NJU655084 NTP655056:NTQ655084 ODL655056:ODM655084 ONH655056:ONI655084 OXD655056:OXE655084 PGZ655056:PHA655084 PQV655056:PQW655084 QAR655056:QAS655084 QKN655056:QKO655084 QUJ655056:QUK655084 REF655056:REG655084 ROB655056:ROC655084 RXX655056:RXY655084 SHT655056:SHU655084 SRP655056:SRQ655084 TBL655056:TBM655084 TLH655056:TLI655084 TVD655056:TVE655084 UEZ655056:UFA655084 UOV655056:UOW655084 UYR655056:UYS655084 VIN655056:VIO655084 VSJ655056:VSK655084 WCF655056:WCG655084 WMB655056:WMC655084 WVX655056:WVY655084 P720592:Q720620 JL720592:JM720620 TH720592:TI720620 ADD720592:ADE720620 AMZ720592:ANA720620 AWV720592:AWW720620 BGR720592:BGS720620 BQN720592:BQO720620 CAJ720592:CAK720620 CKF720592:CKG720620 CUB720592:CUC720620 DDX720592:DDY720620 DNT720592:DNU720620 DXP720592:DXQ720620 EHL720592:EHM720620 ERH720592:ERI720620 FBD720592:FBE720620 FKZ720592:FLA720620 FUV720592:FUW720620 GER720592:GES720620 GON720592:GOO720620 GYJ720592:GYK720620 HIF720592:HIG720620 HSB720592:HSC720620 IBX720592:IBY720620 ILT720592:ILU720620 IVP720592:IVQ720620 JFL720592:JFM720620 JPH720592:JPI720620 JZD720592:JZE720620 KIZ720592:KJA720620 KSV720592:KSW720620 LCR720592:LCS720620 LMN720592:LMO720620 LWJ720592:LWK720620 MGF720592:MGG720620 MQB720592:MQC720620 MZX720592:MZY720620 NJT720592:NJU720620 NTP720592:NTQ720620 ODL720592:ODM720620 ONH720592:ONI720620 OXD720592:OXE720620 PGZ720592:PHA720620 PQV720592:PQW720620 QAR720592:QAS720620 QKN720592:QKO720620 QUJ720592:QUK720620 REF720592:REG720620 ROB720592:ROC720620 RXX720592:RXY720620 SHT720592:SHU720620 SRP720592:SRQ720620 TBL720592:TBM720620 TLH720592:TLI720620 TVD720592:TVE720620 UEZ720592:UFA720620 UOV720592:UOW720620 UYR720592:UYS720620 VIN720592:VIO720620 VSJ720592:VSK720620 WCF720592:WCG720620 WMB720592:WMC720620 WVX720592:WVY720620 P786128:Q786156 JL786128:JM786156 TH786128:TI786156 ADD786128:ADE786156 AMZ786128:ANA786156 AWV786128:AWW786156 BGR786128:BGS786156 BQN786128:BQO786156 CAJ786128:CAK786156 CKF786128:CKG786156 CUB786128:CUC786156 DDX786128:DDY786156 DNT786128:DNU786156 DXP786128:DXQ786156 EHL786128:EHM786156 ERH786128:ERI786156 FBD786128:FBE786156 FKZ786128:FLA786156 FUV786128:FUW786156 GER786128:GES786156 GON786128:GOO786156 GYJ786128:GYK786156 HIF786128:HIG786156 HSB786128:HSC786156 IBX786128:IBY786156 ILT786128:ILU786156 IVP786128:IVQ786156 JFL786128:JFM786156 JPH786128:JPI786156 JZD786128:JZE786156 KIZ786128:KJA786156 KSV786128:KSW786156 LCR786128:LCS786156 LMN786128:LMO786156 LWJ786128:LWK786156 MGF786128:MGG786156 MQB786128:MQC786156 MZX786128:MZY786156 NJT786128:NJU786156 NTP786128:NTQ786156 ODL786128:ODM786156 ONH786128:ONI786156 OXD786128:OXE786156 PGZ786128:PHA786156 PQV786128:PQW786156 QAR786128:QAS786156 QKN786128:QKO786156 QUJ786128:QUK786156 REF786128:REG786156 ROB786128:ROC786156 RXX786128:RXY786156 SHT786128:SHU786156 SRP786128:SRQ786156 TBL786128:TBM786156 TLH786128:TLI786156 TVD786128:TVE786156 UEZ786128:UFA786156 UOV786128:UOW786156 UYR786128:UYS786156 VIN786128:VIO786156 VSJ786128:VSK786156 WCF786128:WCG786156 WMB786128:WMC786156 WVX786128:WVY786156 P851664:Q851692 JL851664:JM851692 TH851664:TI851692 ADD851664:ADE851692 AMZ851664:ANA851692 AWV851664:AWW851692 BGR851664:BGS851692 BQN851664:BQO851692 CAJ851664:CAK851692 CKF851664:CKG851692 CUB851664:CUC851692 DDX851664:DDY851692 DNT851664:DNU851692 DXP851664:DXQ851692 EHL851664:EHM851692 ERH851664:ERI851692 FBD851664:FBE851692 FKZ851664:FLA851692 FUV851664:FUW851692 GER851664:GES851692 GON851664:GOO851692 GYJ851664:GYK851692 HIF851664:HIG851692 HSB851664:HSC851692 IBX851664:IBY851692 ILT851664:ILU851692 IVP851664:IVQ851692 JFL851664:JFM851692 JPH851664:JPI851692 JZD851664:JZE851692 KIZ851664:KJA851692 KSV851664:KSW851692 LCR851664:LCS851692 LMN851664:LMO851692 LWJ851664:LWK851692 MGF851664:MGG851692 MQB851664:MQC851692 MZX851664:MZY851692 NJT851664:NJU851692 NTP851664:NTQ851692 ODL851664:ODM851692 ONH851664:ONI851692 OXD851664:OXE851692 PGZ851664:PHA851692 PQV851664:PQW851692 QAR851664:QAS851692 QKN851664:QKO851692 QUJ851664:QUK851692 REF851664:REG851692 ROB851664:ROC851692 RXX851664:RXY851692 SHT851664:SHU851692 SRP851664:SRQ851692 TBL851664:TBM851692 TLH851664:TLI851692 TVD851664:TVE851692 UEZ851664:UFA851692 UOV851664:UOW851692 UYR851664:UYS851692 VIN851664:VIO851692 VSJ851664:VSK851692 WCF851664:WCG851692 WMB851664:WMC851692 WVX851664:WVY851692 P917200:Q917228 JL917200:JM917228 TH917200:TI917228 ADD917200:ADE917228 AMZ917200:ANA917228 AWV917200:AWW917228 BGR917200:BGS917228 BQN917200:BQO917228 CAJ917200:CAK917228 CKF917200:CKG917228 CUB917200:CUC917228 DDX917200:DDY917228 DNT917200:DNU917228 DXP917200:DXQ917228 EHL917200:EHM917228 ERH917200:ERI917228 FBD917200:FBE917228 FKZ917200:FLA917228 FUV917200:FUW917228 GER917200:GES917228 GON917200:GOO917228 GYJ917200:GYK917228 HIF917200:HIG917228 HSB917200:HSC917228 IBX917200:IBY917228 ILT917200:ILU917228 IVP917200:IVQ917228 JFL917200:JFM917228 JPH917200:JPI917228 JZD917200:JZE917228 KIZ917200:KJA917228 KSV917200:KSW917228 LCR917200:LCS917228 LMN917200:LMO917228 LWJ917200:LWK917228 MGF917200:MGG917228 MQB917200:MQC917228 MZX917200:MZY917228 NJT917200:NJU917228 NTP917200:NTQ917228 ODL917200:ODM917228 ONH917200:ONI917228 OXD917200:OXE917228 PGZ917200:PHA917228 PQV917200:PQW917228 QAR917200:QAS917228 QKN917200:QKO917228 QUJ917200:QUK917228 REF917200:REG917228 ROB917200:ROC917228 RXX917200:RXY917228 SHT917200:SHU917228 SRP917200:SRQ917228 TBL917200:TBM917228 TLH917200:TLI917228 TVD917200:TVE917228 UEZ917200:UFA917228 UOV917200:UOW917228 UYR917200:UYS917228 VIN917200:VIO917228 VSJ917200:VSK917228 WCF917200:WCG917228 WMB917200:WMC917228 WVX917200:WVY917228 P982736:Q982764 JL982736:JM982764 TH982736:TI982764 ADD982736:ADE982764 AMZ982736:ANA982764 AWV982736:AWW982764 BGR982736:BGS982764 BQN982736:BQO982764 CAJ982736:CAK982764 CKF982736:CKG982764 CUB982736:CUC982764 DDX982736:DDY982764 DNT982736:DNU982764 DXP982736:DXQ982764 EHL982736:EHM982764 ERH982736:ERI982764 FBD982736:FBE982764 FKZ982736:FLA982764 FUV982736:FUW982764 GER982736:GES982764 GON982736:GOO982764 GYJ982736:GYK982764 HIF982736:HIG982764 HSB982736:HSC982764 IBX982736:IBY982764 ILT982736:ILU982764 IVP982736:IVQ982764 JFL982736:JFM982764 JPH982736:JPI982764 JZD982736:JZE982764 KIZ982736:KJA982764 KSV982736:KSW982764 LCR982736:LCS982764 LMN982736:LMO982764 LWJ982736:LWK982764 MGF982736:MGG982764 MQB982736:MQC982764 MZX982736:MZY982764 NJT982736:NJU982764 NTP982736:NTQ982764 ODL982736:ODM982764 ONH982736:ONI982764 OXD982736:OXE982764 PGZ982736:PHA982764 PQV982736:PQW982764 QAR982736:QAS982764 QKN982736:QKO982764 QUJ982736:QUK982764 REF982736:REG982764 ROB982736:ROC982764 RXX982736:RXY982764 SHT982736:SHU982764 SRP982736:SRQ982764 TBL982736:TBM982764 TLH982736:TLI982764 TVD982736:TVE982764 UEZ982736:UFA982764 UOV982736:UOW982764 UYR982736:UYS982764 VIN982736:VIO982764 VSJ982736:VSK982764 WCF982736:WCG982764 WMB982736:WMC982764 WVX982736:WVY982764 L4:M32 JH4:JI32 TD4:TE32 ACZ4:ADA32 AMV4:AMW32 AWR4:AWS32 BGN4:BGO32 BQJ4:BQK32 CAF4:CAG32 CKB4:CKC32 CTX4:CTY32 DDT4:DDU32 DNP4:DNQ32 DXL4:DXM32 EHH4:EHI32 ERD4:ERE32 FAZ4:FBA32 FKV4:FKW32 FUR4:FUS32 GEN4:GEO32 GOJ4:GOK32 GYF4:GYG32 HIB4:HIC32 HRX4:HRY32 IBT4:IBU32 ILP4:ILQ32 IVL4:IVM32 JFH4:JFI32 JPD4:JPE32 JYZ4:JZA32 KIV4:KIW32 KSR4:KSS32 LCN4:LCO32 LMJ4:LMK32 LWF4:LWG32 MGB4:MGC32 MPX4:MPY32 MZT4:MZU32 NJP4:NJQ32 NTL4:NTM32 ODH4:ODI32 OND4:ONE32 OWZ4:OXA32 PGV4:PGW32 PQR4:PQS32 QAN4:QAO32 QKJ4:QKK32 QUF4:QUG32 REB4:REC32 RNX4:RNY32 RXT4:RXU32 SHP4:SHQ32 SRL4:SRM32 TBH4:TBI32 TLD4:TLE32 TUZ4:TVA32 UEV4:UEW32 UOR4:UOS32 UYN4:UYO32 VIJ4:VIK32 VSF4:VSG32 WCB4:WCC32 WLX4:WLY32 WVT4:WVU32 L65232:M65260 JH65232:JI65260 TD65232:TE65260 ACZ65232:ADA65260 AMV65232:AMW65260 AWR65232:AWS65260 BGN65232:BGO65260 BQJ65232:BQK65260 CAF65232:CAG65260 CKB65232:CKC65260 CTX65232:CTY65260 DDT65232:DDU65260 DNP65232:DNQ65260 DXL65232:DXM65260 EHH65232:EHI65260 ERD65232:ERE65260 FAZ65232:FBA65260 FKV65232:FKW65260 FUR65232:FUS65260 GEN65232:GEO65260 GOJ65232:GOK65260 GYF65232:GYG65260 HIB65232:HIC65260 HRX65232:HRY65260 IBT65232:IBU65260 ILP65232:ILQ65260 IVL65232:IVM65260 JFH65232:JFI65260 JPD65232:JPE65260 JYZ65232:JZA65260 KIV65232:KIW65260 KSR65232:KSS65260 LCN65232:LCO65260 LMJ65232:LMK65260 LWF65232:LWG65260 MGB65232:MGC65260 MPX65232:MPY65260 MZT65232:MZU65260 NJP65232:NJQ65260 NTL65232:NTM65260 ODH65232:ODI65260 OND65232:ONE65260 OWZ65232:OXA65260 PGV65232:PGW65260 PQR65232:PQS65260 QAN65232:QAO65260 QKJ65232:QKK65260 QUF65232:QUG65260 REB65232:REC65260 RNX65232:RNY65260 RXT65232:RXU65260 SHP65232:SHQ65260 SRL65232:SRM65260 TBH65232:TBI65260 TLD65232:TLE65260 TUZ65232:TVA65260 UEV65232:UEW65260 UOR65232:UOS65260 UYN65232:UYO65260 VIJ65232:VIK65260 VSF65232:VSG65260 WCB65232:WCC65260 WLX65232:WLY65260 WVT65232:WVU65260 L130768:M130796 JH130768:JI130796 TD130768:TE130796 ACZ130768:ADA130796 AMV130768:AMW130796 AWR130768:AWS130796 BGN130768:BGO130796 BQJ130768:BQK130796 CAF130768:CAG130796 CKB130768:CKC130796 CTX130768:CTY130796 DDT130768:DDU130796 DNP130768:DNQ130796 DXL130768:DXM130796 EHH130768:EHI130796 ERD130768:ERE130796 FAZ130768:FBA130796 FKV130768:FKW130796 FUR130768:FUS130796 GEN130768:GEO130796 GOJ130768:GOK130796 GYF130768:GYG130796 HIB130768:HIC130796 HRX130768:HRY130796 IBT130768:IBU130796 ILP130768:ILQ130796 IVL130768:IVM130796 JFH130768:JFI130796 JPD130768:JPE130796 JYZ130768:JZA130796 KIV130768:KIW130796 KSR130768:KSS130796 LCN130768:LCO130796 LMJ130768:LMK130796 LWF130768:LWG130796 MGB130768:MGC130796 MPX130768:MPY130796 MZT130768:MZU130796 NJP130768:NJQ130796 NTL130768:NTM130796 ODH130768:ODI130796 OND130768:ONE130796 OWZ130768:OXA130796 PGV130768:PGW130796 PQR130768:PQS130796 QAN130768:QAO130796 QKJ130768:QKK130796 QUF130768:QUG130796 REB130768:REC130796 RNX130768:RNY130796 RXT130768:RXU130796 SHP130768:SHQ130796 SRL130768:SRM130796 TBH130768:TBI130796 TLD130768:TLE130796 TUZ130768:TVA130796 UEV130768:UEW130796 UOR130768:UOS130796 UYN130768:UYO130796 VIJ130768:VIK130796 VSF130768:VSG130796 WCB130768:WCC130796 WLX130768:WLY130796 WVT130768:WVU130796 L196304:M196332 JH196304:JI196332 TD196304:TE196332 ACZ196304:ADA196332 AMV196304:AMW196332 AWR196304:AWS196332 BGN196304:BGO196332 BQJ196304:BQK196332 CAF196304:CAG196332 CKB196304:CKC196332 CTX196304:CTY196332 DDT196304:DDU196332 DNP196304:DNQ196332 DXL196304:DXM196332 EHH196304:EHI196332 ERD196304:ERE196332 FAZ196304:FBA196332 FKV196304:FKW196332 FUR196304:FUS196332 GEN196304:GEO196332 GOJ196304:GOK196332 GYF196304:GYG196332 HIB196304:HIC196332 HRX196304:HRY196332 IBT196304:IBU196332 ILP196304:ILQ196332 IVL196304:IVM196332 JFH196304:JFI196332 JPD196304:JPE196332 JYZ196304:JZA196332 KIV196304:KIW196332 KSR196304:KSS196332 LCN196304:LCO196332 LMJ196304:LMK196332 LWF196304:LWG196332 MGB196304:MGC196332 MPX196304:MPY196332 MZT196304:MZU196332 NJP196304:NJQ196332 NTL196304:NTM196332 ODH196304:ODI196332 OND196304:ONE196332 OWZ196304:OXA196332 PGV196304:PGW196332 PQR196304:PQS196332 QAN196304:QAO196332 QKJ196304:QKK196332 QUF196304:QUG196332 REB196304:REC196332 RNX196304:RNY196332 RXT196304:RXU196332 SHP196304:SHQ196332 SRL196304:SRM196332 TBH196304:TBI196332 TLD196304:TLE196332 TUZ196304:TVA196332 UEV196304:UEW196332 UOR196304:UOS196332 UYN196304:UYO196332 VIJ196304:VIK196332 VSF196304:VSG196332 WCB196304:WCC196332 WLX196304:WLY196332 WVT196304:WVU196332 L261840:M261868 JH261840:JI261868 TD261840:TE261868 ACZ261840:ADA261868 AMV261840:AMW261868 AWR261840:AWS261868 BGN261840:BGO261868 BQJ261840:BQK261868 CAF261840:CAG261868 CKB261840:CKC261868 CTX261840:CTY261868 DDT261840:DDU261868 DNP261840:DNQ261868 DXL261840:DXM261868 EHH261840:EHI261868 ERD261840:ERE261868 FAZ261840:FBA261868 FKV261840:FKW261868 FUR261840:FUS261868 GEN261840:GEO261868 GOJ261840:GOK261868 GYF261840:GYG261868 HIB261840:HIC261868 HRX261840:HRY261868 IBT261840:IBU261868 ILP261840:ILQ261868 IVL261840:IVM261868 JFH261840:JFI261868 JPD261840:JPE261868 JYZ261840:JZA261868 KIV261840:KIW261868 KSR261840:KSS261868 LCN261840:LCO261868 LMJ261840:LMK261868 LWF261840:LWG261868 MGB261840:MGC261868 MPX261840:MPY261868 MZT261840:MZU261868 NJP261840:NJQ261868 NTL261840:NTM261868 ODH261840:ODI261868 OND261840:ONE261868 OWZ261840:OXA261868 PGV261840:PGW261868 PQR261840:PQS261868 QAN261840:QAO261868 QKJ261840:QKK261868 QUF261840:QUG261868 REB261840:REC261868 RNX261840:RNY261868 RXT261840:RXU261868 SHP261840:SHQ261868 SRL261840:SRM261868 TBH261840:TBI261868 TLD261840:TLE261868 TUZ261840:TVA261868 UEV261840:UEW261868 UOR261840:UOS261868 UYN261840:UYO261868 VIJ261840:VIK261868 VSF261840:VSG261868 WCB261840:WCC261868 WLX261840:WLY261868 WVT261840:WVU261868 L327376:M327404 JH327376:JI327404 TD327376:TE327404 ACZ327376:ADA327404 AMV327376:AMW327404 AWR327376:AWS327404 BGN327376:BGO327404 BQJ327376:BQK327404 CAF327376:CAG327404 CKB327376:CKC327404 CTX327376:CTY327404 DDT327376:DDU327404 DNP327376:DNQ327404 DXL327376:DXM327404 EHH327376:EHI327404 ERD327376:ERE327404 FAZ327376:FBA327404 FKV327376:FKW327404 FUR327376:FUS327404 GEN327376:GEO327404 GOJ327376:GOK327404 GYF327376:GYG327404 HIB327376:HIC327404 HRX327376:HRY327404 IBT327376:IBU327404 ILP327376:ILQ327404 IVL327376:IVM327404 JFH327376:JFI327404 JPD327376:JPE327404 JYZ327376:JZA327404 KIV327376:KIW327404 KSR327376:KSS327404 LCN327376:LCO327404 LMJ327376:LMK327404 LWF327376:LWG327404 MGB327376:MGC327404 MPX327376:MPY327404 MZT327376:MZU327404 NJP327376:NJQ327404 NTL327376:NTM327404 ODH327376:ODI327404 OND327376:ONE327404 OWZ327376:OXA327404 PGV327376:PGW327404 PQR327376:PQS327404 QAN327376:QAO327404 QKJ327376:QKK327404 QUF327376:QUG327404 REB327376:REC327404 RNX327376:RNY327404 RXT327376:RXU327404 SHP327376:SHQ327404 SRL327376:SRM327404 TBH327376:TBI327404 TLD327376:TLE327404 TUZ327376:TVA327404 UEV327376:UEW327404 UOR327376:UOS327404 UYN327376:UYO327404 VIJ327376:VIK327404 VSF327376:VSG327404 WCB327376:WCC327404 WLX327376:WLY327404 WVT327376:WVU327404 L392912:M392940 JH392912:JI392940 TD392912:TE392940 ACZ392912:ADA392940 AMV392912:AMW392940 AWR392912:AWS392940 BGN392912:BGO392940 BQJ392912:BQK392940 CAF392912:CAG392940 CKB392912:CKC392940 CTX392912:CTY392940 DDT392912:DDU392940 DNP392912:DNQ392940 DXL392912:DXM392940 EHH392912:EHI392940 ERD392912:ERE392940 FAZ392912:FBA392940 FKV392912:FKW392940 FUR392912:FUS392940 GEN392912:GEO392940 GOJ392912:GOK392940 GYF392912:GYG392940 HIB392912:HIC392940 HRX392912:HRY392940 IBT392912:IBU392940 ILP392912:ILQ392940 IVL392912:IVM392940 JFH392912:JFI392940 JPD392912:JPE392940 JYZ392912:JZA392940 KIV392912:KIW392940 KSR392912:KSS392940 LCN392912:LCO392940 LMJ392912:LMK392940 LWF392912:LWG392940 MGB392912:MGC392940 MPX392912:MPY392940 MZT392912:MZU392940 NJP392912:NJQ392940 NTL392912:NTM392940 ODH392912:ODI392940 OND392912:ONE392940 OWZ392912:OXA392940 PGV392912:PGW392940 PQR392912:PQS392940 QAN392912:QAO392940 QKJ392912:QKK392940 QUF392912:QUG392940 REB392912:REC392940 RNX392912:RNY392940 RXT392912:RXU392940 SHP392912:SHQ392940 SRL392912:SRM392940 TBH392912:TBI392940 TLD392912:TLE392940 TUZ392912:TVA392940 UEV392912:UEW392940 UOR392912:UOS392940 UYN392912:UYO392940 VIJ392912:VIK392940 VSF392912:VSG392940 WCB392912:WCC392940 WLX392912:WLY392940 WVT392912:WVU392940 L458448:M458476 JH458448:JI458476 TD458448:TE458476 ACZ458448:ADA458476 AMV458448:AMW458476 AWR458448:AWS458476 BGN458448:BGO458476 BQJ458448:BQK458476 CAF458448:CAG458476 CKB458448:CKC458476 CTX458448:CTY458476 DDT458448:DDU458476 DNP458448:DNQ458476 DXL458448:DXM458476 EHH458448:EHI458476 ERD458448:ERE458476 FAZ458448:FBA458476 FKV458448:FKW458476 FUR458448:FUS458476 GEN458448:GEO458476 GOJ458448:GOK458476 GYF458448:GYG458476 HIB458448:HIC458476 HRX458448:HRY458476 IBT458448:IBU458476 ILP458448:ILQ458476 IVL458448:IVM458476 JFH458448:JFI458476 JPD458448:JPE458476 JYZ458448:JZA458476 KIV458448:KIW458476 KSR458448:KSS458476 LCN458448:LCO458476 LMJ458448:LMK458476 LWF458448:LWG458476 MGB458448:MGC458476 MPX458448:MPY458476 MZT458448:MZU458476 NJP458448:NJQ458476 NTL458448:NTM458476 ODH458448:ODI458476 OND458448:ONE458476 OWZ458448:OXA458476 PGV458448:PGW458476 PQR458448:PQS458476 QAN458448:QAO458476 QKJ458448:QKK458476 QUF458448:QUG458476 REB458448:REC458476 RNX458448:RNY458476 RXT458448:RXU458476 SHP458448:SHQ458476 SRL458448:SRM458476 TBH458448:TBI458476 TLD458448:TLE458476 TUZ458448:TVA458476 UEV458448:UEW458476 UOR458448:UOS458476 UYN458448:UYO458476 VIJ458448:VIK458476 VSF458448:VSG458476 WCB458448:WCC458476 WLX458448:WLY458476 WVT458448:WVU458476 L523984:M524012 JH523984:JI524012 TD523984:TE524012 ACZ523984:ADA524012 AMV523984:AMW524012 AWR523984:AWS524012 BGN523984:BGO524012 BQJ523984:BQK524012 CAF523984:CAG524012 CKB523984:CKC524012 CTX523984:CTY524012 DDT523984:DDU524012 DNP523984:DNQ524012 DXL523984:DXM524012 EHH523984:EHI524012 ERD523984:ERE524012 FAZ523984:FBA524012 FKV523984:FKW524012 FUR523984:FUS524012 GEN523984:GEO524012 GOJ523984:GOK524012 GYF523984:GYG524012 HIB523984:HIC524012 HRX523984:HRY524012 IBT523984:IBU524012 ILP523984:ILQ524012 IVL523984:IVM524012 JFH523984:JFI524012 JPD523984:JPE524012 JYZ523984:JZA524012 KIV523984:KIW524012 KSR523984:KSS524012 LCN523984:LCO524012 LMJ523984:LMK524012 LWF523984:LWG524012 MGB523984:MGC524012 MPX523984:MPY524012 MZT523984:MZU524012 NJP523984:NJQ524012 NTL523984:NTM524012 ODH523984:ODI524012 OND523984:ONE524012 OWZ523984:OXA524012 PGV523984:PGW524012 PQR523984:PQS524012 QAN523984:QAO524012 QKJ523984:QKK524012 QUF523984:QUG524012 REB523984:REC524012 RNX523984:RNY524012 RXT523984:RXU524012 SHP523984:SHQ524012 SRL523984:SRM524012 TBH523984:TBI524012 TLD523984:TLE524012 TUZ523984:TVA524012 UEV523984:UEW524012 UOR523984:UOS524012 UYN523984:UYO524012 VIJ523984:VIK524012 VSF523984:VSG524012 WCB523984:WCC524012 WLX523984:WLY524012 WVT523984:WVU524012 L589520:M589548 JH589520:JI589548 TD589520:TE589548 ACZ589520:ADA589548 AMV589520:AMW589548 AWR589520:AWS589548 BGN589520:BGO589548 BQJ589520:BQK589548 CAF589520:CAG589548 CKB589520:CKC589548 CTX589520:CTY589548 DDT589520:DDU589548 DNP589520:DNQ589548 DXL589520:DXM589548 EHH589520:EHI589548 ERD589520:ERE589548 FAZ589520:FBA589548 FKV589520:FKW589548 FUR589520:FUS589548 GEN589520:GEO589548 GOJ589520:GOK589548 GYF589520:GYG589548 HIB589520:HIC589548 HRX589520:HRY589548 IBT589520:IBU589548 ILP589520:ILQ589548 IVL589520:IVM589548 JFH589520:JFI589548 JPD589520:JPE589548 JYZ589520:JZA589548 KIV589520:KIW589548 KSR589520:KSS589548 LCN589520:LCO589548 LMJ589520:LMK589548 LWF589520:LWG589548 MGB589520:MGC589548 MPX589520:MPY589548 MZT589520:MZU589548 NJP589520:NJQ589548 NTL589520:NTM589548 ODH589520:ODI589548 OND589520:ONE589548 OWZ589520:OXA589548 PGV589520:PGW589548 PQR589520:PQS589548 QAN589520:QAO589548 QKJ589520:QKK589548 QUF589520:QUG589548 REB589520:REC589548 RNX589520:RNY589548 RXT589520:RXU589548 SHP589520:SHQ589548 SRL589520:SRM589548 TBH589520:TBI589548 TLD589520:TLE589548 TUZ589520:TVA589548 UEV589520:UEW589548 UOR589520:UOS589548 UYN589520:UYO589548 VIJ589520:VIK589548 VSF589520:VSG589548 WCB589520:WCC589548 WLX589520:WLY589548 WVT589520:WVU589548 L655056:M655084 JH655056:JI655084 TD655056:TE655084 ACZ655056:ADA655084 AMV655056:AMW655084 AWR655056:AWS655084 BGN655056:BGO655084 BQJ655056:BQK655084 CAF655056:CAG655084 CKB655056:CKC655084 CTX655056:CTY655084 DDT655056:DDU655084 DNP655056:DNQ655084 DXL655056:DXM655084 EHH655056:EHI655084 ERD655056:ERE655084 FAZ655056:FBA655084 FKV655056:FKW655084 FUR655056:FUS655084 GEN655056:GEO655084 GOJ655056:GOK655084 GYF655056:GYG655084 HIB655056:HIC655084 HRX655056:HRY655084 IBT655056:IBU655084 ILP655056:ILQ655084 IVL655056:IVM655084 JFH655056:JFI655084 JPD655056:JPE655084 JYZ655056:JZA655084 KIV655056:KIW655084 KSR655056:KSS655084 LCN655056:LCO655084 LMJ655056:LMK655084 LWF655056:LWG655084 MGB655056:MGC655084 MPX655056:MPY655084 MZT655056:MZU655084 NJP655056:NJQ655084 NTL655056:NTM655084 ODH655056:ODI655084 OND655056:ONE655084 OWZ655056:OXA655084 PGV655056:PGW655084 PQR655056:PQS655084 QAN655056:QAO655084 QKJ655056:QKK655084 QUF655056:QUG655084 REB655056:REC655084 RNX655056:RNY655084 RXT655056:RXU655084 SHP655056:SHQ655084 SRL655056:SRM655084 TBH655056:TBI655084 TLD655056:TLE655084 TUZ655056:TVA655084 UEV655056:UEW655084 UOR655056:UOS655084 UYN655056:UYO655084 VIJ655056:VIK655084 VSF655056:VSG655084 WCB655056:WCC655084 WLX655056:WLY655084 WVT655056:WVU655084 L720592:M720620 JH720592:JI720620 TD720592:TE720620 ACZ720592:ADA720620 AMV720592:AMW720620 AWR720592:AWS720620 BGN720592:BGO720620 BQJ720592:BQK720620 CAF720592:CAG720620 CKB720592:CKC720620 CTX720592:CTY720620 DDT720592:DDU720620 DNP720592:DNQ720620 DXL720592:DXM720620 EHH720592:EHI720620 ERD720592:ERE720620 FAZ720592:FBA720620 FKV720592:FKW720620 FUR720592:FUS720620 GEN720592:GEO720620 GOJ720592:GOK720620 GYF720592:GYG720620 HIB720592:HIC720620 HRX720592:HRY720620 IBT720592:IBU720620 ILP720592:ILQ720620 IVL720592:IVM720620 JFH720592:JFI720620 JPD720592:JPE720620 JYZ720592:JZA720620 KIV720592:KIW720620 KSR720592:KSS720620 LCN720592:LCO720620 LMJ720592:LMK720620 LWF720592:LWG720620 MGB720592:MGC720620 MPX720592:MPY720620 MZT720592:MZU720620 NJP720592:NJQ720620 NTL720592:NTM720620 ODH720592:ODI720620 OND720592:ONE720620 OWZ720592:OXA720620 PGV720592:PGW720620 PQR720592:PQS720620 QAN720592:QAO720620 QKJ720592:QKK720620 QUF720592:QUG720620 REB720592:REC720620 RNX720592:RNY720620 RXT720592:RXU720620 SHP720592:SHQ720620 SRL720592:SRM720620 TBH720592:TBI720620 TLD720592:TLE720620 TUZ720592:TVA720620 UEV720592:UEW720620 UOR720592:UOS720620 UYN720592:UYO720620 VIJ720592:VIK720620 VSF720592:VSG720620 WCB720592:WCC720620 WLX720592:WLY720620 WVT720592:WVU720620 L786128:M786156 JH786128:JI786156 TD786128:TE786156 ACZ786128:ADA786156 AMV786128:AMW786156 AWR786128:AWS786156 BGN786128:BGO786156 BQJ786128:BQK786156 CAF786128:CAG786156 CKB786128:CKC786156 CTX786128:CTY786156 DDT786128:DDU786156 DNP786128:DNQ786156 DXL786128:DXM786156 EHH786128:EHI786156 ERD786128:ERE786156 FAZ786128:FBA786156 FKV786128:FKW786156 FUR786128:FUS786156 GEN786128:GEO786156 GOJ786128:GOK786156 GYF786128:GYG786156 HIB786128:HIC786156 HRX786128:HRY786156 IBT786128:IBU786156 ILP786128:ILQ786156 IVL786128:IVM786156 JFH786128:JFI786156 JPD786128:JPE786156 JYZ786128:JZA786156 KIV786128:KIW786156 KSR786128:KSS786156 LCN786128:LCO786156 LMJ786128:LMK786156 LWF786128:LWG786156 MGB786128:MGC786156 MPX786128:MPY786156 MZT786128:MZU786156 NJP786128:NJQ786156 NTL786128:NTM786156 ODH786128:ODI786156 OND786128:ONE786156 OWZ786128:OXA786156 PGV786128:PGW786156 PQR786128:PQS786156 QAN786128:QAO786156 QKJ786128:QKK786156 QUF786128:QUG786156 REB786128:REC786156 RNX786128:RNY786156 RXT786128:RXU786156 SHP786128:SHQ786156 SRL786128:SRM786156 TBH786128:TBI786156 TLD786128:TLE786156 TUZ786128:TVA786156 UEV786128:UEW786156 UOR786128:UOS786156 UYN786128:UYO786156 VIJ786128:VIK786156 VSF786128:VSG786156 WCB786128:WCC786156 WLX786128:WLY786156 WVT786128:WVU786156 L851664:M851692 JH851664:JI851692 TD851664:TE851692 ACZ851664:ADA851692 AMV851664:AMW851692 AWR851664:AWS851692 BGN851664:BGO851692 BQJ851664:BQK851692 CAF851664:CAG851692 CKB851664:CKC851692 CTX851664:CTY851692 DDT851664:DDU851692 DNP851664:DNQ851692 DXL851664:DXM851692 EHH851664:EHI851692 ERD851664:ERE851692 FAZ851664:FBA851692 FKV851664:FKW851692 FUR851664:FUS851692 GEN851664:GEO851692 GOJ851664:GOK851692 GYF851664:GYG851692 HIB851664:HIC851692 HRX851664:HRY851692 IBT851664:IBU851692 ILP851664:ILQ851692 IVL851664:IVM851692 JFH851664:JFI851692 JPD851664:JPE851692 JYZ851664:JZA851692 KIV851664:KIW851692 KSR851664:KSS851692 LCN851664:LCO851692 LMJ851664:LMK851692 LWF851664:LWG851692 MGB851664:MGC851692 MPX851664:MPY851692 MZT851664:MZU851692 NJP851664:NJQ851692 NTL851664:NTM851692 ODH851664:ODI851692 OND851664:ONE851692 OWZ851664:OXA851692 PGV851664:PGW851692 PQR851664:PQS851692 QAN851664:QAO851692 QKJ851664:QKK851692 QUF851664:QUG851692 REB851664:REC851692 RNX851664:RNY851692 RXT851664:RXU851692 SHP851664:SHQ851692 SRL851664:SRM851692 TBH851664:TBI851692 TLD851664:TLE851692 TUZ851664:TVA851692 UEV851664:UEW851692 UOR851664:UOS851692 UYN851664:UYO851692 VIJ851664:VIK851692 VSF851664:VSG851692 WCB851664:WCC851692 WLX851664:WLY851692 WVT851664:WVU851692 L917200:M917228 JH917200:JI917228 TD917200:TE917228 ACZ917200:ADA917228 AMV917200:AMW917228 AWR917200:AWS917228 BGN917200:BGO917228 BQJ917200:BQK917228 CAF917200:CAG917228 CKB917200:CKC917228 CTX917200:CTY917228 DDT917200:DDU917228 DNP917200:DNQ917228 DXL917200:DXM917228 EHH917200:EHI917228 ERD917200:ERE917228 FAZ917200:FBA917228 FKV917200:FKW917228 FUR917200:FUS917228 GEN917200:GEO917228 GOJ917200:GOK917228 GYF917200:GYG917228 HIB917200:HIC917228 HRX917200:HRY917228 IBT917200:IBU917228 ILP917200:ILQ917228 IVL917200:IVM917228 JFH917200:JFI917228 JPD917200:JPE917228 JYZ917200:JZA917228 KIV917200:KIW917228 KSR917200:KSS917228 LCN917200:LCO917228 LMJ917200:LMK917228 LWF917200:LWG917228 MGB917200:MGC917228 MPX917200:MPY917228 MZT917200:MZU917228 NJP917200:NJQ917228 NTL917200:NTM917228 ODH917200:ODI917228 OND917200:ONE917228 OWZ917200:OXA917228 PGV917200:PGW917228 PQR917200:PQS917228 QAN917200:QAO917228 QKJ917200:QKK917228 QUF917200:QUG917228 REB917200:REC917228 RNX917200:RNY917228 RXT917200:RXU917228 SHP917200:SHQ917228 SRL917200:SRM917228 TBH917200:TBI917228 TLD917200:TLE917228 TUZ917200:TVA917228 UEV917200:UEW917228 UOR917200:UOS917228 UYN917200:UYO917228 VIJ917200:VIK917228 VSF917200:VSG917228 WCB917200:WCC917228 WLX917200:WLY917228 WVT917200:WVU917228 L982736:M982764 JH982736:JI982764 TD982736:TE982764 ACZ982736:ADA982764 AMV982736:AMW982764 AWR982736:AWS982764 BGN982736:BGO982764 BQJ982736:BQK982764 CAF982736:CAG982764 CKB982736:CKC982764 CTX982736:CTY982764 DDT982736:DDU982764 DNP982736:DNQ982764 DXL982736:DXM982764 EHH982736:EHI982764 ERD982736:ERE982764 FAZ982736:FBA982764 FKV982736:FKW982764 FUR982736:FUS982764 GEN982736:GEO982764 GOJ982736:GOK982764 GYF982736:GYG982764 HIB982736:HIC982764 HRX982736:HRY982764 IBT982736:IBU982764 ILP982736:ILQ982764 IVL982736:IVM982764 JFH982736:JFI982764 JPD982736:JPE982764 JYZ982736:JZA982764 KIV982736:KIW982764 KSR982736:KSS982764 LCN982736:LCO982764 LMJ982736:LMK982764 LWF982736:LWG982764 MGB982736:MGC982764 MPX982736:MPY982764 MZT982736:MZU982764 NJP982736:NJQ982764 NTL982736:NTM982764 ODH982736:ODI982764 OND982736:ONE982764 OWZ982736:OXA982764 PGV982736:PGW982764 PQR982736:PQS982764 QAN982736:QAO982764 QKJ982736:QKK982764 QUF982736:QUG982764 REB982736:REC982764 RNX982736:RNY982764 RXT982736:RXU982764 SHP982736:SHQ982764 SRL982736:SRM982764 TBH982736:TBI982764 TLD982736:TLE982764 TUZ982736:TVA982764 UEV982736:UEW982764 UOR982736:UOS982764 UYN982736:UYO982764 VIJ982736:VIK982764 VSF982736:VSG982764 WCB982736:WCC982764 WLX982736:WLY982764 WVT982736:WVU982764 H4:I32 JD4:JE32 SZ4:TA32 ACV4:ACW32 AMR4:AMS32 AWN4:AWO32 BGJ4:BGK32 BQF4:BQG32 CAB4:CAC32 CJX4:CJY32 CTT4:CTU32 DDP4:DDQ32 DNL4:DNM32 DXH4:DXI32 EHD4:EHE32 EQZ4:ERA32 FAV4:FAW32 FKR4:FKS32 FUN4:FUO32 GEJ4:GEK32 GOF4:GOG32 GYB4:GYC32 HHX4:HHY32 HRT4:HRU32 IBP4:IBQ32 ILL4:ILM32 IVH4:IVI32 JFD4:JFE32 JOZ4:JPA32 JYV4:JYW32 KIR4:KIS32 KSN4:KSO32 LCJ4:LCK32 LMF4:LMG32 LWB4:LWC32 MFX4:MFY32 MPT4:MPU32 MZP4:MZQ32 NJL4:NJM32 NTH4:NTI32 ODD4:ODE32 OMZ4:ONA32 OWV4:OWW32 PGR4:PGS32 PQN4:PQO32 QAJ4:QAK32 QKF4:QKG32 QUB4:QUC32 RDX4:RDY32 RNT4:RNU32 RXP4:RXQ32 SHL4:SHM32 SRH4:SRI32 TBD4:TBE32 TKZ4:TLA32 TUV4:TUW32 UER4:UES32 UON4:UOO32 UYJ4:UYK32 VIF4:VIG32 VSB4:VSC32 WBX4:WBY32 WLT4:WLU32 WVP4:WVQ32 H65232:I65260 JD65232:JE65260 SZ65232:TA65260 ACV65232:ACW65260 AMR65232:AMS65260 AWN65232:AWO65260 BGJ65232:BGK65260 BQF65232:BQG65260 CAB65232:CAC65260 CJX65232:CJY65260 CTT65232:CTU65260 DDP65232:DDQ65260 DNL65232:DNM65260 DXH65232:DXI65260 EHD65232:EHE65260 EQZ65232:ERA65260 FAV65232:FAW65260 FKR65232:FKS65260 FUN65232:FUO65260 GEJ65232:GEK65260 GOF65232:GOG65260 GYB65232:GYC65260 HHX65232:HHY65260 HRT65232:HRU65260 IBP65232:IBQ65260 ILL65232:ILM65260 IVH65232:IVI65260 JFD65232:JFE65260 JOZ65232:JPA65260 JYV65232:JYW65260 KIR65232:KIS65260 KSN65232:KSO65260 LCJ65232:LCK65260 LMF65232:LMG65260 LWB65232:LWC65260 MFX65232:MFY65260 MPT65232:MPU65260 MZP65232:MZQ65260 NJL65232:NJM65260 NTH65232:NTI65260 ODD65232:ODE65260 OMZ65232:ONA65260 OWV65232:OWW65260 PGR65232:PGS65260 PQN65232:PQO65260 QAJ65232:QAK65260 QKF65232:QKG65260 QUB65232:QUC65260 RDX65232:RDY65260 RNT65232:RNU65260 RXP65232:RXQ65260 SHL65232:SHM65260 SRH65232:SRI65260 TBD65232:TBE65260 TKZ65232:TLA65260 TUV65232:TUW65260 UER65232:UES65260 UON65232:UOO65260 UYJ65232:UYK65260 VIF65232:VIG65260 VSB65232:VSC65260 WBX65232:WBY65260 WLT65232:WLU65260 WVP65232:WVQ65260 H130768:I130796 JD130768:JE130796 SZ130768:TA130796 ACV130768:ACW130796 AMR130768:AMS130796 AWN130768:AWO130796 BGJ130768:BGK130796 BQF130768:BQG130796 CAB130768:CAC130796 CJX130768:CJY130796 CTT130768:CTU130796 DDP130768:DDQ130796 DNL130768:DNM130796 DXH130768:DXI130796 EHD130768:EHE130796 EQZ130768:ERA130796 FAV130768:FAW130796 FKR130768:FKS130796 FUN130768:FUO130796 GEJ130768:GEK130796 GOF130768:GOG130796 GYB130768:GYC130796 HHX130768:HHY130796 HRT130768:HRU130796 IBP130768:IBQ130796 ILL130768:ILM130796 IVH130768:IVI130796 JFD130768:JFE130796 JOZ130768:JPA130796 JYV130768:JYW130796 KIR130768:KIS130796 KSN130768:KSO130796 LCJ130768:LCK130796 LMF130768:LMG130796 LWB130768:LWC130796 MFX130768:MFY130796 MPT130768:MPU130796 MZP130768:MZQ130796 NJL130768:NJM130796 NTH130768:NTI130796 ODD130768:ODE130796 OMZ130768:ONA130796 OWV130768:OWW130796 PGR130768:PGS130796 PQN130768:PQO130796 QAJ130768:QAK130796 QKF130768:QKG130796 QUB130768:QUC130796 RDX130768:RDY130796 RNT130768:RNU130796 RXP130768:RXQ130796 SHL130768:SHM130796 SRH130768:SRI130796 TBD130768:TBE130796 TKZ130768:TLA130796 TUV130768:TUW130796 UER130768:UES130796 UON130768:UOO130796 UYJ130768:UYK130796 VIF130768:VIG130796 VSB130768:VSC130796 WBX130768:WBY130796 WLT130768:WLU130796 WVP130768:WVQ130796 H196304:I196332 JD196304:JE196332 SZ196304:TA196332 ACV196304:ACW196332 AMR196304:AMS196332 AWN196304:AWO196332 BGJ196304:BGK196332 BQF196304:BQG196332 CAB196304:CAC196332 CJX196304:CJY196332 CTT196304:CTU196332 DDP196304:DDQ196332 DNL196304:DNM196332 DXH196304:DXI196332 EHD196304:EHE196332 EQZ196304:ERA196332 FAV196304:FAW196332 FKR196304:FKS196332 FUN196304:FUO196332 GEJ196304:GEK196332 GOF196304:GOG196332 GYB196304:GYC196332 HHX196304:HHY196332 HRT196304:HRU196332 IBP196304:IBQ196332 ILL196304:ILM196332 IVH196304:IVI196332 JFD196304:JFE196332 JOZ196304:JPA196332 JYV196304:JYW196332 KIR196304:KIS196332 KSN196304:KSO196332 LCJ196304:LCK196332 LMF196304:LMG196332 LWB196304:LWC196332 MFX196304:MFY196332 MPT196304:MPU196332 MZP196304:MZQ196332 NJL196304:NJM196332 NTH196304:NTI196332 ODD196304:ODE196332 OMZ196304:ONA196332 OWV196304:OWW196332 PGR196304:PGS196332 PQN196304:PQO196332 QAJ196304:QAK196332 QKF196304:QKG196332 QUB196304:QUC196332 RDX196304:RDY196332 RNT196304:RNU196332 RXP196304:RXQ196332 SHL196304:SHM196332 SRH196304:SRI196332 TBD196304:TBE196332 TKZ196304:TLA196332 TUV196304:TUW196332 UER196304:UES196332 UON196304:UOO196332 UYJ196304:UYK196332 VIF196304:VIG196332 VSB196304:VSC196332 WBX196304:WBY196332 WLT196304:WLU196332 WVP196304:WVQ196332 H261840:I261868 JD261840:JE261868 SZ261840:TA261868 ACV261840:ACW261868 AMR261840:AMS261868 AWN261840:AWO261868 BGJ261840:BGK261868 BQF261840:BQG261868 CAB261840:CAC261868 CJX261840:CJY261868 CTT261840:CTU261868 DDP261840:DDQ261868 DNL261840:DNM261868 DXH261840:DXI261868 EHD261840:EHE261868 EQZ261840:ERA261868 FAV261840:FAW261868 FKR261840:FKS261868 FUN261840:FUO261868 GEJ261840:GEK261868 GOF261840:GOG261868 GYB261840:GYC261868 HHX261840:HHY261868 HRT261840:HRU261868 IBP261840:IBQ261868 ILL261840:ILM261868 IVH261840:IVI261868 JFD261840:JFE261868 JOZ261840:JPA261868 JYV261840:JYW261868 KIR261840:KIS261868 KSN261840:KSO261868 LCJ261840:LCK261868 LMF261840:LMG261868 LWB261840:LWC261868 MFX261840:MFY261868 MPT261840:MPU261868 MZP261840:MZQ261868 NJL261840:NJM261868 NTH261840:NTI261868 ODD261840:ODE261868 OMZ261840:ONA261868 OWV261840:OWW261868 PGR261840:PGS261868 PQN261840:PQO261868 QAJ261840:QAK261868 QKF261840:QKG261868 QUB261840:QUC261868 RDX261840:RDY261868 RNT261840:RNU261868 RXP261840:RXQ261868 SHL261840:SHM261868 SRH261840:SRI261868 TBD261840:TBE261868 TKZ261840:TLA261868 TUV261840:TUW261868 UER261840:UES261868 UON261840:UOO261868 UYJ261840:UYK261868 VIF261840:VIG261868 VSB261840:VSC261868 WBX261840:WBY261868 WLT261840:WLU261868 WVP261840:WVQ261868 H327376:I327404 JD327376:JE327404 SZ327376:TA327404 ACV327376:ACW327404 AMR327376:AMS327404 AWN327376:AWO327404 BGJ327376:BGK327404 BQF327376:BQG327404 CAB327376:CAC327404 CJX327376:CJY327404 CTT327376:CTU327404 DDP327376:DDQ327404 DNL327376:DNM327404 DXH327376:DXI327404 EHD327376:EHE327404 EQZ327376:ERA327404 FAV327376:FAW327404 FKR327376:FKS327404 FUN327376:FUO327404 GEJ327376:GEK327404 GOF327376:GOG327404 GYB327376:GYC327404 HHX327376:HHY327404 HRT327376:HRU327404 IBP327376:IBQ327404 ILL327376:ILM327404 IVH327376:IVI327404 JFD327376:JFE327404 JOZ327376:JPA327404 JYV327376:JYW327404 KIR327376:KIS327404 KSN327376:KSO327404 LCJ327376:LCK327404 LMF327376:LMG327404 LWB327376:LWC327404 MFX327376:MFY327404 MPT327376:MPU327404 MZP327376:MZQ327404 NJL327376:NJM327404 NTH327376:NTI327404 ODD327376:ODE327404 OMZ327376:ONA327404 OWV327376:OWW327404 PGR327376:PGS327404 PQN327376:PQO327404 QAJ327376:QAK327404 QKF327376:QKG327404 QUB327376:QUC327404 RDX327376:RDY327404 RNT327376:RNU327404 RXP327376:RXQ327404 SHL327376:SHM327404 SRH327376:SRI327404 TBD327376:TBE327404 TKZ327376:TLA327404 TUV327376:TUW327404 UER327376:UES327404 UON327376:UOO327404 UYJ327376:UYK327404 VIF327376:VIG327404 VSB327376:VSC327404 WBX327376:WBY327404 WLT327376:WLU327404 WVP327376:WVQ327404 H392912:I392940 JD392912:JE392940 SZ392912:TA392940 ACV392912:ACW392940 AMR392912:AMS392940 AWN392912:AWO392940 BGJ392912:BGK392940 BQF392912:BQG392940 CAB392912:CAC392940 CJX392912:CJY392940 CTT392912:CTU392940 DDP392912:DDQ392940 DNL392912:DNM392940 DXH392912:DXI392940 EHD392912:EHE392940 EQZ392912:ERA392940 FAV392912:FAW392940 FKR392912:FKS392940 FUN392912:FUO392940 GEJ392912:GEK392940 GOF392912:GOG392940 GYB392912:GYC392940 HHX392912:HHY392940 HRT392912:HRU392940 IBP392912:IBQ392940 ILL392912:ILM392940 IVH392912:IVI392940 JFD392912:JFE392940 JOZ392912:JPA392940 JYV392912:JYW392940 KIR392912:KIS392940 KSN392912:KSO392940 LCJ392912:LCK392940 LMF392912:LMG392940 LWB392912:LWC392940 MFX392912:MFY392940 MPT392912:MPU392940 MZP392912:MZQ392940 NJL392912:NJM392940 NTH392912:NTI392940 ODD392912:ODE392940 OMZ392912:ONA392940 OWV392912:OWW392940 PGR392912:PGS392940 PQN392912:PQO392940 QAJ392912:QAK392940 QKF392912:QKG392940 QUB392912:QUC392940 RDX392912:RDY392940 RNT392912:RNU392940 RXP392912:RXQ392940 SHL392912:SHM392940 SRH392912:SRI392940 TBD392912:TBE392940 TKZ392912:TLA392940 TUV392912:TUW392940 UER392912:UES392940 UON392912:UOO392940 UYJ392912:UYK392940 VIF392912:VIG392940 VSB392912:VSC392940 WBX392912:WBY392940 WLT392912:WLU392940 WVP392912:WVQ392940 H458448:I458476 JD458448:JE458476 SZ458448:TA458476 ACV458448:ACW458476 AMR458448:AMS458476 AWN458448:AWO458476 BGJ458448:BGK458476 BQF458448:BQG458476 CAB458448:CAC458476 CJX458448:CJY458476 CTT458448:CTU458476 DDP458448:DDQ458476 DNL458448:DNM458476 DXH458448:DXI458476 EHD458448:EHE458476 EQZ458448:ERA458476 FAV458448:FAW458476 FKR458448:FKS458476 FUN458448:FUO458476 GEJ458448:GEK458476 GOF458448:GOG458476 GYB458448:GYC458476 HHX458448:HHY458476 HRT458448:HRU458476 IBP458448:IBQ458476 ILL458448:ILM458476 IVH458448:IVI458476 JFD458448:JFE458476 JOZ458448:JPA458476 JYV458448:JYW458476 KIR458448:KIS458476 KSN458448:KSO458476 LCJ458448:LCK458476 LMF458448:LMG458476 LWB458448:LWC458476 MFX458448:MFY458476 MPT458448:MPU458476 MZP458448:MZQ458476 NJL458448:NJM458476 NTH458448:NTI458476 ODD458448:ODE458476 OMZ458448:ONA458476 OWV458448:OWW458476 PGR458448:PGS458476 PQN458448:PQO458476 QAJ458448:QAK458476 QKF458448:QKG458476 QUB458448:QUC458476 RDX458448:RDY458476 RNT458448:RNU458476 RXP458448:RXQ458476 SHL458448:SHM458476 SRH458448:SRI458476 TBD458448:TBE458476 TKZ458448:TLA458476 TUV458448:TUW458476 UER458448:UES458476 UON458448:UOO458476 UYJ458448:UYK458476 VIF458448:VIG458476 VSB458448:VSC458476 WBX458448:WBY458476 WLT458448:WLU458476 WVP458448:WVQ458476 H523984:I524012 JD523984:JE524012 SZ523984:TA524012 ACV523984:ACW524012 AMR523984:AMS524012 AWN523984:AWO524012 BGJ523984:BGK524012 BQF523984:BQG524012 CAB523984:CAC524012 CJX523984:CJY524012 CTT523984:CTU524012 DDP523984:DDQ524012 DNL523984:DNM524012 DXH523984:DXI524012 EHD523984:EHE524012 EQZ523984:ERA524012 FAV523984:FAW524012 FKR523984:FKS524012 FUN523984:FUO524012 GEJ523984:GEK524012 GOF523984:GOG524012 GYB523984:GYC524012 HHX523984:HHY524012 HRT523984:HRU524012 IBP523984:IBQ524012 ILL523984:ILM524012 IVH523984:IVI524012 JFD523984:JFE524012 JOZ523984:JPA524012 JYV523984:JYW524012 KIR523984:KIS524012 KSN523984:KSO524012 LCJ523984:LCK524012 LMF523984:LMG524012 LWB523984:LWC524012 MFX523984:MFY524012 MPT523984:MPU524012 MZP523984:MZQ524012 NJL523984:NJM524012 NTH523984:NTI524012 ODD523984:ODE524012 OMZ523984:ONA524012 OWV523984:OWW524012 PGR523984:PGS524012 PQN523984:PQO524012 QAJ523984:QAK524012 QKF523984:QKG524012 QUB523984:QUC524012 RDX523984:RDY524012 RNT523984:RNU524012 RXP523984:RXQ524012 SHL523984:SHM524012 SRH523984:SRI524012 TBD523984:TBE524012 TKZ523984:TLA524012 TUV523984:TUW524012 UER523984:UES524012 UON523984:UOO524012 UYJ523984:UYK524012 VIF523984:VIG524012 VSB523984:VSC524012 WBX523984:WBY524012 WLT523984:WLU524012 WVP523984:WVQ524012 H589520:I589548 JD589520:JE589548 SZ589520:TA589548 ACV589520:ACW589548 AMR589520:AMS589548 AWN589520:AWO589548 BGJ589520:BGK589548 BQF589520:BQG589548 CAB589520:CAC589548 CJX589520:CJY589548 CTT589520:CTU589548 DDP589520:DDQ589548 DNL589520:DNM589548 DXH589520:DXI589548 EHD589520:EHE589548 EQZ589520:ERA589548 FAV589520:FAW589548 FKR589520:FKS589548 FUN589520:FUO589548 GEJ589520:GEK589548 GOF589520:GOG589548 GYB589520:GYC589548 HHX589520:HHY589548 HRT589520:HRU589548 IBP589520:IBQ589548 ILL589520:ILM589548 IVH589520:IVI589548 JFD589520:JFE589548 JOZ589520:JPA589548 JYV589520:JYW589548 KIR589520:KIS589548 KSN589520:KSO589548 LCJ589520:LCK589548 LMF589520:LMG589548 LWB589520:LWC589548 MFX589520:MFY589548 MPT589520:MPU589548 MZP589520:MZQ589548 NJL589520:NJM589548 NTH589520:NTI589548 ODD589520:ODE589548 OMZ589520:ONA589548 OWV589520:OWW589548 PGR589520:PGS589548 PQN589520:PQO589548 QAJ589520:QAK589548 QKF589520:QKG589548 QUB589520:QUC589548 RDX589520:RDY589548 RNT589520:RNU589548 RXP589520:RXQ589548 SHL589520:SHM589548 SRH589520:SRI589548 TBD589520:TBE589548 TKZ589520:TLA589548 TUV589520:TUW589548 UER589520:UES589548 UON589520:UOO589548 UYJ589520:UYK589548 VIF589520:VIG589548 VSB589520:VSC589548 WBX589520:WBY589548 WLT589520:WLU589548 WVP589520:WVQ589548 H655056:I655084 JD655056:JE655084 SZ655056:TA655084 ACV655056:ACW655084 AMR655056:AMS655084 AWN655056:AWO655084 BGJ655056:BGK655084 BQF655056:BQG655084 CAB655056:CAC655084 CJX655056:CJY655084 CTT655056:CTU655084 DDP655056:DDQ655084 DNL655056:DNM655084 DXH655056:DXI655084 EHD655056:EHE655084 EQZ655056:ERA655084 FAV655056:FAW655084 FKR655056:FKS655084 FUN655056:FUO655084 GEJ655056:GEK655084 GOF655056:GOG655084 GYB655056:GYC655084 HHX655056:HHY655084 HRT655056:HRU655084 IBP655056:IBQ655084 ILL655056:ILM655084 IVH655056:IVI655084 JFD655056:JFE655084 JOZ655056:JPA655084 JYV655056:JYW655084 KIR655056:KIS655084 KSN655056:KSO655084 LCJ655056:LCK655084 LMF655056:LMG655084 LWB655056:LWC655084 MFX655056:MFY655084 MPT655056:MPU655084 MZP655056:MZQ655084 NJL655056:NJM655084 NTH655056:NTI655084 ODD655056:ODE655084 OMZ655056:ONA655084 OWV655056:OWW655084 PGR655056:PGS655084 PQN655056:PQO655084 QAJ655056:QAK655084 QKF655056:QKG655084 QUB655056:QUC655084 RDX655056:RDY655084 RNT655056:RNU655084 RXP655056:RXQ655084 SHL655056:SHM655084 SRH655056:SRI655084 TBD655056:TBE655084 TKZ655056:TLA655084 TUV655056:TUW655084 UER655056:UES655084 UON655056:UOO655084 UYJ655056:UYK655084 VIF655056:VIG655084 VSB655056:VSC655084 WBX655056:WBY655084 WLT655056:WLU655084 WVP655056:WVQ655084 H720592:I720620 JD720592:JE720620 SZ720592:TA720620 ACV720592:ACW720620 AMR720592:AMS720620 AWN720592:AWO720620 BGJ720592:BGK720620 BQF720592:BQG720620 CAB720592:CAC720620 CJX720592:CJY720620 CTT720592:CTU720620 DDP720592:DDQ720620 DNL720592:DNM720620 DXH720592:DXI720620 EHD720592:EHE720620 EQZ720592:ERA720620 FAV720592:FAW720620 FKR720592:FKS720620 FUN720592:FUO720620 GEJ720592:GEK720620 GOF720592:GOG720620 GYB720592:GYC720620 HHX720592:HHY720620 HRT720592:HRU720620 IBP720592:IBQ720620 ILL720592:ILM720620 IVH720592:IVI720620 JFD720592:JFE720620 JOZ720592:JPA720620 JYV720592:JYW720620 KIR720592:KIS720620 KSN720592:KSO720620 LCJ720592:LCK720620 LMF720592:LMG720620 LWB720592:LWC720620 MFX720592:MFY720620 MPT720592:MPU720620 MZP720592:MZQ720620 NJL720592:NJM720620 NTH720592:NTI720620 ODD720592:ODE720620 OMZ720592:ONA720620 OWV720592:OWW720620 PGR720592:PGS720620 PQN720592:PQO720620 QAJ720592:QAK720620 QKF720592:QKG720620 QUB720592:QUC720620 RDX720592:RDY720620 RNT720592:RNU720620 RXP720592:RXQ720620 SHL720592:SHM720620 SRH720592:SRI720620 TBD720592:TBE720620 TKZ720592:TLA720620 TUV720592:TUW720620 UER720592:UES720620 UON720592:UOO720620 UYJ720592:UYK720620 VIF720592:VIG720620 VSB720592:VSC720620 WBX720592:WBY720620 WLT720592:WLU720620 WVP720592:WVQ720620 H786128:I786156 JD786128:JE786156 SZ786128:TA786156 ACV786128:ACW786156 AMR786128:AMS786156 AWN786128:AWO786156 BGJ786128:BGK786156 BQF786128:BQG786156 CAB786128:CAC786156 CJX786128:CJY786156 CTT786128:CTU786156 DDP786128:DDQ786156 DNL786128:DNM786156 DXH786128:DXI786156 EHD786128:EHE786156 EQZ786128:ERA786156 FAV786128:FAW786156 FKR786128:FKS786156 FUN786128:FUO786156 GEJ786128:GEK786156 GOF786128:GOG786156 GYB786128:GYC786156 HHX786128:HHY786156 HRT786128:HRU786156 IBP786128:IBQ786156 ILL786128:ILM786156 IVH786128:IVI786156 JFD786128:JFE786156 JOZ786128:JPA786156 JYV786128:JYW786156 KIR786128:KIS786156 KSN786128:KSO786156 LCJ786128:LCK786156 LMF786128:LMG786156 LWB786128:LWC786156 MFX786128:MFY786156 MPT786128:MPU786156 MZP786128:MZQ786156 NJL786128:NJM786156 NTH786128:NTI786156 ODD786128:ODE786156 OMZ786128:ONA786156 OWV786128:OWW786156 PGR786128:PGS786156 PQN786128:PQO786156 QAJ786128:QAK786156 QKF786128:QKG786156 QUB786128:QUC786156 RDX786128:RDY786156 RNT786128:RNU786156 RXP786128:RXQ786156 SHL786128:SHM786156 SRH786128:SRI786156 TBD786128:TBE786156 TKZ786128:TLA786156 TUV786128:TUW786156 UER786128:UES786156 UON786128:UOO786156 UYJ786128:UYK786156 VIF786128:VIG786156 VSB786128:VSC786156 WBX786128:WBY786156 WLT786128:WLU786156 WVP786128:WVQ786156 H851664:I851692 JD851664:JE851692 SZ851664:TA851692 ACV851664:ACW851692 AMR851664:AMS851692 AWN851664:AWO851692 BGJ851664:BGK851692 BQF851664:BQG851692 CAB851664:CAC851692 CJX851664:CJY851692 CTT851664:CTU851692 DDP851664:DDQ851692 DNL851664:DNM851692 DXH851664:DXI851692 EHD851664:EHE851692 EQZ851664:ERA851692 FAV851664:FAW851692 FKR851664:FKS851692 FUN851664:FUO851692 GEJ851664:GEK851692 GOF851664:GOG851692 GYB851664:GYC851692 HHX851664:HHY851692 HRT851664:HRU851692 IBP851664:IBQ851692 ILL851664:ILM851692 IVH851664:IVI851692 JFD851664:JFE851692 JOZ851664:JPA851692 JYV851664:JYW851692 KIR851664:KIS851692 KSN851664:KSO851692 LCJ851664:LCK851692 LMF851664:LMG851692 LWB851664:LWC851692 MFX851664:MFY851692 MPT851664:MPU851692 MZP851664:MZQ851692 NJL851664:NJM851692 NTH851664:NTI851692 ODD851664:ODE851692 OMZ851664:ONA851692 OWV851664:OWW851692 PGR851664:PGS851692 PQN851664:PQO851692 QAJ851664:QAK851692 QKF851664:QKG851692 QUB851664:QUC851692 RDX851664:RDY851692 RNT851664:RNU851692 RXP851664:RXQ851692 SHL851664:SHM851692 SRH851664:SRI851692 TBD851664:TBE851692 TKZ851664:TLA851692 TUV851664:TUW851692 UER851664:UES851692 UON851664:UOO851692 UYJ851664:UYK851692 VIF851664:VIG851692 VSB851664:VSC851692 WBX851664:WBY851692 WLT851664:WLU851692 WVP851664:WVQ851692 H917200:I917228 JD917200:JE917228 SZ917200:TA917228 ACV917200:ACW917228 AMR917200:AMS917228 AWN917200:AWO917228 BGJ917200:BGK917228 BQF917200:BQG917228 CAB917200:CAC917228 CJX917200:CJY917228 CTT917200:CTU917228 DDP917200:DDQ917228 DNL917200:DNM917228 DXH917200:DXI917228 EHD917200:EHE917228 EQZ917200:ERA917228 FAV917200:FAW917228 FKR917200:FKS917228 FUN917200:FUO917228 GEJ917200:GEK917228 GOF917200:GOG917228 GYB917200:GYC917228 HHX917200:HHY917228 HRT917200:HRU917228 IBP917200:IBQ917228 ILL917200:ILM917228 IVH917200:IVI917228 JFD917200:JFE917228 JOZ917200:JPA917228 JYV917200:JYW917228 KIR917200:KIS917228 KSN917200:KSO917228 LCJ917200:LCK917228 LMF917200:LMG917228 LWB917200:LWC917228 MFX917200:MFY917228 MPT917200:MPU917228 MZP917200:MZQ917228 NJL917200:NJM917228 NTH917200:NTI917228 ODD917200:ODE917228 OMZ917200:ONA917228 OWV917200:OWW917228 PGR917200:PGS917228 PQN917200:PQO917228 QAJ917200:QAK917228 QKF917200:QKG917228 QUB917200:QUC917228 RDX917200:RDY917228 RNT917200:RNU917228 RXP917200:RXQ917228 SHL917200:SHM917228 SRH917200:SRI917228 TBD917200:TBE917228 TKZ917200:TLA917228 TUV917200:TUW917228 UER917200:UES917228 UON917200:UOO917228 UYJ917200:UYK917228 VIF917200:VIG917228 VSB917200:VSC917228 WBX917200:WBY917228 WLT917200:WLU917228 WVP917200:WVQ917228 H982736:I982764 JD982736:JE982764 SZ982736:TA982764 ACV982736:ACW982764 AMR982736:AMS982764 AWN982736:AWO982764 BGJ982736:BGK982764 BQF982736:BQG982764 CAB982736:CAC982764 CJX982736:CJY982764 CTT982736:CTU982764 DDP982736:DDQ982764 DNL982736:DNM982764 DXH982736:DXI982764 EHD982736:EHE982764 EQZ982736:ERA982764 FAV982736:FAW982764 FKR982736:FKS982764 FUN982736:FUO982764 GEJ982736:GEK982764 GOF982736:GOG982764 GYB982736:GYC982764 HHX982736:HHY982764 HRT982736:HRU982764 IBP982736:IBQ982764 ILL982736:ILM982764 IVH982736:IVI982764 JFD982736:JFE982764 JOZ982736:JPA982764 JYV982736:JYW982764 KIR982736:KIS982764 KSN982736:KSO982764 LCJ982736:LCK982764 LMF982736:LMG982764 LWB982736:LWC982764 MFX982736:MFY982764 MPT982736:MPU982764 MZP982736:MZQ982764 NJL982736:NJM982764 NTH982736:NTI982764 ODD982736:ODE982764 OMZ982736:ONA982764 OWV982736:OWW982764 PGR982736:PGS982764 PQN982736:PQO982764 QAJ982736:QAK982764 QKF982736:QKG982764 QUB982736:QUC982764 RDX982736:RDY982764 RNT982736:RNU982764 RXP982736:RXQ982764 SHL982736:SHM982764 SRH982736:SRI982764 TBD982736:TBE982764 TKZ982736:TLA982764 TUV982736:TUW982764 UER982736:UES982764 UON982736:UOO982764 UYJ982736:UYK982764 VIF982736:VIG982764 VSB982736:VSC982764 WBX982736:WBY982764 WLT982736:WLU982764 WVP982736:WVQ982764">
      <formula1>балл2</formula1>
      <formula2>0</formula2>
    </dataValidation>
    <dataValidation type="list" allowBlank="1" showInputMessage="1" showErrorMessage="1"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232 IX65232 ST65232 ACP65232 AML65232 AWH65232 BGD65232 BPZ65232 BZV65232 CJR65232 CTN65232 DDJ65232 DNF65232 DXB65232 EGX65232 EQT65232 FAP65232 FKL65232 FUH65232 GED65232 GNZ65232 GXV65232 HHR65232 HRN65232 IBJ65232 ILF65232 IVB65232 JEX65232 JOT65232 JYP65232 KIL65232 KSH65232 LCD65232 LLZ65232 LVV65232 MFR65232 MPN65232 MZJ65232 NJF65232 NTB65232 OCX65232 OMT65232 OWP65232 PGL65232 PQH65232 QAD65232 QJZ65232 QTV65232 RDR65232 RNN65232 RXJ65232 SHF65232 SRB65232 TAX65232 TKT65232 TUP65232 UEL65232 UOH65232 UYD65232 VHZ65232 VRV65232 WBR65232 WLN65232 WVJ65232 B130768 IX130768 ST130768 ACP130768 AML130768 AWH130768 BGD130768 BPZ130768 BZV130768 CJR130768 CTN130768 DDJ130768 DNF130768 DXB130768 EGX130768 EQT130768 FAP130768 FKL130768 FUH130768 GED130768 GNZ130768 GXV130768 HHR130768 HRN130768 IBJ130768 ILF130768 IVB130768 JEX130768 JOT130768 JYP130768 KIL130768 KSH130768 LCD130768 LLZ130768 LVV130768 MFR130768 MPN130768 MZJ130768 NJF130768 NTB130768 OCX130768 OMT130768 OWP130768 PGL130768 PQH130768 QAD130768 QJZ130768 QTV130768 RDR130768 RNN130768 RXJ130768 SHF130768 SRB130768 TAX130768 TKT130768 TUP130768 UEL130768 UOH130768 UYD130768 VHZ130768 VRV130768 WBR130768 WLN130768 WVJ130768 B196304 IX196304 ST196304 ACP196304 AML196304 AWH196304 BGD196304 BPZ196304 BZV196304 CJR196304 CTN196304 DDJ196304 DNF196304 DXB196304 EGX196304 EQT196304 FAP196304 FKL196304 FUH196304 GED196304 GNZ196304 GXV196304 HHR196304 HRN196304 IBJ196304 ILF196304 IVB196304 JEX196304 JOT196304 JYP196304 KIL196304 KSH196304 LCD196304 LLZ196304 LVV196304 MFR196304 MPN196304 MZJ196304 NJF196304 NTB196304 OCX196304 OMT196304 OWP196304 PGL196304 PQH196304 QAD196304 QJZ196304 QTV196304 RDR196304 RNN196304 RXJ196304 SHF196304 SRB196304 TAX196304 TKT196304 TUP196304 UEL196304 UOH196304 UYD196304 VHZ196304 VRV196304 WBR196304 WLN196304 WVJ196304 B261840 IX261840 ST261840 ACP261840 AML261840 AWH261840 BGD261840 BPZ261840 BZV261840 CJR261840 CTN261840 DDJ261840 DNF261840 DXB261840 EGX261840 EQT261840 FAP261840 FKL261840 FUH261840 GED261840 GNZ261840 GXV261840 HHR261840 HRN261840 IBJ261840 ILF261840 IVB261840 JEX261840 JOT261840 JYP261840 KIL261840 KSH261840 LCD261840 LLZ261840 LVV261840 MFR261840 MPN261840 MZJ261840 NJF261840 NTB261840 OCX261840 OMT261840 OWP261840 PGL261840 PQH261840 QAD261840 QJZ261840 QTV261840 RDR261840 RNN261840 RXJ261840 SHF261840 SRB261840 TAX261840 TKT261840 TUP261840 UEL261840 UOH261840 UYD261840 VHZ261840 VRV261840 WBR261840 WLN261840 WVJ261840 B327376 IX327376 ST327376 ACP327376 AML327376 AWH327376 BGD327376 BPZ327376 BZV327376 CJR327376 CTN327376 DDJ327376 DNF327376 DXB327376 EGX327376 EQT327376 FAP327376 FKL327376 FUH327376 GED327376 GNZ327376 GXV327376 HHR327376 HRN327376 IBJ327376 ILF327376 IVB327376 JEX327376 JOT327376 JYP327376 KIL327376 KSH327376 LCD327376 LLZ327376 LVV327376 MFR327376 MPN327376 MZJ327376 NJF327376 NTB327376 OCX327376 OMT327376 OWP327376 PGL327376 PQH327376 QAD327376 QJZ327376 QTV327376 RDR327376 RNN327376 RXJ327376 SHF327376 SRB327376 TAX327376 TKT327376 TUP327376 UEL327376 UOH327376 UYD327376 VHZ327376 VRV327376 WBR327376 WLN327376 WVJ327376 B392912 IX392912 ST392912 ACP392912 AML392912 AWH392912 BGD392912 BPZ392912 BZV392912 CJR392912 CTN392912 DDJ392912 DNF392912 DXB392912 EGX392912 EQT392912 FAP392912 FKL392912 FUH392912 GED392912 GNZ392912 GXV392912 HHR392912 HRN392912 IBJ392912 ILF392912 IVB392912 JEX392912 JOT392912 JYP392912 KIL392912 KSH392912 LCD392912 LLZ392912 LVV392912 MFR392912 MPN392912 MZJ392912 NJF392912 NTB392912 OCX392912 OMT392912 OWP392912 PGL392912 PQH392912 QAD392912 QJZ392912 QTV392912 RDR392912 RNN392912 RXJ392912 SHF392912 SRB392912 TAX392912 TKT392912 TUP392912 UEL392912 UOH392912 UYD392912 VHZ392912 VRV392912 WBR392912 WLN392912 WVJ392912 B458448 IX458448 ST458448 ACP458448 AML458448 AWH458448 BGD458448 BPZ458448 BZV458448 CJR458448 CTN458448 DDJ458448 DNF458448 DXB458448 EGX458448 EQT458448 FAP458448 FKL458448 FUH458448 GED458448 GNZ458448 GXV458448 HHR458448 HRN458448 IBJ458448 ILF458448 IVB458448 JEX458448 JOT458448 JYP458448 KIL458448 KSH458448 LCD458448 LLZ458448 LVV458448 MFR458448 MPN458448 MZJ458448 NJF458448 NTB458448 OCX458448 OMT458448 OWP458448 PGL458448 PQH458448 QAD458448 QJZ458448 QTV458448 RDR458448 RNN458448 RXJ458448 SHF458448 SRB458448 TAX458448 TKT458448 TUP458448 UEL458448 UOH458448 UYD458448 VHZ458448 VRV458448 WBR458448 WLN458448 WVJ458448 B523984 IX523984 ST523984 ACP523984 AML523984 AWH523984 BGD523984 BPZ523984 BZV523984 CJR523984 CTN523984 DDJ523984 DNF523984 DXB523984 EGX523984 EQT523984 FAP523984 FKL523984 FUH523984 GED523984 GNZ523984 GXV523984 HHR523984 HRN523984 IBJ523984 ILF523984 IVB523984 JEX523984 JOT523984 JYP523984 KIL523984 KSH523984 LCD523984 LLZ523984 LVV523984 MFR523984 MPN523984 MZJ523984 NJF523984 NTB523984 OCX523984 OMT523984 OWP523984 PGL523984 PQH523984 QAD523984 QJZ523984 QTV523984 RDR523984 RNN523984 RXJ523984 SHF523984 SRB523984 TAX523984 TKT523984 TUP523984 UEL523984 UOH523984 UYD523984 VHZ523984 VRV523984 WBR523984 WLN523984 WVJ523984 B589520 IX589520 ST589520 ACP589520 AML589520 AWH589520 BGD589520 BPZ589520 BZV589520 CJR589520 CTN589520 DDJ589520 DNF589520 DXB589520 EGX589520 EQT589520 FAP589520 FKL589520 FUH589520 GED589520 GNZ589520 GXV589520 HHR589520 HRN589520 IBJ589520 ILF589520 IVB589520 JEX589520 JOT589520 JYP589520 KIL589520 KSH589520 LCD589520 LLZ589520 LVV589520 MFR589520 MPN589520 MZJ589520 NJF589520 NTB589520 OCX589520 OMT589520 OWP589520 PGL589520 PQH589520 QAD589520 QJZ589520 QTV589520 RDR589520 RNN589520 RXJ589520 SHF589520 SRB589520 TAX589520 TKT589520 TUP589520 UEL589520 UOH589520 UYD589520 VHZ589520 VRV589520 WBR589520 WLN589520 WVJ589520 B655056 IX655056 ST655056 ACP655056 AML655056 AWH655056 BGD655056 BPZ655056 BZV655056 CJR655056 CTN655056 DDJ655056 DNF655056 DXB655056 EGX655056 EQT655056 FAP655056 FKL655056 FUH655056 GED655056 GNZ655056 GXV655056 HHR655056 HRN655056 IBJ655056 ILF655056 IVB655056 JEX655056 JOT655056 JYP655056 KIL655056 KSH655056 LCD655056 LLZ655056 LVV655056 MFR655056 MPN655056 MZJ655056 NJF655056 NTB655056 OCX655056 OMT655056 OWP655056 PGL655056 PQH655056 QAD655056 QJZ655056 QTV655056 RDR655056 RNN655056 RXJ655056 SHF655056 SRB655056 TAX655056 TKT655056 TUP655056 UEL655056 UOH655056 UYD655056 VHZ655056 VRV655056 WBR655056 WLN655056 WVJ655056 B720592 IX720592 ST720592 ACP720592 AML720592 AWH720592 BGD720592 BPZ720592 BZV720592 CJR720592 CTN720592 DDJ720592 DNF720592 DXB720592 EGX720592 EQT720592 FAP720592 FKL720592 FUH720592 GED720592 GNZ720592 GXV720592 HHR720592 HRN720592 IBJ720592 ILF720592 IVB720592 JEX720592 JOT720592 JYP720592 KIL720592 KSH720592 LCD720592 LLZ720592 LVV720592 MFR720592 MPN720592 MZJ720592 NJF720592 NTB720592 OCX720592 OMT720592 OWP720592 PGL720592 PQH720592 QAD720592 QJZ720592 QTV720592 RDR720592 RNN720592 RXJ720592 SHF720592 SRB720592 TAX720592 TKT720592 TUP720592 UEL720592 UOH720592 UYD720592 VHZ720592 VRV720592 WBR720592 WLN720592 WVJ720592 B786128 IX786128 ST786128 ACP786128 AML786128 AWH786128 BGD786128 BPZ786128 BZV786128 CJR786128 CTN786128 DDJ786128 DNF786128 DXB786128 EGX786128 EQT786128 FAP786128 FKL786128 FUH786128 GED786128 GNZ786128 GXV786128 HHR786128 HRN786128 IBJ786128 ILF786128 IVB786128 JEX786128 JOT786128 JYP786128 KIL786128 KSH786128 LCD786128 LLZ786128 LVV786128 MFR786128 MPN786128 MZJ786128 NJF786128 NTB786128 OCX786128 OMT786128 OWP786128 PGL786128 PQH786128 QAD786128 QJZ786128 QTV786128 RDR786128 RNN786128 RXJ786128 SHF786128 SRB786128 TAX786128 TKT786128 TUP786128 UEL786128 UOH786128 UYD786128 VHZ786128 VRV786128 WBR786128 WLN786128 WVJ786128 B851664 IX851664 ST851664 ACP851664 AML851664 AWH851664 BGD851664 BPZ851664 BZV851664 CJR851664 CTN851664 DDJ851664 DNF851664 DXB851664 EGX851664 EQT851664 FAP851664 FKL851664 FUH851664 GED851664 GNZ851664 GXV851664 HHR851664 HRN851664 IBJ851664 ILF851664 IVB851664 JEX851664 JOT851664 JYP851664 KIL851664 KSH851664 LCD851664 LLZ851664 LVV851664 MFR851664 MPN851664 MZJ851664 NJF851664 NTB851664 OCX851664 OMT851664 OWP851664 PGL851664 PQH851664 QAD851664 QJZ851664 QTV851664 RDR851664 RNN851664 RXJ851664 SHF851664 SRB851664 TAX851664 TKT851664 TUP851664 UEL851664 UOH851664 UYD851664 VHZ851664 VRV851664 WBR851664 WLN851664 WVJ851664 B917200 IX917200 ST917200 ACP917200 AML917200 AWH917200 BGD917200 BPZ917200 BZV917200 CJR917200 CTN917200 DDJ917200 DNF917200 DXB917200 EGX917200 EQT917200 FAP917200 FKL917200 FUH917200 GED917200 GNZ917200 GXV917200 HHR917200 HRN917200 IBJ917200 ILF917200 IVB917200 JEX917200 JOT917200 JYP917200 KIL917200 KSH917200 LCD917200 LLZ917200 LVV917200 MFR917200 MPN917200 MZJ917200 NJF917200 NTB917200 OCX917200 OMT917200 OWP917200 PGL917200 PQH917200 QAD917200 QJZ917200 QTV917200 RDR917200 RNN917200 RXJ917200 SHF917200 SRB917200 TAX917200 TKT917200 TUP917200 UEL917200 UOH917200 UYD917200 VHZ917200 VRV917200 WBR917200 WLN917200 WVJ917200 B982736 IX982736 ST982736 ACP982736 AML982736 AWH982736 BGD982736 BPZ982736 BZV982736 CJR982736 CTN982736 DDJ982736 DNF982736 DXB982736 EGX982736 EQT982736 FAP982736 FKL982736 FUH982736 GED982736 GNZ982736 GXV982736 HHR982736 HRN982736 IBJ982736 ILF982736 IVB982736 JEX982736 JOT982736 JYP982736 KIL982736 KSH982736 LCD982736 LLZ982736 LVV982736 MFR982736 MPN982736 MZJ982736 NJF982736 NTB982736 OCX982736 OMT982736 OWP982736 PGL982736 PQH982736 QAD982736 QJZ982736 QTV982736 RDR982736 RNN982736 RXJ982736 SHF982736 SRB982736 TAX982736 TKT982736 TUP982736 UEL982736 UOH982736 UYD982736 VHZ982736 VRV982736 WBR982736 WLN982736 WVJ982736">
      <formula1>Название</formula1>
    </dataValidation>
  </dataValidation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7"/>
  <dimension ref="A1:Y126"/>
  <sheetViews>
    <sheetView topLeftCell="A118" zoomScale="90" zoomScaleNormal="90" workbookViewId="0">
      <selection activeCell="H125" sqref="H125:U126"/>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28515625" style="15" customWidth="1"/>
    <col min="10" max="11" width="7.28515625" style="16" customWidth="1"/>
    <col min="12" max="13" width="7.28515625" style="15" customWidth="1"/>
    <col min="14" max="15" width="7.28515625" style="16" customWidth="1"/>
    <col min="16" max="17" width="7.28515625" style="15" customWidth="1"/>
    <col min="18" max="19" width="7.28515625" style="16" customWidth="1"/>
    <col min="20" max="21" width="7.285156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42</v>
      </c>
      <c r="C4" s="6">
        <f>VLOOKUP(B4,[15]Списки!$C$1:$E$40,2,FALSE)</f>
        <v>11489</v>
      </c>
      <c r="D4" s="6" t="str">
        <f>VLOOKUP(B4,[15]Списки!$C$1:$E$40,3,FALSE)</f>
        <v>СОШ</v>
      </c>
      <c r="E4" s="7" t="s">
        <v>22</v>
      </c>
      <c r="F4" s="8">
        <v>129</v>
      </c>
      <c r="G4" s="8">
        <v>120</v>
      </c>
      <c r="H4" s="9"/>
      <c r="I4" s="9">
        <v>2</v>
      </c>
      <c r="J4" s="10"/>
      <c r="K4" s="10">
        <v>1</v>
      </c>
      <c r="L4" s="9">
        <v>2</v>
      </c>
      <c r="M4" s="9"/>
      <c r="N4" s="10">
        <v>1</v>
      </c>
      <c r="O4" s="10"/>
      <c r="P4" s="9">
        <v>0</v>
      </c>
      <c r="Q4" s="9"/>
      <c r="R4" s="10">
        <v>1</v>
      </c>
      <c r="S4" s="10"/>
      <c r="T4" s="9">
        <v>2</v>
      </c>
      <c r="U4" s="9"/>
      <c r="V4" s="11">
        <f>IF(COUNTBLANK(H4:U4)&lt;=7,SUM(H4:U4),"Не писал")</f>
        <v>9</v>
      </c>
      <c r="X4" s="118">
        <v>0</v>
      </c>
      <c r="Y4" s="50">
        <f>COUNTIF(V$4:V142,X4)</f>
        <v>1</v>
      </c>
    </row>
    <row r="5" spans="1:25" x14ac:dyDescent="0.25">
      <c r="A5" s="4" t="str">
        <f t="shared" ref="A5:A21" si="0">A4</f>
        <v>Московский</v>
      </c>
      <c r="B5" s="12" t="str">
        <f t="shared" ref="B5:G20" si="1">B4</f>
        <v>ГБОУ СОШ №489</v>
      </c>
      <c r="C5" s="6">
        <f t="shared" si="1"/>
        <v>11489</v>
      </c>
      <c r="D5" s="6" t="str">
        <f t="shared" si="1"/>
        <v>СОШ</v>
      </c>
      <c r="E5" s="8" t="str">
        <f t="shared" si="1"/>
        <v>2а</v>
      </c>
      <c r="F5" s="8">
        <f t="shared" si="1"/>
        <v>129</v>
      </c>
      <c r="G5" s="8">
        <f t="shared" si="1"/>
        <v>120</v>
      </c>
      <c r="H5" s="9"/>
      <c r="I5" s="9">
        <v>2</v>
      </c>
      <c r="J5" s="10">
        <v>0</v>
      </c>
      <c r="K5" s="10"/>
      <c r="L5" s="9">
        <v>0</v>
      </c>
      <c r="M5" s="9"/>
      <c r="N5" s="10">
        <v>1</v>
      </c>
      <c r="O5" s="10"/>
      <c r="P5" s="9">
        <v>2</v>
      </c>
      <c r="Q5" s="9"/>
      <c r="R5" s="10"/>
      <c r="S5" s="10">
        <v>0</v>
      </c>
      <c r="T5" s="9">
        <v>2</v>
      </c>
      <c r="U5" s="9"/>
      <c r="V5" s="11">
        <f t="shared" ref="V5:V68" si="2">IF(COUNTBLANK(H5:U5)&lt;=7,SUM(H5:U5),"Не писал")</f>
        <v>7</v>
      </c>
      <c r="X5" s="118">
        <v>1</v>
      </c>
      <c r="Y5" s="50">
        <f>COUNTIF(V$4:V143,X5)</f>
        <v>0</v>
      </c>
    </row>
    <row r="6" spans="1:25" x14ac:dyDescent="0.25">
      <c r="A6" s="4" t="str">
        <f t="shared" si="0"/>
        <v>Московский</v>
      </c>
      <c r="B6" s="12" t="str">
        <f t="shared" si="1"/>
        <v>ГБОУ СОШ №489</v>
      </c>
      <c r="C6" s="6">
        <f t="shared" si="1"/>
        <v>11489</v>
      </c>
      <c r="D6" s="6" t="str">
        <f t="shared" si="1"/>
        <v>СОШ</v>
      </c>
      <c r="E6" s="8" t="str">
        <f t="shared" si="1"/>
        <v>2а</v>
      </c>
      <c r="F6" s="8">
        <f t="shared" si="1"/>
        <v>129</v>
      </c>
      <c r="G6" s="8">
        <f t="shared" si="1"/>
        <v>120</v>
      </c>
      <c r="H6" s="9">
        <v>2</v>
      </c>
      <c r="I6" s="9"/>
      <c r="J6" s="10"/>
      <c r="K6" s="10">
        <v>1</v>
      </c>
      <c r="L6" s="9"/>
      <c r="M6" s="9">
        <v>1</v>
      </c>
      <c r="N6" s="10"/>
      <c r="O6" s="10">
        <v>1</v>
      </c>
      <c r="P6" s="9"/>
      <c r="Q6" s="9">
        <v>2</v>
      </c>
      <c r="R6" s="10">
        <v>1</v>
      </c>
      <c r="S6" s="10"/>
      <c r="T6" s="9"/>
      <c r="U6" s="9">
        <v>1</v>
      </c>
      <c r="V6" s="11">
        <f t="shared" si="2"/>
        <v>9</v>
      </c>
      <c r="X6" s="118">
        <v>2</v>
      </c>
      <c r="Y6" s="50">
        <f>COUNTIF(V$4:V144,X6)</f>
        <v>2</v>
      </c>
    </row>
    <row r="7" spans="1:25" x14ac:dyDescent="0.25">
      <c r="A7" s="4" t="str">
        <f t="shared" si="0"/>
        <v>Московский</v>
      </c>
      <c r="B7" s="12" t="str">
        <f t="shared" si="1"/>
        <v>ГБОУ СОШ №489</v>
      </c>
      <c r="C7" s="6">
        <f t="shared" si="1"/>
        <v>11489</v>
      </c>
      <c r="D7" s="6" t="str">
        <f t="shared" si="1"/>
        <v>СОШ</v>
      </c>
      <c r="E7" s="8" t="str">
        <f t="shared" si="1"/>
        <v>2а</v>
      </c>
      <c r="F7" s="8">
        <f t="shared" si="1"/>
        <v>129</v>
      </c>
      <c r="G7" s="8">
        <f t="shared" si="1"/>
        <v>120</v>
      </c>
      <c r="H7" s="9"/>
      <c r="I7" s="9">
        <v>2</v>
      </c>
      <c r="J7" s="10">
        <v>1</v>
      </c>
      <c r="K7" s="10"/>
      <c r="L7" s="9"/>
      <c r="M7" s="9">
        <v>2</v>
      </c>
      <c r="N7" s="10"/>
      <c r="O7" s="10">
        <v>1</v>
      </c>
      <c r="P7" s="9">
        <v>1</v>
      </c>
      <c r="Q7" s="9"/>
      <c r="R7" s="10"/>
      <c r="S7" s="10">
        <v>1</v>
      </c>
      <c r="T7" s="9">
        <v>2</v>
      </c>
      <c r="U7" s="9"/>
      <c r="V7" s="11">
        <f t="shared" si="2"/>
        <v>10</v>
      </c>
      <c r="X7" s="118">
        <v>3</v>
      </c>
      <c r="Y7" s="50">
        <f>COUNTIF(V$4:V145,X7)</f>
        <v>2</v>
      </c>
    </row>
    <row r="8" spans="1:25" x14ac:dyDescent="0.25">
      <c r="A8" s="4" t="str">
        <f t="shared" si="0"/>
        <v>Московский</v>
      </c>
      <c r="B8" s="12" t="str">
        <f t="shared" si="1"/>
        <v>ГБОУ СОШ №489</v>
      </c>
      <c r="C8" s="6">
        <f t="shared" si="1"/>
        <v>11489</v>
      </c>
      <c r="D8" s="6" t="str">
        <f t="shared" si="1"/>
        <v>СОШ</v>
      </c>
      <c r="E8" s="8" t="str">
        <f t="shared" si="1"/>
        <v>2а</v>
      </c>
      <c r="F8" s="8">
        <f t="shared" si="1"/>
        <v>129</v>
      </c>
      <c r="G8" s="8">
        <f t="shared" si="1"/>
        <v>120</v>
      </c>
      <c r="H8" s="9"/>
      <c r="I8" s="9">
        <v>0</v>
      </c>
      <c r="J8" s="10">
        <v>1</v>
      </c>
      <c r="K8" s="10"/>
      <c r="L8" s="9">
        <v>2</v>
      </c>
      <c r="M8" s="9"/>
      <c r="N8" s="10">
        <v>1</v>
      </c>
      <c r="O8" s="10"/>
      <c r="P8" s="9">
        <v>2</v>
      </c>
      <c r="Q8" s="9"/>
      <c r="R8" s="10">
        <v>1</v>
      </c>
      <c r="S8" s="10"/>
      <c r="T8" s="9"/>
      <c r="U8" s="9">
        <v>0</v>
      </c>
      <c r="V8" s="11">
        <f t="shared" si="2"/>
        <v>7</v>
      </c>
      <c r="X8" s="118">
        <v>4</v>
      </c>
      <c r="Y8" s="50">
        <f>COUNTIF(V$4:V146,X8)</f>
        <v>2</v>
      </c>
    </row>
    <row r="9" spans="1:25" x14ac:dyDescent="0.25">
      <c r="A9" s="4" t="str">
        <f t="shared" si="0"/>
        <v>Московский</v>
      </c>
      <c r="B9" s="12" t="str">
        <f t="shared" si="1"/>
        <v>ГБОУ СОШ №489</v>
      </c>
      <c r="C9" s="6">
        <f t="shared" si="1"/>
        <v>11489</v>
      </c>
      <c r="D9" s="6" t="str">
        <f t="shared" si="1"/>
        <v>СОШ</v>
      </c>
      <c r="E9" s="8" t="str">
        <f t="shared" si="1"/>
        <v>2а</v>
      </c>
      <c r="F9" s="8">
        <f t="shared" si="1"/>
        <v>129</v>
      </c>
      <c r="G9" s="8">
        <f t="shared" si="1"/>
        <v>120</v>
      </c>
      <c r="H9" s="9"/>
      <c r="I9" s="9">
        <v>0</v>
      </c>
      <c r="J9" s="10"/>
      <c r="K9" s="10">
        <v>1</v>
      </c>
      <c r="L9" s="9"/>
      <c r="M9" s="9">
        <v>1</v>
      </c>
      <c r="N9" s="10">
        <v>1</v>
      </c>
      <c r="O9" s="10"/>
      <c r="P9" s="9">
        <v>2</v>
      </c>
      <c r="Q9" s="9"/>
      <c r="R9" s="10">
        <v>1</v>
      </c>
      <c r="S9" s="10"/>
      <c r="T9" s="9">
        <v>2</v>
      </c>
      <c r="U9" s="9"/>
      <c r="V9" s="11">
        <f t="shared" si="2"/>
        <v>8</v>
      </c>
      <c r="X9" s="118">
        <v>5</v>
      </c>
      <c r="Y9" s="50">
        <f>COUNTIF(V$4:V147,X9)</f>
        <v>7</v>
      </c>
    </row>
    <row r="10" spans="1:25" x14ac:dyDescent="0.25">
      <c r="A10" s="4" t="str">
        <f t="shared" si="0"/>
        <v>Московский</v>
      </c>
      <c r="B10" s="12" t="str">
        <f t="shared" si="1"/>
        <v>ГБОУ СОШ №489</v>
      </c>
      <c r="C10" s="6">
        <f t="shared" si="1"/>
        <v>11489</v>
      </c>
      <c r="D10" s="6" t="str">
        <f t="shared" si="1"/>
        <v>СОШ</v>
      </c>
      <c r="E10" s="8" t="str">
        <f t="shared" si="1"/>
        <v>2а</v>
      </c>
      <c r="F10" s="8">
        <f t="shared" si="1"/>
        <v>129</v>
      </c>
      <c r="G10" s="8">
        <f t="shared" si="1"/>
        <v>120</v>
      </c>
      <c r="H10" s="9">
        <v>2</v>
      </c>
      <c r="I10" s="9"/>
      <c r="J10" s="10"/>
      <c r="K10" s="10">
        <v>1</v>
      </c>
      <c r="L10" s="9">
        <v>2</v>
      </c>
      <c r="M10" s="9"/>
      <c r="N10" s="10">
        <v>1</v>
      </c>
      <c r="O10" s="10"/>
      <c r="P10" s="9"/>
      <c r="Q10" s="9">
        <v>1</v>
      </c>
      <c r="R10" s="10"/>
      <c r="S10" s="10">
        <v>1</v>
      </c>
      <c r="T10" s="9">
        <v>1</v>
      </c>
      <c r="U10" s="9"/>
      <c r="V10" s="11">
        <f t="shared" si="2"/>
        <v>9</v>
      </c>
      <c r="X10" s="118">
        <v>6</v>
      </c>
      <c r="Y10" s="50">
        <f>COUNTIF(V$4:V148,X10)</f>
        <v>9</v>
      </c>
    </row>
    <row r="11" spans="1:25" x14ac:dyDescent="0.25">
      <c r="A11" s="4" t="str">
        <f t="shared" si="0"/>
        <v>Московский</v>
      </c>
      <c r="B11" s="12" t="str">
        <f t="shared" si="1"/>
        <v>ГБОУ СОШ №489</v>
      </c>
      <c r="C11" s="6">
        <f t="shared" si="1"/>
        <v>11489</v>
      </c>
      <c r="D11" s="6" t="str">
        <f t="shared" si="1"/>
        <v>СОШ</v>
      </c>
      <c r="E11" s="8" t="str">
        <f t="shared" si="1"/>
        <v>2а</v>
      </c>
      <c r="F11" s="8">
        <f t="shared" si="1"/>
        <v>129</v>
      </c>
      <c r="G11" s="8">
        <f t="shared" si="1"/>
        <v>120</v>
      </c>
      <c r="H11" s="9"/>
      <c r="I11" s="9">
        <v>2</v>
      </c>
      <c r="J11" s="10"/>
      <c r="K11" s="10">
        <v>1</v>
      </c>
      <c r="L11" s="9">
        <v>1</v>
      </c>
      <c r="M11" s="9"/>
      <c r="N11" s="10"/>
      <c r="O11" s="10">
        <v>1</v>
      </c>
      <c r="P11" s="9"/>
      <c r="Q11" s="9">
        <v>1</v>
      </c>
      <c r="R11" s="10">
        <v>1</v>
      </c>
      <c r="S11" s="10"/>
      <c r="T11" s="9"/>
      <c r="U11" s="9">
        <v>1</v>
      </c>
      <c r="V11" s="11">
        <f t="shared" si="2"/>
        <v>8</v>
      </c>
      <c r="X11" s="118">
        <v>7</v>
      </c>
      <c r="Y11" s="50">
        <f>COUNTIF(V$4:V149,X11)</f>
        <v>16</v>
      </c>
    </row>
    <row r="12" spans="1:25" x14ac:dyDescent="0.25">
      <c r="A12" s="4" t="str">
        <f t="shared" si="0"/>
        <v>Московский</v>
      </c>
      <c r="B12" s="12" t="str">
        <f t="shared" si="1"/>
        <v>ГБОУ СОШ №489</v>
      </c>
      <c r="C12" s="6">
        <f t="shared" si="1"/>
        <v>11489</v>
      </c>
      <c r="D12" s="6" t="str">
        <f t="shared" si="1"/>
        <v>СОШ</v>
      </c>
      <c r="E12" s="8" t="str">
        <f t="shared" si="1"/>
        <v>2а</v>
      </c>
      <c r="F12" s="8">
        <f t="shared" si="1"/>
        <v>129</v>
      </c>
      <c r="G12" s="8">
        <f t="shared" si="1"/>
        <v>120</v>
      </c>
      <c r="H12" s="9"/>
      <c r="I12" s="9">
        <v>2</v>
      </c>
      <c r="J12" s="10">
        <v>0</v>
      </c>
      <c r="K12" s="10"/>
      <c r="L12" s="9"/>
      <c r="M12" s="9">
        <v>2</v>
      </c>
      <c r="N12" s="10">
        <v>1</v>
      </c>
      <c r="O12" s="10"/>
      <c r="P12" s="9">
        <v>2</v>
      </c>
      <c r="Q12" s="9"/>
      <c r="R12" s="10">
        <v>0</v>
      </c>
      <c r="S12" s="10"/>
      <c r="T12" s="9">
        <v>1</v>
      </c>
      <c r="U12" s="9"/>
      <c r="V12" s="11">
        <f t="shared" si="2"/>
        <v>8</v>
      </c>
      <c r="X12" s="118">
        <v>8</v>
      </c>
      <c r="Y12" s="50">
        <f>COUNTIF(V$4:V150,X12)</f>
        <v>20</v>
      </c>
    </row>
    <row r="13" spans="1:25" x14ac:dyDescent="0.25">
      <c r="A13" s="4" t="str">
        <f t="shared" si="0"/>
        <v>Московский</v>
      </c>
      <c r="B13" s="12" t="str">
        <f t="shared" si="1"/>
        <v>ГБОУ СОШ №489</v>
      </c>
      <c r="C13" s="6">
        <f t="shared" si="1"/>
        <v>11489</v>
      </c>
      <c r="D13" s="6" t="str">
        <f t="shared" si="1"/>
        <v>СОШ</v>
      </c>
      <c r="E13" s="8" t="str">
        <f t="shared" si="1"/>
        <v>2а</v>
      </c>
      <c r="F13" s="8">
        <f t="shared" si="1"/>
        <v>129</v>
      </c>
      <c r="G13" s="8">
        <f t="shared" si="1"/>
        <v>120</v>
      </c>
      <c r="H13" s="9"/>
      <c r="I13" s="9">
        <v>2</v>
      </c>
      <c r="J13" s="10"/>
      <c r="K13" s="10">
        <v>1</v>
      </c>
      <c r="L13" s="9"/>
      <c r="M13" s="9">
        <v>2</v>
      </c>
      <c r="N13" s="10"/>
      <c r="O13" s="10">
        <v>1</v>
      </c>
      <c r="P13" s="9"/>
      <c r="Q13" s="9">
        <v>2</v>
      </c>
      <c r="R13" s="10"/>
      <c r="S13" s="10">
        <v>1</v>
      </c>
      <c r="T13" s="9"/>
      <c r="U13" s="9">
        <v>2</v>
      </c>
      <c r="V13" s="11">
        <f t="shared" si="2"/>
        <v>11</v>
      </c>
      <c r="X13" s="118">
        <v>9</v>
      </c>
      <c r="Y13" s="50">
        <f>COUNTIF(V$4:V151,X13)</f>
        <v>19</v>
      </c>
    </row>
    <row r="14" spans="1:25" x14ac:dyDescent="0.25">
      <c r="A14" s="4" t="str">
        <f t="shared" si="0"/>
        <v>Московский</v>
      </c>
      <c r="B14" s="12" t="str">
        <f t="shared" si="1"/>
        <v>ГБОУ СОШ №489</v>
      </c>
      <c r="C14" s="6">
        <f t="shared" si="1"/>
        <v>11489</v>
      </c>
      <c r="D14" s="6" t="str">
        <f t="shared" si="1"/>
        <v>СОШ</v>
      </c>
      <c r="E14" s="8" t="str">
        <f t="shared" si="1"/>
        <v>2а</v>
      </c>
      <c r="F14" s="8">
        <f t="shared" si="1"/>
        <v>129</v>
      </c>
      <c r="G14" s="8">
        <f t="shared" si="1"/>
        <v>120</v>
      </c>
      <c r="H14" s="9">
        <v>2</v>
      </c>
      <c r="I14" s="9"/>
      <c r="J14" s="10"/>
      <c r="K14" s="10">
        <v>1</v>
      </c>
      <c r="L14" s="9"/>
      <c r="M14" s="9">
        <v>0</v>
      </c>
      <c r="N14" s="10"/>
      <c r="O14" s="10">
        <v>1</v>
      </c>
      <c r="P14" s="9">
        <v>1</v>
      </c>
      <c r="Q14" s="9"/>
      <c r="R14" s="10"/>
      <c r="S14" s="10">
        <v>1</v>
      </c>
      <c r="T14" s="9"/>
      <c r="U14" s="9">
        <v>0</v>
      </c>
      <c r="V14" s="11">
        <f t="shared" si="2"/>
        <v>6</v>
      </c>
      <c r="X14" s="118">
        <v>10</v>
      </c>
      <c r="Y14" s="50">
        <f>COUNTIF(V$4:V152,X14)</f>
        <v>29</v>
      </c>
    </row>
    <row r="15" spans="1:25" x14ac:dyDescent="0.25">
      <c r="A15" s="4" t="str">
        <f t="shared" si="0"/>
        <v>Московский</v>
      </c>
      <c r="B15" s="12" t="str">
        <f t="shared" si="1"/>
        <v>ГБОУ СОШ №489</v>
      </c>
      <c r="C15" s="6">
        <f t="shared" si="1"/>
        <v>11489</v>
      </c>
      <c r="D15" s="6" t="str">
        <f t="shared" si="1"/>
        <v>СОШ</v>
      </c>
      <c r="E15" s="8" t="str">
        <f t="shared" si="1"/>
        <v>2а</v>
      </c>
      <c r="F15" s="8">
        <f t="shared" si="1"/>
        <v>129</v>
      </c>
      <c r="G15" s="8">
        <f t="shared" si="1"/>
        <v>120</v>
      </c>
      <c r="H15" s="9">
        <v>2</v>
      </c>
      <c r="I15" s="9"/>
      <c r="J15" s="10"/>
      <c r="K15" s="10">
        <v>1</v>
      </c>
      <c r="L15" s="9">
        <v>2</v>
      </c>
      <c r="M15" s="9"/>
      <c r="N15" s="10">
        <v>1</v>
      </c>
      <c r="O15" s="10"/>
      <c r="P15" s="9"/>
      <c r="Q15" s="9">
        <v>1</v>
      </c>
      <c r="R15" s="10">
        <v>1</v>
      </c>
      <c r="S15" s="10"/>
      <c r="T15" s="9">
        <v>0</v>
      </c>
      <c r="U15" s="9"/>
      <c r="V15" s="11">
        <f t="shared" si="2"/>
        <v>8</v>
      </c>
      <c r="X15" s="118">
        <v>11</v>
      </c>
      <c r="Y15" s="50">
        <f>COUNTIF(V$4:V153,X15)</f>
        <v>13</v>
      </c>
    </row>
    <row r="16" spans="1:25" x14ac:dyDescent="0.25">
      <c r="A16" s="4" t="str">
        <f t="shared" si="0"/>
        <v>Московский</v>
      </c>
      <c r="B16" s="12" t="str">
        <f t="shared" si="1"/>
        <v>ГБОУ СОШ №489</v>
      </c>
      <c r="C16" s="6">
        <f t="shared" si="1"/>
        <v>11489</v>
      </c>
      <c r="D16" s="6" t="str">
        <f t="shared" si="1"/>
        <v>СОШ</v>
      </c>
      <c r="E16" s="8" t="str">
        <f t="shared" si="1"/>
        <v>2а</v>
      </c>
      <c r="F16" s="8">
        <f t="shared" si="1"/>
        <v>129</v>
      </c>
      <c r="G16" s="8">
        <f t="shared" si="1"/>
        <v>120</v>
      </c>
      <c r="H16" s="9"/>
      <c r="I16" s="9">
        <v>2</v>
      </c>
      <c r="J16" s="10">
        <v>1</v>
      </c>
      <c r="K16" s="10"/>
      <c r="L16" s="9">
        <v>1</v>
      </c>
      <c r="M16" s="9"/>
      <c r="N16" s="10"/>
      <c r="O16" s="10">
        <v>1</v>
      </c>
      <c r="P16" s="9">
        <v>0</v>
      </c>
      <c r="Q16" s="9"/>
      <c r="R16" s="10">
        <v>1</v>
      </c>
      <c r="S16" s="10"/>
      <c r="T16" s="9">
        <v>1</v>
      </c>
      <c r="U16" s="9"/>
      <c r="V16" s="11">
        <f t="shared" si="2"/>
        <v>7</v>
      </c>
      <c r="Y16" s="156">
        <f>SUM(Y4:Y15)</f>
        <v>120</v>
      </c>
    </row>
    <row r="17" spans="1:22" x14ac:dyDescent="0.25">
      <c r="A17" s="4" t="str">
        <f t="shared" si="0"/>
        <v>Московский</v>
      </c>
      <c r="B17" s="12" t="str">
        <f t="shared" si="1"/>
        <v>ГБОУ СОШ №489</v>
      </c>
      <c r="C17" s="6">
        <f t="shared" si="1"/>
        <v>11489</v>
      </c>
      <c r="D17" s="6" t="str">
        <f t="shared" si="1"/>
        <v>СОШ</v>
      </c>
      <c r="E17" s="8" t="str">
        <f t="shared" si="1"/>
        <v>2а</v>
      </c>
      <c r="F17" s="8">
        <f t="shared" si="1"/>
        <v>129</v>
      </c>
      <c r="G17" s="8">
        <f t="shared" si="1"/>
        <v>120</v>
      </c>
      <c r="H17" s="9">
        <v>2</v>
      </c>
      <c r="I17" s="9"/>
      <c r="J17" s="10"/>
      <c r="K17" s="10">
        <v>1</v>
      </c>
      <c r="L17" s="9"/>
      <c r="M17" s="9">
        <v>0</v>
      </c>
      <c r="N17" s="10">
        <v>1</v>
      </c>
      <c r="O17" s="10"/>
      <c r="P17" s="9"/>
      <c r="Q17" s="9">
        <v>2</v>
      </c>
      <c r="R17" s="10">
        <v>1</v>
      </c>
      <c r="S17" s="10"/>
      <c r="T17" s="9">
        <v>1</v>
      </c>
      <c r="U17" s="9"/>
      <c r="V17" s="11">
        <f t="shared" si="2"/>
        <v>8</v>
      </c>
    </row>
    <row r="18" spans="1:22" x14ac:dyDescent="0.25">
      <c r="A18" s="4" t="str">
        <f t="shared" si="0"/>
        <v>Московский</v>
      </c>
      <c r="B18" s="12" t="str">
        <f t="shared" si="1"/>
        <v>ГБОУ СОШ №489</v>
      </c>
      <c r="C18" s="6">
        <f t="shared" si="1"/>
        <v>11489</v>
      </c>
      <c r="D18" s="6" t="str">
        <f t="shared" si="1"/>
        <v>СОШ</v>
      </c>
      <c r="E18" s="8" t="str">
        <f t="shared" si="1"/>
        <v>2а</v>
      </c>
      <c r="F18" s="8">
        <f t="shared" si="1"/>
        <v>129</v>
      </c>
      <c r="G18" s="8">
        <f t="shared" si="1"/>
        <v>120</v>
      </c>
      <c r="H18" s="9">
        <v>2</v>
      </c>
      <c r="I18" s="9"/>
      <c r="J18" s="10"/>
      <c r="K18" s="10">
        <v>1</v>
      </c>
      <c r="L18" s="9"/>
      <c r="M18" s="9">
        <v>2</v>
      </c>
      <c r="N18" s="10">
        <v>1</v>
      </c>
      <c r="O18" s="10"/>
      <c r="P18" s="9">
        <v>2</v>
      </c>
      <c r="Q18" s="9"/>
      <c r="R18" s="10">
        <v>1</v>
      </c>
      <c r="S18" s="10"/>
      <c r="T18" s="9"/>
      <c r="U18" s="9">
        <v>2</v>
      </c>
      <c r="V18" s="11">
        <f t="shared" si="2"/>
        <v>11</v>
      </c>
    </row>
    <row r="19" spans="1:22" x14ac:dyDescent="0.25">
      <c r="A19" s="4" t="str">
        <f t="shared" si="0"/>
        <v>Московский</v>
      </c>
      <c r="B19" s="12" t="str">
        <f t="shared" si="1"/>
        <v>ГБОУ СОШ №489</v>
      </c>
      <c r="C19" s="6">
        <f t="shared" si="1"/>
        <v>11489</v>
      </c>
      <c r="D19" s="6" t="str">
        <f t="shared" si="1"/>
        <v>СОШ</v>
      </c>
      <c r="E19" s="8" t="str">
        <f t="shared" si="1"/>
        <v>2а</v>
      </c>
      <c r="F19" s="8">
        <f t="shared" si="1"/>
        <v>129</v>
      </c>
      <c r="G19" s="8">
        <f t="shared" si="1"/>
        <v>120</v>
      </c>
      <c r="H19" s="9"/>
      <c r="I19" s="9">
        <v>2</v>
      </c>
      <c r="J19" s="10">
        <v>1</v>
      </c>
      <c r="K19" s="10"/>
      <c r="L19" s="9">
        <v>2</v>
      </c>
      <c r="M19" s="9"/>
      <c r="N19" s="10">
        <v>0</v>
      </c>
      <c r="O19" s="10"/>
      <c r="P19" s="9"/>
      <c r="Q19" s="9">
        <v>2</v>
      </c>
      <c r="R19" s="10">
        <v>1</v>
      </c>
      <c r="S19" s="10"/>
      <c r="T19" s="9">
        <v>1</v>
      </c>
      <c r="U19" s="9"/>
      <c r="V19" s="11">
        <f t="shared" si="2"/>
        <v>9</v>
      </c>
    </row>
    <row r="20" spans="1:22" x14ac:dyDescent="0.25">
      <c r="A20" s="4" t="str">
        <f t="shared" si="0"/>
        <v>Московский</v>
      </c>
      <c r="B20" s="12" t="str">
        <f t="shared" si="1"/>
        <v>ГБОУ СОШ №489</v>
      </c>
      <c r="C20" s="6">
        <f t="shared" si="1"/>
        <v>11489</v>
      </c>
      <c r="D20" s="6" t="str">
        <f t="shared" si="1"/>
        <v>СОШ</v>
      </c>
      <c r="E20" s="8" t="str">
        <f t="shared" si="1"/>
        <v>2а</v>
      </c>
      <c r="F20" s="8">
        <f t="shared" si="1"/>
        <v>129</v>
      </c>
      <c r="G20" s="8">
        <f t="shared" si="1"/>
        <v>120</v>
      </c>
      <c r="H20" s="9"/>
      <c r="I20" s="9">
        <v>2</v>
      </c>
      <c r="J20" s="10"/>
      <c r="K20" s="10">
        <v>1</v>
      </c>
      <c r="L20" s="9"/>
      <c r="M20" s="9">
        <v>2</v>
      </c>
      <c r="N20" s="10">
        <v>1</v>
      </c>
      <c r="O20" s="10"/>
      <c r="P20" s="9">
        <v>0</v>
      </c>
      <c r="Q20" s="9"/>
      <c r="R20" s="10">
        <v>1</v>
      </c>
      <c r="S20" s="10"/>
      <c r="T20" s="9"/>
      <c r="U20" s="9">
        <v>2</v>
      </c>
      <c r="V20" s="11">
        <f t="shared" si="2"/>
        <v>9</v>
      </c>
    </row>
    <row r="21" spans="1:22" x14ac:dyDescent="0.25">
      <c r="A21" s="4" t="str">
        <f t="shared" si="0"/>
        <v>Московский</v>
      </c>
      <c r="B21" s="12" t="str">
        <f t="shared" ref="B21:G21" si="3">B20</f>
        <v>ГБОУ СОШ №489</v>
      </c>
      <c r="C21" s="6">
        <f t="shared" si="3"/>
        <v>11489</v>
      </c>
      <c r="D21" s="6" t="str">
        <f t="shared" si="3"/>
        <v>СОШ</v>
      </c>
      <c r="E21" s="8" t="str">
        <f t="shared" si="3"/>
        <v>2а</v>
      </c>
      <c r="F21" s="8">
        <f t="shared" si="3"/>
        <v>129</v>
      </c>
      <c r="G21" s="8">
        <f t="shared" si="3"/>
        <v>120</v>
      </c>
      <c r="H21" s="9"/>
      <c r="I21" s="9">
        <v>2</v>
      </c>
      <c r="J21" s="10">
        <v>1</v>
      </c>
      <c r="K21" s="10"/>
      <c r="L21" s="9"/>
      <c r="M21" s="9">
        <v>1</v>
      </c>
      <c r="N21" s="10">
        <v>1</v>
      </c>
      <c r="O21" s="10"/>
      <c r="P21" s="9">
        <v>2</v>
      </c>
      <c r="Q21" s="9"/>
      <c r="R21" s="10"/>
      <c r="S21" s="10">
        <v>1</v>
      </c>
      <c r="T21" s="9"/>
      <c r="U21" s="9">
        <v>2</v>
      </c>
      <c r="V21" s="11">
        <f t="shared" si="2"/>
        <v>10</v>
      </c>
    </row>
    <row r="22" spans="1:22" x14ac:dyDescent="0.25">
      <c r="A22" s="4" t="str">
        <f t="shared" ref="A22:G37" si="4">A21</f>
        <v>Московский</v>
      </c>
      <c r="B22" s="12" t="str">
        <f t="shared" si="4"/>
        <v>ГБОУ СОШ №489</v>
      </c>
      <c r="C22" s="6">
        <f t="shared" si="4"/>
        <v>11489</v>
      </c>
      <c r="D22" s="6" t="str">
        <f t="shared" si="4"/>
        <v>СОШ</v>
      </c>
      <c r="E22" s="8" t="str">
        <f t="shared" si="4"/>
        <v>2а</v>
      </c>
      <c r="F22" s="8">
        <f t="shared" si="4"/>
        <v>129</v>
      </c>
      <c r="G22" s="8">
        <f t="shared" si="4"/>
        <v>120</v>
      </c>
      <c r="H22" s="9">
        <v>2</v>
      </c>
      <c r="I22" s="9"/>
      <c r="J22" s="10">
        <v>1</v>
      </c>
      <c r="K22" s="10"/>
      <c r="L22" s="9">
        <v>2</v>
      </c>
      <c r="M22" s="9"/>
      <c r="N22" s="10">
        <v>1</v>
      </c>
      <c r="O22" s="10"/>
      <c r="P22" s="9"/>
      <c r="Q22" s="9">
        <v>1</v>
      </c>
      <c r="R22" s="10">
        <v>1</v>
      </c>
      <c r="S22" s="10"/>
      <c r="T22" s="9"/>
      <c r="U22" s="9">
        <v>1</v>
      </c>
      <c r="V22" s="11">
        <f t="shared" si="2"/>
        <v>9</v>
      </c>
    </row>
    <row r="23" spans="1:22" x14ac:dyDescent="0.25">
      <c r="A23" s="4" t="str">
        <f t="shared" si="4"/>
        <v>Московский</v>
      </c>
      <c r="B23" s="12" t="str">
        <f t="shared" si="4"/>
        <v>ГБОУ СОШ №489</v>
      </c>
      <c r="C23" s="6">
        <f t="shared" si="4"/>
        <v>11489</v>
      </c>
      <c r="D23" s="6" t="str">
        <f t="shared" si="4"/>
        <v>СОШ</v>
      </c>
      <c r="E23" s="8" t="str">
        <f t="shared" si="4"/>
        <v>2а</v>
      </c>
      <c r="F23" s="8">
        <f t="shared" si="4"/>
        <v>129</v>
      </c>
      <c r="G23" s="8">
        <f t="shared" si="4"/>
        <v>120</v>
      </c>
      <c r="H23" s="9">
        <v>0</v>
      </c>
      <c r="I23" s="9"/>
      <c r="J23" s="10"/>
      <c r="K23" s="10">
        <v>1</v>
      </c>
      <c r="L23" s="9">
        <v>2</v>
      </c>
      <c r="M23" s="9"/>
      <c r="N23" s="10">
        <v>1</v>
      </c>
      <c r="O23" s="10"/>
      <c r="P23" s="9"/>
      <c r="Q23" s="9">
        <v>1</v>
      </c>
      <c r="R23" s="10">
        <v>1</v>
      </c>
      <c r="S23" s="10"/>
      <c r="T23" s="9">
        <v>1</v>
      </c>
      <c r="U23" s="9"/>
      <c r="V23" s="11">
        <f t="shared" si="2"/>
        <v>7</v>
      </c>
    </row>
    <row r="24" spans="1:22" x14ac:dyDescent="0.25">
      <c r="A24" s="4" t="str">
        <f t="shared" si="4"/>
        <v>Московский</v>
      </c>
      <c r="B24" s="12" t="str">
        <f t="shared" si="4"/>
        <v>ГБОУ СОШ №489</v>
      </c>
      <c r="C24" s="6">
        <f t="shared" si="4"/>
        <v>11489</v>
      </c>
      <c r="D24" s="6" t="str">
        <f t="shared" si="4"/>
        <v>СОШ</v>
      </c>
      <c r="E24" s="8" t="str">
        <f t="shared" si="4"/>
        <v>2а</v>
      </c>
      <c r="F24" s="8">
        <f t="shared" si="4"/>
        <v>129</v>
      </c>
      <c r="G24" s="8">
        <f t="shared" si="4"/>
        <v>120</v>
      </c>
      <c r="H24" s="9"/>
      <c r="I24" s="9">
        <v>2</v>
      </c>
      <c r="J24" s="10"/>
      <c r="K24" s="10">
        <v>1</v>
      </c>
      <c r="L24" s="9"/>
      <c r="M24" s="9">
        <v>1</v>
      </c>
      <c r="N24" s="10">
        <v>1</v>
      </c>
      <c r="O24" s="10"/>
      <c r="P24" s="9">
        <v>2</v>
      </c>
      <c r="Q24" s="9"/>
      <c r="R24" s="10">
        <v>1</v>
      </c>
      <c r="S24" s="10"/>
      <c r="T24" s="9"/>
      <c r="U24" s="9">
        <v>2</v>
      </c>
      <c r="V24" s="11">
        <f t="shared" si="2"/>
        <v>10</v>
      </c>
    </row>
    <row r="25" spans="1:22" x14ac:dyDescent="0.25">
      <c r="A25" s="4" t="str">
        <f t="shared" si="4"/>
        <v>Московский</v>
      </c>
      <c r="B25" s="12" t="str">
        <f t="shared" si="4"/>
        <v>ГБОУ СОШ №489</v>
      </c>
      <c r="C25" s="6">
        <f t="shared" si="4"/>
        <v>11489</v>
      </c>
      <c r="D25" s="6" t="str">
        <f t="shared" si="4"/>
        <v>СОШ</v>
      </c>
      <c r="E25" s="8" t="str">
        <f t="shared" si="4"/>
        <v>2а</v>
      </c>
      <c r="F25" s="8">
        <f t="shared" si="4"/>
        <v>129</v>
      </c>
      <c r="G25" s="8">
        <f t="shared" si="4"/>
        <v>120</v>
      </c>
      <c r="H25" s="9"/>
      <c r="I25" s="9">
        <v>0</v>
      </c>
      <c r="J25" s="10"/>
      <c r="K25" s="10">
        <v>1</v>
      </c>
      <c r="L25" s="9"/>
      <c r="M25" s="9">
        <v>0</v>
      </c>
      <c r="N25" s="10">
        <v>1</v>
      </c>
      <c r="O25" s="10"/>
      <c r="P25" s="9"/>
      <c r="Q25" s="9">
        <v>2</v>
      </c>
      <c r="R25" s="10"/>
      <c r="S25" s="10">
        <v>1</v>
      </c>
      <c r="T25" s="9"/>
      <c r="U25" s="9">
        <v>2</v>
      </c>
      <c r="V25" s="11">
        <f t="shared" si="2"/>
        <v>7</v>
      </c>
    </row>
    <row r="26" spans="1:22" x14ac:dyDescent="0.25">
      <c r="A26" s="4" t="str">
        <f t="shared" si="4"/>
        <v>Московский</v>
      </c>
      <c r="B26" s="12" t="str">
        <f t="shared" si="4"/>
        <v>ГБОУ СОШ №489</v>
      </c>
      <c r="C26" s="6">
        <f t="shared" si="4"/>
        <v>11489</v>
      </c>
      <c r="D26" s="6" t="str">
        <f t="shared" si="4"/>
        <v>СОШ</v>
      </c>
      <c r="E26" s="8" t="str">
        <f t="shared" si="4"/>
        <v>2а</v>
      </c>
      <c r="F26" s="8">
        <f t="shared" si="4"/>
        <v>129</v>
      </c>
      <c r="G26" s="8">
        <f t="shared" si="4"/>
        <v>120</v>
      </c>
      <c r="H26" s="9"/>
      <c r="I26" s="9">
        <v>2</v>
      </c>
      <c r="J26" s="10">
        <v>1</v>
      </c>
      <c r="K26" s="10"/>
      <c r="L26" s="9"/>
      <c r="M26" s="9">
        <v>2</v>
      </c>
      <c r="N26" s="10"/>
      <c r="O26" s="10">
        <v>1</v>
      </c>
      <c r="P26" s="9">
        <v>2</v>
      </c>
      <c r="Q26" s="9"/>
      <c r="R26" s="10"/>
      <c r="S26" s="10">
        <v>1</v>
      </c>
      <c r="T26" s="9">
        <v>1</v>
      </c>
      <c r="U26" s="9"/>
      <c r="V26" s="11">
        <f t="shared" si="2"/>
        <v>10</v>
      </c>
    </row>
    <row r="27" spans="1:22" x14ac:dyDescent="0.25">
      <c r="A27" s="4" t="str">
        <f t="shared" si="4"/>
        <v>Московский</v>
      </c>
      <c r="B27" s="12" t="str">
        <f t="shared" si="4"/>
        <v>ГБОУ СОШ №489</v>
      </c>
      <c r="C27" s="6">
        <f t="shared" si="4"/>
        <v>11489</v>
      </c>
      <c r="D27" s="6" t="str">
        <f t="shared" si="4"/>
        <v>СОШ</v>
      </c>
      <c r="E27" s="8" t="str">
        <f t="shared" si="4"/>
        <v>2а</v>
      </c>
      <c r="F27" s="8">
        <f t="shared" si="4"/>
        <v>129</v>
      </c>
      <c r="G27" s="8">
        <f t="shared" si="4"/>
        <v>120</v>
      </c>
      <c r="H27" s="9"/>
      <c r="I27" s="9">
        <v>0</v>
      </c>
      <c r="J27" s="10">
        <v>1</v>
      </c>
      <c r="K27" s="10"/>
      <c r="L27" s="9">
        <v>0</v>
      </c>
      <c r="M27" s="9"/>
      <c r="N27" s="10">
        <v>1</v>
      </c>
      <c r="O27" s="10"/>
      <c r="P27" s="9">
        <v>0</v>
      </c>
      <c r="Q27" s="9"/>
      <c r="R27" s="10"/>
      <c r="S27" s="10">
        <v>1</v>
      </c>
      <c r="T27" s="9"/>
      <c r="U27" s="9">
        <v>2</v>
      </c>
      <c r="V27" s="11">
        <f t="shared" si="2"/>
        <v>5</v>
      </c>
    </row>
    <row r="28" spans="1:22" x14ac:dyDescent="0.25">
      <c r="A28" s="4" t="str">
        <f t="shared" si="4"/>
        <v>Московский</v>
      </c>
      <c r="B28" s="12" t="str">
        <f t="shared" si="4"/>
        <v>ГБОУ СОШ №489</v>
      </c>
      <c r="C28" s="6">
        <f t="shared" si="4"/>
        <v>11489</v>
      </c>
      <c r="D28" s="6" t="str">
        <f t="shared" si="4"/>
        <v>СОШ</v>
      </c>
      <c r="E28" s="8" t="str">
        <f t="shared" si="4"/>
        <v>2а</v>
      </c>
      <c r="F28" s="8">
        <f t="shared" si="4"/>
        <v>129</v>
      </c>
      <c r="G28" s="8">
        <f t="shared" si="4"/>
        <v>120</v>
      </c>
      <c r="H28" s="9"/>
      <c r="I28" s="9">
        <v>2</v>
      </c>
      <c r="J28" s="10"/>
      <c r="K28" s="10">
        <v>1</v>
      </c>
      <c r="L28" s="9">
        <v>2</v>
      </c>
      <c r="M28" s="9"/>
      <c r="N28" s="10">
        <v>1</v>
      </c>
      <c r="O28" s="10"/>
      <c r="P28" s="9">
        <v>2</v>
      </c>
      <c r="Q28" s="9"/>
      <c r="R28" s="10">
        <v>1</v>
      </c>
      <c r="S28" s="10"/>
      <c r="T28" s="9"/>
      <c r="U28" s="9">
        <v>2</v>
      </c>
      <c r="V28" s="11">
        <f t="shared" si="2"/>
        <v>11</v>
      </c>
    </row>
    <row r="29" spans="1:22" x14ac:dyDescent="0.25">
      <c r="A29" s="4" t="str">
        <f t="shared" si="4"/>
        <v>Московский</v>
      </c>
      <c r="B29" s="12" t="str">
        <f t="shared" si="4"/>
        <v>ГБОУ СОШ №489</v>
      </c>
      <c r="C29" s="6">
        <f t="shared" si="4"/>
        <v>11489</v>
      </c>
      <c r="D29" s="6" t="str">
        <f t="shared" si="4"/>
        <v>СОШ</v>
      </c>
      <c r="E29" s="8" t="str">
        <f t="shared" si="4"/>
        <v>2а</v>
      </c>
      <c r="F29" s="8">
        <f t="shared" si="4"/>
        <v>129</v>
      </c>
      <c r="G29" s="8">
        <f t="shared" si="4"/>
        <v>120</v>
      </c>
      <c r="H29" s="9">
        <v>2</v>
      </c>
      <c r="I29" s="9"/>
      <c r="J29" s="10">
        <v>1</v>
      </c>
      <c r="K29" s="10"/>
      <c r="L29" s="9"/>
      <c r="M29" s="9">
        <v>2</v>
      </c>
      <c r="N29" s="10">
        <v>1</v>
      </c>
      <c r="O29" s="10"/>
      <c r="P29" s="9">
        <v>2</v>
      </c>
      <c r="Q29" s="9"/>
      <c r="R29" s="10">
        <v>1</v>
      </c>
      <c r="S29" s="10"/>
      <c r="T29" s="9"/>
      <c r="U29" s="9">
        <v>1</v>
      </c>
      <c r="V29" s="11">
        <f t="shared" si="2"/>
        <v>10</v>
      </c>
    </row>
    <row r="30" spans="1:22" x14ac:dyDescent="0.25">
      <c r="A30" s="4" t="str">
        <f t="shared" si="4"/>
        <v>Московский</v>
      </c>
      <c r="B30" s="12" t="str">
        <f t="shared" si="4"/>
        <v>ГБОУ СОШ №489</v>
      </c>
      <c r="C30" s="6">
        <f t="shared" si="4"/>
        <v>11489</v>
      </c>
      <c r="D30" s="6" t="str">
        <f t="shared" si="4"/>
        <v>СОШ</v>
      </c>
      <c r="E30" s="8" t="str">
        <f t="shared" si="4"/>
        <v>2а</v>
      </c>
      <c r="F30" s="8">
        <f t="shared" si="4"/>
        <v>129</v>
      </c>
      <c r="G30" s="8">
        <f t="shared" si="4"/>
        <v>120</v>
      </c>
      <c r="H30" s="9"/>
      <c r="I30" s="9">
        <v>2</v>
      </c>
      <c r="J30" s="10"/>
      <c r="K30" s="10">
        <v>1</v>
      </c>
      <c r="L30" s="9"/>
      <c r="M30" s="9">
        <v>1</v>
      </c>
      <c r="N30" s="10"/>
      <c r="O30" s="10">
        <v>1</v>
      </c>
      <c r="P30" s="9"/>
      <c r="Q30" s="9">
        <v>1</v>
      </c>
      <c r="R30" s="10">
        <v>1</v>
      </c>
      <c r="S30" s="10"/>
      <c r="T30" s="9"/>
      <c r="U30" s="9">
        <v>1</v>
      </c>
      <c r="V30" s="11">
        <f t="shared" si="2"/>
        <v>8</v>
      </c>
    </row>
    <row r="31" spans="1:22" x14ac:dyDescent="0.25">
      <c r="A31" s="4" t="str">
        <f t="shared" si="4"/>
        <v>Московский</v>
      </c>
      <c r="B31" s="12" t="str">
        <f t="shared" si="4"/>
        <v>ГБОУ СОШ №489</v>
      </c>
      <c r="C31" s="6">
        <f t="shared" si="4"/>
        <v>11489</v>
      </c>
      <c r="D31" s="6" t="str">
        <f t="shared" si="4"/>
        <v>СОШ</v>
      </c>
      <c r="E31" s="8" t="str">
        <f t="shared" si="4"/>
        <v>2а</v>
      </c>
      <c r="F31" s="8">
        <f t="shared" si="4"/>
        <v>129</v>
      </c>
      <c r="G31" s="8">
        <f t="shared" si="4"/>
        <v>120</v>
      </c>
      <c r="H31" s="9"/>
      <c r="I31" s="9">
        <v>2</v>
      </c>
      <c r="J31" s="10"/>
      <c r="K31" s="10">
        <v>1</v>
      </c>
      <c r="L31" s="9">
        <v>2</v>
      </c>
      <c r="M31" s="9"/>
      <c r="N31" s="10">
        <v>1</v>
      </c>
      <c r="O31" s="10"/>
      <c r="P31" s="9">
        <v>2</v>
      </c>
      <c r="Q31" s="9"/>
      <c r="R31" s="10">
        <v>1</v>
      </c>
      <c r="S31" s="10"/>
      <c r="T31" s="9">
        <v>1</v>
      </c>
      <c r="U31" s="9"/>
      <c r="V31" s="11">
        <f t="shared" si="2"/>
        <v>10</v>
      </c>
    </row>
    <row r="32" spans="1:22" x14ac:dyDescent="0.25">
      <c r="A32" s="4" t="str">
        <f t="shared" si="4"/>
        <v>Московский</v>
      </c>
      <c r="B32" s="12" t="str">
        <f t="shared" si="4"/>
        <v>ГБОУ СОШ №489</v>
      </c>
      <c r="C32" s="6">
        <f t="shared" si="4"/>
        <v>11489</v>
      </c>
      <c r="D32" s="6" t="str">
        <f t="shared" si="4"/>
        <v>СОШ</v>
      </c>
      <c r="E32" s="8" t="str">
        <f t="shared" si="4"/>
        <v>2а</v>
      </c>
      <c r="F32" s="8">
        <f t="shared" si="4"/>
        <v>129</v>
      </c>
      <c r="G32" s="8">
        <f t="shared" si="4"/>
        <v>120</v>
      </c>
      <c r="H32" s="9">
        <v>2</v>
      </c>
      <c r="I32" s="9"/>
      <c r="J32" s="10">
        <v>1</v>
      </c>
      <c r="K32" s="10"/>
      <c r="L32" s="9">
        <v>1</v>
      </c>
      <c r="M32" s="9"/>
      <c r="N32" s="10">
        <v>1</v>
      </c>
      <c r="O32" s="10"/>
      <c r="P32" s="9"/>
      <c r="Q32" s="9">
        <v>0</v>
      </c>
      <c r="R32" s="10"/>
      <c r="S32" s="10">
        <v>1</v>
      </c>
      <c r="T32" s="9">
        <v>1</v>
      </c>
      <c r="U32" s="9"/>
      <c r="V32" s="11">
        <f t="shared" si="2"/>
        <v>7</v>
      </c>
    </row>
    <row r="33" spans="1:22" x14ac:dyDescent="0.25">
      <c r="A33" s="4" t="str">
        <f t="shared" si="4"/>
        <v>Московский</v>
      </c>
      <c r="B33" s="12" t="str">
        <f t="shared" si="4"/>
        <v>ГБОУ СОШ №489</v>
      </c>
      <c r="C33" s="6">
        <f t="shared" si="4"/>
        <v>11489</v>
      </c>
      <c r="D33" s="6" t="str">
        <f t="shared" si="4"/>
        <v>СОШ</v>
      </c>
      <c r="E33" s="13" t="s">
        <v>23</v>
      </c>
      <c r="F33" s="8">
        <v>129</v>
      </c>
      <c r="G33" s="8">
        <v>120</v>
      </c>
      <c r="H33" s="9">
        <v>1</v>
      </c>
      <c r="I33" s="9"/>
      <c r="J33" s="10">
        <v>1</v>
      </c>
      <c r="K33" s="10"/>
      <c r="L33" s="9"/>
      <c r="M33" s="9">
        <v>1</v>
      </c>
      <c r="N33" s="10">
        <v>1</v>
      </c>
      <c r="O33" s="10"/>
      <c r="P33" s="9">
        <v>2</v>
      </c>
      <c r="Q33" s="9"/>
      <c r="R33" s="10">
        <v>1</v>
      </c>
      <c r="S33" s="10"/>
      <c r="T33" s="9"/>
      <c r="U33" s="9">
        <v>1</v>
      </c>
      <c r="V33" s="11">
        <f t="shared" si="2"/>
        <v>8</v>
      </c>
    </row>
    <row r="34" spans="1:22" x14ac:dyDescent="0.25">
      <c r="A34" s="4" t="str">
        <f t="shared" si="4"/>
        <v>Московский</v>
      </c>
      <c r="B34" s="12" t="str">
        <f t="shared" si="4"/>
        <v>ГБОУ СОШ №489</v>
      </c>
      <c r="C34" s="6">
        <f t="shared" si="4"/>
        <v>11489</v>
      </c>
      <c r="D34" s="6" t="str">
        <f t="shared" si="4"/>
        <v>СОШ</v>
      </c>
      <c r="E34" s="8" t="str">
        <f t="shared" si="4"/>
        <v>2б</v>
      </c>
      <c r="F34" s="8">
        <f t="shared" si="4"/>
        <v>129</v>
      </c>
      <c r="G34" s="8">
        <f t="shared" si="4"/>
        <v>120</v>
      </c>
      <c r="H34" s="9">
        <v>0</v>
      </c>
      <c r="I34" s="9"/>
      <c r="J34" s="10"/>
      <c r="K34" s="10">
        <v>1</v>
      </c>
      <c r="L34" s="9"/>
      <c r="M34" s="9">
        <v>0</v>
      </c>
      <c r="N34" s="10">
        <v>1</v>
      </c>
      <c r="O34" s="10"/>
      <c r="P34" s="9">
        <v>0</v>
      </c>
      <c r="Q34" s="9"/>
      <c r="R34" s="10"/>
      <c r="S34" s="10">
        <v>1</v>
      </c>
      <c r="T34" s="9">
        <v>2</v>
      </c>
      <c r="U34" s="9"/>
      <c r="V34" s="11">
        <f t="shared" si="2"/>
        <v>5</v>
      </c>
    </row>
    <row r="35" spans="1:22" x14ac:dyDescent="0.25">
      <c r="A35" s="4" t="str">
        <f t="shared" si="4"/>
        <v>Московский</v>
      </c>
      <c r="B35" s="12" t="str">
        <f t="shared" si="4"/>
        <v>ГБОУ СОШ №489</v>
      </c>
      <c r="C35" s="6">
        <f t="shared" si="4"/>
        <v>11489</v>
      </c>
      <c r="D35" s="6" t="str">
        <f t="shared" si="4"/>
        <v>СОШ</v>
      </c>
      <c r="E35" s="8" t="str">
        <f t="shared" si="4"/>
        <v>2б</v>
      </c>
      <c r="F35" s="8">
        <f t="shared" si="4"/>
        <v>129</v>
      </c>
      <c r="G35" s="8">
        <f t="shared" si="4"/>
        <v>120</v>
      </c>
      <c r="H35" s="9">
        <v>2</v>
      </c>
      <c r="I35" s="9"/>
      <c r="J35" s="10"/>
      <c r="K35" s="10">
        <v>1</v>
      </c>
      <c r="L35" s="9"/>
      <c r="M35" s="9">
        <v>1</v>
      </c>
      <c r="N35" s="10">
        <v>1</v>
      </c>
      <c r="O35" s="10"/>
      <c r="P35" s="9">
        <v>2</v>
      </c>
      <c r="Q35" s="9"/>
      <c r="R35" s="10">
        <v>1</v>
      </c>
      <c r="S35" s="10"/>
      <c r="T35" s="9">
        <v>1</v>
      </c>
      <c r="U35" s="9"/>
      <c r="V35" s="11">
        <f t="shared" si="2"/>
        <v>9</v>
      </c>
    </row>
    <row r="36" spans="1:22" x14ac:dyDescent="0.25">
      <c r="A36" s="4" t="str">
        <f t="shared" si="4"/>
        <v>Московский</v>
      </c>
      <c r="B36" s="12" t="str">
        <f t="shared" si="4"/>
        <v>ГБОУ СОШ №489</v>
      </c>
      <c r="C36" s="6">
        <f t="shared" si="4"/>
        <v>11489</v>
      </c>
      <c r="D36" s="6" t="str">
        <f t="shared" si="4"/>
        <v>СОШ</v>
      </c>
      <c r="E36" s="8" t="str">
        <f t="shared" si="4"/>
        <v>2б</v>
      </c>
      <c r="F36" s="8">
        <f t="shared" si="4"/>
        <v>129</v>
      </c>
      <c r="G36" s="8">
        <f t="shared" si="4"/>
        <v>120</v>
      </c>
      <c r="H36" s="9">
        <v>2</v>
      </c>
      <c r="I36" s="9"/>
      <c r="J36" s="10"/>
      <c r="K36" s="10">
        <v>1</v>
      </c>
      <c r="L36" s="9">
        <v>2</v>
      </c>
      <c r="M36" s="9"/>
      <c r="N36" s="10">
        <v>1</v>
      </c>
      <c r="O36" s="10"/>
      <c r="P36" s="9">
        <v>2</v>
      </c>
      <c r="Q36" s="9"/>
      <c r="R36" s="10">
        <v>1</v>
      </c>
      <c r="S36" s="10"/>
      <c r="T36" s="9"/>
      <c r="U36" s="9">
        <v>1</v>
      </c>
      <c r="V36" s="11">
        <f t="shared" si="2"/>
        <v>10</v>
      </c>
    </row>
    <row r="37" spans="1:22" x14ac:dyDescent="0.25">
      <c r="A37" s="4" t="str">
        <f t="shared" si="4"/>
        <v>Московский</v>
      </c>
      <c r="B37" s="12" t="str">
        <f t="shared" si="4"/>
        <v>ГБОУ СОШ №489</v>
      </c>
      <c r="C37" s="6">
        <f t="shared" si="4"/>
        <v>11489</v>
      </c>
      <c r="D37" s="6" t="str">
        <f t="shared" si="4"/>
        <v>СОШ</v>
      </c>
      <c r="E37" s="8" t="str">
        <f t="shared" si="4"/>
        <v>2б</v>
      </c>
      <c r="F37" s="8">
        <f t="shared" si="4"/>
        <v>129</v>
      </c>
      <c r="G37" s="8">
        <f t="shared" si="4"/>
        <v>120</v>
      </c>
      <c r="H37" s="9">
        <v>2</v>
      </c>
      <c r="I37" s="9"/>
      <c r="J37" s="10"/>
      <c r="K37" s="10">
        <v>1</v>
      </c>
      <c r="L37" s="9"/>
      <c r="M37" s="9">
        <v>2</v>
      </c>
      <c r="N37" s="10">
        <v>1</v>
      </c>
      <c r="O37" s="10"/>
      <c r="P37" s="9"/>
      <c r="Q37" s="9">
        <v>2</v>
      </c>
      <c r="R37" s="10"/>
      <c r="S37" s="10">
        <v>1</v>
      </c>
      <c r="T37" s="9">
        <v>2</v>
      </c>
      <c r="U37" s="9"/>
      <c r="V37" s="11">
        <f t="shared" si="2"/>
        <v>11</v>
      </c>
    </row>
    <row r="38" spans="1:22" x14ac:dyDescent="0.25">
      <c r="A38" s="4" t="str">
        <f t="shared" ref="A38:G53" si="5">A37</f>
        <v>Московский</v>
      </c>
      <c r="B38" s="12" t="str">
        <f t="shared" si="5"/>
        <v>ГБОУ СОШ №489</v>
      </c>
      <c r="C38" s="6">
        <f t="shared" si="5"/>
        <v>11489</v>
      </c>
      <c r="D38" s="6" t="str">
        <f t="shared" si="5"/>
        <v>СОШ</v>
      </c>
      <c r="E38" s="8" t="str">
        <f t="shared" si="5"/>
        <v>2б</v>
      </c>
      <c r="F38" s="8">
        <f t="shared" si="5"/>
        <v>129</v>
      </c>
      <c r="G38" s="8">
        <f t="shared" si="5"/>
        <v>120</v>
      </c>
      <c r="H38" s="9">
        <v>0</v>
      </c>
      <c r="I38" s="9"/>
      <c r="J38" s="10">
        <v>0</v>
      </c>
      <c r="K38" s="10"/>
      <c r="L38" s="9"/>
      <c r="M38" s="9">
        <v>0</v>
      </c>
      <c r="N38" s="10">
        <v>1</v>
      </c>
      <c r="O38" s="10"/>
      <c r="P38" s="9">
        <v>2</v>
      </c>
      <c r="Q38" s="9"/>
      <c r="R38" s="10">
        <v>1</v>
      </c>
      <c r="S38" s="10"/>
      <c r="T38" s="9">
        <v>1</v>
      </c>
      <c r="U38" s="9"/>
      <c r="V38" s="11">
        <f t="shared" si="2"/>
        <v>5</v>
      </c>
    </row>
    <row r="39" spans="1:22" x14ac:dyDescent="0.25">
      <c r="A39" s="4" t="str">
        <f t="shared" si="5"/>
        <v>Московский</v>
      </c>
      <c r="B39" s="12" t="str">
        <f t="shared" si="5"/>
        <v>ГБОУ СОШ №489</v>
      </c>
      <c r="C39" s="6">
        <f t="shared" si="5"/>
        <v>11489</v>
      </c>
      <c r="D39" s="6" t="str">
        <f t="shared" si="5"/>
        <v>СОШ</v>
      </c>
      <c r="E39" s="8" t="str">
        <f t="shared" si="5"/>
        <v>2б</v>
      </c>
      <c r="F39" s="8">
        <f t="shared" si="5"/>
        <v>129</v>
      </c>
      <c r="G39" s="8">
        <f t="shared" si="5"/>
        <v>120</v>
      </c>
      <c r="H39" s="9">
        <v>0</v>
      </c>
      <c r="I39" s="9"/>
      <c r="J39" s="10">
        <v>0</v>
      </c>
      <c r="K39" s="10"/>
      <c r="L39" s="9">
        <v>2</v>
      </c>
      <c r="M39" s="9"/>
      <c r="N39" s="10">
        <v>1</v>
      </c>
      <c r="O39" s="10"/>
      <c r="P39" s="9">
        <v>0</v>
      </c>
      <c r="Q39" s="9"/>
      <c r="R39" s="10"/>
      <c r="S39" s="10">
        <v>1</v>
      </c>
      <c r="T39" s="9">
        <v>1</v>
      </c>
      <c r="U39" s="9"/>
      <c r="V39" s="11">
        <f t="shared" si="2"/>
        <v>5</v>
      </c>
    </row>
    <row r="40" spans="1:22" x14ac:dyDescent="0.25">
      <c r="A40" s="4" t="str">
        <f t="shared" si="5"/>
        <v>Московский</v>
      </c>
      <c r="B40" s="12" t="str">
        <f t="shared" si="5"/>
        <v>ГБОУ СОШ №489</v>
      </c>
      <c r="C40" s="6">
        <f t="shared" si="5"/>
        <v>11489</v>
      </c>
      <c r="D40" s="6" t="str">
        <f t="shared" si="5"/>
        <v>СОШ</v>
      </c>
      <c r="E40" s="8" t="str">
        <f t="shared" si="5"/>
        <v>2б</v>
      </c>
      <c r="F40" s="8">
        <f t="shared" si="5"/>
        <v>129</v>
      </c>
      <c r="G40" s="8">
        <f t="shared" si="5"/>
        <v>120</v>
      </c>
      <c r="H40" s="9">
        <v>2</v>
      </c>
      <c r="I40" s="9"/>
      <c r="J40" s="10"/>
      <c r="K40" s="10">
        <v>1</v>
      </c>
      <c r="L40" s="9"/>
      <c r="M40" s="9">
        <v>1</v>
      </c>
      <c r="N40" s="10">
        <v>1</v>
      </c>
      <c r="O40" s="10"/>
      <c r="P40" s="9">
        <v>2</v>
      </c>
      <c r="Q40" s="9"/>
      <c r="R40" s="10">
        <v>1</v>
      </c>
      <c r="S40" s="10"/>
      <c r="T40" s="9">
        <v>2</v>
      </c>
      <c r="U40" s="9"/>
      <c r="V40" s="11">
        <f t="shared" si="2"/>
        <v>10</v>
      </c>
    </row>
    <row r="41" spans="1:22" x14ac:dyDescent="0.25">
      <c r="A41" s="4" t="str">
        <f t="shared" si="5"/>
        <v>Московский</v>
      </c>
      <c r="B41" s="12" t="str">
        <f t="shared" si="5"/>
        <v>ГБОУ СОШ №489</v>
      </c>
      <c r="C41" s="6">
        <f t="shared" si="5"/>
        <v>11489</v>
      </c>
      <c r="D41" s="6" t="str">
        <f t="shared" si="5"/>
        <v>СОШ</v>
      </c>
      <c r="E41" s="8" t="str">
        <f t="shared" si="5"/>
        <v>2б</v>
      </c>
      <c r="F41" s="8">
        <f t="shared" si="5"/>
        <v>129</v>
      </c>
      <c r="G41" s="8">
        <f t="shared" si="5"/>
        <v>120</v>
      </c>
      <c r="H41" s="9"/>
      <c r="I41" s="9">
        <v>2</v>
      </c>
      <c r="J41" s="10"/>
      <c r="K41" s="10">
        <v>1</v>
      </c>
      <c r="L41" s="9"/>
      <c r="M41" s="9">
        <v>1</v>
      </c>
      <c r="N41" s="10">
        <v>1</v>
      </c>
      <c r="O41" s="10"/>
      <c r="P41" s="9">
        <v>2</v>
      </c>
      <c r="Q41" s="9"/>
      <c r="R41" s="10">
        <v>1</v>
      </c>
      <c r="S41" s="10"/>
      <c r="T41" s="9">
        <v>2</v>
      </c>
      <c r="U41" s="9"/>
      <c r="V41" s="11">
        <f t="shared" si="2"/>
        <v>10</v>
      </c>
    </row>
    <row r="42" spans="1:22" x14ac:dyDescent="0.25">
      <c r="A42" s="4" t="str">
        <f t="shared" si="5"/>
        <v>Московский</v>
      </c>
      <c r="B42" s="12" t="str">
        <f t="shared" si="5"/>
        <v>ГБОУ СОШ №489</v>
      </c>
      <c r="C42" s="6">
        <f t="shared" si="5"/>
        <v>11489</v>
      </c>
      <c r="D42" s="6" t="str">
        <f t="shared" si="5"/>
        <v>СОШ</v>
      </c>
      <c r="E42" s="8" t="str">
        <f t="shared" si="5"/>
        <v>2б</v>
      </c>
      <c r="F42" s="8">
        <f t="shared" si="5"/>
        <v>129</v>
      </c>
      <c r="G42" s="8">
        <f t="shared" si="5"/>
        <v>120</v>
      </c>
      <c r="H42" s="9">
        <v>2</v>
      </c>
      <c r="I42" s="9"/>
      <c r="J42" s="10"/>
      <c r="K42" s="10">
        <v>1</v>
      </c>
      <c r="L42" s="9">
        <v>0</v>
      </c>
      <c r="M42" s="9"/>
      <c r="N42" s="10">
        <v>1</v>
      </c>
      <c r="O42" s="10"/>
      <c r="P42" s="9">
        <v>2</v>
      </c>
      <c r="Q42" s="9"/>
      <c r="R42" s="10">
        <v>1</v>
      </c>
      <c r="S42" s="10"/>
      <c r="T42" s="9">
        <v>2</v>
      </c>
      <c r="U42" s="9"/>
      <c r="V42" s="11">
        <f t="shared" si="2"/>
        <v>9</v>
      </c>
    </row>
    <row r="43" spans="1:22" x14ac:dyDescent="0.25">
      <c r="A43" s="4" t="str">
        <f t="shared" si="5"/>
        <v>Московский</v>
      </c>
      <c r="B43" s="12" t="str">
        <f t="shared" si="5"/>
        <v>ГБОУ СОШ №489</v>
      </c>
      <c r="C43" s="6">
        <f t="shared" si="5"/>
        <v>11489</v>
      </c>
      <c r="D43" s="6" t="str">
        <f t="shared" si="5"/>
        <v>СОШ</v>
      </c>
      <c r="E43" s="8" t="str">
        <f t="shared" si="5"/>
        <v>2б</v>
      </c>
      <c r="F43" s="8">
        <f t="shared" si="5"/>
        <v>129</v>
      </c>
      <c r="G43" s="8">
        <f t="shared" si="5"/>
        <v>120</v>
      </c>
      <c r="H43" s="9">
        <v>2</v>
      </c>
      <c r="I43" s="9"/>
      <c r="J43" s="10">
        <v>1</v>
      </c>
      <c r="K43" s="10"/>
      <c r="L43" s="9"/>
      <c r="M43" s="9">
        <v>2</v>
      </c>
      <c r="N43" s="10">
        <v>1</v>
      </c>
      <c r="O43" s="10"/>
      <c r="P43" s="9">
        <v>2</v>
      </c>
      <c r="Q43" s="9"/>
      <c r="R43" s="10">
        <v>1</v>
      </c>
      <c r="S43" s="10"/>
      <c r="T43" s="9">
        <v>2</v>
      </c>
      <c r="U43" s="9"/>
      <c r="V43" s="11">
        <f t="shared" si="2"/>
        <v>11</v>
      </c>
    </row>
    <row r="44" spans="1:22" x14ac:dyDescent="0.25">
      <c r="A44" s="4" t="str">
        <f t="shared" si="5"/>
        <v>Московский</v>
      </c>
      <c r="B44" s="12" t="str">
        <f t="shared" si="5"/>
        <v>ГБОУ СОШ №489</v>
      </c>
      <c r="C44" s="6">
        <f t="shared" si="5"/>
        <v>11489</v>
      </c>
      <c r="D44" s="6" t="str">
        <f t="shared" si="5"/>
        <v>СОШ</v>
      </c>
      <c r="E44" s="8" t="str">
        <f t="shared" si="5"/>
        <v>2б</v>
      </c>
      <c r="F44" s="8">
        <f t="shared" si="5"/>
        <v>129</v>
      </c>
      <c r="G44" s="8">
        <f t="shared" si="5"/>
        <v>120</v>
      </c>
      <c r="H44" s="9">
        <v>2</v>
      </c>
      <c r="I44" s="9"/>
      <c r="J44" s="10">
        <v>1</v>
      </c>
      <c r="K44" s="10"/>
      <c r="L44" s="9">
        <v>0</v>
      </c>
      <c r="M44" s="9">
        <v>1</v>
      </c>
      <c r="N44" s="10">
        <v>1</v>
      </c>
      <c r="O44" s="10"/>
      <c r="P44" s="9">
        <v>2</v>
      </c>
      <c r="Q44" s="9"/>
      <c r="R44" s="10"/>
      <c r="S44" s="10">
        <v>1</v>
      </c>
      <c r="T44" s="9">
        <v>2</v>
      </c>
      <c r="U44" s="9"/>
      <c r="V44" s="11">
        <f t="shared" si="2"/>
        <v>10</v>
      </c>
    </row>
    <row r="45" spans="1:22" x14ac:dyDescent="0.25">
      <c r="A45" s="4" t="str">
        <f t="shared" si="5"/>
        <v>Московский</v>
      </c>
      <c r="B45" s="12" t="str">
        <f t="shared" si="5"/>
        <v>ГБОУ СОШ №489</v>
      </c>
      <c r="C45" s="6">
        <f t="shared" si="5"/>
        <v>11489</v>
      </c>
      <c r="D45" s="6" t="str">
        <f t="shared" si="5"/>
        <v>СОШ</v>
      </c>
      <c r="E45" s="8" t="str">
        <f t="shared" si="5"/>
        <v>2б</v>
      </c>
      <c r="F45" s="8">
        <f t="shared" si="5"/>
        <v>129</v>
      </c>
      <c r="G45" s="8">
        <f t="shared" si="5"/>
        <v>120</v>
      </c>
      <c r="H45" s="9"/>
      <c r="I45" s="9">
        <v>2</v>
      </c>
      <c r="J45" s="10">
        <v>1</v>
      </c>
      <c r="K45" s="10"/>
      <c r="L45" s="9">
        <v>2</v>
      </c>
      <c r="M45" s="9"/>
      <c r="N45" s="10">
        <v>1</v>
      </c>
      <c r="O45" s="10"/>
      <c r="P45" s="9">
        <v>2</v>
      </c>
      <c r="Q45" s="9"/>
      <c r="R45" s="10"/>
      <c r="S45" s="10">
        <v>1</v>
      </c>
      <c r="T45" s="9">
        <v>2</v>
      </c>
      <c r="U45" s="9"/>
      <c r="V45" s="11">
        <f t="shared" si="2"/>
        <v>11</v>
      </c>
    </row>
    <row r="46" spans="1:22" x14ac:dyDescent="0.25">
      <c r="A46" s="4" t="str">
        <f t="shared" si="5"/>
        <v>Московский</v>
      </c>
      <c r="B46" s="12" t="str">
        <f t="shared" si="5"/>
        <v>ГБОУ СОШ №489</v>
      </c>
      <c r="C46" s="6">
        <f t="shared" si="5"/>
        <v>11489</v>
      </c>
      <c r="D46" s="6" t="str">
        <f t="shared" si="5"/>
        <v>СОШ</v>
      </c>
      <c r="E46" s="8" t="str">
        <f t="shared" si="5"/>
        <v>2б</v>
      </c>
      <c r="F46" s="8">
        <f t="shared" si="5"/>
        <v>129</v>
      </c>
      <c r="G46" s="8">
        <f t="shared" si="5"/>
        <v>120</v>
      </c>
      <c r="H46" s="9">
        <v>2</v>
      </c>
      <c r="I46" s="9"/>
      <c r="J46" s="10"/>
      <c r="K46" s="10">
        <v>1</v>
      </c>
      <c r="L46" s="9">
        <v>2</v>
      </c>
      <c r="M46" s="9"/>
      <c r="N46" s="10">
        <v>1</v>
      </c>
      <c r="O46" s="10"/>
      <c r="P46" s="9">
        <v>2</v>
      </c>
      <c r="Q46" s="9"/>
      <c r="R46" s="10">
        <v>1</v>
      </c>
      <c r="S46" s="10"/>
      <c r="T46" s="9"/>
      <c r="U46" s="9">
        <v>1</v>
      </c>
      <c r="V46" s="11">
        <f t="shared" si="2"/>
        <v>10</v>
      </c>
    </row>
    <row r="47" spans="1:22" x14ac:dyDescent="0.25">
      <c r="A47" s="4" t="str">
        <f t="shared" si="5"/>
        <v>Московский</v>
      </c>
      <c r="B47" s="12" t="str">
        <f t="shared" si="5"/>
        <v>ГБОУ СОШ №489</v>
      </c>
      <c r="C47" s="6">
        <f t="shared" si="5"/>
        <v>11489</v>
      </c>
      <c r="D47" s="6" t="str">
        <f t="shared" si="5"/>
        <v>СОШ</v>
      </c>
      <c r="E47" s="8" t="str">
        <f t="shared" si="5"/>
        <v>2б</v>
      </c>
      <c r="F47" s="8">
        <f t="shared" si="5"/>
        <v>129</v>
      </c>
      <c r="G47" s="8">
        <f t="shared" si="5"/>
        <v>120</v>
      </c>
      <c r="H47" s="9">
        <v>2</v>
      </c>
      <c r="I47" s="9"/>
      <c r="J47" s="10"/>
      <c r="K47" s="10">
        <v>1</v>
      </c>
      <c r="L47" s="9"/>
      <c r="M47" s="9">
        <v>1</v>
      </c>
      <c r="N47" s="10">
        <v>1</v>
      </c>
      <c r="O47" s="10"/>
      <c r="P47" s="9">
        <v>0</v>
      </c>
      <c r="Q47" s="9"/>
      <c r="R47" s="10"/>
      <c r="S47" s="10">
        <v>0</v>
      </c>
      <c r="T47" s="9">
        <v>0</v>
      </c>
      <c r="U47" s="9"/>
      <c r="V47" s="11">
        <f t="shared" si="2"/>
        <v>5</v>
      </c>
    </row>
    <row r="48" spans="1:22" x14ac:dyDescent="0.25">
      <c r="A48" s="4" t="str">
        <f t="shared" si="5"/>
        <v>Московский</v>
      </c>
      <c r="B48" s="12" t="str">
        <f t="shared" si="5"/>
        <v>ГБОУ СОШ №489</v>
      </c>
      <c r="C48" s="6">
        <f t="shared" si="5"/>
        <v>11489</v>
      </c>
      <c r="D48" s="6" t="str">
        <f t="shared" si="5"/>
        <v>СОШ</v>
      </c>
      <c r="E48" s="8" t="str">
        <f t="shared" si="5"/>
        <v>2б</v>
      </c>
      <c r="F48" s="8">
        <f t="shared" si="5"/>
        <v>129</v>
      </c>
      <c r="G48" s="8">
        <f t="shared" si="5"/>
        <v>120</v>
      </c>
      <c r="H48" s="9"/>
      <c r="I48" s="9">
        <v>2</v>
      </c>
      <c r="J48" s="10"/>
      <c r="K48" s="10">
        <v>1</v>
      </c>
      <c r="L48" s="9"/>
      <c r="M48" s="9">
        <v>2</v>
      </c>
      <c r="N48" s="10">
        <v>1</v>
      </c>
      <c r="O48" s="10"/>
      <c r="P48" s="9">
        <v>2</v>
      </c>
      <c r="Q48" s="9"/>
      <c r="R48" s="10">
        <v>1</v>
      </c>
      <c r="S48" s="10"/>
      <c r="T48" s="9">
        <v>2</v>
      </c>
      <c r="U48" s="9"/>
      <c r="V48" s="11">
        <f t="shared" si="2"/>
        <v>11</v>
      </c>
    </row>
    <row r="49" spans="1:22" x14ac:dyDescent="0.25">
      <c r="A49" s="4" t="str">
        <f t="shared" si="5"/>
        <v>Московский</v>
      </c>
      <c r="B49" s="12" t="str">
        <f t="shared" si="5"/>
        <v>ГБОУ СОШ №489</v>
      </c>
      <c r="C49" s="6">
        <f t="shared" si="5"/>
        <v>11489</v>
      </c>
      <c r="D49" s="6" t="str">
        <f t="shared" si="5"/>
        <v>СОШ</v>
      </c>
      <c r="E49" s="8" t="str">
        <f t="shared" si="5"/>
        <v>2б</v>
      </c>
      <c r="F49" s="8">
        <f t="shared" si="5"/>
        <v>129</v>
      </c>
      <c r="G49" s="8">
        <f t="shared" si="5"/>
        <v>120</v>
      </c>
      <c r="H49" s="9">
        <v>2</v>
      </c>
      <c r="I49" s="9"/>
      <c r="J49" s="10">
        <v>1</v>
      </c>
      <c r="K49" s="10"/>
      <c r="L49" s="9">
        <v>2</v>
      </c>
      <c r="M49" s="9"/>
      <c r="N49" s="10">
        <v>1</v>
      </c>
      <c r="O49" s="10"/>
      <c r="P49" s="9">
        <v>2</v>
      </c>
      <c r="Q49" s="9"/>
      <c r="R49" s="10"/>
      <c r="S49" s="10">
        <v>0</v>
      </c>
      <c r="T49" s="9">
        <v>1</v>
      </c>
      <c r="U49" s="9"/>
      <c r="V49" s="11">
        <f t="shared" si="2"/>
        <v>9</v>
      </c>
    </row>
    <row r="50" spans="1:22" x14ac:dyDescent="0.25">
      <c r="A50" s="4" t="str">
        <f t="shared" si="5"/>
        <v>Московский</v>
      </c>
      <c r="B50" s="12" t="str">
        <f t="shared" si="5"/>
        <v>ГБОУ СОШ №489</v>
      </c>
      <c r="C50" s="6">
        <f t="shared" si="5"/>
        <v>11489</v>
      </c>
      <c r="D50" s="6" t="str">
        <f t="shared" si="5"/>
        <v>СОШ</v>
      </c>
      <c r="E50" s="8" t="str">
        <f t="shared" si="5"/>
        <v>2б</v>
      </c>
      <c r="F50" s="8">
        <f t="shared" si="5"/>
        <v>129</v>
      </c>
      <c r="G50" s="8">
        <f t="shared" si="5"/>
        <v>120</v>
      </c>
      <c r="H50" s="9">
        <v>0</v>
      </c>
      <c r="I50" s="9"/>
      <c r="J50" s="10">
        <v>1</v>
      </c>
      <c r="K50" s="10"/>
      <c r="L50" s="9"/>
      <c r="M50" s="9">
        <v>1</v>
      </c>
      <c r="N50" s="10">
        <v>0</v>
      </c>
      <c r="O50" s="10"/>
      <c r="P50" s="9"/>
      <c r="Q50" s="9">
        <v>1</v>
      </c>
      <c r="R50" s="10"/>
      <c r="S50" s="10">
        <v>0</v>
      </c>
      <c r="T50" s="9">
        <v>2</v>
      </c>
      <c r="U50" s="9"/>
      <c r="V50" s="11">
        <f t="shared" si="2"/>
        <v>5</v>
      </c>
    </row>
    <row r="51" spans="1:22" x14ac:dyDescent="0.25">
      <c r="A51" s="4" t="str">
        <f t="shared" si="5"/>
        <v>Московский</v>
      </c>
      <c r="B51" s="12" t="str">
        <f t="shared" si="5"/>
        <v>ГБОУ СОШ №489</v>
      </c>
      <c r="C51" s="6">
        <f t="shared" si="5"/>
        <v>11489</v>
      </c>
      <c r="D51" s="6" t="str">
        <f t="shared" si="5"/>
        <v>СОШ</v>
      </c>
      <c r="E51" s="8" t="str">
        <f t="shared" si="5"/>
        <v>2б</v>
      </c>
      <c r="F51" s="8">
        <f t="shared" si="5"/>
        <v>129</v>
      </c>
      <c r="G51" s="8">
        <f t="shared" si="5"/>
        <v>120</v>
      </c>
      <c r="H51" s="9">
        <v>2</v>
      </c>
      <c r="I51" s="9"/>
      <c r="J51" s="10"/>
      <c r="K51" s="10">
        <v>1</v>
      </c>
      <c r="L51" s="9"/>
      <c r="M51" s="9">
        <v>1</v>
      </c>
      <c r="N51" s="10">
        <v>1</v>
      </c>
      <c r="O51" s="10"/>
      <c r="P51" s="9"/>
      <c r="Q51" s="9">
        <v>2</v>
      </c>
      <c r="R51" s="10">
        <v>1</v>
      </c>
      <c r="S51" s="10"/>
      <c r="T51" s="9">
        <v>2</v>
      </c>
      <c r="U51" s="9"/>
      <c r="V51" s="11">
        <f t="shared" si="2"/>
        <v>10</v>
      </c>
    </row>
    <row r="52" spans="1:22" x14ac:dyDescent="0.25">
      <c r="A52" s="4" t="str">
        <f t="shared" si="5"/>
        <v>Московский</v>
      </c>
      <c r="B52" s="12" t="str">
        <f t="shared" si="5"/>
        <v>ГБОУ СОШ №489</v>
      </c>
      <c r="C52" s="6">
        <f t="shared" si="5"/>
        <v>11489</v>
      </c>
      <c r="D52" s="6" t="str">
        <f t="shared" si="5"/>
        <v>СОШ</v>
      </c>
      <c r="E52" s="8" t="str">
        <f t="shared" si="5"/>
        <v>2б</v>
      </c>
      <c r="F52" s="8">
        <f t="shared" si="5"/>
        <v>129</v>
      </c>
      <c r="G52" s="8">
        <f t="shared" si="5"/>
        <v>120</v>
      </c>
      <c r="H52" s="9">
        <v>2</v>
      </c>
      <c r="I52" s="9"/>
      <c r="J52" s="10">
        <v>1</v>
      </c>
      <c r="K52" s="10"/>
      <c r="L52" s="9">
        <v>2</v>
      </c>
      <c r="M52" s="9"/>
      <c r="N52" s="10">
        <v>1</v>
      </c>
      <c r="O52" s="10"/>
      <c r="P52" s="9">
        <v>2</v>
      </c>
      <c r="Q52" s="9"/>
      <c r="R52" s="10">
        <v>0</v>
      </c>
      <c r="S52" s="10"/>
      <c r="T52" s="9">
        <v>2</v>
      </c>
      <c r="U52" s="9"/>
      <c r="V52" s="11">
        <f t="shared" si="2"/>
        <v>10</v>
      </c>
    </row>
    <row r="53" spans="1:22" x14ac:dyDescent="0.25">
      <c r="A53" s="4" t="str">
        <f t="shared" si="5"/>
        <v>Московский</v>
      </c>
      <c r="B53" s="12" t="str">
        <f t="shared" si="5"/>
        <v>ГБОУ СОШ №489</v>
      </c>
      <c r="C53" s="6">
        <f t="shared" si="5"/>
        <v>11489</v>
      </c>
      <c r="D53" s="6" t="str">
        <f t="shared" si="5"/>
        <v>СОШ</v>
      </c>
      <c r="E53" s="8" t="str">
        <f t="shared" si="5"/>
        <v>2б</v>
      </c>
      <c r="F53" s="8">
        <f t="shared" si="5"/>
        <v>129</v>
      </c>
      <c r="G53" s="8">
        <f t="shared" si="5"/>
        <v>120</v>
      </c>
      <c r="H53" s="9">
        <v>2</v>
      </c>
      <c r="I53" s="9"/>
      <c r="J53" s="10"/>
      <c r="K53" s="10">
        <v>0</v>
      </c>
      <c r="L53" s="9"/>
      <c r="M53" s="9">
        <v>1</v>
      </c>
      <c r="N53" s="10">
        <v>1</v>
      </c>
      <c r="O53" s="10"/>
      <c r="P53" s="9"/>
      <c r="Q53" s="9">
        <v>2</v>
      </c>
      <c r="R53" s="10"/>
      <c r="S53" s="10">
        <v>0</v>
      </c>
      <c r="T53" s="9"/>
      <c r="U53" s="9">
        <v>2</v>
      </c>
      <c r="V53" s="11">
        <f t="shared" si="2"/>
        <v>8</v>
      </c>
    </row>
    <row r="54" spans="1:22" x14ac:dyDescent="0.25">
      <c r="A54" s="4" t="str">
        <f t="shared" ref="A54:G69" si="6">A53</f>
        <v>Московский</v>
      </c>
      <c r="B54" s="12" t="str">
        <f t="shared" si="6"/>
        <v>ГБОУ СОШ №489</v>
      </c>
      <c r="C54" s="6">
        <f t="shared" si="6"/>
        <v>11489</v>
      </c>
      <c r="D54" s="6" t="str">
        <f t="shared" si="6"/>
        <v>СОШ</v>
      </c>
      <c r="E54" s="8" t="str">
        <f t="shared" si="6"/>
        <v>2б</v>
      </c>
      <c r="F54" s="8">
        <f t="shared" si="6"/>
        <v>129</v>
      </c>
      <c r="G54" s="8">
        <f t="shared" si="6"/>
        <v>120</v>
      </c>
      <c r="H54" s="9">
        <v>0</v>
      </c>
      <c r="I54" s="9"/>
      <c r="J54" s="10">
        <v>0</v>
      </c>
      <c r="K54" s="10"/>
      <c r="L54" s="9">
        <v>2</v>
      </c>
      <c r="M54" s="9"/>
      <c r="N54" s="10">
        <v>1</v>
      </c>
      <c r="O54" s="10"/>
      <c r="P54" s="9">
        <v>2</v>
      </c>
      <c r="Q54" s="9"/>
      <c r="R54" s="10">
        <v>1</v>
      </c>
      <c r="S54" s="10"/>
      <c r="T54" s="9">
        <v>0</v>
      </c>
      <c r="U54" s="9"/>
      <c r="V54" s="11">
        <f t="shared" si="2"/>
        <v>6</v>
      </c>
    </row>
    <row r="55" spans="1:22" x14ac:dyDescent="0.25">
      <c r="A55" s="4" t="str">
        <f t="shared" si="6"/>
        <v>Московский</v>
      </c>
      <c r="B55" s="12" t="str">
        <f t="shared" si="6"/>
        <v>ГБОУ СОШ №489</v>
      </c>
      <c r="C55" s="6">
        <f t="shared" si="6"/>
        <v>11489</v>
      </c>
      <c r="D55" s="6" t="str">
        <f t="shared" si="6"/>
        <v>СОШ</v>
      </c>
      <c r="E55" s="8" t="str">
        <f t="shared" si="6"/>
        <v>2б</v>
      </c>
      <c r="F55" s="8">
        <f t="shared" si="6"/>
        <v>129</v>
      </c>
      <c r="G55" s="8">
        <f t="shared" si="6"/>
        <v>120</v>
      </c>
      <c r="H55" s="9">
        <v>2</v>
      </c>
      <c r="I55" s="9"/>
      <c r="J55" s="10"/>
      <c r="K55" s="10">
        <v>1</v>
      </c>
      <c r="L55" s="9"/>
      <c r="M55" s="9">
        <v>1</v>
      </c>
      <c r="N55" s="10">
        <v>1</v>
      </c>
      <c r="O55" s="10"/>
      <c r="P55" s="9">
        <v>2</v>
      </c>
      <c r="Q55" s="9"/>
      <c r="R55" s="10"/>
      <c r="S55" s="10">
        <v>0</v>
      </c>
      <c r="T55" s="9">
        <v>1</v>
      </c>
      <c r="U55" s="9"/>
      <c r="V55" s="11">
        <f t="shared" si="2"/>
        <v>8</v>
      </c>
    </row>
    <row r="56" spans="1:22" x14ac:dyDescent="0.25">
      <c r="A56" s="4" t="str">
        <f t="shared" si="6"/>
        <v>Московский</v>
      </c>
      <c r="B56" s="12" t="str">
        <f t="shared" si="6"/>
        <v>ГБОУ СОШ №489</v>
      </c>
      <c r="C56" s="6">
        <f t="shared" si="6"/>
        <v>11489</v>
      </c>
      <c r="D56" s="6" t="str">
        <f t="shared" si="6"/>
        <v>СОШ</v>
      </c>
      <c r="E56" s="8" t="str">
        <f t="shared" si="6"/>
        <v>2б</v>
      </c>
      <c r="F56" s="8">
        <f t="shared" si="6"/>
        <v>129</v>
      </c>
      <c r="G56" s="8">
        <f t="shared" si="6"/>
        <v>120</v>
      </c>
      <c r="H56" s="9">
        <v>0</v>
      </c>
      <c r="I56" s="9"/>
      <c r="J56" s="10">
        <v>1</v>
      </c>
      <c r="K56" s="10"/>
      <c r="L56" s="9"/>
      <c r="M56" s="9">
        <v>1</v>
      </c>
      <c r="N56" s="10">
        <v>1</v>
      </c>
      <c r="O56" s="10"/>
      <c r="P56" s="9">
        <v>1</v>
      </c>
      <c r="Q56" s="9"/>
      <c r="R56" s="10">
        <v>1</v>
      </c>
      <c r="S56" s="10"/>
      <c r="T56" s="9">
        <v>0</v>
      </c>
      <c r="U56" s="9"/>
      <c r="V56" s="11">
        <f t="shared" si="2"/>
        <v>5</v>
      </c>
    </row>
    <row r="57" spans="1:22" x14ac:dyDescent="0.25">
      <c r="A57" s="4" t="str">
        <f t="shared" si="6"/>
        <v>Московский</v>
      </c>
      <c r="B57" s="12" t="str">
        <f t="shared" si="6"/>
        <v>ГБОУ СОШ №489</v>
      </c>
      <c r="C57" s="6">
        <f t="shared" si="6"/>
        <v>11489</v>
      </c>
      <c r="D57" s="6" t="str">
        <f t="shared" si="6"/>
        <v>СОШ</v>
      </c>
      <c r="E57" s="8" t="str">
        <f t="shared" si="6"/>
        <v>2б</v>
      </c>
      <c r="F57" s="8">
        <f t="shared" si="6"/>
        <v>129</v>
      </c>
      <c r="G57" s="8">
        <f t="shared" si="6"/>
        <v>120</v>
      </c>
      <c r="H57" s="9"/>
      <c r="I57" s="9">
        <v>2</v>
      </c>
      <c r="J57" s="10">
        <v>1</v>
      </c>
      <c r="K57" s="10"/>
      <c r="L57" s="9">
        <v>2</v>
      </c>
      <c r="M57" s="9"/>
      <c r="N57" s="10">
        <v>1</v>
      </c>
      <c r="O57" s="10"/>
      <c r="P57" s="9">
        <v>2</v>
      </c>
      <c r="Q57" s="9"/>
      <c r="R57" s="10">
        <v>1</v>
      </c>
      <c r="S57" s="10"/>
      <c r="T57" s="9"/>
      <c r="U57" s="9">
        <v>1</v>
      </c>
      <c r="V57" s="11">
        <f t="shared" si="2"/>
        <v>10</v>
      </c>
    </row>
    <row r="58" spans="1:22" x14ac:dyDescent="0.25">
      <c r="A58" s="4" t="str">
        <f t="shared" si="6"/>
        <v>Московский</v>
      </c>
      <c r="B58" s="12" t="str">
        <f t="shared" si="6"/>
        <v>ГБОУ СОШ №489</v>
      </c>
      <c r="C58" s="6">
        <f t="shared" si="6"/>
        <v>11489</v>
      </c>
      <c r="D58" s="6" t="str">
        <f t="shared" si="6"/>
        <v>СОШ</v>
      </c>
      <c r="E58" s="8" t="str">
        <f t="shared" si="6"/>
        <v>2б</v>
      </c>
      <c r="F58" s="8">
        <f t="shared" si="6"/>
        <v>129</v>
      </c>
      <c r="G58" s="8">
        <f t="shared" si="6"/>
        <v>120</v>
      </c>
      <c r="H58" s="9">
        <v>2</v>
      </c>
      <c r="I58" s="9"/>
      <c r="J58" s="10">
        <v>1</v>
      </c>
      <c r="K58" s="10"/>
      <c r="L58" s="9"/>
      <c r="M58" s="9">
        <v>1</v>
      </c>
      <c r="N58" s="10">
        <v>1</v>
      </c>
      <c r="O58" s="10"/>
      <c r="P58" s="9">
        <v>0</v>
      </c>
      <c r="Q58" s="9"/>
      <c r="R58" s="10"/>
      <c r="S58" s="10">
        <v>0</v>
      </c>
      <c r="T58" s="9">
        <v>2</v>
      </c>
      <c r="U58" s="9"/>
      <c r="V58" s="11">
        <f t="shared" si="2"/>
        <v>7</v>
      </c>
    </row>
    <row r="59" spans="1:22" x14ac:dyDescent="0.25">
      <c r="A59" s="4" t="str">
        <f t="shared" si="6"/>
        <v>Московский</v>
      </c>
      <c r="B59" s="12" t="str">
        <f t="shared" si="6"/>
        <v>ГБОУ СОШ №489</v>
      </c>
      <c r="C59" s="6">
        <f t="shared" si="6"/>
        <v>11489</v>
      </c>
      <c r="D59" s="6" t="str">
        <f t="shared" si="6"/>
        <v>СОШ</v>
      </c>
      <c r="E59" s="8" t="str">
        <f t="shared" si="6"/>
        <v>2б</v>
      </c>
      <c r="F59" s="8">
        <f t="shared" si="6"/>
        <v>129</v>
      </c>
      <c r="G59" s="8">
        <f t="shared" si="6"/>
        <v>120</v>
      </c>
      <c r="H59" s="9">
        <v>2</v>
      </c>
      <c r="I59" s="9"/>
      <c r="J59" s="10"/>
      <c r="K59" s="10">
        <v>1</v>
      </c>
      <c r="L59" s="9"/>
      <c r="M59" s="9">
        <v>2</v>
      </c>
      <c r="N59" s="10">
        <v>1</v>
      </c>
      <c r="O59" s="10"/>
      <c r="P59" s="9">
        <v>2</v>
      </c>
      <c r="Q59" s="9"/>
      <c r="R59" s="10">
        <v>1</v>
      </c>
      <c r="S59" s="10"/>
      <c r="T59" s="9">
        <v>1</v>
      </c>
      <c r="U59" s="9"/>
      <c r="V59" s="11">
        <f t="shared" si="2"/>
        <v>10</v>
      </c>
    </row>
    <row r="60" spans="1:22" x14ac:dyDescent="0.25">
      <c r="A60" s="4" t="str">
        <f t="shared" si="6"/>
        <v>Московский</v>
      </c>
      <c r="B60" s="12" t="str">
        <f t="shared" si="6"/>
        <v>ГБОУ СОШ №489</v>
      </c>
      <c r="C60" s="6">
        <f t="shared" si="6"/>
        <v>11489</v>
      </c>
      <c r="D60" s="6" t="str">
        <f t="shared" si="6"/>
        <v>СОШ</v>
      </c>
      <c r="E60" s="8" t="str">
        <f t="shared" si="6"/>
        <v>2б</v>
      </c>
      <c r="F60" s="8">
        <f t="shared" si="6"/>
        <v>129</v>
      </c>
      <c r="G60" s="8">
        <f t="shared" si="6"/>
        <v>120</v>
      </c>
      <c r="H60" s="9">
        <v>1</v>
      </c>
      <c r="I60" s="9"/>
      <c r="J60" s="10">
        <v>1</v>
      </c>
      <c r="K60" s="10"/>
      <c r="L60" s="9"/>
      <c r="M60" s="9">
        <v>1</v>
      </c>
      <c r="N60" s="10">
        <v>1</v>
      </c>
      <c r="O60" s="10"/>
      <c r="P60" s="9"/>
      <c r="Q60" s="9">
        <v>2</v>
      </c>
      <c r="R60" s="10">
        <v>1</v>
      </c>
      <c r="S60" s="10"/>
      <c r="T60" s="9">
        <v>1</v>
      </c>
      <c r="U60" s="9"/>
      <c r="V60" s="11">
        <f t="shared" si="2"/>
        <v>8</v>
      </c>
    </row>
    <row r="61" spans="1:22" x14ac:dyDescent="0.25">
      <c r="A61" s="4" t="str">
        <f t="shared" si="6"/>
        <v>Московский</v>
      </c>
      <c r="B61" s="12" t="str">
        <f t="shared" si="6"/>
        <v>ГБОУ СОШ №489</v>
      </c>
      <c r="C61" s="6">
        <f t="shared" si="6"/>
        <v>11489</v>
      </c>
      <c r="D61" s="6" t="str">
        <f t="shared" si="6"/>
        <v>СОШ</v>
      </c>
      <c r="E61" s="8" t="str">
        <f t="shared" si="6"/>
        <v>2б</v>
      </c>
      <c r="F61" s="8">
        <f t="shared" si="6"/>
        <v>129</v>
      </c>
      <c r="G61" s="8">
        <f t="shared" si="6"/>
        <v>120</v>
      </c>
      <c r="H61" s="9">
        <v>2</v>
      </c>
      <c r="I61" s="9"/>
      <c r="J61" s="10"/>
      <c r="K61" s="10">
        <v>1</v>
      </c>
      <c r="L61" s="9">
        <v>2</v>
      </c>
      <c r="M61" s="9"/>
      <c r="N61" s="10">
        <v>1</v>
      </c>
      <c r="O61" s="10"/>
      <c r="P61" s="9">
        <v>2</v>
      </c>
      <c r="Q61" s="9"/>
      <c r="R61" s="10"/>
      <c r="S61" s="10">
        <v>1</v>
      </c>
      <c r="T61" s="9"/>
      <c r="U61" s="9">
        <v>2</v>
      </c>
      <c r="V61" s="11">
        <f t="shared" si="2"/>
        <v>11</v>
      </c>
    </row>
    <row r="62" spans="1:22" x14ac:dyDescent="0.25">
      <c r="A62" s="4" t="str">
        <f t="shared" si="6"/>
        <v>Московский</v>
      </c>
      <c r="B62" s="12" t="str">
        <f t="shared" si="6"/>
        <v>ГБОУ СОШ №489</v>
      </c>
      <c r="C62" s="6">
        <f t="shared" si="6"/>
        <v>11489</v>
      </c>
      <c r="D62" s="6" t="str">
        <f t="shared" si="6"/>
        <v>СОШ</v>
      </c>
      <c r="E62" s="8" t="str">
        <f t="shared" si="6"/>
        <v>2б</v>
      </c>
      <c r="F62" s="8">
        <f t="shared" si="6"/>
        <v>129</v>
      </c>
      <c r="G62" s="8">
        <f t="shared" si="6"/>
        <v>120</v>
      </c>
      <c r="H62" s="9">
        <v>1</v>
      </c>
      <c r="I62" s="9"/>
      <c r="J62" s="10"/>
      <c r="K62" s="10">
        <v>1</v>
      </c>
      <c r="L62" s="9">
        <v>2</v>
      </c>
      <c r="M62" s="9"/>
      <c r="N62" s="10">
        <v>1</v>
      </c>
      <c r="O62" s="10"/>
      <c r="P62" s="9"/>
      <c r="Q62" s="9">
        <v>2</v>
      </c>
      <c r="R62" s="10"/>
      <c r="S62" s="10">
        <v>1</v>
      </c>
      <c r="T62" s="9"/>
      <c r="U62" s="9">
        <v>2</v>
      </c>
      <c r="V62" s="11">
        <f t="shared" si="2"/>
        <v>10</v>
      </c>
    </row>
    <row r="63" spans="1:22" x14ac:dyDescent="0.25">
      <c r="A63" s="4" t="str">
        <f t="shared" si="6"/>
        <v>Московский</v>
      </c>
      <c r="B63" s="12" t="str">
        <f t="shared" si="6"/>
        <v>ГБОУ СОШ №489</v>
      </c>
      <c r="C63" s="6">
        <f t="shared" si="6"/>
        <v>11489</v>
      </c>
      <c r="D63" s="6" t="str">
        <f t="shared" si="6"/>
        <v>СОШ</v>
      </c>
      <c r="E63" s="8" t="str">
        <f t="shared" si="6"/>
        <v>2б</v>
      </c>
      <c r="F63" s="8">
        <f t="shared" si="6"/>
        <v>129</v>
      </c>
      <c r="G63" s="8">
        <f t="shared" si="6"/>
        <v>120</v>
      </c>
      <c r="H63" s="9">
        <v>2</v>
      </c>
      <c r="I63" s="9"/>
      <c r="J63" s="10">
        <v>1</v>
      </c>
      <c r="K63" s="10"/>
      <c r="L63" s="9">
        <v>1</v>
      </c>
      <c r="M63" s="9"/>
      <c r="N63" s="10">
        <v>1</v>
      </c>
      <c r="O63" s="10"/>
      <c r="P63" s="9">
        <v>0</v>
      </c>
      <c r="Q63" s="9"/>
      <c r="R63" s="10"/>
      <c r="S63" s="10">
        <v>0</v>
      </c>
      <c r="T63" s="9"/>
      <c r="U63" s="9">
        <v>1</v>
      </c>
      <c r="V63" s="11">
        <f t="shared" si="2"/>
        <v>6</v>
      </c>
    </row>
    <row r="64" spans="1:22" x14ac:dyDescent="0.25">
      <c r="A64" s="4" t="str">
        <f t="shared" si="6"/>
        <v>Московский</v>
      </c>
      <c r="B64" s="12" t="str">
        <f t="shared" si="6"/>
        <v>ГБОУ СОШ №489</v>
      </c>
      <c r="C64" s="6">
        <f t="shared" si="6"/>
        <v>11489</v>
      </c>
      <c r="D64" s="6" t="str">
        <f t="shared" si="6"/>
        <v>СОШ</v>
      </c>
      <c r="E64" s="8" t="str">
        <f t="shared" si="6"/>
        <v>2б</v>
      </c>
      <c r="F64" s="8">
        <f t="shared" si="6"/>
        <v>129</v>
      </c>
      <c r="G64" s="8">
        <f t="shared" si="6"/>
        <v>120</v>
      </c>
      <c r="H64" s="9"/>
      <c r="I64" s="9">
        <v>2</v>
      </c>
      <c r="J64" s="10"/>
      <c r="K64" s="10">
        <v>1</v>
      </c>
      <c r="L64" s="9">
        <v>1</v>
      </c>
      <c r="M64" s="9"/>
      <c r="N64" s="10">
        <v>1</v>
      </c>
      <c r="O64" s="10"/>
      <c r="P64" s="9">
        <v>2</v>
      </c>
      <c r="Q64" s="9"/>
      <c r="R64" s="10">
        <v>0</v>
      </c>
      <c r="S64" s="10"/>
      <c r="T64" s="9">
        <v>0</v>
      </c>
      <c r="U64" s="9"/>
      <c r="V64" s="11">
        <f t="shared" si="2"/>
        <v>7</v>
      </c>
    </row>
    <row r="65" spans="1:22" x14ac:dyDescent="0.25">
      <c r="A65" s="4" t="str">
        <f t="shared" si="6"/>
        <v>Московский</v>
      </c>
      <c r="B65" s="12" t="str">
        <f t="shared" si="6"/>
        <v>ГБОУ СОШ №489</v>
      </c>
      <c r="C65" s="6">
        <f t="shared" si="6"/>
        <v>11489</v>
      </c>
      <c r="D65" s="6" t="str">
        <f t="shared" si="6"/>
        <v>СОШ</v>
      </c>
      <c r="E65" s="8" t="str">
        <f t="shared" si="6"/>
        <v>2б</v>
      </c>
      <c r="F65" s="8">
        <f t="shared" si="6"/>
        <v>129</v>
      </c>
      <c r="G65" s="8">
        <f t="shared" si="6"/>
        <v>120</v>
      </c>
      <c r="H65" s="9">
        <v>2</v>
      </c>
      <c r="I65" s="9"/>
      <c r="J65" s="10"/>
      <c r="K65" s="10">
        <v>1</v>
      </c>
      <c r="L65" s="9">
        <v>2</v>
      </c>
      <c r="M65" s="9"/>
      <c r="N65" s="10">
        <v>1</v>
      </c>
      <c r="O65" s="10"/>
      <c r="P65" s="9">
        <v>2</v>
      </c>
      <c r="Q65" s="9"/>
      <c r="R65" s="10">
        <v>1</v>
      </c>
      <c r="S65" s="10"/>
      <c r="T65" s="9">
        <v>1</v>
      </c>
      <c r="U65" s="9"/>
      <c r="V65" s="11">
        <f t="shared" si="2"/>
        <v>10</v>
      </c>
    </row>
    <row r="66" spans="1:22" x14ac:dyDescent="0.25">
      <c r="A66" s="4" t="str">
        <f t="shared" si="6"/>
        <v>Московский</v>
      </c>
      <c r="B66" s="12" t="str">
        <f t="shared" si="6"/>
        <v>ГБОУ СОШ №489</v>
      </c>
      <c r="C66" s="6">
        <f t="shared" si="6"/>
        <v>11489</v>
      </c>
      <c r="D66" s="6" t="str">
        <f t="shared" si="6"/>
        <v>СОШ</v>
      </c>
      <c r="E66" s="8" t="str">
        <f t="shared" si="6"/>
        <v>2б</v>
      </c>
      <c r="F66" s="8">
        <f t="shared" si="6"/>
        <v>129</v>
      </c>
      <c r="G66" s="8">
        <f t="shared" si="6"/>
        <v>120</v>
      </c>
      <c r="H66" s="9">
        <v>2</v>
      </c>
      <c r="I66" s="9"/>
      <c r="J66" s="10">
        <v>1</v>
      </c>
      <c r="K66" s="10"/>
      <c r="L66" s="9"/>
      <c r="M66" s="9">
        <v>2</v>
      </c>
      <c r="N66" s="10">
        <v>1</v>
      </c>
      <c r="O66" s="10"/>
      <c r="P66" s="9">
        <v>2</v>
      </c>
      <c r="Q66" s="9"/>
      <c r="R66" s="10">
        <v>1</v>
      </c>
      <c r="S66" s="10"/>
      <c r="T66" s="9">
        <v>2</v>
      </c>
      <c r="U66" s="9"/>
      <c r="V66" s="11">
        <f t="shared" si="2"/>
        <v>11</v>
      </c>
    </row>
    <row r="67" spans="1:22" x14ac:dyDescent="0.25">
      <c r="A67" s="4" t="str">
        <f t="shared" si="6"/>
        <v>Московский</v>
      </c>
      <c r="B67" s="12" t="str">
        <f t="shared" si="6"/>
        <v>ГБОУ СОШ №489</v>
      </c>
      <c r="C67" s="6">
        <f t="shared" si="6"/>
        <v>11489</v>
      </c>
      <c r="D67" s="6" t="str">
        <f t="shared" si="6"/>
        <v>СОШ</v>
      </c>
      <c r="E67" s="8" t="str">
        <f t="shared" si="6"/>
        <v>2б</v>
      </c>
      <c r="F67" s="8">
        <f t="shared" si="6"/>
        <v>129</v>
      </c>
      <c r="G67" s="8">
        <f t="shared" si="6"/>
        <v>120</v>
      </c>
      <c r="H67" s="9">
        <v>1</v>
      </c>
      <c r="I67" s="9"/>
      <c r="J67" s="10"/>
      <c r="K67" s="10">
        <v>1</v>
      </c>
      <c r="L67" s="9">
        <v>1</v>
      </c>
      <c r="M67" s="9"/>
      <c r="N67" s="10">
        <v>1</v>
      </c>
      <c r="O67" s="10"/>
      <c r="P67" s="9">
        <v>2</v>
      </c>
      <c r="Q67" s="9"/>
      <c r="R67" s="10"/>
      <c r="S67" s="10">
        <v>1</v>
      </c>
      <c r="T67" s="9">
        <v>1</v>
      </c>
      <c r="U67" s="9"/>
      <c r="V67" s="11">
        <f t="shared" si="2"/>
        <v>8</v>
      </c>
    </row>
    <row r="68" spans="1:22" x14ac:dyDescent="0.25">
      <c r="A68" s="4" t="str">
        <f t="shared" si="6"/>
        <v>Московский</v>
      </c>
      <c r="B68" s="12" t="str">
        <f t="shared" si="6"/>
        <v>ГБОУ СОШ №489</v>
      </c>
      <c r="C68" s="6">
        <f t="shared" si="6"/>
        <v>11489</v>
      </c>
      <c r="D68" s="6" t="str">
        <f t="shared" si="6"/>
        <v>СОШ</v>
      </c>
      <c r="E68" s="8" t="str">
        <f t="shared" si="6"/>
        <v>2б</v>
      </c>
      <c r="F68" s="8">
        <f t="shared" si="6"/>
        <v>129</v>
      </c>
      <c r="G68" s="8">
        <f t="shared" si="6"/>
        <v>120</v>
      </c>
      <c r="H68" s="9"/>
      <c r="I68" s="9">
        <v>2</v>
      </c>
      <c r="J68" s="10"/>
      <c r="K68" s="10">
        <v>1</v>
      </c>
      <c r="L68" s="9"/>
      <c r="M68" s="9">
        <v>1</v>
      </c>
      <c r="N68" s="10">
        <v>1</v>
      </c>
      <c r="O68" s="10"/>
      <c r="P68" s="9"/>
      <c r="Q68" s="9">
        <v>2</v>
      </c>
      <c r="R68" s="10"/>
      <c r="S68" s="10">
        <v>1</v>
      </c>
      <c r="T68" s="9">
        <v>1</v>
      </c>
      <c r="U68" s="9"/>
      <c r="V68" s="11">
        <f t="shared" si="2"/>
        <v>9</v>
      </c>
    </row>
    <row r="69" spans="1:22" x14ac:dyDescent="0.25">
      <c r="A69" s="4" t="str">
        <f t="shared" si="6"/>
        <v>Московский</v>
      </c>
      <c r="B69" s="12" t="str">
        <f t="shared" si="6"/>
        <v>ГБОУ СОШ №489</v>
      </c>
      <c r="C69" s="6">
        <f t="shared" si="6"/>
        <v>11489</v>
      </c>
      <c r="D69" s="6" t="str">
        <f t="shared" si="6"/>
        <v>СОШ</v>
      </c>
      <c r="E69" s="8" t="str">
        <f t="shared" si="6"/>
        <v>2б</v>
      </c>
      <c r="F69" s="8">
        <f t="shared" si="6"/>
        <v>129</v>
      </c>
      <c r="G69" s="8">
        <f t="shared" si="6"/>
        <v>120</v>
      </c>
      <c r="H69" s="9"/>
      <c r="I69" s="9">
        <v>2</v>
      </c>
      <c r="J69" s="10">
        <v>1</v>
      </c>
      <c r="K69" s="10"/>
      <c r="L69" s="9">
        <v>2</v>
      </c>
      <c r="M69" s="9"/>
      <c r="N69" s="10">
        <v>1</v>
      </c>
      <c r="O69" s="10"/>
      <c r="P69" s="9">
        <v>2</v>
      </c>
      <c r="Q69" s="9"/>
      <c r="R69" s="10">
        <v>1</v>
      </c>
      <c r="S69" s="10"/>
      <c r="T69" s="9"/>
      <c r="U69" s="9">
        <v>2</v>
      </c>
      <c r="V69" s="11">
        <f t="shared" ref="V69:V123" si="7">IF(COUNTBLANK(H69:U69)&lt;=7,SUM(H69:U69),"Не писал")</f>
        <v>11</v>
      </c>
    </row>
    <row r="70" spans="1:22" x14ac:dyDescent="0.25">
      <c r="A70" s="4" t="str">
        <f t="shared" ref="A70:G85" si="8">A69</f>
        <v>Московский</v>
      </c>
      <c r="B70" s="12" t="str">
        <f t="shared" si="8"/>
        <v>ГБОУ СОШ №489</v>
      </c>
      <c r="C70" s="6">
        <f t="shared" si="8"/>
        <v>11489</v>
      </c>
      <c r="D70" s="6" t="str">
        <f t="shared" si="8"/>
        <v>СОШ</v>
      </c>
      <c r="E70" s="8" t="str">
        <f t="shared" si="8"/>
        <v>2б</v>
      </c>
      <c r="F70" s="8">
        <f t="shared" si="8"/>
        <v>129</v>
      </c>
      <c r="G70" s="8">
        <f t="shared" si="8"/>
        <v>120</v>
      </c>
      <c r="H70" s="9">
        <v>1</v>
      </c>
      <c r="I70" s="9"/>
      <c r="J70" s="10"/>
      <c r="K70" s="10">
        <v>1</v>
      </c>
      <c r="L70" s="9">
        <v>2</v>
      </c>
      <c r="M70" s="9"/>
      <c r="N70" s="10">
        <v>1</v>
      </c>
      <c r="O70" s="10"/>
      <c r="P70" s="9">
        <v>2</v>
      </c>
      <c r="Q70" s="9"/>
      <c r="R70" s="10"/>
      <c r="S70" s="10">
        <v>0</v>
      </c>
      <c r="T70" s="9">
        <v>0</v>
      </c>
      <c r="U70" s="9"/>
      <c r="V70" s="11">
        <f t="shared" si="7"/>
        <v>7</v>
      </c>
    </row>
    <row r="71" spans="1:22" x14ac:dyDescent="0.25">
      <c r="A71" s="4" t="str">
        <f t="shared" si="8"/>
        <v>Московский</v>
      </c>
      <c r="B71" s="12" t="str">
        <f t="shared" si="8"/>
        <v>ГБОУ СОШ №489</v>
      </c>
      <c r="C71" s="6">
        <f t="shared" si="8"/>
        <v>11489</v>
      </c>
      <c r="D71" s="6" t="str">
        <f t="shared" si="8"/>
        <v>СОШ</v>
      </c>
      <c r="E71" s="8" t="str">
        <f t="shared" si="8"/>
        <v>2б</v>
      </c>
      <c r="F71" s="8">
        <f t="shared" si="8"/>
        <v>129</v>
      </c>
      <c r="G71" s="8">
        <f t="shared" si="8"/>
        <v>120</v>
      </c>
      <c r="H71" s="9">
        <v>1</v>
      </c>
      <c r="I71" s="9"/>
      <c r="J71" s="10"/>
      <c r="K71" s="10">
        <v>1</v>
      </c>
      <c r="L71" s="9"/>
      <c r="M71" s="9">
        <v>1</v>
      </c>
      <c r="N71" s="10">
        <v>1</v>
      </c>
      <c r="O71" s="10"/>
      <c r="P71" s="9">
        <v>2</v>
      </c>
      <c r="Q71" s="9"/>
      <c r="R71" s="10">
        <v>0</v>
      </c>
      <c r="S71" s="10"/>
      <c r="T71" s="9">
        <v>0</v>
      </c>
      <c r="U71" s="9"/>
      <c r="V71" s="11">
        <f t="shared" si="7"/>
        <v>6</v>
      </c>
    </row>
    <row r="72" spans="1:22" x14ac:dyDescent="0.25">
      <c r="A72" s="4" t="str">
        <f t="shared" si="8"/>
        <v>Московский</v>
      </c>
      <c r="B72" s="12" t="str">
        <f t="shared" si="8"/>
        <v>ГБОУ СОШ №489</v>
      </c>
      <c r="C72" s="6">
        <f t="shared" si="8"/>
        <v>11489</v>
      </c>
      <c r="D72" s="6" t="str">
        <f t="shared" si="8"/>
        <v>СОШ</v>
      </c>
      <c r="E72" s="8" t="str">
        <f t="shared" si="8"/>
        <v>2б</v>
      </c>
      <c r="F72" s="8">
        <f t="shared" si="8"/>
        <v>129</v>
      </c>
      <c r="G72" s="8">
        <f t="shared" si="8"/>
        <v>120</v>
      </c>
      <c r="H72" s="9">
        <v>2</v>
      </c>
      <c r="I72" s="9"/>
      <c r="J72" s="10"/>
      <c r="K72" s="10">
        <v>1</v>
      </c>
      <c r="L72" s="9"/>
      <c r="M72" s="9">
        <v>1</v>
      </c>
      <c r="N72" s="10">
        <v>1</v>
      </c>
      <c r="O72" s="10"/>
      <c r="P72" s="9">
        <v>2</v>
      </c>
      <c r="Q72" s="9"/>
      <c r="R72" s="10">
        <v>1</v>
      </c>
      <c r="S72" s="10"/>
      <c r="T72" s="9">
        <v>1</v>
      </c>
      <c r="U72" s="9"/>
      <c r="V72" s="11">
        <f t="shared" si="7"/>
        <v>9</v>
      </c>
    </row>
    <row r="73" spans="1:22" x14ac:dyDescent="0.25">
      <c r="A73" s="4" t="str">
        <f t="shared" si="8"/>
        <v>Московский</v>
      </c>
      <c r="B73" s="12" t="str">
        <f t="shared" si="8"/>
        <v>ГБОУ СОШ №489</v>
      </c>
      <c r="C73" s="6">
        <f t="shared" si="8"/>
        <v>11489</v>
      </c>
      <c r="D73" s="6" t="str">
        <f t="shared" si="8"/>
        <v>СОШ</v>
      </c>
      <c r="E73" s="8" t="str">
        <f t="shared" si="8"/>
        <v>2б</v>
      </c>
      <c r="F73" s="8">
        <f t="shared" si="8"/>
        <v>129</v>
      </c>
      <c r="G73" s="8">
        <f t="shared" si="8"/>
        <v>120</v>
      </c>
      <c r="H73" s="9"/>
      <c r="I73" s="9">
        <v>2</v>
      </c>
      <c r="J73" s="10"/>
      <c r="K73" s="10">
        <v>0</v>
      </c>
      <c r="L73" s="9"/>
      <c r="M73" s="9">
        <v>2</v>
      </c>
      <c r="N73" s="10">
        <v>1</v>
      </c>
      <c r="O73" s="10"/>
      <c r="P73" s="9">
        <v>2</v>
      </c>
      <c r="Q73" s="9"/>
      <c r="R73" s="10"/>
      <c r="S73" s="10">
        <v>0</v>
      </c>
      <c r="T73" s="9">
        <v>2</v>
      </c>
      <c r="U73" s="9"/>
      <c r="V73" s="11">
        <f t="shared" si="7"/>
        <v>9</v>
      </c>
    </row>
    <row r="74" spans="1:22" x14ac:dyDescent="0.25">
      <c r="A74" s="4" t="str">
        <f t="shared" si="8"/>
        <v>Московский</v>
      </c>
      <c r="B74" s="12" t="str">
        <f t="shared" si="8"/>
        <v>ГБОУ СОШ №489</v>
      </c>
      <c r="C74" s="6">
        <f t="shared" si="8"/>
        <v>11489</v>
      </c>
      <c r="D74" s="6" t="str">
        <f t="shared" si="8"/>
        <v>СОШ</v>
      </c>
      <c r="E74" s="8" t="str">
        <f t="shared" si="8"/>
        <v>2б</v>
      </c>
      <c r="F74" s="8">
        <f t="shared" si="8"/>
        <v>129</v>
      </c>
      <c r="G74" s="8">
        <f t="shared" si="8"/>
        <v>120</v>
      </c>
      <c r="H74" s="9">
        <v>0</v>
      </c>
      <c r="I74" s="9"/>
      <c r="J74" s="10">
        <v>1</v>
      </c>
      <c r="K74" s="10"/>
      <c r="L74" s="9"/>
      <c r="M74" s="9">
        <v>2</v>
      </c>
      <c r="N74" s="10">
        <v>1</v>
      </c>
      <c r="O74" s="10"/>
      <c r="P74" s="9">
        <v>2</v>
      </c>
      <c r="Q74" s="9"/>
      <c r="R74" s="10">
        <v>1</v>
      </c>
      <c r="S74" s="10"/>
      <c r="T74" s="9">
        <v>1</v>
      </c>
      <c r="U74" s="9"/>
      <c r="V74" s="11">
        <f t="shared" si="7"/>
        <v>8</v>
      </c>
    </row>
    <row r="75" spans="1:22" x14ac:dyDescent="0.25">
      <c r="A75" s="4" t="str">
        <f t="shared" si="8"/>
        <v>Московский</v>
      </c>
      <c r="B75" s="12" t="str">
        <f t="shared" si="8"/>
        <v>ГБОУ СОШ №489</v>
      </c>
      <c r="C75" s="6">
        <f t="shared" si="8"/>
        <v>11489</v>
      </c>
      <c r="D75" s="6" t="str">
        <f t="shared" si="8"/>
        <v>СОШ</v>
      </c>
      <c r="E75" s="8" t="str">
        <f t="shared" si="8"/>
        <v>2б</v>
      </c>
      <c r="F75" s="8">
        <f t="shared" si="8"/>
        <v>129</v>
      </c>
      <c r="G75" s="8">
        <f t="shared" si="8"/>
        <v>120</v>
      </c>
      <c r="H75" s="9"/>
      <c r="I75" s="9">
        <v>0</v>
      </c>
      <c r="J75" s="10">
        <v>0</v>
      </c>
      <c r="K75" s="10"/>
      <c r="L75" s="9"/>
      <c r="M75" s="9">
        <v>1</v>
      </c>
      <c r="N75" s="10">
        <v>1</v>
      </c>
      <c r="O75" s="10"/>
      <c r="P75" s="9">
        <v>2</v>
      </c>
      <c r="Q75" s="9"/>
      <c r="R75" s="10">
        <v>1</v>
      </c>
      <c r="S75" s="10"/>
      <c r="T75" s="9">
        <v>1</v>
      </c>
      <c r="U75" s="9"/>
      <c r="V75" s="11">
        <f t="shared" si="7"/>
        <v>6</v>
      </c>
    </row>
    <row r="76" spans="1:22" x14ac:dyDescent="0.25">
      <c r="A76" s="4" t="str">
        <f t="shared" si="8"/>
        <v>Московский</v>
      </c>
      <c r="B76" s="12" t="str">
        <f t="shared" si="8"/>
        <v>ГБОУ СОШ №489</v>
      </c>
      <c r="C76" s="6">
        <f t="shared" si="8"/>
        <v>11489</v>
      </c>
      <c r="D76" s="6" t="str">
        <f t="shared" si="8"/>
        <v>СОШ</v>
      </c>
      <c r="E76" s="8" t="str">
        <f t="shared" si="8"/>
        <v>2б</v>
      </c>
      <c r="F76" s="8">
        <f t="shared" si="8"/>
        <v>129</v>
      </c>
      <c r="G76" s="8">
        <f t="shared" si="8"/>
        <v>120</v>
      </c>
      <c r="H76" s="9"/>
      <c r="I76" s="9">
        <v>1</v>
      </c>
      <c r="J76" s="10">
        <v>1</v>
      </c>
      <c r="K76" s="10"/>
      <c r="L76" s="9"/>
      <c r="M76" s="9">
        <v>2</v>
      </c>
      <c r="N76" s="10">
        <v>0</v>
      </c>
      <c r="O76" s="10"/>
      <c r="P76" s="9">
        <v>2</v>
      </c>
      <c r="Q76" s="9"/>
      <c r="R76" s="10"/>
      <c r="S76" s="10">
        <v>1</v>
      </c>
      <c r="T76" s="9">
        <v>0</v>
      </c>
      <c r="U76" s="9"/>
      <c r="V76" s="11">
        <f t="shared" si="7"/>
        <v>7</v>
      </c>
    </row>
    <row r="77" spans="1:22" x14ac:dyDescent="0.25">
      <c r="A77" s="4" t="str">
        <f t="shared" si="8"/>
        <v>Московский</v>
      </c>
      <c r="B77" s="12" t="str">
        <f t="shared" si="8"/>
        <v>ГБОУ СОШ №489</v>
      </c>
      <c r="C77" s="6">
        <f t="shared" si="8"/>
        <v>11489</v>
      </c>
      <c r="D77" s="6" t="str">
        <f t="shared" si="8"/>
        <v>СОШ</v>
      </c>
      <c r="E77" s="8" t="str">
        <f t="shared" si="8"/>
        <v>2б</v>
      </c>
      <c r="F77" s="8">
        <f t="shared" si="8"/>
        <v>129</v>
      </c>
      <c r="G77" s="8">
        <f t="shared" si="8"/>
        <v>120</v>
      </c>
      <c r="H77" s="9">
        <v>2</v>
      </c>
      <c r="I77" s="9"/>
      <c r="J77" s="10">
        <v>1</v>
      </c>
      <c r="K77" s="10"/>
      <c r="L77" s="9">
        <v>1</v>
      </c>
      <c r="M77" s="9"/>
      <c r="N77" s="10">
        <v>1</v>
      </c>
      <c r="O77" s="10"/>
      <c r="P77" s="9">
        <v>2</v>
      </c>
      <c r="Q77" s="9"/>
      <c r="R77" s="10">
        <v>1</v>
      </c>
      <c r="S77" s="10"/>
      <c r="T77" s="9">
        <v>1</v>
      </c>
      <c r="U77" s="9"/>
      <c r="V77" s="11">
        <f t="shared" si="7"/>
        <v>9</v>
      </c>
    </row>
    <row r="78" spans="1:22" x14ac:dyDescent="0.25">
      <c r="A78" s="4" t="str">
        <f t="shared" si="8"/>
        <v>Московский</v>
      </c>
      <c r="B78" s="12" t="str">
        <f t="shared" si="8"/>
        <v>ГБОУ СОШ №489</v>
      </c>
      <c r="C78" s="6">
        <f t="shared" si="8"/>
        <v>11489</v>
      </c>
      <c r="D78" s="6" t="str">
        <f t="shared" si="8"/>
        <v>СОШ</v>
      </c>
      <c r="E78" s="8" t="str">
        <f t="shared" si="8"/>
        <v>2б</v>
      </c>
      <c r="F78" s="8">
        <f t="shared" si="8"/>
        <v>129</v>
      </c>
      <c r="G78" s="8">
        <f t="shared" si="8"/>
        <v>120</v>
      </c>
      <c r="H78" s="9">
        <v>0</v>
      </c>
      <c r="I78" s="9"/>
      <c r="J78" s="10"/>
      <c r="K78" s="10">
        <v>1</v>
      </c>
      <c r="L78" s="9">
        <v>2</v>
      </c>
      <c r="M78" s="9"/>
      <c r="N78" s="10">
        <v>1</v>
      </c>
      <c r="O78" s="10"/>
      <c r="P78" s="9"/>
      <c r="Q78" s="9">
        <v>1</v>
      </c>
      <c r="R78" s="10"/>
      <c r="S78" s="10">
        <v>1</v>
      </c>
      <c r="T78" s="9">
        <v>2</v>
      </c>
      <c r="U78" s="9"/>
      <c r="V78" s="11">
        <f t="shared" si="7"/>
        <v>8</v>
      </c>
    </row>
    <row r="79" spans="1:22" x14ac:dyDescent="0.25">
      <c r="A79" s="4" t="str">
        <f t="shared" si="8"/>
        <v>Московский</v>
      </c>
      <c r="B79" s="12" t="str">
        <f t="shared" si="8"/>
        <v>ГБОУ СОШ №489</v>
      </c>
      <c r="C79" s="6">
        <f t="shared" si="8"/>
        <v>11489</v>
      </c>
      <c r="D79" s="6" t="str">
        <f t="shared" si="8"/>
        <v>СОШ</v>
      </c>
      <c r="E79" s="8" t="str">
        <f t="shared" si="8"/>
        <v>2б</v>
      </c>
      <c r="F79" s="8">
        <f t="shared" si="8"/>
        <v>129</v>
      </c>
      <c r="G79" s="8">
        <f t="shared" si="8"/>
        <v>120</v>
      </c>
      <c r="H79" s="9">
        <v>0</v>
      </c>
      <c r="I79" s="9"/>
      <c r="J79" s="10">
        <v>0</v>
      </c>
      <c r="K79" s="10"/>
      <c r="L79" s="9"/>
      <c r="M79" s="9">
        <v>1</v>
      </c>
      <c r="N79" s="10">
        <v>1</v>
      </c>
      <c r="O79" s="10"/>
      <c r="P79" s="9">
        <v>2</v>
      </c>
      <c r="Q79" s="9"/>
      <c r="R79" s="10">
        <v>1</v>
      </c>
      <c r="S79" s="10"/>
      <c r="T79" s="9">
        <v>1</v>
      </c>
      <c r="U79" s="9"/>
      <c r="V79" s="11">
        <f t="shared" si="7"/>
        <v>6</v>
      </c>
    </row>
    <row r="80" spans="1:22" x14ac:dyDescent="0.25">
      <c r="A80" s="4" t="str">
        <f t="shared" si="8"/>
        <v>Московский</v>
      </c>
      <c r="B80" s="12" t="str">
        <f t="shared" si="8"/>
        <v>ГБОУ СОШ №489</v>
      </c>
      <c r="C80" s="6">
        <f t="shared" si="8"/>
        <v>11489</v>
      </c>
      <c r="D80" s="6" t="str">
        <f t="shared" si="8"/>
        <v>СОШ</v>
      </c>
      <c r="E80" s="8" t="str">
        <f t="shared" si="8"/>
        <v>2б</v>
      </c>
      <c r="F80" s="8">
        <f t="shared" si="8"/>
        <v>129</v>
      </c>
      <c r="G80" s="8">
        <f t="shared" si="8"/>
        <v>120</v>
      </c>
      <c r="H80" s="9">
        <v>1</v>
      </c>
      <c r="I80" s="9"/>
      <c r="J80" s="10">
        <v>1</v>
      </c>
      <c r="K80" s="10"/>
      <c r="L80" s="9"/>
      <c r="M80" s="9">
        <v>2</v>
      </c>
      <c r="N80" s="10">
        <v>1</v>
      </c>
      <c r="O80" s="10"/>
      <c r="P80" s="9">
        <v>2</v>
      </c>
      <c r="Q80" s="9"/>
      <c r="R80" s="10"/>
      <c r="S80" s="10">
        <v>1</v>
      </c>
      <c r="T80" s="9">
        <v>1</v>
      </c>
      <c r="U80" s="9"/>
      <c r="V80" s="11">
        <f t="shared" si="7"/>
        <v>9</v>
      </c>
    </row>
    <row r="81" spans="1:22" x14ac:dyDescent="0.25">
      <c r="A81" s="4" t="str">
        <f t="shared" si="8"/>
        <v>Московский</v>
      </c>
      <c r="B81" s="12" t="str">
        <f t="shared" si="8"/>
        <v>ГБОУ СОШ №489</v>
      </c>
      <c r="C81" s="6">
        <f t="shared" si="8"/>
        <v>11489</v>
      </c>
      <c r="D81" s="6" t="str">
        <f t="shared" si="8"/>
        <v>СОШ</v>
      </c>
      <c r="E81" s="8" t="str">
        <f t="shared" si="8"/>
        <v>2б</v>
      </c>
      <c r="F81" s="8">
        <f t="shared" si="8"/>
        <v>129</v>
      </c>
      <c r="G81" s="8">
        <f t="shared" si="8"/>
        <v>120</v>
      </c>
      <c r="H81" s="9">
        <v>0</v>
      </c>
      <c r="I81" s="9"/>
      <c r="J81" s="10"/>
      <c r="K81" s="10">
        <v>1</v>
      </c>
      <c r="L81" s="9"/>
      <c r="M81" s="9">
        <v>1</v>
      </c>
      <c r="N81" s="10"/>
      <c r="O81" s="10">
        <v>1</v>
      </c>
      <c r="P81" s="9">
        <v>2</v>
      </c>
      <c r="Q81" s="9"/>
      <c r="R81" s="10">
        <v>1</v>
      </c>
      <c r="S81" s="10"/>
      <c r="T81" s="9">
        <v>1</v>
      </c>
      <c r="U81" s="9"/>
      <c r="V81" s="11">
        <f t="shared" si="7"/>
        <v>7</v>
      </c>
    </row>
    <row r="82" spans="1:22" x14ac:dyDescent="0.25">
      <c r="A82" s="4" t="str">
        <f t="shared" si="8"/>
        <v>Московский</v>
      </c>
      <c r="B82" s="12" t="str">
        <f t="shared" si="8"/>
        <v>ГБОУ СОШ №489</v>
      </c>
      <c r="C82" s="6">
        <f t="shared" si="8"/>
        <v>11489</v>
      </c>
      <c r="D82" s="6" t="str">
        <f t="shared" si="8"/>
        <v>СОШ</v>
      </c>
      <c r="E82" s="8" t="str">
        <f t="shared" si="8"/>
        <v>2б</v>
      </c>
      <c r="F82" s="8">
        <f t="shared" si="8"/>
        <v>129</v>
      </c>
      <c r="G82" s="8">
        <f t="shared" si="8"/>
        <v>120</v>
      </c>
      <c r="H82" s="9">
        <v>2</v>
      </c>
      <c r="I82" s="9"/>
      <c r="J82" s="10">
        <v>1</v>
      </c>
      <c r="K82" s="10"/>
      <c r="L82" s="9">
        <v>2</v>
      </c>
      <c r="M82" s="9"/>
      <c r="N82" s="10">
        <v>1</v>
      </c>
      <c r="O82" s="10"/>
      <c r="P82" s="9"/>
      <c r="Q82" s="9">
        <v>2</v>
      </c>
      <c r="R82" s="10"/>
      <c r="S82" s="10">
        <v>1</v>
      </c>
      <c r="T82" s="9">
        <v>0</v>
      </c>
      <c r="U82" s="9"/>
      <c r="V82" s="11">
        <f t="shared" si="7"/>
        <v>9</v>
      </c>
    </row>
    <row r="83" spans="1:22" x14ac:dyDescent="0.25">
      <c r="A83" s="4" t="str">
        <f t="shared" si="8"/>
        <v>Московский</v>
      </c>
      <c r="B83" s="12" t="str">
        <f t="shared" si="8"/>
        <v>ГБОУ СОШ №489</v>
      </c>
      <c r="C83" s="6">
        <f t="shared" si="8"/>
        <v>11489</v>
      </c>
      <c r="D83" s="6" t="str">
        <f t="shared" si="8"/>
        <v>СОШ</v>
      </c>
      <c r="E83" s="8" t="str">
        <f t="shared" si="8"/>
        <v>2б</v>
      </c>
      <c r="F83" s="8">
        <f t="shared" si="8"/>
        <v>129</v>
      </c>
      <c r="G83" s="8">
        <f t="shared" si="8"/>
        <v>120</v>
      </c>
      <c r="H83" s="9">
        <v>1</v>
      </c>
      <c r="I83" s="9"/>
      <c r="J83" s="10">
        <v>0</v>
      </c>
      <c r="K83" s="10"/>
      <c r="L83" s="9">
        <v>2</v>
      </c>
      <c r="M83" s="9"/>
      <c r="N83" s="10">
        <v>0</v>
      </c>
      <c r="O83" s="10"/>
      <c r="P83" s="9">
        <v>2</v>
      </c>
      <c r="Q83" s="9"/>
      <c r="R83" s="10">
        <v>0</v>
      </c>
      <c r="S83" s="10"/>
      <c r="T83" s="9">
        <v>1</v>
      </c>
      <c r="U83" s="9"/>
      <c r="V83" s="11">
        <f t="shared" si="7"/>
        <v>6</v>
      </c>
    </row>
    <row r="84" spans="1:22" x14ac:dyDescent="0.25">
      <c r="A84" s="4" t="str">
        <f t="shared" si="8"/>
        <v>Московский</v>
      </c>
      <c r="B84" s="12" t="str">
        <f t="shared" si="8"/>
        <v>ГБОУ СОШ №489</v>
      </c>
      <c r="C84" s="6">
        <f t="shared" si="8"/>
        <v>11489</v>
      </c>
      <c r="D84" s="6" t="str">
        <f t="shared" si="8"/>
        <v>СОШ</v>
      </c>
      <c r="E84" s="8" t="str">
        <f t="shared" si="8"/>
        <v>2б</v>
      </c>
      <c r="F84" s="8">
        <f t="shared" si="8"/>
        <v>129</v>
      </c>
      <c r="G84" s="8">
        <f t="shared" si="8"/>
        <v>120</v>
      </c>
      <c r="H84" s="9">
        <v>0</v>
      </c>
      <c r="I84" s="9"/>
      <c r="J84" s="10"/>
      <c r="K84" s="10">
        <v>0</v>
      </c>
      <c r="L84" s="9"/>
      <c r="M84" s="9">
        <v>1</v>
      </c>
      <c r="N84" s="10"/>
      <c r="O84" s="10">
        <v>0</v>
      </c>
      <c r="P84" s="9">
        <v>2</v>
      </c>
      <c r="Q84" s="9"/>
      <c r="R84" s="10"/>
      <c r="S84" s="10">
        <v>0</v>
      </c>
      <c r="T84" s="9">
        <v>0</v>
      </c>
      <c r="U84" s="9"/>
      <c r="V84" s="11">
        <f t="shared" si="7"/>
        <v>3</v>
      </c>
    </row>
    <row r="85" spans="1:22" x14ac:dyDescent="0.25">
      <c r="A85" s="4" t="str">
        <f t="shared" si="8"/>
        <v>Московский</v>
      </c>
      <c r="B85" s="12" t="str">
        <f t="shared" si="8"/>
        <v>ГБОУ СОШ №489</v>
      </c>
      <c r="C85" s="6">
        <f t="shared" si="8"/>
        <v>11489</v>
      </c>
      <c r="D85" s="6" t="str">
        <f t="shared" si="8"/>
        <v>СОШ</v>
      </c>
      <c r="E85" s="8" t="str">
        <f t="shared" si="8"/>
        <v>2б</v>
      </c>
      <c r="F85" s="8">
        <f t="shared" si="8"/>
        <v>129</v>
      </c>
      <c r="G85" s="8">
        <f t="shared" si="8"/>
        <v>120</v>
      </c>
      <c r="H85" s="9"/>
      <c r="I85" s="9">
        <v>2</v>
      </c>
      <c r="J85" s="10"/>
      <c r="K85" s="10">
        <v>1</v>
      </c>
      <c r="L85" s="9"/>
      <c r="M85" s="9">
        <v>2</v>
      </c>
      <c r="N85" s="10">
        <v>1</v>
      </c>
      <c r="O85" s="10"/>
      <c r="P85" s="9"/>
      <c r="Q85" s="9">
        <v>1</v>
      </c>
      <c r="R85" s="10"/>
      <c r="S85" s="10">
        <v>1</v>
      </c>
      <c r="T85" s="9">
        <v>0</v>
      </c>
      <c r="U85" s="9"/>
      <c r="V85" s="11">
        <f t="shared" si="7"/>
        <v>8</v>
      </c>
    </row>
    <row r="86" spans="1:22" x14ac:dyDescent="0.25">
      <c r="A86" s="4" t="str">
        <f t="shared" ref="A86:G101" si="9">A85</f>
        <v>Московский</v>
      </c>
      <c r="B86" s="12" t="str">
        <f t="shared" si="9"/>
        <v>ГБОУ СОШ №489</v>
      </c>
      <c r="C86" s="6">
        <f t="shared" si="9"/>
        <v>11489</v>
      </c>
      <c r="D86" s="6" t="str">
        <f t="shared" si="9"/>
        <v>СОШ</v>
      </c>
      <c r="E86" s="8" t="str">
        <f t="shared" si="9"/>
        <v>2б</v>
      </c>
      <c r="F86" s="8">
        <f t="shared" si="9"/>
        <v>129</v>
      </c>
      <c r="G86" s="8">
        <f t="shared" si="9"/>
        <v>120</v>
      </c>
      <c r="H86" s="9"/>
      <c r="I86" s="9">
        <v>0</v>
      </c>
      <c r="J86" s="10">
        <v>1</v>
      </c>
      <c r="K86" s="10"/>
      <c r="L86" s="9">
        <v>2</v>
      </c>
      <c r="M86" s="9"/>
      <c r="N86" s="10">
        <v>1</v>
      </c>
      <c r="O86" s="10"/>
      <c r="P86" s="9">
        <v>2</v>
      </c>
      <c r="Q86" s="9"/>
      <c r="R86" s="10"/>
      <c r="S86" s="10">
        <v>1</v>
      </c>
      <c r="T86" s="9"/>
      <c r="U86" s="9">
        <v>2</v>
      </c>
      <c r="V86" s="11">
        <f t="shared" si="7"/>
        <v>9</v>
      </c>
    </row>
    <row r="87" spans="1:22" x14ac:dyDescent="0.25">
      <c r="A87" s="4" t="str">
        <f t="shared" si="9"/>
        <v>Московский</v>
      </c>
      <c r="B87" s="12" t="str">
        <f t="shared" si="9"/>
        <v>ГБОУ СОШ №489</v>
      </c>
      <c r="C87" s="6">
        <f t="shared" si="9"/>
        <v>11489</v>
      </c>
      <c r="D87" s="6" t="str">
        <f t="shared" si="9"/>
        <v>СОШ</v>
      </c>
      <c r="E87" s="8" t="str">
        <f t="shared" si="9"/>
        <v>2б</v>
      </c>
      <c r="F87" s="8">
        <f t="shared" si="9"/>
        <v>129</v>
      </c>
      <c r="G87" s="8">
        <f t="shared" si="9"/>
        <v>120</v>
      </c>
      <c r="H87" s="9"/>
      <c r="I87" s="9">
        <v>0</v>
      </c>
      <c r="J87" s="10"/>
      <c r="K87" s="10">
        <v>1</v>
      </c>
      <c r="L87" s="9">
        <v>0</v>
      </c>
      <c r="M87" s="9"/>
      <c r="N87" s="10">
        <v>0</v>
      </c>
      <c r="O87" s="10"/>
      <c r="P87" s="9"/>
      <c r="Q87" s="9">
        <v>1</v>
      </c>
      <c r="R87" s="10"/>
      <c r="S87" s="10">
        <v>0</v>
      </c>
      <c r="T87" s="9">
        <v>0</v>
      </c>
      <c r="U87" s="9"/>
      <c r="V87" s="11">
        <f t="shared" si="7"/>
        <v>2</v>
      </c>
    </row>
    <row r="88" spans="1:22" x14ac:dyDescent="0.25">
      <c r="A88" s="4" t="str">
        <f t="shared" si="9"/>
        <v>Московский</v>
      </c>
      <c r="B88" s="12" t="str">
        <f t="shared" si="9"/>
        <v>ГБОУ СОШ №489</v>
      </c>
      <c r="C88" s="6">
        <f t="shared" si="9"/>
        <v>11489</v>
      </c>
      <c r="D88" s="6" t="str">
        <f t="shared" si="9"/>
        <v>СОШ</v>
      </c>
      <c r="E88" s="8" t="str">
        <f t="shared" si="9"/>
        <v>2б</v>
      </c>
      <c r="F88" s="8">
        <f t="shared" si="9"/>
        <v>129</v>
      </c>
      <c r="G88" s="8">
        <f t="shared" si="9"/>
        <v>120</v>
      </c>
      <c r="H88" s="9">
        <v>0</v>
      </c>
      <c r="I88" s="9"/>
      <c r="J88" s="10"/>
      <c r="K88" s="10">
        <v>1</v>
      </c>
      <c r="L88" s="9">
        <v>2</v>
      </c>
      <c r="M88" s="9"/>
      <c r="N88" s="10">
        <v>1</v>
      </c>
      <c r="O88" s="10"/>
      <c r="P88" s="9">
        <v>0</v>
      </c>
      <c r="Q88" s="9"/>
      <c r="R88" s="10"/>
      <c r="S88" s="10">
        <v>0</v>
      </c>
      <c r="T88" s="9">
        <v>0</v>
      </c>
      <c r="U88" s="9"/>
      <c r="V88" s="11">
        <f t="shared" si="7"/>
        <v>4</v>
      </c>
    </row>
    <row r="89" spans="1:22" x14ac:dyDescent="0.25">
      <c r="A89" s="4" t="str">
        <f t="shared" si="9"/>
        <v>Московский</v>
      </c>
      <c r="B89" s="12" t="str">
        <f t="shared" si="9"/>
        <v>ГБОУ СОШ №489</v>
      </c>
      <c r="C89" s="6">
        <f t="shared" si="9"/>
        <v>11489</v>
      </c>
      <c r="D89" s="6" t="str">
        <f t="shared" si="9"/>
        <v>СОШ</v>
      </c>
      <c r="E89" s="8" t="str">
        <f t="shared" si="9"/>
        <v>2б</v>
      </c>
      <c r="F89" s="8">
        <f t="shared" si="9"/>
        <v>129</v>
      </c>
      <c r="G89" s="8">
        <f t="shared" si="9"/>
        <v>120</v>
      </c>
      <c r="H89" s="9">
        <v>2</v>
      </c>
      <c r="I89" s="9"/>
      <c r="J89" s="10">
        <v>1</v>
      </c>
      <c r="K89" s="10"/>
      <c r="L89" s="9">
        <v>0</v>
      </c>
      <c r="M89" s="9"/>
      <c r="N89" s="10">
        <v>1</v>
      </c>
      <c r="O89" s="10"/>
      <c r="P89" s="9">
        <v>0</v>
      </c>
      <c r="Q89" s="9"/>
      <c r="R89" s="10">
        <v>1</v>
      </c>
      <c r="S89" s="10"/>
      <c r="T89" s="9">
        <v>1</v>
      </c>
      <c r="U89" s="9"/>
      <c r="V89" s="11">
        <f t="shared" si="7"/>
        <v>6</v>
      </c>
    </row>
    <row r="90" spans="1:22" x14ac:dyDescent="0.25">
      <c r="A90" s="4" t="str">
        <f t="shared" si="9"/>
        <v>Московский</v>
      </c>
      <c r="B90" s="12" t="str">
        <f t="shared" si="9"/>
        <v>ГБОУ СОШ №489</v>
      </c>
      <c r="C90" s="6">
        <f t="shared" si="9"/>
        <v>11489</v>
      </c>
      <c r="D90" s="6" t="str">
        <f t="shared" si="9"/>
        <v>СОШ</v>
      </c>
      <c r="E90" s="8" t="str">
        <f t="shared" si="9"/>
        <v>2б</v>
      </c>
      <c r="F90" s="8">
        <f t="shared" si="9"/>
        <v>129</v>
      </c>
      <c r="G90" s="8">
        <f t="shared" si="9"/>
        <v>120</v>
      </c>
      <c r="H90" s="9">
        <v>1</v>
      </c>
      <c r="I90" s="9"/>
      <c r="J90" s="10"/>
      <c r="K90" s="10">
        <v>0</v>
      </c>
      <c r="L90" s="9"/>
      <c r="M90" s="9">
        <v>2</v>
      </c>
      <c r="N90" s="10">
        <v>1</v>
      </c>
      <c r="O90" s="10"/>
      <c r="P90" s="9">
        <v>1</v>
      </c>
      <c r="Q90" s="9"/>
      <c r="R90" s="10"/>
      <c r="S90" s="10">
        <v>1</v>
      </c>
      <c r="T90" s="9">
        <v>1</v>
      </c>
      <c r="U90" s="9"/>
      <c r="V90" s="11">
        <f t="shared" si="7"/>
        <v>7</v>
      </c>
    </row>
    <row r="91" spans="1:22" x14ac:dyDescent="0.25">
      <c r="A91" s="4" t="str">
        <f t="shared" si="9"/>
        <v>Московский</v>
      </c>
      <c r="B91" s="12" t="str">
        <f t="shared" si="9"/>
        <v>ГБОУ СОШ №489</v>
      </c>
      <c r="C91" s="6">
        <f t="shared" si="9"/>
        <v>11489</v>
      </c>
      <c r="D91" s="6" t="str">
        <f t="shared" si="9"/>
        <v>СОШ</v>
      </c>
      <c r="E91" s="8" t="str">
        <f t="shared" si="9"/>
        <v>2б</v>
      </c>
      <c r="F91" s="8">
        <f t="shared" si="9"/>
        <v>129</v>
      </c>
      <c r="G91" s="8">
        <f t="shared" si="9"/>
        <v>120</v>
      </c>
      <c r="H91" s="9">
        <v>2</v>
      </c>
      <c r="I91" s="9"/>
      <c r="J91" s="10">
        <v>0</v>
      </c>
      <c r="K91" s="10"/>
      <c r="L91" s="9"/>
      <c r="M91" s="9">
        <v>0</v>
      </c>
      <c r="N91" s="10">
        <v>0</v>
      </c>
      <c r="O91" s="10"/>
      <c r="P91" s="9"/>
      <c r="Q91" s="9">
        <v>0</v>
      </c>
      <c r="R91" s="10">
        <v>0</v>
      </c>
      <c r="S91" s="10"/>
      <c r="T91" s="9">
        <v>1</v>
      </c>
      <c r="U91" s="9"/>
      <c r="V91" s="11">
        <f t="shared" si="7"/>
        <v>3</v>
      </c>
    </row>
    <row r="92" spans="1:22" x14ac:dyDescent="0.25">
      <c r="A92" s="4" t="str">
        <f t="shared" si="9"/>
        <v>Московский</v>
      </c>
      <c r="B92" s="12" t="str">
        <f t="shared" si="9"/>
        <v>ГБОУ СОШ №489</v>
      </c>
      <c r="C92" s="6">
        <f t="shared" si="9"/>
        <v>11489</v>
      </c>
      <c r="D92" s="6" t="str">
        <f t="shared" si="9"/>
        <v>СОШ</v>
      </c>
      <c r="E92" s="8" t="str">
        <f t="shared" si="9"/>
        <v>2б</v>
      </c>
      <c r="F92" s="8">
        <f t="shared" si="9"/>
        <v>129</v>
      </c>
      <c r="G92" s="8">
        <f t="shared" si="9"/>
        <v>120</v>
      </c>
      <c r="H92" s="9">
        <v>2</v>
      </c>
      <c r="I92" s="9"/>
      <c r="J92" s="10">
        <v>1</v>
      </c>
      <c r="K92" s="10"/>
      <c r="L92" s="9">
        <v>2</v>
      </c>
      <c r="M92" s="9"/>
      <c r="N92" s="10">
        <v>1</v>
      </c>
      <c r="O92" s="10"/>
      <c r="P92" s="9"/>
      <c r="Q92" s="9">
        <v>2</v>
      </c>
      <c r="R92" s="10"/>
      <c r="S92" s="10">
        <v>1</v>
      </c>
      <c r="T92" s="9"/>
      <c r="U92" s="9">
        <v>1</v>
      </c>
      <c r="V92" s="11">
        <f t="shared" si="7"/>
        <v>10</v>
      </c>
    </row>
    <row r="93" spans="1:22" x14ac:dyDescent="0.25">
      <c r="A93" s="4" t="str">
        <f t="shared" si="9"/>
        <v>Московский</v>
      </c>
      <c r="B93" s="12" t="str">
        <f t="shared" si="9"/>
        <v>ГБОУ СОШ №489</v>
      </c>
      <c r="C93" s="6">
        <f t="shared" si="9"/>
        <v>11489</v>
      </c>
      <c r="D93" s="6" t="str">
        <f t="shared" si="9"/>
        <v>СОШ</v>
      </c>
      <c r="E93" s="8" t="str">
        <f t="shared" si="9"/>
        <v>2б</v>
      </c>
      <c r="F93" s="8">
        <f t="shared" si="9"/>
        <v>129</v>
      </c>
      <c r="G93" s="8">
        <f t="shared" si="9"/>
        <v>120</v>
      </c>
      <c r="H93" s="9">
        <v>2</v>
      </c>
      <c r="I93" s="9"/>
      <c r="J93" s="10">
        <v>1</v>
      </c>
      <c r="K93" s="10"/>
      <c r="L93" s="9"/>
      <c r="M93" s="9">
        <v>1</v>
      </c>
      <c r="N93" s="10">
        <v>1</v>
      </c>
      <c r="O93" s="10"/>
      <c r="P93" s="9">
        <v>0</v>
      </c>
      <c r="Q93" s="9"/>
      <c r="R93" s="10">
        <v>1</v>
      </c>
      <c r="S93" s="10"/>
      <c r="T93" s="9">
        <v>2</v>
      </c>
      <c r="U93" s="9"/>
      <c r="V93" s="11">
        <f t="shared" si="7"/>
        <v>8</v>
      </c>
    </row>
    <row r="94" spans="1:22" x14ac:dyDescent="0.25">
      <c r="A94" s="4" t="str">
        <f t="shared" si="9"/>
        <v>Московский</v>
      </c>
      <c r="B94" s="12" t="str">
        <f t="shared" si="9"/>
        <v>ГБОУ СОШ №489</v>
      </c>
      <c r="C94" s="6">
        <f t="shared" si="9"/>
        <v>11489</v>
      </c>
      <c r="D94" s="6" t="str">
        <f t="shared" si="9"/>
        <v>СОШ</v>
      </c>
      <c r="E94" s="8" t="str">
        <f t="shared" si="9"/>
        <v>2б</v>
      </c>
      <c r="F94" s="8">
        <f t="shared" si="9"/>
        <v>129</v>
      </c>
      <c r="G94" s="8">
        <f t="shared" si="9"/>
        <v>120</v>
      </c>
      <c r="H94" s="9">
        <v>2</v>
      </c>
      <c r="I94" s="9"/>
      <c r="J94" s="10">
        <v>1</v>
      </c>
      <c r="K94" s="10"/>
      <c r="L94" s="9">
        <v>2</v>
      </c>
      <c r="M94" s="9"/>
      <c r="N94" s="10">
        <v>1</v>
      </c>
      <c r="O94" s="10"/>
      <c r="P94" s="9"/>
      <c r="Q94" s="9">
        <v>2</v>
      </c>
      <c r="R94" s="10"/>
      <c r="S94" s="10">
        <v>1</v>
      </c>
      <c r="T94" s="9"/>
      <c r="U94" s="9">
        <v>2</v>
      </c>
      <c r="V94" s="11">
        <f t="shared" si="7"/>
        <v>11</v>
      </c>
    </row>
    <row r="95" spans="1:22" x14ac:dyDescent="0.25">
      <c r="A95" s="4" t="str">
        <f t="shared" si="9"/>
        <v>Московский</v>
      </c>
      <c r="B95" s="12" t="str">
        <f t="shared" si="9"/>
        <v>ГБОУ СОШ №489</v>
      </c>
      <c r="C95" s="6">
        <f t="shared" si="9"/>
        <v>11489</v>
      </c>
      <c r="D95" s="6" t="str">
        <f t="shared" si="9"/>
        <v>СОШ</v>
      </c>
      <c r="E95" s="8" t="str">
        <f t="shared" si="9"/>
        <v>2б</v>
      </c>
      <c r="F95" s="8">
        <f t="shared" si="9"/>
        <v>129</v>
      </c>
      <c r="G95" s="8">
        <f t="shared" si="9"/>
        <v>120</v>
      </c>
      <c r="H95" s="9">
        <v>1</v>
      </c>
      <c r="I95" s="9"/>
      <c r="J95" s="10"/>
      <c r="K95" s="10">
        <v>1</v>
      </c>
      <c r="L95" s="9"/>
      <c r="M95" s="9">
        <v>2</v>
      </c>
      <c r="N95" s="10">
        <v>0</v>
      </c>
      <c r="O95" s="10"/>
      <c r="P95" s="9">
        <v>2</v>
      </c>
      <c r="Q95" s="9"/>
      <c r="R95" s="10"/>
      <c r="S95" s="10">
        <v>0</v>
      </c>
      <c r="T95" s="9">
        <v>2</v>
      </c>
      <c r="U95" s="9"/>
      <c r="V95" s="11">
        <f t="shared" si="7"/>
        <v>8</v>
      </c>
    </row>
    <row r="96" spans="1:22" x14ac:dyDescent="0.25">
      <c r="A96" s="4" t="str">
        <f t="shared" si="9"/>
        <v>Московский</v>
      </c>
      <c r="B96" s="12" t="str">
        <f t="shared" si="9"/>
        <v>ГБОУ СОШ №489</v>
      </c>
      <c r="C96" s="6">
        <f t="shared" si="9"/>
        <v>11489</v>
      </c>
      <c r="D96" s="6" t="str">
        <f t="shared" si="9"/>
        <v>СОШ</v>
      </c>
      <c r="E96" s="8" t="str">
        <f t="shared" si="9"/>
        <v>2б</v>
      </c>
      <c r="F96" s="8">
        <f t="shared" si="9"/>
        <v>129</v>
      </c>
      <c r="G96" s="8">
        <f t="shared" si="9"/>
        <v>120</v>
      </c>
      <c r="H96" s="9">
        <v>0</v>
      </c>
      <c r="I96" s="9"/>
      <c r="J96" s="10"/>
      <c r="K96" s="10">
        <v>1</v>
      </c>
      <c r="L96" s="9"/>
      <c r="M96" s="9">
        <v>1</v>
      </c>
      <c r="N96" s="10">
        <v>0</v>
      </c>
      <c r="O96" s="10"/>
      <c r="P96" s="9">
        <v>0</v>
      </c>
      <c r="Q96" s="9"/>
      <c r="R96" s="10">
        <v>0</v>
      </c>
      <c r="S96" s="10"/>
      <c r="T96" s="9">
        <v>0</v>
      </c>
      <c r="U96" s="9"/>
      <c r="V96" s="11">
        <f t="shared" si="7"/>
        <v>2</v>
      </c>
    </row>
    <row r="97" spans="1:22" x14ac:dyDescent="0.25">
      <c r="A97" s="4" t="str">
        <f t="shared" si="9"/>
        <v>Московский</v>
      </c>
      <c r="B97" s="12" t="str">
        <f t="shared" si="9"/>
        <v>ГБОУ СОШ №489</v>
      </c>
      <c r="C97" s="6">
        <f t="shared" si="9"/>
        <v>11489</v>
      </c>
      <c r="D97" s="6" t="str">
        <f t="shared" si="9"/>
        <v>СОШ</v>
      </c>
      <c r="E97" s="8" t="str">
        <f t="shared" si="9"/>
        <v>2б</v>
      </c>
      <c r="F97" s="8">
        <f t="shared" si="9"/>
        <v>129</v>
      </c>
      <c r="G97" s="8">
        <f t="shared" si="9"/>
        <v>120</v>
      </c>
      <c r="H97" s="9"/>
      <c r="I97" s="9">
        <v>0</v>
      </c>
      <c r="J97" s="10">
        <v>1</v>
      </c>
      <c r="K97" s="10"/>
      <c r="L97" s="9"/>
      <c r="M97" s="9">
        <v>1</v>
      </c>
      <c r="N97" s="10"/>
      <c r="O97" s="10">
        <v>1</v>
      </c>
      <c r="P97" s="9"/>
      <c r="Q97" s="9">
        <v>2</v>
      </c>
      <c r="R97" s="10"/>
      <c r="S97" s="10">
        <v>0</v>
      </c>
      <c r="T97" s="9">
        <v>1</v>
      </c>
      <c r="U97" s="9"/>
      <c r="V97" s="11">
        <f t="shared" si="7"/>
        <v>6</v>
      </c>
    </row>
    <row r="98" spans="1:22" x14ac:dyDescent="0.25">
      <c r="A98" s="4" t="str">
        <f t="shared" si="9"/>
        <v>Московский</v>
      </c>
      <c r="B98" s="12" t="str">
        <f t="shared" si="9"/>
        <v>ГБОУ СОШ №489</v>
      </c>
      <c r="C98" s="6">
        <f t="shared" si="9"/>
        <v>11489</v>
      </c>
      <c r="D98" s="6" t="str">
        <f t="shared" si="9"/>
        <v>СОШ</v>
      </c>
      <c r="E98" s="8" t="str">
        <f t="shared" si="9"/>
        <v>2б</v>
      </c>
      <c r="F98" s="8">
        <f t="shared" si="9"/>
        <v>129</v>
      </c>
      <c r="G98" s="8">
        <f t="shared" si="9"/>
        <v>120</v>
      </c>
      <c r="H98" s="9">
        <v>1</v>
      </c>
      <c r="I98" s="9"/>
      <c r="J98" s="10">
        <v>1</v>
      </c>
      <c r="K98" s="10"/>
      <c r="L98" s="9">
        <v>2</v>
      </c>
      <c r="M98" s="9"/>
      <c r="N98" s="10">
        <v>1</v>
      </c>
      <c r="O98" s="10"/>
      <c r="P98" s="9"/>
      <c r="Q98" s="9">
        <v>2</v>
      </c>
      <c r="R98" s="10">
        <v>1</v>
      </c>
      <c r="S98" s="10"/>
      <c r="T98" s="9">
        <v>1</v>
      </c>
      <c r="U98" s="9"/>
      <c r="V98" s="11">
        <f t="shared" si="7"/>
        <v>9</v>
      </c>
    </row>
    <row r="99" spans="1:22" x14ac:dyDescent="0.25">
      <c r="A99" s="4" t="str">
        <f t="shared" si="9"/>
        <v>Московский</v>
      </c>
      <c r="B99" s="12" t="str">
        <f t="shared" si="9"/>
        <v>ГБОУ СОШ №489</v>
      </c>
      <c r="C99" s="6">
        <f t="shared" si="9"/>
        <v>11489</v>
      </c>
      <c r="D99" s="6" t="str">
        <f t="shared" si="9"/>
        <v>СОШ</v>
      </c>
      <c r="E99" s="8" t="str">
        <f t="shared" si="9"/>
        <v>2б</v>
      </c>
      <c r="F99" s="8">
        <f t="shared" si="9"/>
        <v>129</v>
      </c>
      <c r="G99" s="8">
        <f t="shared" si="9"/>
        <v>120</v>
      </c>
      <c r="H99" s="9">
        <v>1</v>
      </c>
      <c r="I99" s="9"/>
      <c r="J99" s="10">
        <v>1</v>
      </c>
      <c r="K99" s="10"/>
      <c r="L99" s="9"/>
      <c r="M99" s="9">
        <v>1</v>
      </c>
      <c r="N99" s="10">
        <v>1</v>
      </c>
      <c r="O99" s="10"/>
      <c r="P99" s="9">
        <v>2</v>
      </c>
      <c r="Q99" s="9"/>
      <c r="R99" s="10">
        <v>1</v>
      </c>
      <c r="S99" s="10"/>
      <c r="T99" s="9"/>
      <c r="U99" s="9">
        <v>0</v>
      </c>
      <c r="V99" s="11">
        <f t="shared" si="7"/>
        <v>7</v>
      </c>
    </row>
    <row r="100" spans="1:22" x14ac:dyDescent="0.25">
      <c r="A100" s="4" t="str">
        <f t="shared" si="9"/>
        <v>Московский</v>
      </c>
      <c r="B100" s="12" t="str">
        <f t="shared" si="9"/>
        <v>ГБОУ СОШ №489</v>
      </c>
      <c r="C100" s="6">
        <f t="shared" si="9"/>
        <v>11489</v>
      </c>
      <c r="D100" s="6" t="str">
        <f t="shared" si="9"/>
        <v>СОШ</v>
      </c>
      <c r="E100" s="8" t="str">
        <f t="shared" si="9"/>
        <v>2б</v>
      </c>
      <c r="F100" s="8">
        <f t="shared" si="9"/>
        <v>129</v>
      </c>
      <c r="G100" s="8">
        <f t="shared" si="9"/>
        <v>120</v>
      </c>
      <c r="H100" s="9">
        <v>2</v>
      </c>
      <c r="I100" s="9"/>
      <c r="J100" s="10">
        <v>1</v>
      </c>
      <c r="K100" s="10"/>
      <c r="L100" s="9"/>
      <c r="M100" s="9">
        <v>1</v>
      </c>
      <c r="N100" s="10">
        <v>1</v>
      </c>
      <c r="O100" s="10"/>
      <c r="P100" s="9"/>
      <c r="Q100" s="9">
        <v>2</v>
      </c>
      <c r="R100" s="10"/>
      <c r="S100" s="10">
        <v>1</v>
      </c>
      <c r="T100" s="9"/>
      <c r="U100" s="9">
        <v>1</v>
      </c>
      <c r="V100" s="11">
        <f t="shared" si="7"/>
        <v>9</v>
      </c>
    </row>
    <row r="101" spans="1:22" x14ac:dyDescent="0.25">
      <c r="A101" s="4" t="str">
        <f t="shared" si="9"/>
        <v>Московский</v>
      </c>
      <c r="B101" s="12" t="str">
        <f t="shared" si="9"/>
        <v>ГБОУ СОШ №489</v>
      </c>
      <c r="C101" s="6">
        <f t="shared" si="9"/>
        <v>11489</v>
      </c>
      <c r="D101" s="6" t="str">
        <f t="shared" si="9"/>
        <v>СОШ</v>
      </c>
      <c r="E101" s="8" t="str">
        <f t="shared" si="9"/>
        <v>2б</v>
      </c>
      <c r="F101" s="8">
        <f t="shared" si="9"/>
        <v>129</v>
      </c>
      <c r="G101" s="8">
        <f t="shared" si="9"/>
        <v>120</v>
      </c>
      <c r="H101" s="9"/>
      <c r="I101" s="9">
        <v>2</v>
      </c>
      <c r="J101" s="10">
        <v>1</v>
      </c>
      <c r="K101" s="10"/>
      <c r="L101" s="9">
        <v>2</v>
      </c>
      <c r="M101" s="9"/>
      <c r="N101" s="10">
        <v>1</v>
      </c>
      <c r="O101" s="10"/>
      <c r="P101" s="9">
        <v>2</v>
      </c>
      <c r="Q101" s="9"/>
      <c r="R101" s="10"/>
      <c r="S101" s="10">
        <v>1</v>
      </c>
      <c r="T101" s="9">
        <v>1</v>
      </c>
      <c r="U101" s="9"/>
      <c r="V101" s="11">
        <f t="shared" si="7"/>
        <v>10</v>
      </c>
    </row>
    <row r="102" spans="1:22" x14ac:dyDescent="0.25">
      <c r="A102" s="4" t="str">
        <f t="shared" ref="A102:G117" si="10">A101</f>
        <v>Московский</v>
      </c>
      <c r="B102" s="12" t="str">
        <f t="shared" si="10"/>
        <v>ГБОУ СОШ №489</v>
      </c>
      <c r="C102" s="6">
        <f t="shared" si="10"/>
        <v>11489</v>
      </c>
      <c r="D102" s="6" t="str">
        <f t="shared" si="10"/>
        <v>СОШ</v>
      </c>
      <c r="E102" s="8" t="str">
        <f t="shared" si="10"/>
        <v>2б</v>
      </c>
      <c r="F102" s="8">
        <f t="shared" si="10"/>
        <v>129</v>
      </c>
      <c r="G102" s="8">
        <f t="shared" si="10"/>
        <v>120</v>
      </c>
      <c r="H102" s="9">
        <v>2</v>
      </c>
      <c r="I102" s="9"/>
      <c r="J102" s="10">
        <v>1</v>
      </c>
      <c r="K102" s="10"/>
      <c r="L102" s="9"/>
      <c r="M102" s="9">
        <v>1</v>
      </c>
      <c r="N102" s="10">
        <v>1</v>
      </c>
      <c r="O102" s="10"/>
      <c r="P102" s="9">
        <v>2</v>
      </c>
      <c r="Q102" s="9"/>
      <c r="R102" s="10"/>
      <c r="S102" s="10">
        <v>0</v>
      </c>
      <c r="T102" s="9">
        <v>1</v>
      </c>
      <c r="U102" s="9"/>
      <c r="V102" s="11">
        <f t="shared" si="7"/>
        <v>8</v>
      </c>
    </row>
    <row r="103" spans="1:22" x14ac:dyDescent="0.25">
      <c r="A103" s="4" t="str">
        <f t="shared" si="10"/>
        <v>Московский</v>
      </c>
      <c r="B103" s="12" t="str">
        <f t="shared" si="10"/>
        <v>ГБОУ СОШ №489</v>
      </c>
      <c r="C103" s="6">
        <f t="shared" si="10"/>
        <v>11489</v>
      </c>
      <c r="D103" s="6" t="str">
        <f t="shared" si="10"/>
        <v>СОШ</v>
      </c>
      <c r="E103" s="8" t="str">
        <f t="shared" si="10"/>
        <v>2б</v>
      </c>
      <c r="F103" s="8">
        <f t="shared" si="10"/>
        <v>129</v>
      </c>
      <c r="G103" s="8">
        <f t="shared" si="10"/>
        <v>120</v>
      </c>
      <c r="H103" s="9"/>
      <c r="I103" s="9">
        <v>2</v>
      </c>
      <c r="J103" s="10">
        <v>1</v>
      </c>
      <c r="K103" s="10"/>
      <c r="L103" s="9">
        <v>2</v>
      </c>
      <c r="M103" s="9"/>
      <c r="N103" s="10"/>
      <c r="O103" s="10">
        <v>1</v>
      </c>
      <c r="P103" s="9">
        <v>0</v>
      </c>
      <c r="Q103" s="9"/>
      <c r="R103" s="10"/>
      <c r="S103" s="10">
        <v>1</v>
      </c>
      <c r="T103" s="9">
        <v>1</v>
      </c>
      <c r="U103" s="9"/>
      <c r="V103" s="11">
        <f t="shared" si="7"/>
        <v>8</v>
      </c>
    </row>
    <row r="104" spans="1:22" x14ac:dyDescent="0.25">
      <c r="A104" s="4" t="str">
        <f t="shared" si="10"/>
        <v>Московский</v>
      </c>
      <c r="B104" s="12" t="str">
        <f t="shared" si="10"/>
        <v>ГБОУ СОШ №489</v>
      </c>
      <c r="C104" s="6">
        <f t="shared" si="10"/>
        <v>11489</v>
      </c>
      <c r="D104" s="6" t="str">
        <f t="shared" si="10"/>
        <v>СОШ</v>
      </c>
      <c r="E104" s="8" t="str">
        <f t="shared" si="10"/>
        <v>2б</v>
      </c>
      <c r="F104" s="8">
        <f t="shared" si="10"/>
        <v>129</v>
      </c>
      <c r="G104" s="8">
        <f t="shared" si="10"/>
        <v>120</v>
      </c>
      <c r="H104" s="9">
        <v>2</v>
      </c>
      <c r="I104" s="9"/>
      <c r="J104" s="10">
        <v>1</v>
      </c>
      <c r="K104" s="10"/>
      <c r="L104" s="9">
        <v>1</v>
      </c>
      <c r="M104" s="9"/>
      <c r="N104" s="10">
        <v>1</v>
      </c>
      <c r="O104" s="10"/>
      <c r="P104" s="9">
        <v>0</v>
      </c>
      <c r="Q104" s="9"/>
      <c r="R104" s="10">
        <v>0</v>
      </c>
      <c r="S104" s="10"/>
      <c r="T104" s="9">
        <v>2</v>
      </c>
      <c r="U104" s="9"/>
      <c r="V104" s="11">
        <f t="shared" si="7"/>
        <v>7</v>
      </c>
    </row>
    <row r="105" spans="1:22" x14ac:dyDescent="0.25">
      <c r="A105" s="4" t="str">
        <f t="shared" si="10"/>
        <v>Московский</v>
      </c>
      <c r="B105" s="12" t="str">
        <f t="shared" si="10"/>
        <v>ГБОУ СОШ №489</v>
      </c>
      <c r="C105" s="6">
        <f t="shared" si="10"/>
        <v>11489</v>
      </c>
      <c r="D105" s="6" t="str">
        <f t="shared" si="10"/>
        <v>СОШ</v>
      </c>
      <c r="E105" s="8" t="str">
        <f t="shared" si="10"/>
        <v>2б</v>
      </c>
      <c r="F105" s="8">
        <f t="shared" si="10"/>
        <v>129</v>
      </c>
      <c r="G105" s="8">
        <f t="shared" si="10"/>
        <v>120</v>
      </c>
      <c r="H105" s="9">
        <v>2</v>
      </c>
      <c r="I105" s="9"/>
      <c r="J105" s="10"/>
      <c r="K105" s="10">
        <v>0</v>
      </c>
      <c r="L105" s="9"/>
      <c r="M105" s="9">
        <v>2</v>
      </c>
      <c r="N105" s="10">
        <v>1</v>
      </c>
      <c r="O105" s="10"/>
      <c r="P105" s="9">
        <v>2</v>
      </c>
      <c r="Q105" s="9"/>
      <c r="R105" s="10">
        <v>1</v>
      </c>
      <c r="S105" s="10"/>
      <c r="T105" s="9">
        <v>0</v>
      </c>
      <c r="U105" s="9"/>
      <c r="V105" s="11">
        <f t="shared" si="7"/>
        <v>8</v>
      </c>
    </row>
    <row r="106" spans="1:22" x14ac:dyDescent="0.25">
      <c r="A106" s="4" t="str">
        <f t="shared" si="10"/>
        <v>Московский</v>
      </c>
      <c r="B106" s="12" t="str">
        <f t="shared" si="10"/>
        <v>ГБОУ СОШ №489</v>
      </c>
      <c r="C106" s="6">
        <f t="shared" si="10"/>
        <v>11489</v>
      </c>
      <c r="D106" s="6" t="str">
        <f t="shared" si="10"/>
        <v>СОШ</v>
      </c>
      <c r="E106" s="8" t="str">
        <f t="shared" si="10"/>
        <v>2б</v>
      </c>
      <c r="F106" s="8">
        <f t="shared" si="10"/>
        <v>129</v>
      </c>
      <c r="G106" s="8">
        <f t="shared" si="10"/>
        <v>120</v>
      </c>
      <c r="H106" s="9"/>
      <c r="I106" s="9">
        <v>2</v>
      </c>
      <c r="J106" s="10">
        <v>1</v>
      </c>
      <c r="K106" s="10"/>
      <c r="L106" s="9">
        <v>2</v>
      </c>
      <c r="M106" s="9"/>
      <c r="N106" s="10"/>
      <c r="O106" s="10">
        <v>1</v>
      </c>
      <c r="P106" s="9">
        <v>2</v>
      </c>
      <c r="Q106" s="9"/>
      <c r="R106" s="10"/>
      <c r="S106" s="10">
        <v>1</v>
      </c>
      <c r="T106" s="9">
        <v>2</v>
      </c>
      <c r="U106" s="9"/>
      <c r="V106" s="11">
        <f t="shared" si="7"/>
        <v>11</v>
      </c>
    </row>
    <row r="107" spans="1:22" x14ac:dyDescent="0.25">
      <c r="A107" s="4" t="str">
        <f t="shared" si="10"/>
        <v>Московский</v>
      </c>
      <c r="B107" s="12" t="str">
        <f t="shared" si="10"/>
        <v>ГБОУ СОШ №489</v>
      </c>
      <c r="C107" s="6">
        <f t="shared" si="10"/>
        <v>11489</v>
      </c>
      <c r="D107" s="6" t="str">
        <f t="shared" si="10"/>
        <v>СОШ</v>
      </c>
      <c r="E107" s="8" t="str">
        <f t="shared" si="10"/>
        <v>2б</v>
      </c>
      <c r="F107" s="8">
        <f t="shared" si="10"/>
        <v>129</v>
      </c>
      <c r="G107" s="8">
        <f t="shared" si="10"/>
        <v>120</v>
      </c>
      <c r="H107" s="9">
        <v>2</v>
      </c>
      <c r="I107" s="9"/>
      <c r="J107" s="10">
        <v>1</v>
      </c>
      <c r="K107" s="10"/>
      <c r="L107" s="9">
        <v>1</v>
      </c>
      <c r="M107" s="9"/>
      <c r="N107" s="10">
        <v>1</v>
      </c>
      <c r="O107" s="10"/>
      <c r="P107" s="9">
        <v>2</v>
      </c>
      <c r="Q107" s="9"/>
      <c r="R107" s="10">
        <v>1</v>
      </c>
      <c r="S107" s="10"/>
      <c r="T107" s="9"/>
      <c r="U107" s="9">
        <v>2</v>
      </c>
      <c r="V107" s="11">
        <f t="shared" si="7"/>
        <v>10</v>
      </c>
    </row>
    <row r="108" spans="1:22" x14ac:dyDescent="0.25">
      <c r="A108" s="4" t="str">
        <f t="shared" si="10"/>
        <v>Московский</v>
      </c>
      <c r="B108" s="12" t="str">
        <f t="shared" si="10"/>
        <v>ГБОУ СОШ №489</v>
      </c>
      <c r="C108" s="6">
        <f t="shared" si="10"/>
        <v>11489</v>
      </c>
      <c r="D108" s="6" t="str">
        <f t="shared" si="10"/>
        <v>СОШ</v>
      </c>
      <c r="E108" s="8" t="str">
        <f t="shared" si="10"/>
        <v>2б</v>
      </c>
      <c r="F108" s="8">
        <f t="shared" si="10"/>
        <v>129</v>
      </c>
      <c r="G108" s="8">
        <f t="shared" si="10"/>
        <v>120</v>
      </c>
      <c r="H108" s="9">
        <v>1</v>
      </c>
      <c r="I108" s="9"/>
      <c r="J108" s="10">
        <v>1</v>
      </c>
      <c r="K108" s="10"/>
      <c r="L108" s="9">
        <v>0</v>
      </c>
      <c r="M108" s="9"/>
      <c r="N108" s="10">
        <v>0</v>
      </c>
      <c r="O108" s="10"/>
      <c r="P108" s="9">
        <v>2</v>
      </c>
      <c r="Q108" s="9"/>
      <c r="R108" s="10">
        <v>0</v>
      </c>
      <c r="S108" s="10"/>
      <c r="T108" s="9">
        <v>0</v>
      </c>
      <c r="U108" s="9"/>
      <c r="V108" s="11">
        <f t="shared" si="7"/>
        <v>4</v>
      </c>
    </row>
    <row r="109" spans="1:22" x14ac:dyDescent="0.25">
      <c r="A109" s="4" t="str">
        <f t="shared" si="10"/>
        <v>Московский</v>
      </c>
      <c r="B109" s="12" t="str">
        <f t="shared" si="10"/>
        <v>ГБОУ СОШ №489</v>
      </c>
      <c r="C109" s="6">
        <f t="shared" si="10"/>
        <v>11489</v>
      </c>
      <c r="D109" s="6" t="str">
        <f t="shared" si="10"/>
        <v>СОШ</v>
      </c>
      <c r="E109" s="8" t="str">
        <f t="shared" si="10"/>
        <v>2б</v>
      </c>
      <c r="F109" s="8">
        <f t="shared" si="10"/>
        <v>129</v>
      </c>
      <c r="G109" s="8">
        <f t="shared" si="10"/>
        <v>120</v>
      </c>
      <c r="H109" s="9">
        <v>2</v>
      </c>
      <c r="I109" s="9"/>
      <c r="J109" s="10">
        <v>1</v>
      </c>
      <c r="K109" s="10"/>
      <c r="L109" s="9">
        <v>2</v>
      </c>
      <c r="M109" s="9"/>
      <c r="N109" s="10"/>
      <c r="O109" s="10">
        <v>1</v>
      </c>
      <c r="P109" s="9"/>
      <c r="Q109" s="9">
        <v>2</v>
      </c>
      <c r="R109" s="10">
        <v>1</v>
      </c>
      <c r="S109" s="10"/>
      <c r="T109" s="9">
        <v>2</v>
      </c>
      <c r="U109" s="9"/>
      <c r="V109" s="11">
        <f t="shared" si="7"/>
        <v>11</v>
      </c>
    </row>
    <row r="110" spans="1:22" x14ac:dyDescent="0.25">
      <c r="A110" s="4" t="str">
        <f t="shared" si="10"/>
        <v>Московский</v>
      </c>
      <c r="B110" s="12" t="str">
        <f t="shared" si="10"/>
        <v>ГБОУ СОШ №489</v>
      </c>
      <c r="C110" s="6">
        <f t="shared" si="10"/>
        <v>11489</v>
      </c>
      <c r="D110" s="6" t="str">
        <f t="shared" si="10"/>
        <v>СОШ</v>
      </c>
      <c r="E110" s="8" t="str">
        <f t="shared" si="10"/>
        <v>2б</v>
      </c>
      <c r="F110" s="8">
        <f t="shared" si="10"/>
        <v>129</v>
      </c>
      <c r="G110" s="8">
        <f t="shared" si="10"/>
        <v>120</v>
      </c>
      <c r="H110" s="9"/>
      <c r="I110" s="9">
        <v>2</v>
      </c>
      <c r="J110" s="10">
        <v>1</v>
      </c>
      <c r="K110" s="10"/>
      <c r="L110" s="9"/>
      <c r="M110" s="9">
        <v>1</v>
      </c>
      <c r="N110" s="10">
        <v>1</v>
      </c>
      <c r="O110" s="10"/>
      <c r="P110" s="9"/>
      <c r="Q110" s="9">
        <v>2</v>
      </c>
      <c r="R110" s="10">
        <v>1</v>
      </c>
      <c r="S110" s="10"/>
      <c r="T110" s="9">
        <v>1</v>
      </c>
      <c r="U110" s="9"/>
      <c r="V110" s="11">
        <f t="shared" si="7"/>
        <v>9</v>
      </c>
    </row>
    <row r="111" spans="1:22" x14ac:dyDescent="0.25">
      <c r="A111" s="4" t="str">
        <f t="shared" si="10"/>
        <v>Московский</v>
      </c>
      <c r="B111" s="12" t="str">
        <f t="shared" si="10"/>
        <v>ГБОУ СОШ №489</v>
      </c>
      <c r="C111" s="6">
        <f t="shared" si="10"/>
        <v>11489</v>
      </c>
      <c r="D111" s="6" t="str">
        <f t="shared" si="10"/>
        <v>СОШ</v>
      </c>
      <c r="E111" s="8" t="str">
        <f t="shared" si="10"/>
        <v>2б</v>
      </c>
      <c r="F111" s="8">
        <f t="shared" si="10"/>
        <v>129</v>
      </c>
      <c r="G111" s="8">
        <f t="shared" si="10"/>
        <v>120</v>
      </c>
      <c r="H111" s="9">
        <v>2</v>
      </c>
      <c r="I111" s="9"/>
      <c r="J111" s="10">
        <v>1</v>
      </c>
      <c r="K111" s="10"/>
      <c r="L111" s="9">
        <v>2</v>
      </c>
      <c r="M111" s="9"/>
      <c r="N111" s="10"/>
      <c r="O111" s="10">
        <v>1</v>
      </c>
      <c r="P111" s="9">
        <v>2</v>
      </c>
      <c r="Q111" s="9"/>
      <c r="R111" s="10">
        <v>1</v>
      </c>
      <c r="S111" s="10"/>
      <c r="T111" s="9"/>
      <c r="U111" s="9">
        <v>1</v>
      </c>
      <c r="V111" s="11">
        <f t="shared" si="7"/>
        <v>10</v>
      </c>
    </row>
    <row r="112" spans="1:22" x14ac:dyDescent="0.25">
      <c r="A112" s="4" t="str">
        <f t="shared" si="10"/>
        <v>Московский</v>
      </c>
      <c r="B112" s="12" t="str">
        <f t="shared" si="10"/>
        <v>ГБОУ СОШ №489</v>
      </c>
      <c r="C112" s="6">
        <f t="shared" si="10"/>
        <v>11489</v>
      </c>
      <c r="D112" s="6" t="str">
        <f t="shared" si="10"/>
        <v>СОШ</v>
      </c>
      <c r="E112" s="8" t="str">
        <f t="shared" si="10"/>
        <v>2б</v>
      </c>
      <c r="F112" s="8">
        <f t="shared" si="10"/>
        <v>129</v>
      </c>
      <c r="G112" s="8">
        <f t="shared" si="10"/>
        <v>120</v>
      </c>
      <c r="H112" s="9">
        <v>0</v>
      </c>
      <c r="I112" s="9"/>
      <c r="J112" s="10">
        <v>0</v>
      </c>
      <c r="K112" s="10"/>
      <c r="L112" s="9"/>
      <c r="M112" s="9">
        <v>0</v>
      </c>
      <c r="N112" s="10"/>
      <c r="O112" s="10">
        <v>0</v>
      </c>
      <c r="P112" s="9"/>
      <c r="Q112" s="9">
        <v>0</v>
      </c>
      <c r="R112" s="10">
        <v>0</v>
      </c>
      <c r="S112" s="10"/>
      <c r="T112" s="9">
        <v>0</v>
      </c>
      <c r="U112" s="9"/>
      <c r="V112" s="11">
        <f t="shared" si="7"/>
        <v>0</v>
      </c>
    </row>
    <row r="113" spans="1:22" x14ac:dyDescent="0.25">
      <c r="A113" s="4" t="str">
        <f t="shared" si="10"/>
        <v>Московский</v>
      </c>
      <c r="B113" s="12" t="str">
        <f t="shared" si="10"/>
        <v>ГБОУ СОШ №489</v>
      </c>
      <c r="C113" s="6">
        <f t="shared" si="10"/>
        <v>11489</v>
      </c>
      <c r="D113" s="6" t="str">
        <f t="shared" si="10"/>
        <v>СОШ</v>
      </c>
      <c r="E113" s="8" t="str">
        <f t="shared" si="10"/>
        <v>2б</v>
      </c>
      <c r="F113" s="8">
        <f t="shared" si="10"/>
        <v>129</v>
      </c>
      <c r="G113" s="8">
        <f t="shared" si="10"/>
        <v>120</v>
      </c>
      <c r="H113" s="9">
        <v>2</v>
      </c>
      <c r="I113" s="9"/>
      <c r="J113" s="10"/>
      <c r="K113" s="10">
        <v>1</v>
      </c>
      <c r="L113" s="9">
        <v>2</v>
      </c>
      <c r="M113" s="9"/>
      <c r="N113" s="10">
        <v>1</v>
      </c>
      <c r="O113" s="10"/>
      <c r="P113" s="9">
        <v>2</v>
      </c>
      <c r="Q113" s="9"/>
      <c r="R113" s="10">
        <v>1</v>
      </c>
      <c r="S113" s="10"/>
      <c r="T113" s="9">
        <v>1</v>
      </c>
      <c r="U113" s="9"/>
      <c r="V113" s="11">
        <f t="shared" si="7"/>
        <v>10</v>
      </c>
    </row>
    <row r="114" spans="1:22" x14ac:dyDescent="0.25">
      <c r="A114" s="4" t="str">
        <f t="shared" si="10"/>
        <v>Московский</v>
      </c>
      <c r="B114" s="12" t="str">
        <f t="shared" si="10"/>
        <v>ГБОУ СОШ №489</v>
      </c>
      <c r="C114" s="6">
        <f t="shared" si="10"/>
        <v>11489</v>
      </c>
      <c r="D114" s="6" t="str">
        <f t="shared" si="10"/>
        <v>СОШ</v>
      </c>
      <c r="E114" s="8" t="str">
        <f t="shared" si="10"/>
        <v>2б</v>
      </c>
      <c r="F114" s="8">
        <f t="shared" si="10"/>
        <v>129</v>
      </c>
      <c r="G114" s="8">
        <f t="shared" si="10"/>
        <v>120</v>
      </c>
      <c r="H114" s="9"/>
      <c r="I114" s="9">
        <v>2</v>
      </c>
      <c r="J114" s="10">
        <v>1</v>
      </c>
      <c r="K114" s="10"/>
      <c r="L114" s="9">
        <v>2</v>
      </c>
      <c r="M114" s="9"/>
      <c r="N114" s="10">
        <v>1</v>
      </c>
      <c r="O114" s="10"/>
      <c r="P114" s="9"/>
      <c r="Q114" s="9">
        <v>2</v>
      </c>
      <c r="R114" s="10">
        <v>1</v>
      </c>
      <c r="S114" s="10"/>
      <c r="T114" s="9"/>
      <c r="U114" s="9">
        <v>1</v>
      </c>
      <c r="V114" s="11">
        <f t="shared" si="7"/>
        <v>10</v>
      </c>
    </row>
    <row r="115" spans="1:22" x14ac:dyDescent="0.25">
      <c r="A115" s="4" t="str">
        <f t="shared" si="10"/>
        <v>Московский</v>
      </c>
      <c r="B115" s="12" t="str">
        <f t="shared" si="10"/>
        <v>ГБОУ СОШ №489</v>
      </c>
      <c r="C115" s="6">
        <f t="shared" si="10"/>
        <v>11489</v>
      </c>
      <c r="D115" s="6" t="str">
        <f t="shared" si="10"/>
        <v>СОШ</v>
      </c>
      <c r="E115" s="8" t="str">
        <f t="shared" si="10"/>
        <v>2б</v>
      </c>
      <c r="F115" s="8">
        <f t="shared" si="10"/>
        <v>129</v>
      </c>
      <c r="G115" s="8">
        <f t="shared" si="10"/>
        <v>120</v>
      </c>
      <c r="H115" s="9">
        <v>2</v>
      </c>
      <c r="I115" s="9"/>
      <c r="J115" s="10">
        <v>1</v>
      </c>
      <c r="K115" s="10"/>
      <c r="L115" s="9">
        <v>2</v>
      </c>
      <c r="M115" s="9"/>
      <c r="N115" s="10"/>
      <c r="O115" s="10">
        <v>1</v>
      </c>
      <c r="P115" s="9">
        <v>2</v>
      </c>
      <c r="Q115" s="9"/>
      <c r="R115" s="10">
        <v>1</v>
      </c>
      <c r="S115" s="10"/>
      <c r="T115" s="9"/>
      <c r="U115" s="9">
        <v>1</v>
      </c>
      <c r="V115" s="11">
        <f t="shared" si="7"/>
        <v>10</v>
      </c>
    </row>
    <row r="116" spans="1:22" x14ac:dyDescent="0.25">
      <c r="A116" s="4" t="str">
        <f t="shared" si="10"/>
        <v>Московский</v>
      </c>
      <c r="B116" s="12" t="str">
        <f t="shared" si="10"/>
        <v>ГБОУ СОШ №489</v>
      </c>
      <c r="C116" s="6">
        <f t="shared" si="10"/>
        <v>11489</v>
      </c>
      <c r="D116" s="6" t="str">
        <f t="shared" si="10"/>
        <v>СОШ</v>
      </c>
      <c r="E116" s="8" t="str">
        <f t="shared" si="10"/>
        <v>2б</v>
      </c>
      <c r="F116" s="8">
        <f t="shared" si="10"/>
        <v>129</v>
      </c>
      <c r="G116" s="8">
        <f t="shared" si="10"/>
        <v>120</v>
      </c>
      <c r="H116" s="9">
        <v>2</v>
      </c>
      <c r="I116" s="9"/>
      <c r="J116" s="10">
        <v>1</v>
      </c>
      <c r="K116" s="10"/>
      <c r="L116" s="9"/>
      <c r="M116" s="9">
        <v>2</v>
      </c>
      <c r="N116" s="10"/>
      <c r="O116" s="10">
        <v>1</v>
      </c>
      <c r="P116" s="9"/>
      <c r="Q116" s="9">
        <v>2</v>
      </c>
      <c r="R116" s="10"/>
      <c r="S116" s="10">
        <v>1</v>
      </c>
      <c r="T116" s="9"/>
      <c r="U116" s="9">
        <v>1</v>
      </c>
      <c r="V116" s="11">
        <f t="shared" si="7"/>
        <v>10</v>
      </c>
    </row>
    <row r="117" spans="1:22" x14ac:dyDescent="0.25">
      <c r="A117" s="4" t="str">
        <f t="shared" si="10"/>
        <v>Московский</v>
      </c>
      <c r="B117" s="12" t="str">
        <f t="shared" si="10"/>
        <v>ГБОУ СОШ №489</v>
      </c>
      <c r="C117" s="6">
        <f t="shared" si="10"/>
        <v>11489</v>
      </c>
      <c r="D117" s="6" t="str">
        <f t="shared" si="10"/>
        <v>СОШ</v>
      </c>
      <c r="E117" s="8" t="str">
        <f t="shared" si="10"/>
        <v>2б</v>
      </c>
      <c r="F117" s="8">
        <f t="shared" si="10"/>
        <v>129</v>
      </c>
      <c r="G117" s="8">
        <f t="shared" si="10"/>
        <v>120</v>
      </c>
      <c r="H117" s="9">
        <v>2</v>
      </c>
      <c r="I117" s="9"/>
      <c r="J117" s="10">
        <v>1</v>
      </c>
      <c r="K117" s="10"/>
      <c r="L117" s="9"/>
      <c r="M117" s="9">
        <v>1</v>
      </c>
      <c r="N117" s="10">
        <v>1</v>
      </c>
      <c r="O117" s="10"/>
      <c r="P117" s="9">
        <v>0</v>
      </c>
      <c r="Q117" s="9"/>
      <c r="R117" s="10">
        <v>1</v>
      </c>
      <c r="S117" s="10"/>
      <c r="T117" s="9"/>
      <c r="U117" s="9">
        <v>1</v>
      </c>
      <c r="V117" s="11">
        <f t="shared" si="7"/>
        <v>7</v>
      </c>
    </row>
    <row r="118" spans="1:22" x14ac:dyDescent="0.25">
      <c r="A118" s="4" t="str">
        <f t="shared" ref="A118:G123" si="11">A117</f>
        <v>Московский</v>
      </c>
      <c r="B118" s="12" t="str">
        <f t="shared" si="11"/>
        <v>ГБОУ СОШ №489</v>
      </c>
      <c r="C118" s="6">
        <f t="shared" si="11"/>
        <v>11489</v>
      </c>
      <c r="D118" s="6" t="str">
        <f t="shared" si="11"/>
        <v>СОШ</v>
      </c>
      <c r="E118" s="8" t="str">
        <f t="shared" si="11"/>
        <v>2б</v>
      </c>
      <c r="F118" s="8">
        <f t="shared" si="11"/>
        <v>129</v>
      </c>
      <c r="G118" s="8">
        <f t="shared" si="11"/>
        <v>120</v>
      </c>
      <c r="H118" s="9">
        <v>2</v>
      </c>
      <c r="I118" s="9"/>
      <c r="J118" s="10">
        <v>1</v>
      </c>
      <c r="K118" s="10"/>
      <c r="L118" s="9"/>
      <c r="M118" s="9">
        <v>1</v>
      </c>
      <c r="N118" s="10">
        <v>1</v>
      </c>
      <c r="O118" s="10"/>
      <c r="P118" s="9">
        <v>0</v>
      </c>
      <c r="Q118" s="9"/>
      <c r="R118" s="10"/>
      <c r="S118" s="10">
        <v>1</v>
      </c>
      <c r="T118" s="9">
        <v>1</v>
      </c>
      <c r="U118" s="9"/>
      <c r="V118" s="11">
        <f t="shared" si="7"/>
        <v>7</v>
      </c>
    </row>
    <row r="119" spans="1:22" x14ac:dyDescent="0.25">
      <c r="A119" s="4" t="str">
        <f t="shared" si="11"/>
        <v>Московский</v>
      </c>
      <c r="B119" s="12" t="str">
        <f t="shared" si="11"/>
        <v>ГБОУ СОШ №489</v>
      </c>
      <c r="C119" s="6">
        <f t="shared" si="11"/>
        <v>11489</v>
      </c>
      <c r="D119" s="6" t="str">
        <f t="shared" si="11"/>
        <v>СОШ</v>
      </c>
      <c r="E119" s="8" t="str">
        <f t="shared" si="11"/>
        <v>2б</v>
      </c>
      <c r="F119" s="8">
        <f t="shared" si="11"/>
        <v>129</v>
      </c>
      <c r="G119" s="8">
        <f t="shared" si="11"/>
        <v>120</v>
      </c>
      <c r="H119" s="9">
        <v>2</v>
      </c>
      <c r="I119" s="9"/>
      <c r="J119" s="10">
        <v>1</v>
      </c>
      <c r="K119" s="10"/>
      <c r="L119" s="9">
        <v>2</v>
      </c>
      <c r="M119" s="9"/>
      <c r="N119" s="10"/>
      <c r="O119" s="10">
        <v>1</v>
      </c>
      <c r="P119" s="9">
        <v>2</v>
      </c>
      <c r="Q119" s="9"/>
      <c r="R119" s="10">
        <v>1</v>
      </c>
      <c r="S119" s="10"/>
      <c r="T119" s="9"/>
      <c r="U119" s="9">
        <v>1</v>
      </c>
      <c r="V119" s="11">
        <f t="shared" si="7"/>
        <v>10</v>
      </c>
    </row>
    <row r="120" spans="1:22" x14ac:dyDescent="0.25">
      <c r="A120" s="4" t="str">
        <f t="shared" si="11"/>
        <v>Московский</v>
      </c>
      <c r="B120" s="12" t="str">
        <f t="shared" si="11"/>
        <v>ГБОУ СОШ №489</v>
      </c>
      <c r="C120" s="6">
        <f t="shared" si="11"/>
        <v>11489</v>
      </c>
      <c r="D120" s="6" t="str">
        <f t="shared" si="11"/>
        <v>СОШ</v>
      </c>
      <c r="E120" s="8" t="str">
        <f t="shared" si="11"/>
        <v>2б</v>
      </c>
      <c r="F120" s="8">
        <f t="shared" si="11"/>
        <v>129</v>
      </c>
      <c r="G120" s="8">
        <f t="shared" si="11"/>
        <v>120</v>
      </c>
      <c r="H120" s="9">
        <v>2</v>
      </c>
      <c r="I120" s="9"/>
      <c r="J120" s="10">
        <v>1</v>
      </c>
      <c r="K120" s="10"/>
      <c r="L120" s="9">
        <v>2</v>
      </c>
      <c r="M120" s="9"/>
      <c r="N120" s="10"/>
      <c r="O120" s="10">
        <v>1</v>
      </c>
      <c r="P120" s="9">
        <v>0</v>
      </c>
      <c r="Q120" s="9"/>
      <c r="R120" s="10">
        <v>1</v>
      </c>
      <c r="S120" s="10"/>
      <c r="T120" s="9">
        <v>1</v>
      </c>
      <c r="U120" s="9"/>
      <c r="V120" s="11">
        <f t="shared" si="7"/>
        <v>8</v>
      </c>
    </row>
    <row r="121" spans="1:22" x14ac:dyDescent="0.25">
      <c r="A121" s="4" t="str">
        <f t="shared" si="11"/>
        <v>Московский</v>
      </c>
      <c r="B121" s="12" t="str">
        <f t="shared" si="11"/>
        <v>ГБОУ СОШ №489</v>
      </c>
      <c r="C121" s="6">
        <f t="shared" si="11"/>
        <v>11489</v>
      </c>
      <c r="D121" s="6" t="str">
        <f t="shared" si="11"/>
        <v>СОШ</v>
      </c>
      <c r="E121" s="8" t="str">
        <f t="shared" si="11"/>
        <v>2б</v>
      </c>
      <c r="F121" s="8">
        <f t="shared" si="11"/>
        <v>129</v>
      </c>
      <c r="G121" s="8">
        <f t="shared" si="11"/>
        <v>120</v>
      </c>
      <c r="H121" s="9"/>
      <c r="I121" s="9">
        <v>2</v>
      </c>
      <c r="J121" s="10"/>
      <c r="K121" s="10">
        <v>0</v>
      </c>
      <c r="L121" s="9"/>
      <c r="M121" s="9">
        <v>2</v>
      </c>
      <c r="N121" s="10">
        <v>1</v>
      </c>
      <c r="O121" s="10"/>
      <c r="P121" s="9">
        <v>2</v>
      </c>
      <c r="Q121" s="9"/>
      <c r="R121" s="10">
        <v>1</v>
      </c>
      <c r="S121" s="10"/>
      <c r="T121" s="9"/>
      <c r="U121" s="9">
        <v>2</v>
      </c>
      <c r="V121" s="11">
        <f t="shared" si="7"/>
        <v>10</v>
      </c>
    </row>
    <row r="122" spans="1:22" x14ac:dyDescent="0.25">
      <c r="A122" s="4" t="str">
        <f t="shared" si="11"/>
        <v>Московский</v>
      </c>
      <c r="B122" s="12" t="str">
        <f t="shared" si="11"/>
        <v>ГБОУ СОШ №489</v>
      </c>
      <c r="C122" s="6">
        <f t="shared" si="11"/>
        <v>11489</v>
      </c>
      <c r="D122" s="6" t="str">
        <f t="shared" si="11"/>
        <v>СОШ</v>
      </c>
      <c r="E122" s="8" t="str">
        <f t="shared" si="11"/>
        <v>2б</v>
      </c>
      <c r="F122" s="8">
        <f t="shared" si="11"/>
        <v>129</v>
      </c>
      <c r="G122" s="8">
        <f t="shared" si="11"/>
        <v>120</v>
      </c>
      <c r="H122" s="9">
        <v>2</v>
      </c>
      <c r="I122" s="9"/>
      <c r="J122" s="10"/>
      <c r="K122" s="10">
        <v>1</v>
      </c>
      <c r="L122" s="9">
        <v>1</v>
      </c>
      <c r="M122" s="9"/>
      <c r="N122" s="10">
        <v>1</v>
      </c>
      <c r="O122" s="10"/>
      <c r="P122" s="9"/>
      <c r="Q122" s="9">
        <v>2</v>
      </c>
      <c r="R122" s="10"/>
      <c r="S122" s="10">
        <v>1</v>
      </c>
      <c r="T122" s="9"/>
      <c r="U122" s="9">
        <v>2</v>
      </c>
      <c r="V122" s="11">
        <f t="shared" si="7"/>
        <v>10</v>
      </c>
    </row>
    <row r="123" spans="1:22" x14ac:dyDescent="0.25">
      <c r="A123" s="4" t="str">
        <f t="shared" si="11"/>
        <v>Московский</v>
      </c>
      <c r="B123" s="12" t="str">
        <f t="shared" si="11"/>
        <v>ГБОУ СОШ №489</v>
      </c>
      <c r="C123" s="6">
        <f t="shared" si="11"/>
        <v>11489</v>
      </c>
      <c r="D123" s="6" t="str">
        <f t="shared" si="11"/>
        <v>СОШ</v>
      </c>
      <c r="E123" s="8" t="str">
        <f t="shared" si="11"/>
        <v>2б</v>
      </c>
      <c r="F123" s="8">
        <f t="shared" si="11"/>
        <v>129</v>
      </c>
      <c r="G123" s="8">
        <f t="shared" si="11"/>
        <v>120</v>
      </c>
      <c r="H123" s="9"/>
      <c r="I123" s="9">
        <v>2</v>
      </c>
      <c r="J123" s="10">
        <v>0</v>
      </c>
      <c r="K123" s="10"/>
      <c r="L123" s="9">
        <v>2</v>
      </c>
      <c r="M123" s="9"/>
      <c r="N123" s="10"/>
      <c r="O123" s="10">
        <v>1</v>
      </c>
      <c r="P123" s="9"/>
      <c r="Q123" s="9">
        <v>2</v>
      </c>
      <c r="R123" s="10">
        <v>1</v>
      </c>
      <c r="S123" s="10"/>
      <c r="T123" s="9">
        <v>2</v>
      </c>
      <c r="U123" s="9"/>
      <c r="V123" s="11">
        <f t="shared" si="7"/>
        <v>10</v>
      </c>
    </row>
    <row r="124" spans="1:22" x14ac:dyDescent="0.25">
      <c r="A124" s="4" t="str">
        <f t="shared" ref="A124:G124" si="12">A123</f>
        <v>Московский</v>
      </c>
      <c r="B124" s="12" t="str">
        <f t="shared" si="12"/>
        <v>ГБОУ СОШ №489</v>
      </c>
      <c r="C124" s="6">
        <f t="shared" si="12"/>
        <v>11489</v>
      </c>
      <c r="D124" s="6" t="str">
        <f t="shared" si="12"/>
        <v>СОШ</v>
      </c>
      <c r="E124" s="8" t="str">
        <f t="shared" si="12"/>
        <v>2б</v>
      </c>
      <c r="F124" s="8">
        <f t="shared" si="12"/>
        <v>129</v>
      </c>
      <c r="G124" s="8">
        <f t="shared" si="12"/>
        <v>120</v>
      </c>
      <c r="H124" s="49">
        <f>SUM(H3:I123)/(120*2)</f>
        <v>0.75</v>
      </c>
      <c r="I124" s="49"/>
      <c r="J124" s="49">
        <f>SUM(J3:K123)/(120*1)</f>
        <v>0.85833333333333328</v>
      </c>
      <c r="K124" s="49"/>
      <c r="L124" s="49">
        <f>SUM(L3:M123)/(120*2)</f>
        <v>0.70833333333333337</v>
      </c>
      <c r="M124" s="49"/>
      <c r="N124" s="49">
        <f>SUM(N3:O123)/(120*1)</f>
        <v>0.90833333333333333</v>
      </c>
      <c r="O124" s="49"/>
      <c r="P124" s="49">
        <f>SUM(P3:Q123)/(120*2)</f>
        <v>0.76666666666666672</v>
      </c>
      <c r="Q124" s="49"/>
      <c r="R124" s="49">
        <f>SUM(R3:S123)/(120*1)</f>
        <v>0.78333333333333333</v>
      </c>
      <c r="S124" s="49"/>
      <c r="T124" s="49">
        <f>SUM(T3:U123)/(120*2)</f>
        <v>0.59583333333333333</v>
      </c>
      <c r="U124" s="49"/>
      <c r="V124" s="49">
        <f>SUM(V3:W123)/(120*11)</f>
        <v>0.74469696969696975</v>
      </c>
    </row>
    <row r="125" spans="1:22" x14ac:dyDescent="0.25">
      <c r="A125" s="4" t="str">
        <f t="shared" ref="A125:G125" si="13">A124</f>
        <v>Московский</v>
      </c>
      <c r="B125" s="12" t="str">
        <f t="shared" si="13"/>
        <v>ГБОУ СОШ №489</v>
      </c>
      <c r="C125" s="6">
        <f t="shared" si="13"/>
        <v>11489</v>
      </c>
      <c r="D125" s="6" t="str">
        <f t="shared" si="13"/>
        <v>СОШ</v>
      </c>
      <c r="E125" s="8" t="str">
        <f t="shared" si="13"/>
        <v>2б</v>
      </c>
      <c r="F125" s="8">
        <f t="shared" si="13"/>
        <v>129</v>
      </c>
      <c r="G125" s="8">
        <f t="shared" si="13"/>
        <v>120</v>
      </c>
      <c r="H125" s="15">
        <v>80</v>
      </c>
      <c r="I125" s="15">
        <v>40</v>
      </c>
      <c r="J125" s="16">
        <v>66</v>
      </c>
      <c r="K125" s="16">
        <v>54</v>
      </c>
      <c r="L125" s="15">
        <v>58</v>
      </c>
      <c r="M125" s="15">
        <v>62</v>
      </c>
      <c r="N125" s="16">
        <v>99</v>
      </c>
      <c r="O125" s="16">
        <v>21</v>
      </c>
      <c r="P125" s="15">
        <v>84</v>
      </c>
      <c r="Q125" s="15">
        <v>36</v>
      </c>
      <c r="R125" s="16">
        <v>70</v>
      </c>
      <c r="S125" s="16">
        <v>50</v>
      </c>
      <c r="T125" s="15">
        <v>82</v>
      </c>
      <c r="U125" s="15">
        <v>38</v>
      </c>
    </row>
    <row r="126" spans="1:22" x14ac:dyDescent="0.25">
      <c r="A126" s="4" t="str">
        <f t="shared" ref="A126:G126" si="14">A125</f>
        <v>Московский</v>
      </c>
      <c r="B126" s="12" t="str">
        <f t="shared" si="14"/>
        <v>ГБОУ СОШ №489</v>
      </c>
      <c r="C126" s="6">
        <f t="shared" si="14"/>
        <v>11489</v>
      </c>
      <c r="D126" s="6" t="str">
        <f t="shared" si="14"/>
        <v>СОШ</v>
      </c>
      <c r="E126" s="8" t="str">
        <f t="shared" si="14"/>
        <v>2б</v>
      </c>
      <c r="F126" s="8">
        <f t="shared" si="14"/>
        <v>129</v>
      </c>
      <c r="G126" s="8">
        <f t="shared" si="14"/>
        <v>120</v>
      </c>
      <c r="H126" s="49">
        <f>SUM(H4:H123)/(H125*2)</f>
        <v>0.73124999999999996</v>
      </c>
      <c r="I126" s="49">
        <f t="shared" ref="I126:U126" si="15">SUM(I4:I123)/(I125*2)</f>
        <v>0.78749999999999998</v>
      </c>
      <c r="J126" s="49">
        <f>SUM(J4:J123)/(J125*1)</f>
        <v>0.83333333333333337</v>
      </c>
      <c r="K126" s="49">
        <f>SUM(K4:K123)/(K125*1)</f>
        <v>0.88888888888888884</v>
      </c>
      <c r="L126" s="49">
        <f t="shared" si="15"/>
        <v>0.7931034482758621</v>
      </c>
      <c r="M126" s="49">
        <f t="shared" si="15"/>
        <v>0.62903225806451613</v>
      </c>
      <c r="N126" s="49">
        <f>SUM(N4:N123)/(N125*1)</f>
        <v>0.90909090909090906</v>
      </c>
      <c r="O126" s="49">
        <f>SUM(O4:O123)/(O125*1)</f>
        <v>0.90476190476190477</v>
      </c>
      <c r="P126" s="49">
        <f t="shared" si="15"/>
        <v>0.76190476190476186</v>
      </c>
      <c r="Q126" s="49">
        <f t="shared" si="15"/>
        <v>0.77777777777777779</v>
      </c>
      <c r="R126" s="49">
        <f>SUM(R4:R123)/(R125*1)</f>
        <v>0.8571428571428571</v>
      </c>
      <c r="S126" s="49">
        <f>SUM(S4:S123)/(S125*1)</f>
        <v>0.68</v>
      </c>
      <c r="T126" s="49">
        <f t="shared" si="15"/>
        <v>0.55487804878048785</v>
      </c>
      <c r="U126" s="49">
        <f t="shared" si="15"/>
        <v>0.68421052631578949</v>
      </c>
    </row>
  </sheetData>
  <autoFilter ref="A1:V123">
    <filterColumn colId="7" showButton="0"/>
    <filterColumn colId="9" showButton="0"/>
    <filterColumn colId="11" showButton="0"/>
    <filterColumn colId="13" showButton="0"/>
    <filterColumn colId="15" showButton="0"/>
    <filterColumn colId="17" showButton="0"/>
    <filterColumn colId="19" showButton="0"/>
  </autoFilter>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126"/>
    <dataValidation type="list" allowBlank="1" showInputMessage="1" showErrorMessage="1" sqref="P4:Q123 L4:M123 T4:U123 H4:I123">
      <formula1>балл2</formula1>
    </dataValidation>
    <dataValidation type="list" allowBlank="1" showInputMessage="1" showErrorMessage="1" sqref="N4:O123 R4:S123 J4:K123">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8"/>
  <dimension ref="A1:Y77"/>
  <sheetViews>
    <sheetView topLeftCell="E1" zoomScale="90" zoomScaleNormal="90" workbookViewId="0">
      <pane ySplit="3" topLeftCell="A67" activePane="bottomLeft" state="frozen"/>
      <selection pane="bottomLeft" activeCell="H76" sqref="H76:U77"/>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9.7109375" style="15" customWidth="1"/>
    <col min="10" max="11" width="9.7109375" style="16" customWidth="1"/>
    <col min="12" max="13" width="9.7109375" style="15" customWidth="1"/>
    <col min="14" max="15" width="9.7109375" style="16" customWidth="1"/>
    <col min="16" max="17" width="9.7109375" style="15" customWidth="1"/>
    <col min="18" max="19" width="9.7109375" style="16" customWidth="1"/>
    <col min="20" max="21" width="9.710937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43</v>
      </c>
      <c r="C4" s="6">
        <f>VLOOKUP(B4,[16]Списки!$C$1:$E$40,2,FALSE)</f>
        <v>11495</v>
      </c>
      <c r="D4" s="6" t="str">
        <f>VLOOKUP(B4,[16]Списки!$C$1:$E$40,3,FALSE)</f>
        <v>СОШ</v>
      </c>
      <c r="E4" s="7" t="s">
        <v>44</v>
      </c>
      <c r="F4" s="8">
        <v>76</v>
      </c>
      <c r="G4" s="8">
        <v>71</v>
      </c>
      <c r="H4" s="9"/>
      <c r="I4" s="9">
        <v>2</v>
      </c>
      <c r="J4" s="10"/>
      <c r="K4" s="10">
        <v>1</v>
      </c>
      <c r="L4" s="9"/>
      <c r="M4" s="9">
        <v>2</v>
      </c>
      <c r="N4" s="10">
        <v>1</v>
      </c>
      <c r="O4" s="10"/>
      <c r="P4" s="9"/>
      <c r="Q4" s="9">
        <v>2</v>
      </c>
      <c r="R4" s="10"/>
      <c r="S4" s="10">
        <v>1</v>
      </c>
      <c r="T4" s="9">
        <v>1</v>
      </c>
      <c r="U4" s="9"/>
      <c r="V4" s="11">
        <f>IF(COUNTBLANK(H4:U4)&lt;=7,SUM(H4:U4),"Не писал")</f>
        <v>10</v>
      </c>
      <c r="X4" s="118">
        <v>0</v>
      </c>
      <c r="Y4" s="50">
        <f>COUNTIF(V$4:V142,X4)</f>
        <v>0</v>
      </c>
    </row>
    <row r="5" spans="1:25" x14ac:dyDescent="0.25">
      <c r="A5" s="4" t="str">
        <f t="shared" ref="A5:A21" si="0">A4</f>
        <v>Московский</v>
      </c>
      <c r="B5" s="12" t="str">
        <f t="shared" ref="B5:G20" si="1">B4</f>
        <v>ГБОУ СОШ №495</v>
      </c>
      <c r="C5" s="6">
        <f t="shared" si="1"/>
        <v>11495</v>
      </c>
      <c r="D5" s="6" t="str">
        <f t="shared" si="1"/>
        <v>СОШ</v>
      </c>
      <c r="E5" s="8" t="str">
        <f t="shared" si="1"/>
        <v>2 а,б,в</v>
      </c>
      <c r="F5" s="8">
        <f t="shared" si="1"/>
        <v>76</v>
      </c>
      <c r="G5" s="8">
        <f t="shared" si="1"/>
        <v>71</v>
      </c>
      <c r="H5" s="9">
        <v>2</v>
      </c>
      <c r="I5" s="9"/>
      <c r="J5" s="10">
        <v>1</v>
      </c>
      <c r="K5" s="10"/>
      <c r="L5" s="9"/>
      <c r="M5" s="9">
        <v>2</v>
      </c>
      <c r="N5" s="10">
        <v>1</v>
      </c>
      <c r="O5" s="10"/>
      <c r="P5" s="9"/>
      <c r="Q5" s="9">
        <v>2</v>
      </c>
      <c r="R5" s="10">
        <v>1</v>
      </c>
      <c r="S5" s="10"/>
      <c r="T5" s="9">
        <v>2</v>
      </c>
      <c r="U5" s="9"/>
      <c r="V5" s="11">
        <f t="shared" ref="V5:V68" si="2">IF(COUNTBLANK(H5:U5)&lt;=7,SUM(H5:U5),"Не писал")</f>
        <v>11</v>
      </c>
      <c r="X5" s="118">
        <v>1</v>
      </c>
      <c r="Y5" s="50">
        <f>COUNTIF(V$4:V143,X5)</f>
        <v>0</v>
      </c>
    </row>
    <row r="6" spans="1:25" x14ac:dyDescent="0.25">
      <c r="A6" s="4" t="str">
        <f t="shared" si="0"/>
        <v>Московский</v>
      </c>
      <c r="B6" s="12" t="str">
        <f t="shared" si="1"/>
        <v>ГБОУ СОШ №495</v>
      </c>
      <c r="C6" s="6">
        <f t="shared" si="1"/>
        <v>11495</v>
      </c>
      <c r="D6" s="6" t="str">
        <f t="shared" si="1"/>
        <v>СОШ</v>
      </c>
      <c r="E6" s="8" t="str">
        <f t="shared" si="1"/>
        <v>2 а,б,в</v>
      </c>
      <c r="F6" s="8">
        <f t="shared" si="1"/>
        <v>76</v>
      </c>
      <c r="G6" s="8">
        <f t="shared" si="1"/>
        <v>71</v>
      </c>
      <c r="H6" s="9"/>
      <c r="I6" s="9">
        <v>2</v>
      </c>
      <c r="J6" s="10">
        <v>1</v>
      </c>
      <c r="K6" s="10"/>
      <c r="L6" s="9"/>
      <c r="M6" s="9">
        <v>2</v>
      </c>
      <c r="N6" s="10">
        <v>1</v>
      </c>
      <c r="O6" s="10"/>
      <c r="P6" s="9"/>
      <c r="Q6" s="9">
        <v>2</v>
      </c>
      <c r="R6" s="10">
        <v>1</v>
      </c>
      <c r="S6" s="10"/>
      <c r="T6" s="9">
        <v>2</v>
      </c>
      <c r="U6" s="9"/>
      <c r="V6" s="11">
        <f t="shared" si="2"/>
        <v>11</v>
      </c>
      <c r="X6" s="118">
        <v>2</v>
      </c>
      <c r="Y6" s="50">
        <f>COUNTIF(V$4:V144,X6)</f>
        <v>0</v>
      </c>
    </row>
    <row r="7" spans="1:25" x14ac:dyDescent="0.25">
      <c r="A7" s="4" t="str">
        <f t="shared" si="0"/>
        <v>Московский</v>
      </c>
      <c r="B7" s="12" t="str">
        <f t="shared" si="1"/>
        <v>ГБОУ СОШ №495</v>
      </c>
      <c r="C7" s="6">
        <f t="shared" si="1"/>
        <v>11495</v>
      </c>
      <c r="D7" s="6" t="str">
        <f t="shared" si="1"/>
        <v>СОШ</v>
      </c>
      <c r="E7" s="8" t="str">
        <f t="shared" si="1"/>
        <v>2 а,б,в</v>
      </c>
      <c r="F7" s="8">
        <f t="shared" si="1"/>
        <v>76</v>
      </c>
      <c r="G7" s="8">
        <f t="shared" si="1"/>
        <v>71</v>
      </c>
      <c r="H7" s="9">
        <v>2</v>
      </c>
      <c r="I7" s="9"/>
      <c r="J7" s="10">
        <v>1</v>
      </c>
      <c r="K7" s="10"/>
      <c r="L7" s="9">
        <v>2</v>
      </c>
      <c r="M7" s="9"/>
      <c r="N7" s="10">
        <v>1</v>
      </c>
      <c r="O7" s="10"/>
      <c r="P7" s="9">
        <v>2</v>
      </c>
      <c r="Q7" s="9"/>
      <c r="R7" s="10">
        <v>1</v>
      </c>
      <c r="S7" s="10"/>
      <c r="T7" s="9">
        <v>2</v>
      </c>
      <c r="U7" s="9"/>
      <c r="V7" s="11">
        <f t="shared" si="2"/>
        <v>11</v>
      </c>
      <c r="X7" s="118">
        <v>3</v>
      </c>
      <c r="Y7" s="50">
        <f>COUNTIF(V$4:V145,X7)</f>
        <v>0</v>
      </c>
    </row>
    <row r="8" spans="1:25" x14ac:dyDescent="0.25">
      <c r="A8" s="4" t="str">
        <f t="shared" si="0"/>
        <v>Московский</v>
      </c>
      <c r="B8" s="12" t="str">
        <f t="shared" si="1"/>
        <v>ГБОУ СОШ №495</v>
      </c>
      <c r="C8" s="6">
        <f t="shared" si="1"/>
        <v>11495</v>
      </c>
      <c r="D8" s="6" t="str">
        <f t="shared" si="1"/>
        <v>СОШ</v>
      </c>
      <c r="E8" s="8" t="str">
        <f t="shared" si="1"/>
        <v>2 а,б,в</v>
      </c>
      <c r="F8" s="8">
        <f t="shared" si="1"/>
        <v>76</v>
      </c>
      <c r="G8" s="8">
        <f t="shared" si="1"/>
        <v>71</v>
      </c>
      <c r="H8" s="9"/>
      <c r="I8" s="9">
        <v>2</v>
      </c>
      <c r="J8" s="10"/>
      <c r="K8" s="10">
        <v>1</v>
      </c>
      <c r="L8" s="9">
        <v>2</v>
      </c>
      <c r="M8" s="9"/>
      <c r="N8" s="10"/>
      <c r="O8" s="10">
        <v>1</v>
      </c>
      <c r="P8" s="9"/>
      <c r="Q8" s="9">
        <v>2</v>
      </c>
      <c r="R8" s="10">
        <v>1</v>
      </c>
      <c r="S8" s="10"/>
      <c r="T8" s="9">
        <v>2</v>
      </c>
      <c r="U8" s="9"/>
      <c r="V8" s="11">
        <f t="shared" si="2"/>
        <v>11</v>
      </c>
      <c r="X8" s="118">
        <v>4</v>
      </c>
      <c r="Y8" s="50">
        <f>COUNTIF(V$4:V146,X8)</f>
        <v>0</v>
      </c>
    </row>
    <row r="9" spans="1:25" x14ac:dyDescent="0.25">
      <c r="A9" s="4" t="str">
        <f t="shared" si="0"/>
        <v>Московский</v>
      </c>
      <c r="B9" s="12" t="str">
        <f t="shared" si="1"/>
        <v>ГБОУ СОШ №495</v>
      </c>
      <c r="C9" s="6">
        <f t="shared" si="1"/>
        <v>11495</v>
      </c>
      <c r="D9" s="6" t="str">
        <f t="shared" si="1"/>
        <v>СОШ</v>
      </c>
      <c r="E9" s="8" t="str">
        <f t="shared" si="1"/>
        <v>2 а,б,в</v>
      </c>
      <c r="F9" s="8">
        <f t="shared" si="1"/>
        <v>76</v>
      </c>
      <c r="G9" s="8">
        <f t="shared" si="1"/>
        <v>71</v>
      </c>
      <c r="H9" s="9">
        <v>2</v>
      </c>
      <c r="I9" s="9"/>
      <c r="J9" s="10">
        <v>1</v>
      </c>
      <c r="K9" s="10"/>
      <c r="L9" s="9">
        <v>2</v>
      </c>
      <c r="M9" s="9"/>
      <c r="N9" s="10">
        <v>1</v>
      </c>
      <c r="O9" s="10"/>
      <c r="P9" s="9">
        <v>2</v>
      </c>
      <c r="Q9" s="9"/>
      <c r="R9" s="10"/>
      <c r="S9" s="10">
        <v>1</v>
      </c>
      <c r="T9" s="9"/>
      <c r="U9" s="9">
        <v>2</v>
      </c>
      <c r="V9" s="11">
        <f t="shared" si="2"/>
        <v>11</v>
      </c>
      <c r="X9" s="118">
        <v>5</v>
      </c>
      <c r="Y9" s="50">
        <f>COUNTIF(V$4:V147,X9)</f>
        <v>0</v>
      </c>
    </row>
    <row r="10" spans="1:25" x14ac:dyDescent="0.25">
      <c r="A10" s="4" t="str">
        <f t="shared" si="0"/>
        <v>Московский</v>
      </c>
      <c r="B10" s="12" t="str">
        <f t="shared" si="1"/>
        <v>ГБОУ СОШ №495</v>
      </c>
      <c r="C10" s="6">
        <f t="shared" si="1"/>
        <v>11495</v>
      </c>
      <c r="D10" s="6" t="str">
        <f t="shared" si="1"/>
        <v>СОШ</v>
      </c>
      <c r="E10" s="8" t="str">
        <f t="shared" si="1"/>
        <v>2 а,б,в</v>
      </c>
      <c r="F10" s="8">
        <f t="shared" si="1"/>
        <v>76</v>
      </c>
      <c r="G10" s="8">
        <f t="shared" si="1"/>
        <v>71</v>
      </c>
      <c r="H10" s="9"/>
      <c r="I10" s="9">
        <v>2</v>
      </c>
      <c r="J10" s="10">
        <v>1</v>
      </c>
      <c r="K10" s="10"/>
      <c r="L10" s="9"/>
      <c r="M10" s="9">
        <v>2</v>
      </c>
      <c r="N10" s="10">
        <v>1</v>
      </c>
      <c r="O10" s="10"/>
      <c r="P10" s="9">
        <v>2</v>
      </c>
      <c r="Q10" s="9"/>
      <c r="R10" s="10">
        <v>1</v>
      </c>
      <c r="S10" s="10"/>
      <c r="T10" s="9">
        <v>2</v>
      </c>
      <c r="U10" s="9"/>
      <c r="V10" s="11">
        <f t="shared" si="2"/>
        <v>11</v>
      </c>
      <c r="X10" s="118">
        <v>6</v>
      </c>
      <c r="Y10" s="50">
        <f>COUNTIF(V$4:V148,X10)</f>
        <v>3</v>
      </c>
    </row>
    <row r="11" spans="1:25" x14ac:dyDescent="0.25">
      <c r="A11" s="4" t="str">
        <f t="shared" si="0"/>
        <v>Московский</v>
      </c>
      <c r="B11" s="12" t="str">
        <f t="shared" si="1"/>
        <v>ГБОУ СОШ №495</v>
      </c>
      <c r="C11" s="6">
        <f t="shared" si="1"/>
        <v>11495</v>
      </c>
      <c r="D11" s="6" t="str">
        <f t="shared" si="1"/>
        <v>СОШ</v>
      </c>
      <c r="E11" s="8" t="str">
        <f t="shared" si="1"/>
        <v>2 а,б,в</v>
      </c>
      <c r="F11" s="8">
        <f t="shared" si="1"/>
        <v>76</v>
      </c>
      <c r="G11" s="8">
        <f t="shared" si="1"/>
        <v>71</v>
      </c>
      <c r="H11" s="9">
        <v>0</v>
      </c>
      <c r="I11" s="9"/>
      <c r="J11" s="10"/>
      <c r="K11" s="10">
        <v>1</v>
      </c>
      <c r="L11" s="9">
        <v>2</v>
      </c>
      <c r="M11" s="9"/>
      <c r="N11" s="10">
        <v>1</v>
      </c>
      <c r="O11" s="10"/>
      <c r="P11" s="9">
        <v>1</v>
      </c>
      <c r="Q11" s="9"/>
      <c r="R11" s="10"/>
      <c r="S11" s="10">
        <v>0</v>
      </c>
      <c r="T11" s="9"/>
      <c r="U11" s="9">
        <v>1</v>
      </c>
      <c r="V11" s="11">
        <f t="shared" si="2"/>
        <v>6</v>
      </c>
      <c r="X11" s="118">
        <v>7</v>
      </c>
      <c r="Y11" s="50">
        <f>COUNTIF(V$4:V149,X11)</f>
        <v>4</v>
      </c>
    </row>
    <row r="12" spans="1:25" x14ac:dyDescent="0.25">
      <c r="A12" s="4" t="str">
        <f t="shared" si="0"/>
        <v>Московский</v>
      </c>
      <c r="B12" s="12" t="str">
        <f t="shared" si="1"/>
        <v>ГБОУ СОШ №495</v>
      </c>
      <c r="C12" s="6">
        <f t="shared" si="1"/>
        <v>11495</v>
      </c>
      <c r="D12" s="6" t="str">
        <f t="shared" si="1"/>
        <v>СОШ</v>
      </c>
      <c r="E12" s="8" t="str">
        <f t="shared" si="1"/>
        <v>2 а,б,в</v>
      </c>
      <c r="F12" s="8">
        <f t="shared" si="1"/>
        <v>76</v>
      </c>
      <c r="G12" s="8">
        <f t="shared" si="1"/>
        <v>71</v>
      </c>
      <c r="H12" s="9">
        <v>0</v>
      </c>
      <c r="I12" s="9"/>
      <c r="J12" s="10">
        <v>1</v>
      </c>
      <c r="K12" s="10"/>
      <c r="L12" s="9">
        <v>2</v>
      </c>
      <c r="M12" s="9"/>
      <c r="N12" s="10">
        <v>1</v>
      </c>
      <c r="O12" s="10"/>
      <c r="P12" s="9">
        <v>0</v>
      </c>
      <c r="Q12" s="9"/>
      <c r="R12" s="10"/>
      <c r="S12" s="10">
        <v>1</v>
      </c>
      <c r="T12" s="9">
        <v>2</v>
      </c>
      <c r="U12" s="9"/>
      <c r="V12" s="11">
        <f t="shared" si="2"/>
        <v>7</v>
      </c>
      <c r="X12" s="118">
        <v>8</v>
      </c>
      <c r="Y12" s="50">
        <f>COUNTIF(V$4:V150,X12)</f>
        <v>9</v>
      </c>
    </row>
    <row r="13" spans="1:25" x14ac:dyDescent="0.25">
      <c r="A13" s="4" t="str">
        <f t="shared" si="0"/>
        <v>Московский</v>
      </c>
      <c r="B13" s="12" t="str">
        <f t="shared" si="1"/>
        <v>ГБОУ СОШ №495</v>
      </c>
      <c r="C13" s="6">
        <f t="shared" si="1"/>
        <v>11495</v>
      </c>
      <c r="D13" s="6" t="str">
        <f t="shared" si="1"/>
        <v>СОШ</v>
      </c>
      <c r="E13" s="8" t="str">
        <f t="shared" si="1"/>
        <v>2 а,б,в</v>
      </c>
      <c r="F13" s="8">
        <f t="shared" si="1"/>
        <v>76</v>
      </c>
      <c r="G13" s="8">
        <f t="shared" si="1"/>
        <v>71</v>
      </c>
      <c r="H13" s="9">
        <v>2</v>
      </c>
      <c r="I13" s="9"/>
      <c r="J13" s="10"/>
      <c r="K13" s="10">
        <v>1</v>
      </c>
      <c r="L13" s="9"/>
      <c r="M13" s="9">
        <v>2</v>
      </c>
      <c r="N13" s="10">
        <v>1</v>
      </c>
      <c r="O13" s="10"/>
      <c r="P13" s="9"/>
      <c r="Q13" s="9">
        <v>2</v>
      </c>
      <c r="R13" s="10"/>
      <c r="S13" s="10">
        <v>1</v>
      </c>
      <c r="T13" s="9">
        <v>2</v>
      </c>
      <c r="U13" s="9"/>
      <c r="V13" s="11">
        <f t="shared" si="2"/>
        <v>11</v>
      </c>
      <c r="X13" s="118">
        <v>9</v>
      </c>
      <c r="Y13" s="50">
        <f>COUNTIF(V$4:V151,X13)</f>
        <v>15</v>
      </c>
    </row>
    <row r="14" spans="1:25" x14ac:dyDescent="0.25">
      <c r="A14" s="4" t="str">
        <f t="shared" si="0"/>
        <v>Московский</v>
      </c>
      <c r="B14" s="12" t="str">
        <f t="shared" si="1"/>
        <v>ГБОУ СОШ №495</v>
      </c>
      <c r="C14" s="6">
        <f t="shared" si="1"/>
        <v>11495</v>
      </c>
      <c r="D14" s="6" t="str">
        <f t="shared" si="1"/>
        <v>СОШ</v>
      </c>
      <c r="E14" s="8" t="str">
        <f t="shared" si="1"/>
        <v>2 а,б,в</v>
      </c>
      <c r="F14" s="8">
        <f t="shared" si="1"/>
        <v>76</v>
      </c>
      <c r="G14" s="8">
        <f t="shared" si="1"/>
        <v>71</v>
      </c>
      <c r="H14" s="9">
        <v>1</v>
      </c>
      <c r="I14" s="9"/>
      <c r="J14" s="10"/>
      <c r="K14" s="10">
        <v>1</v>
      </c>
      <c r="L14" s="9">
        <v>1</v>
      </c>
      <c r="M14" s="9"/>
      <c r="N14" s="10">
        <v>1</v>
      </c>
      <c r="O14" s="10"/>
      <c r="P14" s="9">
        <v>2</v>
      </c>
      <c r="Q14" s="9"/>
      <c r="R14" s="10">
        <v>1</v>
      </c>
      <c r="S14" s="10"/>
      <c r="T14" s="9"/>
      <c r="U14" s="9">
        <v>2</v>
      </c>
      <c r="V14" s="11">
        <f t="shared" si="2"/>
        <v>9</v>
      </c>
      <c r="X14" s="118">
        <v>10</v>
      </c>
      <c r="Y14" s="50">
        <f>COUNTIF(V$4:V152,X14)</f>
        <v>17</v>
      </c>
    </row>
    <row r="15" spans="1:25" x14ac:dyDescent="0.25">
      <c r="A15" s="4" t="str">
        <f t="shared" si="0"/>
        <v>Московский</v>
      </c>
      <c r="B15" s="12" t="str">
        <f t="shared" si="1"/>
        <v>ГБОУ СОШ №495</v>
      </c>
      <c r="C15" s="6">
        <f t="shared" si="1"/>
        <v>11495</v>
      </c>
      <c r="D15" s="6" t="str">
        <f t="shared" si="1"/>
        <v>СОШ</v>
      </c>
      <c r="E15" s="8" t="str">
        <f t="shared" si="1"/>
        <v>2 а,б,в</v>
      </c>
      <c r="F15" s="8">
        <f t="shared" si="1"/>
        <v>76</v>
      </c>
      <c r="G15" s="8">
        <f t="shared" si="1"/>
        <v>71</v>
      </c>
      <c r="H15" s="9">
        <v>2</v>
      </c>
      <c r="I15" s="9"/>
      <c r="J15" s="10">
        <v>0</v>
      </c>
      <c r="K15" s="10"/>
      <c r="L15" s="9"/>
      <c r="M15" s="9">
        <v>2</v>
      </c>
      <c r="N15" s="10">
        <v>1</v>
      </c>
      <c r="O15" s="10"/>
      <c r="P15" s="9">
        <v>2</v>
      </c>
      <c r="Q15" s="9"/>
      <c r="R15" s="10">
        <v>1</v>
      </c>
      <c r="S15" s="10"/>
      <c r="T15" s="9">
        <v>2</v>
      </c>
      <c r="U15" s="9"/>
      <c r="V15" s="11">
        <f t="shared" si="2"/>
        <v>10</v>
      </c>
      <c r="X15" s="118">
        <v>11</v>
      </c>
      <c r="Y15" s="50">
        <f>COUNTIF(V$4:V153,X15)</f>
        <v>23</v>
      </c>
    </row>
    <row r="16" spans="1:25" x14ac:dyDescent="0.25">
      <c r="A16" s="4" t="str">
        <f t="shared" si="0"/>
        <v>Московский</v>
      </c>
      <c r="B16" s="12" t="str">
        <f t="shared" si="1"/>
        <v>ГБОУ СОШ №495</v>
      </c>
      <c r="C16" s="6">
        <f t="shared" si="1"/>
        <v>11495</v>
      </c>
      <c r="D16" s="6" t="str">
        <f t="shared" si="1"/>
        <v>СОШ</v>
      </c>
      <c r="E16" s="8" t="str">
        <f t="shared" si="1"/>
        <v>2 а,б,в</v>
      </c>
      <c r="F16" s="8">
        <f t="shared" si="1"/>
        <v>76</v>
      </c>
      <c r="G16" s="8">
        <f t="shared" si="1"/>
        <v>71</v>
      </c>
      <c r="H16" s="9"/>
      <c r="I16" s="9">
        <v>1</v>
      </c>
      <c r="J16" s="10">
        <v>1</v>
      </c>
      <c r="K16" s="10"/>
      <c r="L16" s="9"/>
      <c r="M16" s="9">
        <v>1</v>
      </c>
      <c r="N16" s="10"/>
      <c r="O16" s="10">
        <v>1</v>
      </c>
      <c r="P16" s="9">
        <v>1</v>
      </c>
      <c r="Q16" s="9"/>
      <c r="R16" s="10">
        <v>1</v>
      </c>
      <c r="S16" s="10"/>
      <c r="T16" s="9">
        <v>0</v>
      </c>
      <c r="U16" s="9"/>
      <c r="V16" s="11">
        <f t="shared" si="2"/>
        <v>6</v>
      </c>
      <c r="Y16" s="156">
        <f>SUM(Y4:Y15)</f>
        <v>71</v>
      </c>
    </row>
    <row r="17" spans="1:22" x14ac:dyDescent="0.25">
      <c r="A17" s="4" t="str">
        <f t="shared" si="0"/>
        <v>Московский</v>
      </c>
      <c r="B17" s="12" t="str">
        <f t="shared" si="1"/>
        <v>ГБОУ СОШ №495</v>
      </c>
      <c r="C17" s="6">
        <f t="shared" si="1"/>
        <v>11495</v>
      </c>
      <c r="D17" s="6" t="str">
        <f t="shared" si="1"/>
        <v>СОШ</v>
      </c>
      <c r="E17" s="8" t="str">
        <f t="shared" si="1"/>
        <v>2 а,б,в</v>
      </c>
      <c r="F17" s="8">
        <f t="shared" si="1"/>
        <v>76</v>
      </c>
      <c r="G17" s="8">
        <f t="shared" si="1"/>
        <v>71</v>
      </c>
      <c r="H17" s="9"/>
      <c r="I17" s="9">
        <v>2</v>
      </c>
      <c r="J17" s="10">
        <v>1</v>
      </c>
      <c r="K17" s="10"/>
      <c r="L17" s="9"/>
      <c r="M17" s="9">
        <v>2</v>
      </c>
      <c r="N17" s="10">
        <v>1</v>
      </c>
      <c r="O17" s="10"/>
      <c r="P17" s="9">
        <v>2</v>
      </c>
      <c r="Q17" s="9"/>
      <c r="R17" s="10">
        <v>1</v>
      </c>
      <c r="S17" s="10"/>
      <c r="T17" s="9">
        <v>2</v>
      </c>
      <c r="U17" s="9"/>
      <c r="V17" s="11">
        <f t="shared" si="2"/>
        <v>11</v>
      </c>
    </row>
    <row r="18" spans="1:22" x14ac:dyDescent="0.25">
      <c r="A18" s="4" t="str">
        <f t="shared" si="0"/>
        <v>Московский</v>
      </c>
      <c r="B18" s="12" t="str">
        <f t="shared" si="1"/>
        <v>ГБОУ СОШ №495</v>
      </c>
      <c r="C18" s="6">
        <f t="shared" si="1"/>
        <v>11495</v>
      </c>
      <c r="D18" s="6" t="str">
        <f t="shared" si="1"/>
        <v>СОШ</v>
      </c>
      <c r="E18" s="8" t="str">
        <f t="shared" si="1"/>
        <v>2 а,б,в</v>
      </c>
      <c r="F18" s="8">
        <f t="shared" si="1"/>
        <v>76</v>
      </c>
      <c r="G18" s="8">
        <f t="shared" si="1"/>
        <v>71</v>
      </c>
      <c r="H18" s="9">
        <v>2</v>
      </c>
      <c r="I18" s="9"/>
      <c r="J18" s="10">
        <v>1</v>
      </c>
      <c r="K18" s="10"/>
      <c r="L18" s="9">
        <v>2</v>
      </c>
      <c r="M18" s="9"/>
      <c r="N18" s="10">
        <v>1</v>
      </c>
      <c r="O18" s="10"/>
      <c r="P18" s="9">
        <v>2</v>
      </c>
      <c r="Q18" s="9"/>
      <c r="R18" s="10"/>
      <c r="S18" s="10">
        <v>1</v>
      </c>
      <c r="T18" s="9">
        <v>1</v>
      </c>
      <c r="U18" s="9"/>
      <c r="V18" s="11">
        <f t="shared" si="2"/>
        <v>10</v>
      </c>
    </row>
    <row r="19" spans="1:22" x14ac:dyDescent="0.25">
      <c r="A19" s="4" t="str">
        <f t="shared" si="0"/>
        <v>Московский</v>
      </c>
      <c r="B19" s="12" t="str">
        <f t="shared" si="1"/>
        <v>ГБОУ СОШ №495</v>
      </c>
      <c r="C19" s="6">
        <f t="shared" si="1"/>
        <v>11495</v>
      </c>
      <c r="D19" s="6" t="str">
        <f t="shared" si="1"/>
        <v>СОШ</v>
      </c>
      <c r="E19" s="8" t="str">
        <f t="shared" si="1"/>
        <v>2 а,б,в</v>
      </c>
      <c r="F19" s="8">
        <f t="shared" si="1"/>
        <v>76</v>
      </c>
      <c r="G19" s="8">
        <f t="shared" si="1"/>
        <v>71</v>
      </c>
      <c r="H19" s="9">
        <v>1</v>
      </c>
      <c r="I19" s="9"/>
      <c r="J19" s="10"/>
      <c r="K19" s="10">
        <v>1</v>
      </c>
      <c r="L19" s="9"/>
      <c r="M19" s="9">
        <v>2</v>
      </c>
      <c r="N19" s="10">
        <v>1</v>
      </c>
      <c r="O19" s="10"/>
      <c r="P19" s="9">
        <v>2</v>
      </c>
      <c r="Q19" s="9"/>
      <c r="R19" s="10">
        <v>1</v>
      </c>
      <c r="S19" s="10"/>
      <c r="T19" s="9">
        <v>2</v>
      </c>
      <c r="U19" s="9"/>
      <c r="V19" s="11">
        <f t="shared" si="2"/>
        <v>10</v>
      </c>
    </row>
    <row r="20" spans="1:22" x14ac:dyDescent="0.25">
      <c r="A20" s="4" t="str">
        <f t="shared" si="0"/>
        <v>Московский</v>
      </c>
      <c r="B20" s="12" t="str">
        <f t="shared" si="1"/>
        <v>ГБОУ СОШ №495</v>
      </c>
      <c r="C20" s="6">
        <f t="shared" si="1"/>
        <v>11495</v>
      </c>
      <c r="D20" s="6" t="str">
        <f t="shared" si="1"/>
        <v>СОШ</v>
      </c>
      <c r="E20" s="8" t="str">
        <f t="shared" si="1"/>
        <v>2 а,б,в</v>
      </c>
      <c r="F20" s="8">
        <f t="shared" si="1"/>
        <v>76</v>
      </c>
      <c r="G20" s="8">
        <f t="shared" si="1"/>
        <v>71</v>
      </c>
      <c r="H20" s="9">
        <v>2</v>
      </c>
      <c r="I20" s="9"/>
      <c r="J20" s="10">
        <v>1</v>
      </c>
      <c r="K20" s="10"/>
      <c r="L20" s="9">
        <v>2</v>
      </c>
      <c r="M20" s="9"/>
      <c r="N20" s="10">
        <v>1</v>
      </c>
      <c r="O20" s="10"/>
      <c r="P20" s="9">
        <v>2</v>
      </c>
      <c r="Q20" s="9"/>
      <c r="R20" s="10"/>
      <c r="S20" s="10">
        <v>1</v>
      </c>
      <c r="T20" s="9"/>
      <c r="U20" s="9">
        <v>2</v>
      </c>
      <c r="V20" s="11">
        <f t="shared" si="2"/>
        <v>11</v>
      </c>
    </row>
    <row r="21" spans="1:22" x14ac:dyDescent="0.25">
      <c r="A21" s="4" t="str">
        <f t="shared" si="0"/>
        <v>Московский</v>
      </c>
      <c r="B21" s="12" t="str">
        <f t="shared" ref="B21:G21" si="3">B20</f>
        <v>ГБОУ СОШ №495</v>
      </c>
      <c r="C21" s="6">
        <f t="shared" si="3"/>
        <v>11495</v>
      </c>
      <c r="D21" s="6" t="str">
        <f t="shared" si="3"/>
        <v>СОШ</v>
      </c>
      <c r="E21" s="8" t="str">
        <f t="shared" si="3"/>
        <v>2 а,б,в</v>
      </c>
      <c r="F21" s="8">
        <f t="shared" si="3"/>
        <v>76</v>
      </c>
      <c r="G21" s="8">
        <f t="shared" si="3"/>
        <v>71</v>
      </c>
      <c r="H21" s="9">
        <v>2</v>
      </c>
      <c r="I21" s="9"/>
      <c r="J21" s="10">
        <v>1</v>
      </c>
      <c r="K21" s="10"/>
      <c r="L21" s="9">
        <v>2</v>
      </c>
      <c r="M21" s="9"/>
      <c r="N21" s="10">
        <v>1</v>
      </c>
      <c r="O21" s="10"/>
      <c r="P21" s="9">
        <v>2</v>
      </c>
      <c r="Q21" s="9"/>
      <c r="R21" s="10"/>
      <c r="S21" s="10">
        <v>1</v>
      </c>
      <c r="T21" s="9"/>
      <c r="U21" s="9">
        <v>1</v>
      </c>
      <c r="V21" s="11">
        <f t="shared" si="2"/>
        <v>10</v>
      </c>
    </row>
    <row r="22" spans="1:22" x14ac:dyDescent="0.25">
      <c r="A22" s="4" t="str">
        <f t="shared" ref="A22:G37" si="4">A21</f>
        <v>Московский</v>
      </c>
      <c r="B22" s="12" t="str">
        <f t="shared" si="4"/>
        <v>ГБОУ СОШ №495</v>
      </c>
      <c r="C22" s="6">
        <f t="shared" si="4"/>
        <v>11495</v>
      </c>
      <c r="D22" s="6" t="str">
        <f t="shared" si="4"/>
        <v>СОШ</v>
      </c>
      <c r="E22" s="8" t="str">
        <f t="shared" si="4"/>
        <v>2 а,б,в</v>
      </c>
      <c r="F22" s="8">
        <f t="shared" si="4"/>
        <v>76</v>
      </c>
      <c r="G22" s="8">
        <f t="shared" si="4"/>
        <v>71</v>
      </c>
      <c r="H22" s="9"/>
      <c r="I22" s="9">
        <v>2</v>
      </c>
      <c r="J22" s="10"/>
      <c r="K22" s="10">
        <v>1</v>
      </c>
      <c r="L22" s="9"/>
      <c r="M22" s="9">
        <v>2</v>
      </c>
      <c r="N22" s="10">
        <v>1</v>
      </c>
      <c r="O22" s="10"/>
      <c r="P22" s="9"/>
      <c r="Q22" s="9">
        <v>2</v>
      </c>
      <c r="R22" s="10">
        <v>1</v>
      </c>
      <c r="S22" s="10"/>
      <c r="T22" s="9">
        <v>2</v>
      </c>
      <c r="U22" s="9"/>
      <c r="V22" s="11">
        <f t="shared" si="2"/>
        <v>11</v>
      </c>
    </row>
    <row r="23" spans="1:22" x14ac:dyDescent="0.25">
      <c r="A23" s="4" t="str">
        <f t="shared" si="4"/>
        <v>Московский</v>
      </c>
      <c r="B23" s="12" t="str">
        <f t="shared" si="4"/>
        <v>ГБОУ СОШ №495</v>
      </c>
      <c r="C23" s="6">
        <f t="shared" si="4"/>
        <v>11495</v>
      </c>
      <c r="D23" s="6" t="str">
        <f t="shared" si="4"/>
        <v>СОШ</v>
      </c>
      <c r="E23" s="8" t="str">
        <f t="shared" si="4"/>
        <v>2 а,б,в</v>
      </c>
      <c r="F23" s="8">
        <f t="shared" si="4"/>
        <v>76</v>
      </c>
      <c r="G23" s="8">
        <f t="shared" si="4"/>
        <v>71</v>
      </c>
      <c r="H23" s="9">
        <v>1</v>
      </c>
      <c r="I23" s="9"/>
      <c r="J23" s="10">
        <v>1</v>
      </c>
      <c r="K23" s="10"/>
      <c r="L23" s="9"/>
      <c r="M23" s="9">
        <v>2</v>
      </c>
      <c r="N23" s="10">
        <v>1</v>
      </c>
      <c r="O23" s="10"/>
      <c r="P23" s="9">
        <v>2</v>
      </c>
      <c r="Q23" s="9"/>
      <c r="R23" s="10"/>
      <c r="S23" s="10">
        <v>0</v>
      </c>
      <c r="T23" s="9">
        <v>2</v>
      </c>
      <c r="U23" s="9"/>
      <c r="V23" s="11">
        <f t="shared" si="2"/>
        <v>9</v>
      </c>
    </row>
    <row r="24" spans="1:22" x14ac:dyDescent="0.25">
      <c r="A24" s="4" t="str">
        <f t="shared" si="4"/>
        <v>Московский</v>
      </c>
      <c r="B24" s="12" t="str">
        <f t="shared" si="4"/>
        <v>ГБОУ СОШ №495</v>
      </c>
      <c r="C24" s="6">
        <f t="shared" si="4"/>
        <v>11495</v>
      </c>
      <c r="D24" s="6" t="str">
        <f t="shared" si="4"/>
        <v>СОШ</v>
      </c>
      <c r="E24" s="8" t="str">
        <f t="shared" si="4"/>
        <v>2 а,б,в</v>
      </c>
      <c r="F24" s="8">
        <f t="shared" si="4"/>
        <v>76</v>
      </c>
      <c r="G24" s="8">
        <f t="shared" si="4"/>
        <v>71</v>
      </c>
      <c r="H24" s="9">
        <v>2</v>
      </c>
      <c r="I24" s="9"/>
      <c r="J24" s="10">
        <v>1</v>
      </c>
      <c r="K24" s="10"/>
      <c r="L24" s="9">
        <v>2</v>
      </c>
      <c r="M24" s="9"/>
      <c r="N24" s="10"/>
      <c r="O24" s="10">
        <v>1</v>
      </c>
      <c r="P24" s="9"/>
      <c r="Q24" s="9">
        <v>1</v>
      </c>
      <c r="R24" s="10">
        <v>1</v>
      </c>
      <c r="S24" s="10"/>
      <c r="T24" s="9">
        <v>2</v>
      </c>
      <c r="U24" s="9"/>
      <c r="V24" s="11">
        <f t="shared" si="2"/>
        <v>10</v>
      </c>
    </row>
    <row r="25" spans="1:22" x14ac:dyDescent="0.25">
      <c r="A25" s="4" t="str">
        <f t="shared" si="4"/>
        <v>Московский</v>
      </c>
      <c r="B25" s="12" t="str">
        <f t="shared" si="4"/>
        <v>ГБОУ СОШ №495</v>
      </c>
      <c r="C25" s="6">
        <f t="shared" si="4"/>
        <v>11495</v>
      </c>
      <c r="D25" s="6" t="str">
        <f t="shared" si="4"/>
        <v>СОШ</v>
      </c>
      <c r="E25" s="8" t="str">
        <f t="shared" si="4"/>
        <v>2 а,б,в</v>
      </c>
      <c r="F25" s="8">
        <f t="shared" si="4"/>
        <v>76</v>
      </c>
      <c r="G25" s="8">
        <f t="shared" si="4"/>
        <v>71</v>
      </c>
      <c r="H25" s="9">
        <v>1</v>
      </c>
      <c r="I25" s="9"/>
      <c r="J25" s="10">
        <v>1</v>
      </c>
      <c r="K25" s="10"/>
      <c r="L25" s="9"/>
      <c r="M25" s="9">
        <v>2</v>
      </c>
      <c r="N25" s="10">
        <v>1</v>
      </c>
      <c r="O25" s="10"/>
      <c r="P25" s="9">
        <v>2</v>
      </c>
      <c r="Q25" s="9"/>
      <c r="R25" s="10"/>
      <c r="S25" s="10">
        <v>1</v>
      </c>
      <c r="T25" s="9">
        <v>2</v>
      </c>
      <c r="U25" s="9"/>
      <c r="V25" s="11">
        <f t="shared" si="2"/>
        <v>10</v>
      </c>
    </row>
    <row r="26" spans="1:22" x14ac:dyDescent="0.25">
      <c r="A26" s="4" t="str">
        <f t="shared" si="4"/>
        <v>Московский</v>
      </c>
      <c r="B26" s="12" t="str">
        <f t="shared" si="4"/>
        <v>ГБОУ СОШ №495</v>
      </c>
      <c r="C26" s="6">
        <f t="shared" si="4"/>
        <v>11495</v>
      </c>
      <c r="D26" s="6" t="str">
        <f t="shared" si="4"/>
        <v>СОШ</v>
      </c>
      <c r="E26" s="8" t="str">
        <f t="shared" si="4"/>
        <v>2 а,б,в</v>
      </c>
      <c r="F26" s="8">
        <f t="shared" si="4"/>
        <v>76</v>
      </c>
      <c r="G26" s="8">
        <f t="shared" si="4"/>
        <v>71</v>
      </c>
      <c r="H26" s="9"/>
      <c r="I26" s="9">
        <v>1</v>
      </c>
      <c r="J26" s="10">
        <v>1</v>
      </c>
      <c r="K26" s="10"/>
      <c r="L26" s="9"/>
      <c r="M26" s="9">
        <v>2</v>
      </c>
      <c r="N26" s="10">
        <v>1</v>
      </c>
      <c r="O26" s="10"/>
      <c r="P26" s="9">
        <v>2</v>
      </c>
      <c r="Q26" s="9"/>
      <c r="R26" s="10"/>
      <c r="S26" s="10">
        <v>0</v>
      </c>
      <c r="T26" s="9">
        <v>1</v>
      </c>
      <c r="U26" s="9"/>
      <c r="V26" s="11">
        <f t="shared" si="2"/>
        <v>8</v>
      </c>
    </row>
    <row r="27" spans="1:22" x14ac:dyDescent="0.25">
      <c r="A27" s="4" t="str">
        <f t="shared" si="4"/>
        <v>Московский</v>
      </c>
      <c r="B27" s="12" t="str">
        <f t="shared" si="4"/>
        <v>ГБОУ СОШ №495</v>
      </c>
      <c r="C27" s="6">
        <f t="shared" si="4"/>
        <v>11495</v>
      </c>
      <c r="D27" s="6" t="str">
        <f t="shared" si="4"/>
        <v>СОШ</v>
      </c>
      <c r="E27" s="8" t="str">
        <f t="shared" si="4"/>
        <v>2 а,б,в</v>
      </c>
      <c r="F27" s="8">
        <f t="shared" si="4"/>
        <v>76</v>
      </c>
      <c r="G27" s="8">
        <f t="shared" si="4"/>
        <v>71</v>
      </c>
      <c r="H27" s="9">
        <v>2</v>
      </c>
      <c r="I27" s="9"/>
      <c r="J27" s="10"/>
      <c r="K27" s="10">
        <v>1</v>
      </c>
      <c r="L27" s="9">
        <v>2</v>
      </c>
      <c r="M27" s="9"/>
      <c r="N27" s="10"/>
      <c r="O27" s="10">
        <v>1</v>
      </c>
      <c r="P27" s="9"/>
      <c r="Q27" s="9">
        <v>2</v>
      </c>
      <c r="R27" s="10">
        <v>1</v>
      </c>
      <c r="S27" s="10"/>
      <c r="T27" s="9">
        <v>2</v>
      </c>
      <c r="U27" s="9"/>
      <c r="V27" s="11">
        <f t="shared" si="2"/>
        <v>11</v>
      </c>
    </row>
    <row r="28" spans="1:22" x14ac:dyDescent="0.25">
      <c r="A28" s="4" t="str">
        <f t="shared" si="4"/>
        <v>Московский</v>
      </c>
      <c r="B28" s="12" t="str">
        <f t="shared" si="4"/>
        <v>ГБОУ СОШ №495</v>
      </c>
      <c r="C28" s="6">
        <f t="shared" si="4"/>
        <v>11495</v>
      </c>
      <c r="D28" s="6" t="str">
        <f t="shared" si="4"/>
        <v>СОШ</v>
      </c>
      <c r="E28" s="8" t="str">
        <f t="shared" si="4"/>
        <v>2 а,б,в</v>
      </c>
      <c r="F28" s="8">
        <f t="shared" si="4"/>
        <v>76</v>
      </c>
      <c r="G28" s="8">
        <f t="shared" si="4"/>
        <v>71</v>
      </c>
      <c r="H28" s="9">
        <v>0</v>
      </c>
      <c r="I28" s="9"/>
      <c r="J28" s="10"/>
      <c r="K28" s="10">
        <v>1</v>
      </c>
      <c r="L28" s="9"/>
      <c r="M28" s="9">
        <v>1</v>
      </c>
      <c r="N28" s="10">
        <v>1</v>
      </c>
      <c r="O28" s="10"/>
      <c r="P28" s="9">
        <v>2</v>
      </c>
      <c r="Q28" s="9"/>
      <c r="R28" s="10">
        <v>1</v>
      </c>
      <c r="S28" s="10"/>
      <c r="T28" s="9">
        <v>1</v>
      </c>
      <c r="U28" s="9"/>
      <c r="V28" s="11">
        <f t="shared" si="2"/>
        <v>7</v>
      </c>
    </row>
    <row r="29" spans="1:22" x14ac:dyDescent="0.25">
      <c r="A29" s="4" t="str">
        <f t="shared" si="4"/>
        <v>Московский</v>
      </c>
      <c r="B29" s="12" t="str">
        <f t="shared" si="4"/>
        <v>ГБОУ СОШ №495</v>
      </c>
      <c r="C29" s="6">
        <f t="shared" si="4"/>
        <v>11495</v>
      </c>
      <c r="D29" s="6" t="str">
        <f t="shared" si="4"/>
        <v>СОШ</v>
      </c>
      <c r="E29" s="8" t="str">
        <f t="shared" si="4"/>
        <v>2 а,б,в</v>
      </c>
      <c r="F29" s="8">
        <f t="shared" si="4"/>
        <v>76</v>
      </c>
      <c r="G29" s="8">
        <f t="shared" si="4"/>
        <v>71</v>
      </c>
      <c r="H29" s="9">
        <v>2</v>
      </c>
      <c r="I29" s="9"/>
      <c r="J29" s="10">
        <v>1</v>
      </c>
      <c r="K29" s="10"/>
      <c r="L29" s="9"/>
      <c r="M29" s="9">
        <v>1</v>
      </c>
      <c r="N29" s="10">
        <v>1</v>
      </c>
      <c r="O29" s="10"/>
      <c r="P29" s="9">
        <v>2</v>
      </c>
      <c r="Q29" s="9"/>
      <c r="R29" s="10">
        <v>1</v>
      </c>
      <c r="S29" s="10"/>
      <c r="T29" s="9">
        <v>2</v>
      </c>
      <c r="U29" s="9"/>
      <c r="V29" s="11">
        <f t="shared" si="2"/>
        <v>10</v>
      </c>
    </row>
    <row r="30" spans="1:22" x14ac:dyDescent="0.25">
      <c r="A30" s="4" t="str">
        <f t="shared" si="4"/>
        <v>Московский</v>
      </c>
      <c r="B30" s="12" t="str">
        <f t="shared" si="4"/>
        <v>ГБОУ СОШ №495</v>
      </c>
      <c r="C30" s="6">
        <f t="shared" si="4"/>
        <v>11495</v>
      </c>
      <c r="D30" s="6" t="str">
        <f t="shared" si="4"/>
        <v>СОШ</v>
      </c>
      <c r="E30" s="8" t="str">
        <f t="shared" si="4"/>
        <v>2 а,б,в</v>
      </c>
      <c r="F30" s="8">
        <f t="shared" si="4"/>
        <v>76</v>
      </c>
      <c r="G30" s="8">
        <f t="shared" si="4"/>
        <v>71</v>
      </c>
      <c r="H30" s="9">
        <v>1</v>
      </c>
      <c r="I30" s="9"/>
      <c r="J30" s="10"/>
      <c r="K30" s="10">
        <v>1</v>
      </c>
      <c r="L30" s="9"/>
      <c r="M30" s="9">
        <v>2</v>
      </c>
      <c r="N30" s="10"/>
      <c r="O30" s="10">
        <v>0</v>
      </c>
      <c r="P30" s="9">
        <v>0</v>
      </c>
      <c r="Q30" s="9"/>
      <c r="R30" s="10">
        <v>1</v>
      </c>
      <c r="S30" s="10"/>
      <c r="T30" s="9"/>
      <c r="U30" s="9">
        <v>1</v>
      </c>
      <c r="V30" s="11">
        <f t="shared" si="2"/>
        <v>6</v>
      </c>
    </row>
    <row r="31" spans="1:22" x14ac:dyDescent="0.25">
      <c r="A31" s="4" t="str">
        <f t="shared" si="4"/>
        <v>Московский</v>
      </c>
      <c r="B31" s="12" t="str">
        <f t="shared" si="4"/>
        <v>ГБОУ СОШ №495</v>
      </c>
      <c r="C31" s="6">
        <f t="shared" si="4"/>
        <v>11495</v>
      </c>
      <c r="D31" s="6" t="str">
        <f t="shared" si="4"/>
        <v>СОШ</v>
      </c>
      <c r="E31" s="8" t="str">
        <f t="shared" si="4"/>
        <v>2 а,б,в</v>
      </c>
      <c r="F31" s="8">
        <f t="shared" si="4"/>
        <v>76</v>
      </c>
      <c r="G31" s="8">
        <f t="shared" si="4"/>
        <v>71</v>
      </c>
      <c r="H31" s="9">
        <v>1</v>
      </c>
      <c r="I31" s="9"/>
      <c r="J31" s="10"/>
      <c r="K31" s="10">
        <v>1</v>
      </c>
      <c r="L31" s="9">
        <v>2</v>
      </c>
      <c r="M31" s="9"/>
      <c r="N31" s="10"/>
      <c r="O31" s="10">
        <v>1</v>
      </c>
      <c r="P31" s="9">
        <v>0</v>
      </c>
      <c r="Q31" s="9"/>
      <c r="R31" s="10">
        <v>1</v>
      </c>
      <c r="S31" s="10"/>
      <c r="T31" s="9"/>
      <c r="U31" s="9">
        <v>1</v>
      </c>
      <c r="V31" s="11">
        <f t="shared" si="2"/>
        <v>7</v>
      </c>
    </row>
    <row r="32" spans="1:22" x14ac:dyDescent="0.25">
      <c r="A32" s="4" t="str">
        <f t="shared" si="4"/>
        <v>Московский</v>
      </c>
      <c r="B32" s="12" t="str">
        <f t="shared" si="4"/>
        <v>ГБОУ СОШ №495</v>
      </c>
      <c r="C32" s="6">
        <f t="shared" si="4"/>
        <v>11495</v>
      </c>
      <c r="D32" s="6" t="str">
        <f t="shared" si="4"/>
        <v>СОШ</v>
      </c>
      <c r="E32" s="8" t="str">
        <f t="shared" si="4"/>
        <v>2 а,б,в</v>
      </c>
      <c r="F32" s="8">
        <f t="shared" si="4"/>
        <v>76</v>
      </c>
      <c r="G32" s="8">
        <f t="shared" si="4"/>
        <v>71</v>
      </c>
      <c r="H32" s="9">
        <v>2</v>
      </c>
      <c r="I32" s="9"/>
      <c r="J32" s="10"/>
      <c r="K32" s="10">
        <v>1</v>
      </c>
      <c r="L32" s="9"/>
      <c r="M32" s="9">
        <v>1</v>
      </c>
      <c r="N32" s="10">
        <v>1</v>
      </c>
      <c r="O32" s="10"/>
      <c r="P32" s="9">
        <v>0</v>
      </c>
      <c r="Q32" s="9"/>
      <c r="R32" s="10">
        <v>1</v>
      </c>
      <c r="S32" s="10"/>
      <c r="T32" s="9">
        <v>2</v>
      </c>
      <c r="U32" s="9"/>
      <c r="V32" s="11">
        <f t="shared" si="2"/>
        <v>8</v>
      </c>
    </row>
    <row r="33" spans="1:22" x14ac:dyDescent="0.25">
      <c r="A33" s="4" t="str">
        <f t="shared" si="4"/>
        <v>Московский</v>
      </c>
      <c r="B33" s="12" t="str">
        <f t="shared" si="4"/>
        <v>ГБОУ СОШ №495</v>
      </c>
      <c r="C33" s="6">
        <f t="shared" si="4"/>
        <v>11495</v>
      </c>
      <c r="D33" s="6" t="str">
        <f t="shared" si="4"/>
        <v>СОШ</v>
      </c>
      <c r="E33" s="8" t="str">
        <f t="shared" si="4"/>
        <v>2 а,б,в</v>
      </c>
      <c r="F33" s="8">
        <f t="shared" si="4"/>
        <v>76</v>
      </c>
      <c r="G33" s="8">
        <f t="shared" si="4"/>
        <v>71</v>
      </c>
      <c r="H33" s="9">
        <v>2</v>
      </c>
      <c r="I33" s="9"/>
      <c r="J33" s="10"/>
      <c r="K33" s="10">
        <v>1</v>
      </c>
      <c r="L33" s="9">
        <v>2</v>
      </c>
      <c r="M33" s="9"/>
      <c r="N33" s="10">
        <v>1</v>
      </c>
      <c r="O33" s="10"/>
      <c r="P33" s="9"/>
      <c r="Q33" s="9">
        <v>1</v>
      </c>
      <c r="R33" s="10"/>
      <c r="S33" s="10">
        <v>1</v>
      </c>
      <c r="T33" s="9">
        <v>1</v>
      </c>
      <c r="U33" s="9"/>
      <c r="V33" s="11">
        <f t="shared" si="2"/>
        <v>9</v>
      </c>
    </row>
    <row r="34" spans="1:22" x14ac:dyDescent="0.25">
      <c r="A34" s="4" t="str">
        <f t="shared" si="4"/>
        <v>Московский</v>
      </c>
      <c r="B34" s="12" t="str">
        <f t="shared" si="4"/>
        <v>ГБОУ СОШ №495</v>
      </c>
      <c r="C34" s="6">
        <f t="shared" si="4"/>
        <v>11495</v>
      </c>
      <c r="D34" s="6" t="str">
        <f t="shared" si="4"/>
        <v>СОШ</v>
      </c>
      <c r="E34" s="8" t="str">
        <f t="shared" si="4"/>
        <v>2 а,б,в</v>
      </c>
      <c r="F34" s="8">
        <f t="shared" si="4"/>
        <v>76</v>
      </c>
      <c r="G34" s="8">
        <f t="shared" si="4"/>
        <v>71</v>
      </c>
      <c r="H34" s="9">
        <v>2</v>
      </c>
      <c r="I34" s="9"/>
      <c r="J34" s="10">
        <v>1</v>
      </c>
      <c r="K34" s="10"/>
      <c r="L34" s="9"/>
      <c r="M34" s="9">
        <v>2</v>
      </c>
      <c r="N34" s="10"/>
      <c r="O34" s="10">
        <v>0</v>
      </c>
      <c r="P34" s="9">
        <v>2</v>
      </c>
      <c r="Q34" s="9"/>
      <c r="R34" s="10">
        <v>1</v>
      </c>
      <c r="S34" s="10"/>
      <c r="T34" s="9">
        <v>1</v>
      </c>
      <c r="U34" s="9"/>
      <c r="V34" s="11">
        <f t="shared" si="2"/>
        <v>9</v>
      </c>
    </row>
    <row r="35" spans="1:22" x14ac:dyDescent="0.25">
      <c r="A35" s="4" t="str">
        <f t="shared" si="4"/>
        <v>Московский</v>
      </c>
      <c r="B35" s="12" t="str">
        <f t="shared" si="4"/>
        <v>ГБОУ СОШ №495</v>
      </c>
      <c r="C35" s="6">
        <f t="shared" si="4"/>
        <v>11495</v>
      </c>
      <c r="D35" s="6" t="str">
        <f t="shared" si="4"/>
        <v>СОШ</v>
      </c>
      <c r="E35" s="8" t="str">
        <f t="shared" si="4"/>
        <v>2 а,б,в</v>
      </c>
      <c r="F35" s="8">
        <f t="shared" si="4"/>
        <v>76</v>
      </c>
      <c r="G35" s="8">
        <f t="shared" si="4"/>
        <v>71</v>
      </c>
      <c r="H35" s="9">
        <v>2</v>
      </c>
      <c r="I35" s="9"/>
      <c r="J35" s="10"/>
      <c r="K35" s="10">
        <v>1</v>
      </c>
      <c r="L35" s="9"/>
      <c r="M35" s="9">
        <v>2</v>
      </c>
      <c r="N35" s="10">
        <v>1</v>
      </c>
      <c r="O35" s="10"/>
      <c r="P35" s="9"/>
      <c r="Q35" s="9">
        <v>2</v>
      </c>
      <c r="R35" s="10"/>
      <c r="S35" s="10">
        <v>1</v>
      </c>
      <c r="T35" s="9"/>
      <c r="U35" s="9">
        <v>2</v>
      </c>
      <c r="V35" s="11">
        <f t="shared" si="2"/>
        <v>11</v>
      </c>
    </row>
    <row r="36" spans="1:22" x14ac:dyDescent="0.25">
      <c r="A36" s="4" t="str">
        <f t="shared" si="4"/>
        <v>Московский</v>
      </c>
      <c r="B36" s="12" t="str">
        <f t="shared" si="4"/>
        <v>ГБОУ СОШ №495</v>
      </c>
      <c r="C36" s="6">
        <f t="shared" si="4"/>
        <v>11495</v>
      </c>
      <c r="D36" s="6" t="str">
        <f t="shared" si="4"/>
        <v>СОШ</v>
      </c>
      <c r="E36" s="8" t="str">
        <f t="shared" si="4"/>
        <v>2 а,б,в</v>
      </c>
      <c r="F36" s="8">
        <f t="shared" si="4"/>
        <v>76</v>
      </c>
      <c r="G36" s="8">
        <f t="shared" si="4"/>
        <v>71</v>
      </c>
      <c r="H36" s="9"/>
      <c r="I36" s="9">
        <v>2</v>
      </c>
      <c r="J36" s="10">
        <v>1</v>
      </c>
      <c r="K36" s="10"/>
      <c r="L36" s="9"/>
      <c r="M36" s="9">
        <v>1</v>
      </c>
      <c r="N36" s="10">
        <v>1</v>
      </c>
      <c r="O36" s="10"/>
      <c r="P36" s="9"/>
      <c r="Q36" s="9">
        <v>2</v>
      </c>
      <c r="R36" s="10">
        <v>1</v>
      </c>
      <c r="S36" s="10"/>
      <c r="T36" s="9">
        <v>2</v>
      </c>
      <c r="U36" s="9"/>
      <c r="V36" s="11">
        <f t="shared" si="2"/>
        <v>10</v>
      </c>
    </row>
    <row r="37" spans="1:22" x14ac:dyDescent="0.25">
      <c r="A37" s="4" t="str">
        <f t="shared" si="4"/>
        <v>Московский</v>
      </c>
      <c r="B37" s="12" t="str">
        <f t="shared" si="4"/>
        <v>ГБОУ СОШ №495</v>
      </c>
      <c r="C37" s="6">
        <f t="shared" si="4"/>
        <v>11495</v>
      </c>
      <c r="D37" s="6" t="str">
        <f t="shared" si="4"/>
        <v>СОШ</v>
      </c>
      <c r="E37" s="8" t="str">
        <f t="shared" si="4"/>
        <v>2 а,б,в</v>
      </c>
      <c r="F37" s="8">
        <f t="shared" si="4"/>
        <v>76</v>
      </c>
      <c r="G37" s="8">
        <f t="shared" si="4"/>
        <v>71</v>
      </c>
      <c r="H37" s="9"/>
      <c r="I37" s="9">
        <v>1</v>
      </c>
      <c r="J37" s="10"/>
      <c r="K37" s="10">
        <v>1</v>
      </c>
      <c r="L37" s="9"/>
      <c r="M37" s="9">
        <v>1</v>
      </c>
      <c r="N37" s="10">
        <v>1</v>
      </c>
      <c r="O37" s="10"/>
      <c r="P37" s="9"/>
      <c r="Q37" s="9">
        <v>1</v>
      </c>
      <c r="R37" s="10"/>
      <c r="S37" s="10">
        <v>1</v>
      </c>
      <c r="T37" s="9"/>
      <c r="U37" s="9">
        <v>2</v>
      </c>
      <c r="V37" s="11">
        <f t="shared" si="2"/>
        <v>8</v>
      </c>
    </row>
    <row r="38" spans="1:22" x14ac:dyDescent="0.25">
      <c r="A38" s="4" t="str">
        <f t="shared" ref="A38:G53" si="5">A37</f>
        <v>Московский</v>
      </c>
      <c r="B38" s="12" t="str">
        <f t="shared" si="5"/>
        <v>ГБОУ СОШ №495</v>
      </c>
      <c r="C38" s="6">
        <f t="shared" si="5"/>
        <v>11495</v>
      </c>
      <c r="D38" s="6" t="str">
        <f t="shared" si="5"/>
        <v>СОШ</v>
      </c>
      <c r="E38" s="8" t="str">
        <f t="shared" si="5"/>
        <v>2 а,б,в</v>
      </c>
      <c r="F38" s="8">
        <f t="shared" si="5"/>
        <v>76</v>
      </c>
      <c r="G38" s="8">
        <f t="shared" si="5"/>
        <v>71</v>
      </c>
      <c r="H38" s="9">
        <v>2</v>
      </c>
      <c r="I38" s="9"/>
      <c r="J38" s="10"/>
      <c r="K38" s="10">
        <v>1</v>
      </c>
      <c r="L38" s="9">
        <v>2</v>
      </c>
      <c r="M38" s="9"/>
      <c r="N38" s="10">
        <v>1</v>
      </c>
      <c r="O38" s="10"/>
      <c r="P38" s="9">
        <v>2</v>
      </c>
      <c r="Q38" s="9"/>
      <c r="R38" s="10">
        <v>1</v>
      </c>
      <c r="S38" s="10"/>
      <c r="T38" s="9"/>
      <c r="U38" s="9">
        <v>2</v>
      </c>
      <c r="V38" s="11">
        <f t="shared" si="2"/>
        <v>11</v>
      </c>
    </row>
    <row r="39" spans="1:22" x14ac:dyDescent="0.25">
      <c r="A39" s="4" t="str">
        <f t="shared" si="5"/>
        <v>Московский</v>
      </c>
      <c r="B39" s="12" t="str">
        <f t="shared" si="5"/>
        <v>ГБОУ СОШ №495</v>
      </c>
      <c r="C39" s="6">
        <f t="shared" si="5"/>
        <v>11495</v>
      </c>
      <c r="D39" s="6" t="str">
        <f t="shared" si="5"/>
        <v>СОШ</v>
      </c>
      <c r="E39" s="8" t="str">
        <f t="shared" si="5"/>
        <v>2 а,б,в</v>
      </c>
      <c r="F39" s="8">
        <f t="shared" si="5"/>
        <v>76</v>
      </c>
      <c r="G39" s="8">
        <f t="shared" si="5"/>
        <v>71</v>
      </c>
      <c r="H39" s="9">
        <v>0</v>
      </c>
      <c r="I39" s="9"/>
      <c r="J39" s="10"/>
      <c r="K39" s="10">
        <v>1</v>
      </c>
      <c r="L39" s="9"/>
      <c r="M39" s="9">
        <v>2</v>
      </c>
      <c r="N39" s="10">
        <v>1</v>
      </c>
      <c r="O39" s="10"/>
      <c r="P39" s="9">
        <v>2</v>
      </c>
      <c r="Q39" s="9"/>
      <c r="R39" s="10">
        <v>1</v>
      </c>
      <c r="S39" s="10"/>
      <c r="T39" s="9">
        <v>2</v>
      </c>
      <c r="U39" s="9"/>
      <c r="V39" s="11">
        <f t="shared" si="2"/>
        <v>9</v>
      </c>
    </row>
    <row r="40" spans="1:22" x14ac:dyDescent="0.25">
      <c r="A40" s="4" t="str">
        <f t="shared" si="5"/>
        <v>Московский</v>
      </c>
      <c r="B40" s="12" t="str">
        <f t="shared" si="5"/>
        <v>ГБОУ СОШ №495</v>
      </c>
      <c r="C40" s="6">
        <f t="shared" si="5"/>
        <v>11495</v>
      </c>
      <c r="D40" s="6" t="str">
        <f t="shared" si="5"/>
        <v>СОШ</v>
      </c>
      <c r="E40" s="8" t="str">
        <f t="shared" si="5"/>
        <v>2 а,б,в</v>
      </c>
      <c r="F40" s="8">
        <f t="shared" si="5"/>
        <v>76</v>
      </c>
      <c r="G40" s="8">
        <f t="shared" si="5"/>
        <v>71</v>
      </c>
      <c r="H40" s="9">
        <v>2</v>
      </c>
      <c r="I40" s="9"/>
      <c r="J40" s="10"/>
      <c r="K40" s="10">
        <v>1</v>
      </c>
      <c r="L40" s="9">
        <v>2</v>
      </c>
      <c r="M40" s="9"/>
      <c r="N40" s="10">
        <v>1</v>
      </c>
      <c r="O40" s="10"/>
      <c r="P40" s="9">
        <v>2</v>
      </c>
      <c r="Q40" s="9"/>
      <c r="R40" s="10">
        <v>1</v>
      </c>
      <c r="S40" s="10"/>
      <c r="T40" s="9">
        <v>2</v>
      </c>
      <c r="U40" s="9"/>
      <c r="V40" s="11">
        <f t="shared" si="2"/>
        <v>11</v>
      </c>
    </row>
    <row r="41" spans="1:22" x14ac:dyDescent="0.25">
      <c r="A41" s="4" t="str">
        <f t="shared" si="5"/>
        <v>Московский</v>
      </c>
      <c r="B41" s="12" t="str">
        <f t="shared" si="5"/>
        <v>ГБОУ СОШ №495</v>
      </c>
      <c r="C41" s="6">
        <f t="shared" si="5"/>
        <v>11495</v>
      </c>
      <c r="D41" s="6" t="str">
        <f t="shared" si="5"/>
        <v>СОШ</v>
      </c>
      <c r="E41" s="8" t="str">
        <f t="shared" si="5"/>
        <v>2 а,б,в</v>
      </c>
      <c r="F41" s="8">
        <f t="shared" si="5"/>
        <v>76</v>
      </c>
      <c r="G41" s="8">
        <f t="shared" si="5"/>
        <v>71</v>
      </c>
      <c r="H41" s="9">
        <v>0</v>
      </c>
      <c r="I41" s="9"/>
      <c r="J41" s="10"/>
      <c r="K41" s="10">
        <v>1</v>
      </c>
      <c r="L41" s="9">
        <v>1</v>
      </c>
      <c r="M41" s="9"/>
      <c r="N41" s="10">
        <v>1</v>
      </c>
      <c r="O41" s="10"/>
      <c r="P41" s="9">
        <v>2</v>
      </c>
      <c r="Q41" s="9"/>
      <c r="R41" s="10">
        <v>1</v>
      </c>
      <c r="S41" s="10"/>
      <c r="T41" s="9"/>
      <c r="U41" s="9">
        <v>2</v>
      </c>
      <c r="V41" s="11">
        <f t="shared" si="2"/>
        <v>8</v>
      </c>
    </row>
    <row r="42" spans="1:22" x14ac:dyDescent="0.25">
      <c r="A42" s="4" t="str">
        <f t="shared" si="5"/>
        <v>Московский</v>
      </c>
      <c r="B42" s="12" t="str">
        <f t="shared" si="5"/>
        <v>ГБОУ СОШ №495</v>
      </c>
      <c r="C42" s="6">
        <f t="shared" si="5"/>
        <v>11495</v>
      </c>
      <c r="D42" s="6" t="str">
        <f t="shared" si="5"/>
        <v>СОШ</v>
      </c>
      <c r="E42" s="8" t="str">
        <f t="shared" si="5"/>
        <v>2 а,б,в</v>
      </c>
      <c r="F42" s="8">
        <f t="shared" si="5"/>
        <v>76</v>
      </c>
      <c r="G42" s="8">
        <f t="shared" si="5"/>
        <v>71</v>
      </c>
      <c r="H42" s="9">
        <v>2</v>
      </c>
      <c r="I42" s="9"/>
      <c r="J42" s="10"/>
      <c r="K42" s="10">
        <v>1</v>
      </c>
      <c r="L42" s="9"/>
      <c r="M42" s="9">
        <v>1</v>
      </c>
      <c r="N42" s="10">
        <v>1</v>
      </c>
      <c r="O42" s="10"/>
      <c r="P42" s="9"/>
      <c r="Q42" s="9">
        <v>2</v>
      </c>
      <c r="R42" s="10">
        <v>1</v>
      </c>
      <c r="S42" s="10"/>
      <c r="T42" s="9">
        <v>2</v>
      </c>
      <c r="U42" s="9"/>
      <c r="V42" s="11">
        <f t="shared" si="2"/>
        <v>10</v>
      </c>
    </row>
    <row r="43" spans="1:22" x14ac:dyDescent="0.25">
      <c r="A43" s="4" t="str">
        <f t="shared" si="5"/>
        <v>Московский</v>
      </c>
      <c r="B43" s="12" t="str">
        <f t="shared" si="5"/>
        <v>ГБОУ СОШ №495</v>
      </c>
      <c r="C43" s="6">
        <f t="shared" si="5"/>
        <v>11495</v>
      </c>
      <c r="D43" s="6" t="str">
        <f t="shared" si="5"/>
        <v>СОШ</v>
      </c>
      <c r="E43" s="8" t="str">
        <f t="shared" si="5"/>
        <v>2 а,б,в</v>
      </c>
      <c r="F43" s="8">
        <f t="shared" si="5"/>
        <v>76</v>
      </c>
      <c r="G43" s="8">
        <f t="shared" si="5"/>
        <v>71</v>
      </c>
      <c r="H43" s="9"/>
      <c r="I43" s="9">
        <v>2</v>
      </c>
      <c r="J43" s="10"/>
      <c r="K43" s="10">
        <v>1</v>
      </c>
      <c r="L43" s="9"/>
      <c r="M43" s="9">
        <v>1</v>
      </c>
      <c r="N43" s="10">
        <v>1</v>
      </c>
      <c r="O43" s="10"/>
      <c r="P43" s="9">
        <v>1</v>
      </c>
      <c r="Q43" s="9"/>
      <c r="R43" s="10">
        <v>1</v>
      </c>
      <c r="S43" s="10"/>
      <c r="T43" s="9">
        <v>2</v>
      </c>
      <c r="U43" s="9"/>
      <c r="V43" s="11">
        <f t="shared" si="2"/>
        <v>9</v>
      </c>
    </row>
    <row r="44" spans="1:22" x14ac:dyDescent="0.25">
      <c r="A44" s="4" t="str">
        <f t="shared" si="5"/>
        <v>Московский</v>
      </c>
      <c r="B44" s="12" t="str">
        <f t="shared" si="5"/>
        <v>ГБОУ СОШ №495</v>
      </c>
      <c r="C44" s="6">
        <f t="shared" si="5"/>
        <v>11495</v>
      </c>
      <c r="D44" s="6" t="str">
        <f t="shared" si="5"/>
        <v>СОШ</v>
      </c>
      <c r="E44" s="8" t="str">
        <f t="shared" si="5"/>
        <v>2 а,б,в</v>
      </c>
      <c r="F44" s="8">
        <f t="shared" si="5"/>
        <v>76</v>
      </c>
      <c r="G44" s="8">
        <f t="shared" si="5"/>
        <v>71</v>
      </c>
      <c r="H44" s="9">
        <v>2</v>
      </c>
      <c r="I44" s="9"/>
      <c r="J44" s="10">
        <v>1</v>
      </c>
      <c r="K44" s="10"/>
      <c r="L44" s="9"/>
      <c r="M44" s="9">
        <v>1</v>
      </c>
      <c r="N44" s="10">
        <v>1</v>
      </c>
      <c r="O44" s="10"/>
      <c r="P44" s="9"/>
      <c r="Q44" s="9">
        <v>2</v>
      </c>
      <c r="R44" s="10"/>
      <c r="S44" s="10">
        <v>1</v>
      </c>
      <c r="T44" s="9">
        <v>2</v>
      </c>
      <c r="U44" s="9"/>
      <c r="V44" s="11">
        <f t="shared" si="2"/>
        <v>10</v>
      </c>
    </row>
    <row r="45" spans="1:22" x14ac:dyDescent="0.25">
      <c r="A45" s="4" t="str">
        <f t="shared" si="5"/>
        <v>Московский</v>
      </c>
      <c r="B45" s="12" t="str">
        <f t="shared" si="5"/>
        <v>ГБОУ СОШ №495</v>
      </c>
      <c r="C45" s="6">
        <f t="shared" si="5"/>
        <v>11495</v>
      </c>
      <c r="D45" s="6" t="str">
        <f t="shared" si="5"/>
        <v>СОШ</v>
      </c>
      <c r="E45" s="8" t="str">
        <f t="shared" si="5"/>
        <v>2 а,б,в</v>
      </c>
      <c r="F45" s="8">
        <f t="shared" si="5"/>
        <v>76</v>
      </c>
      <c r="G45" s="8">
        <f t="shared" si="5"/>
        <v>71</v>
      </c>
      <c r="H45" s="9">
        <v>2</v>
      </c>
      <c r="I45" s="9"/>
      <c r="J45" s="10"/>
      <c r="K45" s="10">
        <v>1</v>
      </c>
      <c r="L45" s="9">
        <v>2</v>
      </c>
      <c r="M45" s="9"/>
      <c r="N45" s="10">
        <v>1</v>
      </c>
      <c r="O45" s="10"/>
      <c r="P45" s="9"/>
      <c r="Q45" s="9">
        <v>2</v>
      </c>
      <c r="R45" s="10"/>
      <c r="S45" s="10">
        <v>1</v>
      </c>
      <c r="T45" s="9"/>
      <c r="U45" s="9">
        <v>2</v>
      </c>
      <c r="V45" s="11">
        <f t="shared" si="2"/>
        <v>11</v>
      </c>
    </row>
    <row r="46" spans="1:22" x14ac:dyDescent="0.25">
      <c r="A46" s="4" t="str">
        <f t="shared" si="5"/>
        <v>Московский</v>
      </c>
      <c r="B46" s="12" t="str">
        <f t="shared" si="5"/>
        <v>ГБОУ СОШ №495</v>
      </c>
      <c r="C46" s="6">
        <f t="shared" si="5"/>
        <v>11495</v>
      </c>
      <c r="D46" s="6" t="str">
        <f t="shared" si="5"/>
        <v>СОШ</v>
      </c>
      <c r="E46" s="8" t="str">
        <f t="shared" si="5"/>
        <v>2 а,б,в</v>
      </c>
      <c r="F46" s="8">
        <f t="shared" si="5"/>
        <v>76</v>
      </c>
      <c r="G46" s="8">
        <f t="shared" si="5"/>
        <v>71</v>
      </c>
      <c r="H46" s="9">
        <v>2</v>
      </c>
      <c r="I46" s="9"/>
      <c r="J46" s="10"/>
      <c r="K46" s="10">
        <v>1</v>
      </c>
      <c r="L46" s="9"/>
      <c r="M46" s="9">
        <v>2</v>
      </c>
      <c r="N46" s="10">
        <v>1</v>
      </c>
      <c r="O46" s="10"/>
      <c r="P46" s="9">
        <v>0</v>
      </c>
      <c r="Q46" s="9"/>
      <c r="R46" s="10">
        <v>1</v>
      </c>
      <c r="S46" s="10"/>
      <c r="T46" s="9"/>
      <c r="U46" s="9">
        <v>2</v>
      </c>
      <c r="V46" s="11">
        <f t="shared" si="2"/>
        <v>9</v>
      </c>
    </row>
    <row r="47" spans="1:22" x14ac:dyDescent="0.25">
      <c r="A47" s="4" t="str">
        <f t="shared" si="5"/>
        <v>Московский</v>
      </c>
      <c r="B47" s="12" t="str">
        <f t="shared" si="5"/>
        <v>ГБОУ СОШ №495</v>
      </c>
      <c r="C47" s="6">
        <f t="shared" si="5"/>
        <v>11495</v>
      </c>
      <c r="D47" s="6" t="str">
        <f t="shared" si="5"/>
        <v>СОШ</v>
      </c>
      <c r="E47" s="8" t="str">
        <f t="shared" si="5"/>
        <v>2 а,б,в</v>
      </c>
      <c r="F47" s="8">
        <f t="shared" si="5"/>
        <v>76</v>
      </c>
      <c r="G47" s="8">
        <f t="shared" si="5"/>
        <v>71</v>
      </c>
      <c r="H47" s="9">
        <v>2</v>
      </c>
      <c r="I47" s="9"/>
      <c r="J47" s="10"/>
      <c r="K47" s="10">
        <v>1</v>
      </c>
      <c r="L47" s="9"/>
      <c r="M47" s="9">
        <v>1</v>
      </c>
      <c r="N47" s="10">
        <v>1</v>
      </c>
      <c r="O47" s="10"/>
      <c r="P47" s="9">
        <v>0</v>
      </c>
      <c r="Q47" s="9"/>
      <c r="R47" s="10">
        <v>1</v>
      </c>
      <c r="S47" s="10"/>
      <c r="T47" s="9">
        <v>2</v>
      </c>
      <c r="U47" s="9"/>
      <c r="V47" s="11">
        <f t="shared" si="2"/>
        <v>8</v>
      </c>
    </row>
    <row r="48" spans="1:22" x14ac:dyDescent="0.25">
      <c r="A48" s="4" t="str">
        <f t="shared" si="5"/>
        <v>Московский</v>
      </c>
      <c r="B48" s="12" t="str">
        <f t="shared" si="5"/>
        <v>ГБОУ СОШ №495</v>
      </c>
      <c r="C48" s="6">
        <f t="shared" si="5"/>
        <v>11495</v>
      </c>
      <c r="D48" s="6" t="str">
        <f t="shared" si="5"/>
        <v>СОШ</v>
      </c>
      <c r="E48" s="8" t="str">
        <f t="shared" si="5"/>
        <v>2 а,б,в</v>
      </c>
      <c r="F48" s="8">
        <f t="shared" si="5"/>
        <v>76</v>
      </c>
      <c r="G48" s="8">
        <f t="shared" si="5"/>
        <v>71</v>
      </c>
      <c r="H48" s="9">
        <v>0</v>
      </c>
      <c r="I48" s="9"/>
      <c r="J48" s="10"/>
      <c r="K48" s="10">
        <v>1</v>
      </c>
      <c r="L48" s="9">
        <v>2</v>
      </c>
      <c r="M48" s="9"/>
      <c r="N48" s="10">
        <v>1</v>
      </c>
      <c r="O48" s="10"/>
      <c r="P48" s="9"/>
      <c r="Q48" s="9">
        <v>1</v>
      </c>
      <c r="R48" s="10"/>
      <c r="S48" s="10">
        <v>1</v>
      </c>
      <c r="T48" s="9">
        <v>2</v>
      </c>
      <c r="U48" s="9"/>
      <c r="V48" s="11">
        <f t="shared" si="2"/>
        <v>8</v>
      </c>
    </row>
    <row r="49" spans="1:22" x14ac:dyDescent="0.25">
      <c r="A49" s="4" t="str">
        <f t="shared" si="5"/>
        <v>Московский</v>
      </c>
      <c r="B49" s="12" t="str">
        <f t="shared" si="5"/>
        <v>ГБОУ СОШ №495</v>
      </c>
      <c r="C49" s="6">
        <f t="shared" si="5"/>
        <v>11495</v>
      </c>
      <c r="D49" s="6" t="str">
        <f t="shared" si="5"/>
        <v>СОШ</v>
      </c>
      <c r="E49" s="8" t="str">
        <f t="shared" si="5"/>
        <v>2 а,б,в</v>
      </c>
      <c r="F49" s="8">
        <f t="shared" si="5"/>
        <v>76</v>
      </c>
      <c r="G49" s="8">
        <f t="shared" si="5"/>
        <v>71</v>
      </c>
      <c r="H49" s="9"/>
      <c r="I49" s="9">
        <v>2</v>
      </c>
      <c r="J49" s="10">
        <v>1</v>
      </c>
      <c r="K49" s="10"/>
      <c r="L49" s="9"/>
      <c r="M49" s="9">
        <v>1</v>
      </c>
      <c r="N49" s="10"/>
      <c r="O49" s="10">
        <v>1</v>
      </c>
      <c r="P49" s="9">
        <v>2</v>
      </c>
      <c r="Q49" s="9"/>
      <c r="R49" s="10">
        <v>1</v>
      </c>
      <c r="S49" s="10"/>
      <c r="T49" s="9">
        <v>2</v>
      </c>
      <c r="U49" s="9"/>
      <c r="V49" s="11">
        <f t="shared" si="2"/>
        <v>10</v>
      </c>
    </row>
    <row r="50" spans="1:22" x14ac:dyDescent="0.25">
      <c r="A50" s="4" t="str">
        <f t="shared" si="5"/>
        <v>Московский</v>
      </c>
      <c r="B50" s="12" t="str">
        <f t="shared" si="5"/>
        <v>ГБОУ СОШ №495</v>
      </c>
      <c r="C50" s="6">
        <f t="shared" si="5"/>
        <v>11495</v>
      </c>
      <c r="D50" s="6" t="str">
        <f t="shared" si="5"/>
        <v>СОШ</v>
      </c>
      <c r="E50" s="8" t="str">
        <f t="shared" si="5"/>
        <v>2 а,б,в</v>
      </c>
      <c r="F50" s="8">
        <f t="shared" si="5"/>
        <v>76</v>
      </c>
      <c r="G50" s="8">
        <f t="shared" si="5"/>
        <v>71</v>
      </c>
      <c r="H50" s="9">
        <v>2</v>
      </c>
      <c r="I50" s="9"/>
      <c r="J50" s="10"/>
      <c r="K50" s="10">
        <v>1</v>
      </c>
      <c r="L50" s="9"/>
      <c r="M50" s="9">
        <v>2</v>
      </c>
      <c r="N50" s="10">
        <v>1</v>
      </c>
      <c r="O50" s="10"/>
      <c r="P50" s="9">
        <v>0</v>
      </c>
      <c r="Q50" s="9"/>
      <c r="R50" s="10">
        <v>1</v>
      </c>
      <c r="S50" s="10"/>
      <c r="T50" s="9">
        <v>1</v>
      </c>
      <c r="U50" s="9"/>
      <c r="V50" s="11">
        <f t="shared" si="2"/>
        <v>8</v>
      </c>
    </row>
    <row r="51" spans="1:22" x14ac:dyDescent="0.25">
      <c r="A51" s="4" t="str">
        <f t="shared" si="5"/>
        <v>Московский</v>
      </c>
      <c r="B51" s="12" t="str">
        <f t="shared" si="5"/>
        <v>ГБОУ СОШ №495</v>
      </c>
      <c r="C51" s="6">
        <f t="shared" si="5"/>
        <v>11495</v>
      </c>
      <c r="D51" s="6" t="str">
        <f t="shared" si="5"/>
        <v>СОШ</v>
      </c>
      <c r="E51" s="8" t="str">
        <f t="shared" si="5"/>
        <v>2 а,б,в</v>
      </c>
      <c r="F51" s="8">
        <f t="shared" si="5"/>
        <v>76</v>
      </c>
      <c r="G51" s="8">
        <f t="shared" si="5"/>
        <v>71</v>
      </c>
      <c r="H51" s="9"/>
      <c r="I51" s="9">
        <v>2</v>
      </c>
      <c r="J51" s="10">
        <v>1</v>
      </c>
      <c r="K51" s="10"/>
      <c r="L51" s="9"/>
      <c r="M51" s="9">
        <v>2</v>
      </c>
      <c r="N51" s="10"/>
      <c r="O51" s="10">
        <v>1</v>
      </c>
      <c r="P51" s="9"/>
      <c r="Q51" s="9">
        <v>2</v>
      </c>
      <c r="R51" s="10"/>
      <c r="S51" s="10">
        <v>0</v>
      </c>
      <c r="T51" s="9">
        <v>1</v>
      </c>
      <c r="U51" s="9"/>
      <c r="V51" s="11">
        <f t="shared" si="2"/>
        <v>9</v>
      </c>
    </row>
    <row r="52" spans="1:22" x14ac:dyDescent="0.25">
      <c r="A52" s="4" t="str">
        <f t="shared" si="5"/>
        <v>Московский</v>
      </c>
      <c r="B52" s="12" t="str">
        <f t="shared" si="5"/>
        <v>ГБОУ СОШ №495</v>
      </c>
      <c r="C52" s="6">
        <f t="shared" si="5"/>
        <v>11495</v>
      </c>
      <c r="D52" s="6" t="str">
        <f t="shared" si="5"/>
        <v>СОШ</v>
      </c>
      <c r="E52" s="8" t="str">
        <f t="shared" si="5"/>
        <v>2 а,б,в</v>
      </c>
      <c r="F52" s="8">
        <f t="shared" si="5"/>
        <v>76</v>
      </c>
      <c r="G52" s="8">
        <f t="shared" si="5"/>
        <v>71</v>
      </c>
      <c r="H52" s="9">
        <v>2</v>
      </c>
      <c r="I52" s="9"/>
      <c r="J52" s="10">
        <v>1</v>
      </c>
      <c r="K52" s="10"/>
      <c r="L52" s="9"/>
      <c r="M52" s="9">
        <v>2</v>
      </c>
      <c r="N52" s="10">
        <v>1</v>
      </c>
      <c r="O52" s="10"/>
      <c r="P52" s="9">
        <v>1</v>
      </c>
      <c r="Q52" s="9"/>
      <c r="R52" s="10"/>
      <c r="S52" s="10">
        <v>1</v>
      </c>
      <c r="T52" s="9">
        <v>1</v>
      </c>
      <c r="U52" s="9"/>
      <c r="V52" s="11">
        <f t="shared" si="2"/>
        <v>9</v>
      </c>
    </row>
    <row r="53" spans="1:22" x14ac:dyDescent="0.25">
      <c r="A53" s="4" t="str">
        <f t="shared" si="5"/>
        <v>Московский</v>
      </c>
      <c r="B53" s="12" t="str">
        <f t="shared" si="5"/>
        <v>ГБОУ СОШ №495</v>
      </c>
      <c r="C53" s="6">
        <f t="shared" si="5"/>
        <v>11495</v>
      </c>
      <c r="D53" s="6" t="str">
        <f t="shared" si="5"/>
        <v>СОШ</v>
      </c>
      <c r="E53" s="8" t="str">
        <f t="shared" si="5"/>
        <v>2 а,б,в</v>
      </c>
      <c r="F53" s="8">
        <f t="shared" si="5"/>
        <v>76</v>
      </c>
      <c r="G53" s="8">
        <f t="shared" si="5"/>
        <v>71</v>
      </c>
      <c r="H53" s="9">
        <v>2</v>
      </c>
      <c r="I53" s="9"/>
      <c r="J53" s="10"/>
      <c r="K53" s="10">
        <v>1</v>
      </c>
      <c r="L53" s="9"/>
      <c r="M53" s="9">
        <v>2</v>
      </c>
      <c r="N53" s="10">
        <v>1</v>
      </c>
      <c r="O53" s="10"/>
      <c r="P53" s="9">
        <v>0</v>
      </c>
      <c r="Q53" s="9"/>
      <c r="R53" s="10">
        <v>1</v>
      </c>
      <c r="S53" s="10"/>
      <c r="T53" s="9">
        <v>2</v>
      </c>
      <c r="U53" s="9"/>
      <c r="V53" s="11">
        <f t="shared" si="2"/>
        <v>9</v>
      </c>
    </row>
    <row r="54" spans="1:22" x14ac:dyDescent="0.25">
      <c r="A54" s="4" t="str">
        <f t="shared" ref="A54:G69" si="6">A53</f>
        <v>Московский</v>
      </c>
      <c r="B54" s="12" t="str">
        <f t="shared" si="6"/>
        <v>ГБОУ СОШ №495</v>
      </c>
      <c r="C54" s="6">
        <f t="shared" si="6"/>
        <v>11495</v>
      </c>
      <c r="D54" s="6" t="str">
        <f t="shared" si="6"/>
        <v>СОШ</v>
      </c>
      <c r="E54" s="8" t="str">
        <f t="shared" si="6"/>
        <v>2 а,б,в</v>
      </c>
      <c r="F54" s="8">
        <f t="shared" si="6"/>
        <v>76</v>
      </c>
      <c r="G54" s="8">
        <f t="shared" si="6"/>
        <v>71</v>
      </c>
      <c r="H54" s="9">
        <v>2</v>
      </c>
      <c r="I54" s="9"/>
      <c r="J54" s="10"/>
      <c r="K54" s="10">
        <v>1</v>
      </c>
      <c r="L54" s="9"/>
      <c r="M54" s="9">
        <v>2</v>
      </c>
      <c r="N54" s="10">
        <v>1</v>
      </c>
      <c r="O54" s="10"/>
      <c r="P54" s="9">
        <v>0</v>
      </c>
      <c r="Q54" s="9"/>
      <c r="R54" s="10">
        <v>1</v>
      </c>
      <c r="S54" s="10"/>
      <c r="T54" s="9">
        <v>2</v>
      </c>
      <c r="U54" s="9"/>
      <c r="V54" s="11">
        <f t="shared" si="2"/>
        <v>9</v>
      </c>
    </row>
    <row r="55" spans="1:22" x14ac:dyDescent="0.25">
      <c r="A55" s="4" t="str">
        <f t="shared" si="6"/>
        <v>Московский</v>
      </c>
      <c r="B55" s="12" t="str">
        <f t="shared" si="6"/>
        <v>ГБОУ СОШ №495</v>
      </c>
      <c r="C55" s="6">
        <f t="shared" si="6"/>
        <v>11495</v>
      </c>
      <c r="D55" s="6" t="str">
        <f t="shared" si="6"/>
        <v>СОШ</v>
      </c>
      <c r="E55" s="8" t="str">
        <f t="shared" si="6"/>
        <v>2 а,б,в</v>
      </c>
      <c r="F55" s="8">
        <f t="shared" si="6"/>
        <v>76</v>
      </c>
      <c r="G55" s="8">
        <f t="shared" si="6"/>
        <v>71</v>
      </c>
      <c r="H55" s="9"/>
      <c r="I55" s="9">
        <v>2</v>
      </c>
      <c r="J55" s="10">
        <v>1</v>
      </c>
      <c r="K55" s="10"/>
      <c r="L55" s="9"/>
      <c r="M55" s="9">
        <v>1</v>
      </c>
      <c r="N55" s="10">
        <v>1</v>
      </c>
      <c r="O55" s="10"/>
      <c r="P55" s="9"/>
      <c r="Q55" s="9">
        <v>2</v>
      </c>
      <c r="R55" s="10">
        <v>1</v>
      </c>
      <c r="S55" s="10"/>
      <c r="T55" s="9">
        <v>2</v>
      </c>
      <c r="U55" s="9"/>
      <c r="V55" s="11">
        <f t="shared" si="2"/>
        <v>10</v>
      </c>
    </row>
    <row r="56" spans="1:22" x14ac:dyDescent="0.25">
      <c r="A56" s="4" t="str">
        <f t="shared" si="6"/>
        <v>Московский</v>
      </c>
      <c r="B56" s="12" t="str">
        <f t="shared" si="6"/>
        <v>ГБОУ СОШ №495</v>
      </c>
      <c r="C56" s="6">
        <f t="shared" si="6"/>
        <v>11495</v>
      </c>
      <c r="D56" s="6" t="str">
        <f t="shared" si="6"/>
        <v>СОШ</v>
      </c>
      <c r="E56" s="8" t="str">
        <f t="shared" si="6"/>
        <v>2 а,б,в</v>
      </c>
      <c r="F56" s="8">
        <f t="shared" si="6"/>
        <v>76</v>
      </c>
      <c r="G56" s="8">
        <f t="shared" si="6"/>
        <v>71</v>
      </c>
      <c r="H56" s="9"/>
      <c r="I56" s="9">
        <v>2</v>
      </c>
      <c r="J56" s="10"/>
      <c r="K56" s="10">
        <v>1</v>
      </c>
      <c r="L56" s="9">
        <v>2</v>
      </c>
      <c r="M56" s="9"/>
      <c r="N56" s="10"/>
      <c r="O56" s="10">
        <v>1</v>
      </c>
      <c r="P56" s="9"/>
      <c r="Q56" s="9">
        <v>2</v>
      </c>
      <c r="R56" s="10">
        <v>1</v>
      </c>
      <c r="S56" s="10"/>
      <c r="T56" s="9">
        <v>2</v>
      </c>
      <c r="U56" s="9"/>
      <c r="V56" s="11">
        <f t="shared" si="2"/>
        <v>11</v>
      </c>
    </row>
    <row r="57" spans="1:22" x14ac:dyDescent="0.25">
      <c r="A57" s="4" t="str">
        <f t="shared" si="6"/>
        <v>Московский</v>
      </c>
      <c r="B57" s="12" t="str">
        <f t="shared" si="6"/>
        <v>ГБОУ СОШ №495</v>
      </c>
      <c r="C57" s="6">
        <f t="shared" si="6"/>
        <v>11495</v>
      </c>
      <c r="D57" s="6" t="str">
        <f t="shared" si="6"/>
        <v>СОШ</v>
      </c>
      <c r="E57" s="8" t="str">
        <f t="shared" si="6"/>
        <v>2 а,б,в</v>
      </c>
      <c r="F57" s="8">
        <f t="shared" si="6"/>
        <v>76</v>
      </c>
      <c r="G57" s="8">
        <f t="shared" si="6"/>
        <v>71</v>
      </c>
      <c r="H57" s="9">
        <v>2</v>
      </c>
      <c r="I57" s="9"/>
      <c r="J57" s="10"/>
      <c r="K57" s="10">
        <v>1</v>
      </c>
      <c r="L57" s="9">
        <v>2</v>
      </c>
      <c r="M57" s="9"/>
      <c r="N57" s="10">
        <v>1</v>
      </c>
      <c r="O57" s="10"/>
      <c r="P57" s="9">
        <v>2</v>
      </c>
      <c r="Q57" s="9"/>
      <c r="R57" s="10">
        <v>1</v>
      </c>
      <c r="S57" s="10"/>
      <c r="T57" s="9">
        <v>2</v>
      </c>
      <c r="U57" s="9"/>
      <c r="V57" s="11">
        <f t="shared" si="2"/>
        <v>11</v>
      </c>
    </row>
    <row r="58" spans="1:22" x14ac:dyDescent="0.25">
      <c r="A58" s="4" t="str">
        <f t="shared" si="6"/>
        <v>Московский</v>
      </c>
      <c r="B58" s="12" t="str">
        <f t="shared" si="6"/>
        <v>ГБОУ СОШ №495</v>
      </c>
      <c r="C58" s="6">
        <f t="shared" si="6"/>
        <v>11495</v>
      </c>
      <c r="D58" s="6" t="str">
        <f t="shared" si="6"/>
        <v>СОШ</v>
      </c>
      <c r="E58" s="8" t="str">
        <f t="shared" si="6"/>
        <v>2 а,б,в</v>
      </c>
      <c r="F58" s="8">
        <f t="shared" si="6"/>
        <v>76</v>
      </c>
      <c r="G58" s="8">
        <f t="shared" si="6"/>
        <v>71</v>
      </c>
      <c r="H58" s="9">
        <v>1</v>
      </c>
      <c r="I58" s="9"/>
      <c r="J58" s="10"/>
      <c r="K58" s="10">
        <v>1</v>
      </c>
      <c r="L58" s="9"/>
      <c r="M58" s="9">
        <v>2</v>
      </c>
      <c r="N58" s="10">
        <v>1</v>
      </c>
      <c r="O58" s="10"/>
      <c r="P58" s="9">
        <v>2</v>
      </c>
      <c r="Q58" s="9"/>
      <c r="R58" s="10">
        <v>1</v>
      </c>
      <c r="S58" s="10"/>
      <c r="T58" s="9">
        <v>1</v>
      </c>
      <c r="U58" s="9"/>
      <c r="V58" s="11">
        <f t="shared" si="2"/>
        <v>9</v>
      </c>
    </row>
    <row r="59" spans="1:22" x14ac:dyDescent="0.25">
      <c r="A59" s="4" t="str">
        <f t="shared" si="6"/>
        <v>Московский</v>
      </c>
      <c r="B59" s="12" t="str">
        <f t="shared" si="6"/>
        <v>ГБОУ СОШ №495</v>
      </c>
      <c r="C59" s="6">
        <f t="shared" si="6"/>
        <v>11495</v>
      </c>
      <c r="D59" s="6" t="str">
        <f t="shared" si="6"/>
        <v>СОШ</v>
      </c>
      <c r="E59" s="8" t="str">
        <f t="shared" si="6"/>
        <v>2 а,б,в</v>
      </c>
      <c r="F59" s="8">
        <f t="shared" si="6"/>
        <v>76</v>
      </c>
      <c r="G59" s="8">
        <f t="shared" si="6"/>
        <v>71</v>
      </c>
      <c r="H59" s="9">
        <v>2</v>
      </c>
      <c r="I59" s="9"/>
      <c r="J59" s="10"/>
      <c r="K59" s="10">
        <v>1</v>
      </c>
      <c r="L59" s="9"/>
      <c r="M59" s="9">
        <v>2</v>
      </c>
      <c r="N59" s="10"/>
      <c r="O59" s="10">
        <v>1</v>
      </c>
      <c r="P59" s="9">
        <v>0</v>
      </c>
      <c r="Q59" s="9"/>
      <c r="R59" s="10">
        <v>0</v>
      </c>
      <c r="S59" s="10"/>
      <c r="T59" s="9">
        <v>1</v>
      </c>
      <c r="U59" s="9"/>
      <c r="V59" s="11">
        <f t="shared" si="2"/>
        <v>7</v>
      </c>
    </row>
    <row r="60" spans="1:22" x14ac:dyDescent="0.25">
      <c r="A60" s="4" t="str">
        <f t="shared" si="6"/>
        <v>Московский</v>
      </c>
      <c r="B60" s="12" t="str">
        <f t="shared" si="6"/>
        <v>ГБОУ СОШ №495</v>
      </c>
      <c r="C60" s="6">
        <f t="shared" si="6"/>
        <v>11495</v>
      </c>
      <c r="D60" s="6" t="str">
        <f t="shared" si="6"/>
        <v>СОШ</v>
      </c>
      <c r="E60" s="8" t="str">
        <f t="shared" si="6"/>
        <v>2 а,б,в</v>
      </c>
      <c r="F60" s="8">
        <f t="shared" si="6"/>
        <v>76</v>
      </c>
      <c r="G60" s="8">
        <f t="shared" si="6"/>
        <v>71</v>
      </c>
      <c r="H60" s="9">
        <v>2</v>
      </c>
      <c r="I60" s="9"/>
      <c r="J60" s="10">
        <v>1</v>
      </c>
      <c r="K60" s="10"/>
      <c r="L60" s="9">
        <v>2</v>
      </c>
      <c r="M60" s="9"/>
      <c r="N60" s="10">
        <v>1</v>
      </c>
      <c r="O60" s="10"/>
      <c r="P60" s="9">
        <v>2</v>
      </c>
      <c r="Q60" s="9"/>
      <c r="R60" s="10">
        <v>1</v>
      </c>
      <c r="S60" s="10"/>
      <c r="T60" s="9">
        <v>2</v>
      </c>
      <c r="U60" s="9"/>
      <c r="V60" s="11">
        <f t="shared" si="2"/>
        <v>11</v>
      </c>
    </row>
    <row r="61" spans="1:22" x14ac:dyDescent="0.25">
      <c r="A61" s="4" t="str">
        <f t="shared" si="6"/>
        <v>Московский</v>
      </c>
      <c r="B61" s="12" t="str">
        <f t="shared" si="6"/>
        <v>ГБОУ СОШ №495</v>
      </c>
      <c r="C61" s="6">
        <f t="shared" si="6"/>
        <v>11495</v>
      </c>
      <c r="D61" s="6" t="str">
        <f t="shared" si="6"/>
        <v>СОШ</v>
      </c>
      <c r="E61" s="8" t="str">
        <f t="shared" si="6"/>
        <v>2 а,б,в</v>
      </c>
      <c r="F61" s="8">
        <f t="shared" si="6"/>
        <v>76</v>
      </c>
      <c r="G61" s="8">
        <f t="shared" si="6"/>
        <v>71</v>
      </c>
      <c r="H61" s="9">
        <v>2</v>
      </c>
      <c r="I61" s="9"/>
      <c r="J61" s="10"/>
      <c r="K61" s="10">
        <v>1</v>
      </c>
      <c r="L61" s="9"/>
      <c r="M61" s="9">
        <v>2</v>
      </c>
      <c r="N61" s="10">
        <v>1</v>
      </c>
      <c r="O61" s="10"/>
      <c r="P61" s="9">
        <v>0</v>
      </c>
      <c r="Q61" s="9"/>
      <c r="R61" s="10">
        <v>1</v>
      </c>
      <c r="S61" s="10"/>
      <c r="T61" s="9">
        <v>2</v>
      </c>
      <c r="U61" s="9"/>
      <c r="V61" s="11">
        <f t="shared" si="2"/>
        <v>9</v>
      </c>
    </row>
    <row r="62" spans="1:22" x14ac:dyDescent="0.25">
      <c r="A62" s="4" t="str">
        <f t="shared" si="6"/>
        <v>Московский</v>
      </c>
      <c r="B62" s="12" t="str">
        <f t="shared" si="6"/>
        <v>ГБОУ СОШ №495</v>
      </c>
      <c r="C62" s="6">
        <f t="shared" si="6"/>
        <v>11495</v>
      </c>
      <c r="D62" s="6" t="str">
        <f t="shared" si="6"/>
        <v>СОШ</v>
      </c>
      <c r="E62" s="8" t="str">
        <f t="shared" si="6"/>
        <v>2 а,б,в</v>
      </c>
      <c r="F62" s="8">
        <f t="shared" si="6"/>
        <v>76</v>
      </c>
      <c r="G62" s="8">
        <f t="shared" si="6"/>
        <v>71</v>
      </c>
      <c r="H62" s="9">
        <v>2</v>
      </c>
      <c r="I62" s="9"/>
      <c r="J62" s="10">
        <v>1</v>
      </c>
      <c r="K62" s="10"/>
      <c r="L62" s="9"/>
      <c r="M62" s="9">
        <v>2</v>
      </c>
      <c r="N62" s="10">
        <v>1</v>
      </c>
      <c r="O62" s="10"/>
      <c r="P62" s="9">
        <v>0</v>
      </c>
      <c r="Q62" s="9"/>
      <c r="R62" s="10">
        <v>1</v>
      </c>
      <c r="S62" s="10"/>
      <c r="T62" s="9">
        <v>2</v>
      </c>
      <c r="U62" s="9"/>
      <c r="V62" s="11">
        <f t="shared" si="2"/>
        <v>9</v>
      </c>
    </row>
    <row r="63" spans="1:22" x14ac:dyDescent="0.25">
      <c r="A63" s="4" t="str">
        <f t="shared" si="6"/>
        <v>Московский</v>
      </c>
      <c r="B63" s="12" t="str">
        <f t="shared" si="6"/>
        <v>ГБОУ СОШ №495</v>
      </c>
      <c r="C63" s="6">
        <f t="shared" si="6"/>
        <v>11495</v>
      </c>
      <c r="D63" s="6" t="str">
        <f t="shared" si="6"/>
        <v>СОШ</v>
      </c>
      <c r="E63" s="8" t="str">
        <f t="shared" si="6"/>
        <v>2 а,б,в</v>
      </c>
      <c r="F63" s="8">
        <f t="shared" si="6"/>
        <v>76</v>
      </c>
      <c r="G63" s="8">
        <f t="shared" si="6"/>
        <v>71</v>
      </c>
      <c r="H63" s="9">
        <v>2</v>
      </c>
      <c r="I63" s="9"/>
      <c r="J63" s="10">
        <v>1</v>
      </c>
      <c r="K63" s="10"/>
      <c r="L63" s="9">
        <v>2</v>
      </c>
      <c r="M63" s="9"/>
      <c r="N63" s="10">
        <v>1</v>
      </c>
      <c r="O63" s="10"/>
      <c r="P63" s="9">
        <v>2</v>
      </c>
      <c r="Q63" s="9"/>
      <c r="R63" s="10">
        <v>1</v>
      </c>
      <c r="S63" s="10"/>
      <c r="T63" s="9">
        <v>1</v>
      </c>
      <c r="U63" s="9"/>
      <c r="V63" s="11">
        <f t="shared" si="2"/>
        <v>10</v>
      </c>
    </row>
    <row r="64" spans="1:22" x14ac:dyDescent="0.25">
      <c r="A64" s="4" t="str">
        <f t="shared" si="6"/>
        <v>Московский</v>
      </c>
      <c r="B64" s="12" t="str">
        <f t="shared" si="6"/>
        <v>ГБОУ СОШ №495</v>
      </c>
      <c r="C64" s="6">
        <f t="shared" si="6"/>
        <v>11495</v>
      </c>
      <c r="D64" s="6" t="str">
        <f t="shared" si="6"/>
        <v>СОШ</v>
      </c>
      <c r="E64" s="8" t="str">
        <f t="shared" si="6"/>
        <v>2 а,б,в</v>
      </c>
      <c r="F64" s="8">
        <f t="shared" si="6"/>
        <v>76</v>
      </c>
      <c r="G64" s="8">
        <f t="shared" si="6"/>
        <v>71</v>
      </c>
      <c r="H64" s="9">
        <v>2</v>
      </c>
      <c r="I64" s="9"/>
      <c r="J64" s="10">
        <v>1</v>
      </c>
      <c r="K64" s="10"/>
      <c r="L64" s="9">
        <v>2</v>
      </c>
      <c r="M64" s="9"/>
      <c r="N64" s="10">
        <v>1</v>
      </c>
      <c r="O64" s="10"/>
      <c r="P64" s="9"/>
      <c r="Q64" s="9">
        <v>2</v>
      </c>
      <c r="R64" s="10">
        <v>1</v>
      </c>
      <c r="S64" s="10"/>
      <c r="T64" s="9">
        <v>2</v>
      </c>
      <c r="U64" s="9"/>
      <c r="V64" s="11">
        <f t="shared" si="2"/>
        <v>11</v>
      </c>
    </row>
    <row r="65" spans="1:22" x14ac:dyDescent="0.25">
      <c r="A65" s="4" t="str">
        <f t="shared" si="6"/>
        <v>Московский</v>
      </c>
      <c r="B65" s="12" t="str">
        <f t="shared" si="6"/>
        <v>ГБОУ СОШ №495</v>
      </c>
      <c r="C65" s="6">
        <f t="shared" si="6"/>
        <v>11495</v>
      </c>
      <c r="D65" s="6" t="str">
        <f t="shared" si="6"/>
        <v>СОШ</v>
      </c>
      <c r="E65" s="8" t="str">
        <f t="shared" si="6"/>
        <v>2 а,б,в</v>
      </c>
      <c r="F65" s="8">
        <f t="shared" si="6"/>
        <v>76</v>
      </c>
      <c r="G65" s="8">
        <f t="shared" si="6"/>
        <v>71</v>
      </c>
      <c r="H65" s="9"/>
      <c r="I65" s="9">
        <v>1</v>
      </c>
      <c r="J65" s="10">
        <v>1</v>
      </c>
      <c r="K65" s="10"/>
      <c r="L65" s="9"/>
      <c r="M65" s="9">
        <v>2</v>
      </c>
      <c r="N65" s="10">
        <v>1</v>
      </c>
      <c r="O65" s="10"/>
      <c r="P65" s="9">
        <v>1</v>
      </c>
      <c r="Q65" s="9"/>
      <c r="R65" s="10">
        <v>1</v>
      </c>
      <c r="S65" s="10"/>
      <c r="T65" s="9">
        <v>1</v>
      </c>
      <c r="U65" s="9"/>
      <c r="V65" s="11">
        <f t="shared" si="2"/>
        <v>8</v>
      </c>
    </row>
    <row r="66" spans="1:22" x14ac:dyDescent="0.25">
      <c r="A66" s="4" t="str">
        <f t="shared" si="6"/>
        <v>Московский</v>
      </c>
      <c r="B66" s="12" t="str">
        <f t="shared" si="6"/>
        <v>ГБОУ СОШ №495</v>
      </c>
      <c r="C66" s="6">
        <f t="shared" si="6"/>
        <v>11495</v>
      </c>
      <c r="D66" s="6" t="str">
        <f t="shared" si="6"/>
        <v>СОШ</v>
      </c>
      <c r="E66" s="8" t="str">
        <f t="shared" si="6"/>
        <v>2 а,б,в</v>
      </c>
      <c r="F66" s="8">
        <f t="shared" si="6"/>
        <v>76</v>
      </c>
      <c r="G66" s="8">
        <f t="shared" si="6"/>
        <v>71</v>
      </c>
      <c r="H66" s="9"/>
      <c r="I66" s="9">
        <v>2</v>
      </c>
      <c r="J66" s="10"/>
      <c r="K66" s="10">
        <v>1</v>
      </c>
      <c r="L66" s="9"/>
      <c r="M66" s="9">
        <v>1</v>
      </c>
      <c r="N66" s="10">
        <v>0</v>
      </c>
      <c r="O66" s="10"/>
      <c r="P66" s="9">
        <v>2</v>
      </c>
      <c r="Q66" s="9"/>
      <c r="R66" s="10">
        <v>1</v>
      </c>
      <c r="S66" s="10"/>
      <c r="T66" s="9">
        <v>1</v>
      </c>
      <c r="U66" s="9"/>
      <c r="V66" s="11">
        <f t="shared" si="2"/>
        <v>8</v>
      </c>
    </row>
    <row r="67" spans="1:22" x14ac:dyDescent="0.25">
      <c r="A67" s="4" t="str">
        <f t="shared" si="6"/>
        <v>Московский</v>
      </c>
      <c r="B67" s="12" t="str">
        <f t="shared" si="6"/>
        <v>ГБОУ СОШ №495</v>
      </c>
      <c r="C67" s="6">
        <f t="shared" si="6"/>
        <v>11495</v>
      </c>
      <c r="D67" s="6" t="str">
        <f t="shared" si="6"/>
        <v>СОШ</v>
      </c>
      <c r="E67" s="8" t="str">
        <f t="shared" si="6"/>
        <v>2 а,б,в</v>
      </c>
      <c r="F67" s="8">
        <f t="shared" si="6"/>
        <v>76</v>
      </c>
      <c r="G67" s="8">
        <f t="shared" si="6"/>
        <v>71</v>
      </c>
      <c r="H67" s="9">
        <v>2</v>
      </c>
      <c r="I67" s="9"/>
      <c r="J67" s="10">
        <v>1</v>
      </c>
      <c r="K67" s="10"/>
      <c r="L67" s="9">
        <v>2</v>
      </c>
      <c r="M67" s="9"/>
      <c r="N67" s="10">
        <v>1</v>
      </c>
      <c r="O67" s="10"/>
      <c r="P67" s="9">
        <v>2</v>
      </c>
      <c r="Q67" s="9"/>
      <c r="R67" s="10">
        <v>1</v>
      </c>
      <c r="S67" s="10"/>
      <c r="T67" s="9"/>
      <c r="U67" s="9">
        <v>2</v>
      </c>
      <c r="V67" s="11">
        <f t="shared" si="2"/>
        <v>11</v>
      </c>
    </row>
    <row r="68" spans="1:22" x14ac:dyDescent="0.25">
      <c r="A68" s="4" t="str">
        <f t="shared" si="6"/>
        <v>Московский</v>
      </c>
      <c r="B68" s="12" t="str">
        <f t="shared" si="6"/>
        <v>ГБОУ СОШ №495</v>
      </c>
      <c r="C68" s="6">
        <f t="shared" si="6"/>
        <v>11495</v>
      </c>
      <c r="D68" s="6" t="str">
        <f t="shared" si="6"/>
        <v>СОШ</v>
      </c>
      <c r="E68" s="8" t="str">
        <f t="shared" si="6"/>
        <v>2 а,б,в</v>
      </c>
      <c r="F68" s="8">
        <f t="shared" si="6"/>
        <v>76</v>
      </c>
      <c r="G68" s="8">
        <f t="shared" si="6"/>
        <v>71</v>
      </c>
      <c r="H68" s="9"/>
      <c r="I68" s="9">
        <v>2</v>
      </c>
      <c r="J68" s="10"/>
      <c r="K68" s="10">
        <v>1</v>
      </c>
      <c r="L68" s="9"/>
      <c r="M68" s="9">
        <v>2</v>
      </c>
      <c r="N68" s="10">
        <v>1</v>
      </c>
      <c r="O68" s="10"/>
      <c r="P68" s="9">
        <v>2</v>
      </c>
      <c r="Q68" s="9"/>
      <c r="R68" s="10">
        <v>1</v>
      </c>
      <c r="S68" s="10"/>
      <c r="T68" s="9">
        <v>2</v>
      </c>
      <c r="U68" s="9"/>
      <c r="V68" s="11">
        <f t="shared" si="2"/>
        <v>11</v>
      </c>
    </row>
    <row r="69" spans="1:22" x14ac:dyDescent="0.25">
      <c r="A69" s="4" t="str">
        <f t="shared" si="6"/>
        <v>Московский</v>
      </c>
      <c r="B69" s="12" t="str">
        <f t="shared" si="6"/>
        <v>ГБОУ СОШ №495</v>
      </c>
      <c r="C69" s="6">
        <f t="shared" si="6"/>
        <v>11495</v>
      </c>
      <c r="D69" s="6" t="str">
        <f t="shared" si="6"/>
        <v>СОШ</v>
      </c>
      <c r="E69" s="8" t="str">
        <f t="shared" si="6"/>
        <v>2 а,б,в</v>
      </c>
      <c r="F69" s="8">
        <f t="shared" si="6"/>
        <v>76</v>
      </c>
      <c r="G69" s="8">
        <f t="shared" si="6"/>
        <v>71</v>
      </c>
      <c r="H69" s="9"/>
      <c r="I69" s="9">
        <v>1</v>
      </c>
      <c r="J69" s="10"/>
      <c r="K69" s="10">
        <v>1</v>
      </c>
      <c r="L69" s="9"/>
      <c r="M69" s="9">
        <v>2</v>
      </c>
      <c r="N69" s="10">
        <v>1</v>
      </c>
      <c r="O69" s="10"/>
      <c r="P69" s="9">
        <v>2</v>
      </c>
      <c r="Q69" s="9"/>
      <c r="R69" s="10">
        <v>1</v>
      </c>
      <c r="S69" s="10"/>
      <c r="T69" s="9">
        <v>2</v>
      </c>
      <c r="U69" s="9"/>
      <c r="V69" s="11">
        <f t="shared" ref="V69:V74" si="7">IF(COUNTBLANK(H69:U69)&lt;=7,SUM(H69:U69),"Не писал")</f>
        <v>10</v>
      </c>
    </row>
    <row r="70" spans="1:22" x14ac:dyDescent="0.25">
      <c r="A70" s="4" t="str">
        <f t="shared" ref="A70:G74" si="8">A69</f>
        <v>Московский</v>
      </c>
      <c r="B70" s="12" t="str">
        <f t="shared" si="8"/>
        <v>ГБОУ СОШ №495</v>
      </c>
      <c r="C70" s="6">
        <f t="shared" si="8"/>
        <v>11495</v>
      </c>
      <c r="D70" s="6" t="str">
        <f t="shared" si="8"/>
        <v>СОШ</v>
      </c>
      <c r="E70" s="8" t="str">
        <f t="shared" si="8"/>
        <v>2 а,б,в</v>
      </c>
      <c r="F70" s="8">
        <f t="shared" si="8"/>
        <v>76</v>
      </c>
      <c r="G70" s="8">
        <f t="shared" si="8"/>
        <v>71</v>
      </c>
      <c r="H70" s="9">
        <v>2</v>
      </c>
      <c r="I70" s="9"/>
      <c r="J70" s="10">
        <v>1</v>
      </c>
      <c r="K70" s="10"/>
      <c r="L70" s="9">
        <v>2</v>
      </c>
      <c r="M70" s="9"/>
      <c r="N70" s="10">
        <v>1</v>
      </c>
      <c r="O70" s="10"/>
      <c r="P70" s="9">
        <v>2</v>
      </c>
      <c r="Q70" s="9"/>
      <c r="R70" s="10">
        <v>1</v>
      </c>
      <c r="S70" s="10"/>
      <c r="T70" s="9">
        <v>2</v>
      </c>
      <c r="U70" s="9"/>
      <c r="V70" s="11">
        <f t="shared" si="7"/>
        <v>11</v>
      </c>
    </row>
    <row r="71" spans="1:22" x14ac:dyDescent="0.25">
      <c r="A71" s="4" t="str">
        <f t="shared" si="8"/>
        <v>Московский</v>
      </c>
      <c r="B71" s="12" t="str">
        <f t="shared" si="8"/>
        <v>ГБОУ СОШ №495</v>
      </c>
      <c r="C71" s="6">
        <f t="shared" si="8"/>
        <v>11495</v>
      </c>
      <c r="D71" s="6" t="str">
        <f t="shared" si="8"/>
        <v>СОШ</v>
      </c>
      <c r="E71" s="8" t="str">
        <f t="shared" si="8"/>
        <v>2 а,б,в</v>
      </c>
      <c r="F71" s="8">
        <f t="shared" si="8"/>
        <v>76</v>
      </c>
      <c r="G71" s="8">
        <f t="shared" si="8"/>
        <v>71</v>
      </c>
      <c r="H71" s="9">
        <v>2</v>
      </c>
      <c r="I71" s="9"/>
      <c r="J71" s="10">
        <v>1</v>
      </c>
      <c r="K71" s="10"/>
      <c r="L71" s="9">
        <v>2</v>
      </c>
      <c r="M71" s="9"/>
      <c r="N71" s="10">
        <v>1</v>
      </c>
      <c r="O71" s="10"/>
      <c r="P71" s="9">
        <v>1</v>
      </c>
      <c r="Q71" s="9"/>
      <c r="R71" s="10">
        <v>1</v>
      </c>
      <c r="S71" s="10"/>
      <c r="T71" s="9">
        <v>1</v>
      </c>
      <c r="U71" s="9"/>
      <c r="V71" s="11">
        <f t="shared" si="7"/>
        <v>9</v>
      </c>
    </row>
    <row r="72" spans="1:22" x14ac:dyDescent="0.25">
      <c r="A72" s="4" t="str">
        <f t="shared" si="8"/>
        <v>Московский</v>
      </c>
      <c r="B72" s="12" t="str">
        <f t="shared" si="8"/>
        <v>ГБОУ СОШ №495</v>
      </c>
      <c r="C72" s="6">
        <f t="shared" si="8"/>
        <v>11495</v>
      </c>
      <c r="D72" s="6" t="str">
        <f t="shared" si="8"/>
        <v>СОШ</v>
      </c>
      <c r="E72" s="8" t="str">
        <f t="shared" si="8"/>
        <v>2 а,б,в</v>
      </c>
      <c r="F72" s="8">
        <f t="shared" si="8"/>
        <v>76</v>
      </c>
      <c r="G72" s="8">
        <f t="shared" si="8"/>
        <v>71</v>
      </c>
      <c r="H72" s="9">
        <v>2</v>
      </c>
      <c r="I72" s="9"/>
      <c r="J72" s="10">
        <v>1</v>
      </c>
      <c r="K72" s="10"/>
      <c r="L72" s="9"/>
      <c r="M72" s="9">
        <v>2</v>
      </c>
      <c r="N72" s="10">
        <v>1</v>
      </c>
      <c r="O72" s="10"/>
      <c r="P72" s="9">
        <v>1</v>
      </c>
      <c r="Q72" s="9"/>
      <c r="R72" s="10">
        <v>1</v>
      </c>
      <c r="S72" s="10"/>
      <c r="T72" s="9">
        <v>2</v>
      </c>
      <c r="U72" s="9"/>
      <c r="V72" s="11">
        <f t="shared" si="7"/>
        <v>10</v>
      </c>
    </row>
    <row r="73" spans="1:22" x14ac:dyDescent="0.25">
      <c r="A73" s="4" t="str">
        <f t="shared" si="8"/>
        <v>Московский</v>
      </c>
      <c r="B73" s="12" t="str">
        <f t="shared" si="8"/>
        <v>ГБОУ СОШ №495</v>
      </c>
      <c r="C73" s="6">
        <f t="shared" si="8"/>
        <v>11495</v>
      </c>
      <c r="D73" s="6" t="str">
        <f t="shared" si="8"/>
        <v>СОШ</v>
      </c>
      <c r="E73" s="8" t="str">
        <f t="shared" si="8"/>
        <v>2 а,б,в</v>
      </c>
      <c r="F73" s="8">
        <f t="shared" si="8"/>
        <v>76</v>
      </c>
      <c r="G73" s="8">
        <f t="shared" si="8"/>
        <v>71</v>
      </c>
      <c r="H73" s="9">
        <v>2</v>
      </c>
      <c r="I73" s="9"/>
      <c r="J73" s="10">
        <v>1</v>
      </c>
      <c r="K73" s="10"/>
      <c r="L73" s="9">
        <v>2</v>
      </c>
      <c r="M73" s="9"/>
      <c r="N73" s="10">
        <v>1</v>
      </c>
      <c r="O73" s="10"/>
      <c r="P73" s="9">
        <v>2</v>
      </c>
      <c r="Q73" s="9"/>
      <c r="R73" s="10">
        <v>1</v>
      </c>
      <c r="S73" s="10"/>
      <c r="T73" s="9">
        <v>2</v>
      </c>
      <c r="U73" s="9"/>
      <c r="V73" s="11">
        <f t="shared" si="7"/>
        <v>11</v>
      </c>
    </row>
    <row r="74" spans="1:22" x14ac:dyDescent="0.25">
      <c r="A74" s="4" t="str">
        <f t="shared" si="8"/>
        <v>Московский</v>
      </c>
      <c r="B74" s="12" t="str">
        <f t="shared" si="8"/>
        <v>ГБОУ СОШ №495</v>
      </c>
      <c r="C74" s="6">
        <f t="shared" si="8"/>
        <v>11495</v>
      </c>
      <c r="D74" s="6" t="str">
        <f t="shared" si="8"/>
        <v>СОШ</v>
      </c>
      <c r="E74" s="8" t="str">
        <f t="shared" si="8"/>
        <v>2 а,б,в</v>
      </c>
      <c r="F74" s="8">
        <f t="shared" si="8"/>
        <v>76</v>
      </c>
      <c r="G74" s="8">
        <f t="shared" si="8"/>
        <v>71</v>
      </c>
      <c r="H74" s="9">
        <v>2</v>
      </c>
      <c r="I74" s="9"/>
      <c r="J74" s="10"/>
      <c r="K74" s="10">
        <v>1</v>
      </c>
      <c r="L74" s="9"/>
      <c r="M74" s="9">
        <v>2</v>
      </c>
      <c r="N74" s="10"/>
      <c r="O74" s="10">
        <v>1</v>
      </c>
      <c r="P74" s="9">
        <v>2</v>
      </c>
      <c r="Q74" s="9"/>
      <c r="R74" s="10">
        <v>1</v>
      </c>
      <c r="S74" s="10"/>
      <c r="T74" s="9">
        <v>1</v>
      </c>
      <c r="U74" s="9"/>
      <c r="V74" s="11">
        <f t="shared" si="7"/>
        <v>10</v>
      </c>
    </row>
    <row r="75" spans="1:22" x14ac:dyDescent="0.25">
      <c r="A75" s="4" t="str">
        <f t="shared" ref="A75:G75" si="9">A74</f>
        <v>Московский</v>
      </c>
      <c r="B75" s="12" t="str">
        <f t="shared" si="9"/>
        <v>ГБОУ СОШ №495</v>
      </c>
      <c r="C75" s="6">
        <f t="shared" si="9"/>
        <v>11495</v>
      </c>
      <c r="D75" s="6" t="str">
        <f t="shared" si="9"/>
        <v>СОШ</v>
      </c>
      <c r="E75" s="8" t="str">
        <f t="shared" si="9"/>
        <v>2 а,б,в</v>
      </c>
      <c r="F75" s="8">
        <f t="shared" si="9"/>
        <v>76</v>
      </c>
      <c r="G75" s="8">
        <f t="shared" si="9"/>
        <v>71</v>
      </c>
      <c r="H75" s="49">
        <f>SUM(H4:I74)/(71*2)</f>
        <v>0.83098591549295775</v>
      </c>
      <c r="I75" s="49"/>
      <c r="J75" s="49">
        <f>SUM(J4:K74)/(71*1)</f>
        <v>0.9859154929577465</v>
      </c>
      <c r="K75" s="49"/>
      <c r="L75" s="49">
        <f>SUM(L4:M74)/(71*2)</f>
        <v>0.89436619718309862</v>
      </c>
      <c r="M75" s="49"/>
      <c r="N75" s="49">
        <f>SUM(N4:O74)/(71*1)</f>
        <v>0.95774647887323938</v>
      </c>
      <c r="O75" s="49"/>
      <c r="P75" s="49">
        <f>SUM(P4:Q74)/(71*2)</f>
        <v>0.75352112676056338</v>
      </c>
      <c r="Q75" s="49"/>
      <c r="R75" s="49">
        <f>SUM(R4:S74)/(71*1)</f>
        <v>0.92957746478873238</v>
      </c>
      <c r="S75" s="49"/>
      <c r="T75" s="49">
        <f>SUM(T4:U74)/(71*2)</f>
        <v>0.84507042253521125</v>
      </c>
      <c r="U75" s="49"/>
      <c r="V75" s="49">
        <f>SUM(V4:W74)/(71*11)</f>
        <v>0.86555697823303457</v>
      </c>
    </row>
    <row r="76" spans="1:22" x14ac:dyDescent="0.25">
      <c r="A76" s="4" t="str">
        <f t="shared" ref="A76:G76" si="10">A75</f>
        <v>Московский</v>
      </c>
      <c r="B76" s="12" t="str">
        <f t="shared" si="10"/>
        <v>ГБОУ СОШ №495</v>
      </c>
      <c r="C76" s="6">
        <f t="shared" si="10"/>
        <v>11495</v>
      </c>
      <c r="D76" s="6" t="str">
        <f t="shared" si="10"/>
        <v>СОШ</v>
      </c>
      <c r="E76" s="8" t="str">
        <f t="shared" si="10"/>
        <v>2 а,б,в</v>
      </c>
      <c r="F76" s="8">
        <f t="shared" si="10"/>
        <v>76</v>
      </c>
      <c r="G76" s="8">
        <f t="shared" si="10"/>
        <v>71</v>
      </c>
      <c r="H76" s="15">
        <v>52</v>
      </c>
      <c r="I76" s="15">
        <v>19</v>
      </c>
      <c r="J76" s="16">
        <v>34</v>
      </c>
      <c r="K76" s="16">
        <v>37</v>
      </c>
      <c r="L76" s="15">
        <v>27</v>
      </c>
      <c r="M76" s="15">
        <v>44</v>
      </c>
      <c r="N76" s="16">
        <v>59</v>
      </c>
      <c r="O76" s="16">
        <v>12</v>
      </c>
      <c r="P76" s="15">
        <v>51</v>
      </c>
      <c r="Q76" s="15">
        <v>20</v>
      </c>
      <c r="R76" s="16">
        <v>52</v>
      </c>
      <c r="S76" s="16">
        <v>19</v>
      </c>
      <c r="T76" s="15">
        <v>57</v>
      </c>
      <c r="U76" s="15">
        <v>14</v>
      </c>
    </row>
    <row r="77" spans="1:22" x14ac:dyDescent="0.25">
      <c r="A77" s="4" t="str">
        <f t="shared" ref="A77:G77" si="11">A76</f>
        <v>Московский</v>
      </c>
      <c r="B77" s="12" t="str">
        <f t="shared" si="11"/>
        <v>ГБОУ СОШ №495</v>
      </c>
      <c r="C77" s="6">
        <f t="shared" si="11"/>
        <v>11495</v>
      </c>
      <c r="D77" s="6" t="str">
        <f t="shared" si="11"/>
        <v>СОШ</v>
      </c>
      <c r="E77" s="8" t="str">
        <f t="shared" si="11"/>
        <v>2 а,б,в</v>
      </c>
      <c r="F77" s="8">
        <f t="shared" si="11"/>
        <v>76</v>
      </c>
      <c r="G77" s="8">
        <f t="shared" si="11"/>
        <v>71</v>
      </c>
      <c r="H77" s="49">
        <f>SUM(H4:H74)/(H76*2)</f>
        <v>0.81730769230769229</v>
      </c>
      <c r="I77" s="49">
        <f t="shared" ref="I77:U77" si="12">SUM(I4:I74)/(I76*2)</f>
        <v>0.86842105263157898</v>
      </c>
      <c r="J77" s="49">
        <f>SUM(J4:J74)/(J76*1)</f>
        <v>0.97058823529411764</v>
      </c>
      <c r="K77" s="49">
        <f>SUM(K4:K74)/(K76*1)</f>
        <v>1</v>
      </c>
      <c r="L77" s="49">
        <f t="shared" si="12"/>
        <v>0.96296296296296291</v>
      </c>
      <c r="M77" s="49">
        <f t="shared" si="12"/>
        <v>0.85227272727272729</v>
      </c>
      <c r="N77" s="49">
        <f>SUM(N4:N74)/(N76*1)</f>
        <v>0.98305084745762716</v>
      </c>
      <c r="O77" s="49">
        <f>SUM(O4:O74)/(O76*1)</f>
        <v>0.83333333333333337</v>
      </c>
      <c r="P77" s="49">
        <f t="shared" si="12"/>
        <v>0.69607843137254899</v>
      </c>
      <c r="Q77" s="49">
        <f t="shared" si="12"/>
        <v>0.9</v>
      </c>
      <c r="R77" s="49">
        <f>SUM(R4:R74)/(R76*1)</f>
        <v>0.98076923076923073</v>
      </c>
      <c r="S77" s="49">
        <f>SUM(S4:S74)/(S76*1)</f>
        <v>0.78947368421052633</v>
      </c>
      <c r="T77" s="49">
        <f t="shared" si="12"/>
        <v>0.84210526315789469</v>
      </c>
      <c r="U77" s="49">
        <f t="shared" si="12"/>
        <v>0.8571428571428571</v>
      </c>
    </row>
  </sheetData>
  <autoFilter ref="A1:V77">
    <filterColumn colId="7" showButton="0"/>
    <filterColumn colId="9" showButton="0"/>
    <filterColumn colId="11" showButton="0"/>
    <filterColumn colId="13" showButton="0"/>
    <filterColumn colId="15" showButton="0"/>
    <filterColumn colId="17" showButton="0"/>
    <filterColumn colId="19" showButton="0"/>
  </autoFilter>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77"/>
    <dataValidation type="list" allowBlank="1" showInputMessage="1" showErrorMessage="1" sqref="H4:I74 T4:U74 L4:M74 P4:Q74">
      <formula1>балл2</formula1>
    </dataValidation>
    <dataValidation type="list" allowBlank="1" showInputMessage="1" showErrorMessage="1" sqref="J4:K74 R4:S74 N4:O74">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9"/>
  <dimension ref="A1:Y155"/>
  <sheetViews>
    <sheetView topLeftCell="F37" zoomScale="90" zoomScaleNormal="90" workbookViewId="0">
      <selection activeCell="H53" sqref="H53:U54"/>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8.85546875" style="15" customWidth="1"/>
    <col min="10" max="11" width="8.85546875" style="16" customWidth="1"/>
    <col min="12" max="13" width="8.85546875" style="15" customWidth="1"/>
    <col min="14" max="15" width="8.85546875" style="16" customWidth="1"/>
    <col min="16" max="17" width="8.85546875" style="15" customWidth="1"/>
    <col min="18" max="19" width="8.85546875" style="16" customWidth="1"/>
    <col min="20" max="21" width="8.85546875" style="15" customWidth="1"/>
  </cols>
  <sheetData>
    <row r="1" spans="1:25" ht="15" customHeight="1" x14ac:dyDescent="0.25">
      <c r="A1" s="196" t="s">
        <v>0</v>
      </c>
      <c r="B1" s="196" t="s">
        <v>1</v>
      </c>
      <c r="C1" s="196" t="s">
        <v>2</v>
      </c>
      <c r="D1" s="196" t="s">
        <v>3</v>
      </c>
      <c r="E1" s="196" t="s">
        <v>4</v>
      </c>
      <c r="F1" s="196" t="s">
        <v>45</v>
      </c>
      <c r="G1" s="196" t="s">
        <v>46</v>
      </c>
      <c r="H1" s="210">
        <v>1</v>
      </c>
      <c r="I1" s="210"/>
      <c r="J1" s="245">
        <v>2</v>
      </c>
      <c r="K1" s="245"/>
      <c r="L1" s="210">
        <v>3</v>
      </c>
      <c r="M1" s="210"/>
      <c r="N1" s="236">
        <v>4</v>
      </c>
      <c r="O1" s="237"/>
      <c r="P1" s="238">
        <v>5</v>
      </c>
      <c r="Q1" s="239"/>
      <c r="R1" s="236">
        <v>6</v>
      </c>
      <c r="S1" s="237"/>
      <c r="T1" s="238">
        <v>7</v>
      </c>
      <c r="U1" s="239"/>
      <c r="V1" s="258"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58"/>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59"/>
      <c r="X3" s="131" t="s">
        <v>174</v>
      </c>
      <c r="Y3" s="131" t="s">
        <v>115</v>
      </c>
    </row>
    <row r="4" spans="1:25" x14ac:dyDescent="0.25">
      <c r="A4" s="4" t="s">
        <v>16</v>
      </c>
      <c r="B4" s="12" t="s">
        <v>47</v>
      </c>
      <c r="C4" s="6">
        <f>VLOOKUP(B4,[17]Списки!$C$1:$E$40,2,FALSE)</f>
        <v>11496</v>
      </c>
      <c r="D4" s="6" t="str">
        <f>VLOOKUP(B4,[17]Списки!$C$1:$E$40,3,FALSE)</f>
        <v>СОШ</v>
      </c>
      <c r="E4" s="7" t="s">
        <v>22</v>
      </c>
      <c r="F4" s="8">
        <v>57</v>
      </c>
      <c r="G4" s="8">
        <v>48</v>
      </c>
      <c r="H4" s="9"/>
      <c r="I4" s="9">
        <v>2</v>
      </c>
      <c r="J4" s="10">
        <v>1</v>
      </c>
      <c r="K4" s="10"/>
      <c r="L4" s="9">
        <v>2</v>
      </c>
      <c r="M4" s="9"/>
      <c r="N4" s="10">
        <v>1</v>
      </c>
      <c r="O4" s="10"/>
      <c r="P4" s="9">
        <v>0</v>
      </c>
      <c r="Q4" s="9"/>
      <c r="R4" s="10">
        <v>1</v>
      </c>
      <c r="S4" s="10"/>
      <c r="T4" s="9">
        <v>1</v>
      </c>
      <c r="U4" s="9"/>
      <c r="V4" s="11">
        <f>IF(COUNTBLANK(H4:U4)&lt;=7,SUM(H4:U4),"Не писал")</f>
        <v>8</v>
      </c>
      <c r="X4" s="118">
        <v>0</v>
      </c>
      <c r="Y4" s="50">
        <f>COUNTIF(V$4:V142,X4)</f>
        <v>0</v>
      </c>
    </row>
    <row r="5" spans="1:25" x14ac:dyDescent="0.25">
      <c r="A5" s="4" t="str">
        <f t="shared" ref="A5:A21" si="0">A4</f>
        <v>Московский</v>
      </c>
      <c r="B5" s="12" t="str">
        <f t="shared" ref="B5:G20" si="1">B4</f>
        <v>ГБОУ СОШ №496</v>
      </c>
      <c r="C5" s="6">
        <f t="shared" si="1"/>
        <v>11496</v>
      </c>
      <c r="D5" s="6" t="str">
        <f t="shared" si="1"/>
        <v>СОШ</v>
      </c>
      <c r="E5" s="8" t="str">
        <f t="shared" si="1"/>
        <v>2а</v>
      </c>
      <c r="F5" s="8">
        <f t="shared" si="1"/>
        <v>57</v>
      </c>
      <c r="G5" s="8">
        <f t="shared" si="1"/>
        <v>48</v>
      </c>
      <c r="H5" s="9"/>
      <c r="I5" s="9">
        <v>0</v>
      </c>
      <c r="J5" s="10">
        <v>1</v>
      </c>
      <c r="K5" s="10"/>
      <c r="L5" s="9">
        <v>2</v>
      </c>
      <c r="M5" s="9"/>
      <c r="N5" s="10">
        <v>0</v>
      </c>
      <c r="O5" s="10"/>
      <c r="P5" s="9">
        <v>0</v>
      </c>
      <c r="Q5" s="9"/>
      <c r="R5" s="10">
        <v>0</v>
      </c>
      <c r="S5" s="10"/>
      <c r="T5" s="9">
        <v>1</v>
      </c>
      <c r="U5" s="9"/>
      <c r="V5" s="11">
        <f t="shared" ref="V5:V26" si="2">IF(COUNTBLANK(H5:U5)&lt;=7,SUM(H5:U5),"Не писал")</f>
        <v>4</v>
      </c>
      <c r="X5" s="118">
        <v>1</v>
      </c>
      <c r="Y5" s="50">
        <f>COUNTIF(V$4:V143,X5)</f>
        <v>0</v>
      </c>
    </row>
    <row r="6" spans="1:25" x14ac:dyDescent="0.25">
      <c r="A6" s="4" t="str">
        <f t="shared" si="0"/>
        <v>Московский</v>
      </c>
      <c r="B6" s="12" t="str">
        <f t="shared" si="1"/>
        <v>ГБОУ СОШ №496</v>
      </c>
      <c r="C6" s="6">
        <f t="shared" si="1"/>
        <v>11496</v>
      </c>
      <c r="D6" s="6" t="str">
        <f t="shared" si="1"/>
        <v>СОШ</v>
      </c>
      <c r="E6" s="8" t="str">
        <f t="shared" si="1"/>
        <v>2а</v>
      </c>
      <c r="F6" s="8">
        <f t="shared" si="1"/>
        <v>57</v>
      </c>
      <c r="G6" s="8">
        <f t="shared" si="1"/>
        <v>48</v>
      </c>
      <c r="H6" s="9">
        <v>0</v>
      </c>
      <c r="I6" s="9"/>
      <c r="J6" s="10">
        <v>0</v>
      </c>
      <c r="K6" s="10"/>
      <c r="L6" s="9">
        <v>2</v>
      </c>
      <c r="M6" s="9"/>
      <c r="N6" s="10">
        <v>1</v>
      </c>
      <c r="O6" s="10"/>
      <c r="P6" s="9">
        <v>2</v>
      </c>
      <c r="Q6" s="9"/>
      <c r="R6" s="10">
        <v>0</v>
      </c>
      <c r="S6" s="10"/>
      <c r="T6" s="9">
        <v>1</v>
      </c>
      <c r="U6" s="9"/>
      <c r="V6" s="11">
        <f t="shared" si="2"/>
        <v>6</v>
      </c>
      <c r="X6" s="118">
        <v>2</v>
      </c>
      <c r="Y6" s="50">
        <f>COUNTIF(V$4:V144,X6)</f>
        <v>0</v>
      </c>
    </row>
    <row r="7" spans="1:25" x14ac:dyDescent="0.25">
      <c r="A7" s="4" t="str">
        <f t="shared" si="0"/>
        <v>Московский</v>
      </c>
      <c r="B7" s="12" t="str">
        <f t="shared" si="1"/>
        <v>ГБОУ СОШ №496</v>
      </c>
      <c r="C7" s="6">
        <f t="shared" si="1"/>
        <v>11496</v>
      </c>
      <c r="D7" s="6" t="str">
        <f t="shared" si="1"/>
        <v>СОШ</v>
      </c>
      <c r="E7" s="8" t="str">
        <f t="shared" si="1"/>
        <v>2а</v>
      </c>
      <c r="F7" s="8">
        <f t="shared" si="1"/>
        <v>57</v>
      </c>
      <c r="G7" s="8">
        <f t="shared" si="1"/>
        <v>48</v>
      </c>
      <c r="H7" s="9"/>
      <c r="I7" s="9">
        <v>2</v>
      </c>
      <c r="J7" s="10">
        <v>1</v>
      </c>
      <c r="K7" s="10"/>
      <c r="L7" s="9"/>
      <c r="M7" s="9">
        <v>2</v>
      </c>
      <c r="N7" s="10">
        <v>1</v>
      </c>
      <c r="O7" s="10"/>
      <c r="P7" s="9"/>
      <c r="Q7" s="9">
        <v>2</v>
      </c>
      <c r="R7" s="10"/>
      <c r="S7" s="10">
        <v>1</v>
      </c>
      <c r="T7" s="9"/>
      <c r="U7" s="9">
        <v>1</v>
      </c>
      <c r="V7" s="11">
        <f t="shared" si="2"/>
        <v>10</v>
      </c>
      <c r="X7" s="118">
        <v>3</v>
      </c>
      <c r="Y7" s="50">
        <f>COUNTIF(V$4:V145,X7)</f>
        <v>4</v>
      </c>
    </row>
    <row r="8" spans="1:25" x14ac:dyDescent="0.25">
      <c r="A8" s="4" t="str">
        <f t="shared" si="0"/>
        <v>Московский</v>
      </c>
      <c r="B8" s="12" t="str">
        <f t="shared" si="1"/>
        <v>ГБОУ СОШ №496</v>
      </c>
      <c r="C8" s="6">
        <f t="shared" si="1"/>
        <v>11496</v>
      </c>
      <c r="D8" s="6" t="str">
        <f t="shared" si="1"/>
        <v>СОШ</v>
      </c>
      <c r="E8" s="8" t="str">
        <f t="shared" si="1"/>
        <v>2а</v>
      </c>
      <c r="F8" s="8">
        <f t="shared" si="1"/>
        <v>57</v>
      </c>
      <c r="G8" s="8">
        <f t="shared" si="1"/>
        <v>48</v>
      </c>
      <c r="H8" s="9"/>
      <c r="I8" s="9">
        <v>2</v>
      </c>
      <c r="J8" s="10">
        <v>1</v>
      </c>
      <c r="K8" s="10"/>
      <c r="L8" s="9">
        <v>2</v>
      </c>
      <c r="M8" s="9"/>
      <c r="N8" s="10">
        <v>0</v>
      </c>
      <c r="O8" s="10"/>
      <c r="P8" s="9">
        <v>2</v>
      </c>
      <c r="Q8" s="9"/>
      <c r="R8" s="10">
        <v>0</v>
      </c>
      <c r="S8" s="10"/>
      <c r="T8" s="9"/>
      <c r="U8" s="9">
        <v>2</v>
      </c>
      <c r="V8" s="11">
        <f t="shared" si="2"/>
        <v>9</v>
      </c>
      <c r="X8" s="118">
        <v>4</v>
      </c>
      <c r="Y8" s="50">
        <f>COUNTIF(V$4:V146,X8)</f>
        <v>3</v>
      </c>
    </row>
    <row r="9" spans="1:25" x14ac:dyDescent="0.25">
      <c r="A9" s="4" t="str">
        <f t="shared" si="0"/>
        <v>Московский</v>
      </c>
      <c r="B9" s="12" t="str">
        <f t="shared" si="1"/>
        <v>ГБОУ СОШ №496</v>
      </c>
      <c r="C9" s="6">
        <f t="shared" si="1"/>
        <v>11496</v>
      </c>
      <c r="D9" s="6" t="str">
        <f t="shared" si="1"/>
        <v>СОШ</v>
      </c>
      <c r="E9" s="8" t="str">
        <f t="shared" si="1"/>
        <v>2а</v>
      </c>
      <c r="F9" s="8">
        <f t="shared" si="1"/>
        <v>57</v>
      </c>
      <c r="G9" s="8">
        <f t="shared" si="1"/>
        <v>48</v>
      </c>
      <c r="H9" s="9"/>
      <c r="I9" s="9">
        <v>0</v>
      </c>
      <c r="J9" s="10">
        <v>1</v>
      </c>
      <c r="K9" s="10"/>
      <c r="L9" s="9">
        <v>2</v>
      </c>
      <c r="M9" s="9"/>
      <c r="N9" s="10">
        <v>1</v>
      </c>
      <c r="O9" s="10"/>
      <c r="P9" s="9">
        <v>0</v>
      </c>
      <c r="Q9" s="9"/>
      <c r="R9" s="10">
        <v>1</v>
      </c>
      <c r="S9" s="10"/>
      <c r="T9" s="9">
        <v>2</v>
      </c>
      <c r="U9" s="9"/>
      <c r="V9" s="11">
        <f t="shared" si="2"/>
        <v>7</v>
      </c>
      <c r="X9" s="118">
        <v>5</v>
      </c>
      <c r="Y9" s="50">
        <f>COUNTIF(V$4:V147,X9)</f>
        <v>1</v>
      </c>
    </row>
    <row r="10" spans="1:25" x14ac:dyDescent="0.25">
      <c r="A10" s="4" t="str">
        <f t="shared" si="0"/>
        <v>Московский</v>
      </c>
      <c r="B10" s="12" t="str">
        <f t="shared" si="1"/>
        <v>ГБОУ СОШ №496</v>
      </c>
      <c r="C10" s="6">
        <f t="shared" si="1"/>
        <v>11496</v>
      </c>
      <c r="D10" s="6" t="str">
        <f t="shared" si="1"/>
        <v>СОШ</v>
      </c>
      <c r="E10" s="8" t="str">
        <f t="shared" si="1"/>
        <v>2а</v>
      </c>
      <c r="F10" s="8">
        <f t="shared" si="1"/>
        <v>57</v>
      </c>
      <c r="G10" s="8">
        <f t="shared" si="1"/>
        <v>48</v>
      </c>
      <c r="H10" s="9">
        <v>0</v>
      </c>
      <c r="I10" s="9"/>
      <c r="J10" s="10">
        <v>1</v>
      </c>
      <c r="K10" s="10"/>
      <c r="L10" s="9"/>
      <c r="M10" s="9">
        <v>2</v>
      </c>
      <c r="N10" s="10"/>
      <c r="O10" s="10">
        <v>0</v>
      </c>
      <c r="P10" s="9">
        <v>1</v>
      </c>
      <c r="Q10" s="9"/>
      <c r="R10" s="10">
        <v>1</v>
      </c>
      <c r="S10" s="10"/>
      <c r="T10" s="9">
        <v>1</v>
      </c>
      <c r="U10" s="9"/>
      <c r="V10" s="11">
        <f t="shared" si="2"/>
        <v>6</v>
      </c>
      <c r="X10" s="118">
        <v>6</v>
      </c>
      <c r="Y10" s="50">
        <f>COUNTIF(V$4:V148,X10)</f>
        <v>9</v>
      </c>
    </row>
    <row r="11" spans="1:25" x14ac:dyDescent="0.25">
      <c r="A11" s="4" t="str">
        <f t="shared" si="0"/>
        <v>Московский</v>
      </c>
      <c r="B11" s="12" t="str">
        <f t="shared" si="1"/>
        <v>ГБОУ СОШ №496</v>
      </c>
      <c r="C11" s="6">
        <f t="shared" si="1"/>
        <v>11496</v>
      </c>
      <c r="D11" s="6" t="str">
        <f t="shared" si="1"/>
        <v>СОШ</v>
      </c>
      <c r="E11" s="8" t="str">
        <f t="shared" si="1"/>
        <v>2а</v>
      </c>
      <c r="F11" s="8">
        <f t="shared" si="1"/>
        <v>57</v>
      </c>
      <c r="G11" s="8">
        <f t="shared" si="1"/>
        <v>48</v>
      </c>
      <c r="H11" s="9">
        <v>2</v>
      </c>
      <c r="I11" s="9"/>
      <c r="J11" s="10">
        <v>1</v>
      </c>
      <c r="K11" s="10"/>
      <c r="L11" s="9">
        <v>2</v>
      </c>
      <c r="M11" s="9"/>
      <c r="N11" s="10">
        <v>1</v>
      </c>
      <c r="O11" s="10"/>
      <c r="P11" s="9">
        <v>2</v>
      </c>
      <c r="Q11" s="9"/>
      <c r="R11" s="10">
        <v>1</v>
      </c>
      <c r="S11" s="10"/>
      <c r="T11" s="9">
        <v>2</v>
      </c>
      <c r="U11" s="9"/>
      <c r="V11" s="11">
        <f t="shared" si="2"/>
        <v>11</v>
      </c>
      <c r="X11" s="118">
        <v>7</v>
      </c>
      <c r="Y11" s="50">
        <f>COUNTIF(V$4:V149,X11)</f>
        <v>5</v>
      </c>
    </row>
    <row r="12" spans="1:25" x14ac:dyDescent="0.25">
      <c r="A12" s="4" t="str">
        <f t="shared" si="0"/>
        <v>Московский</v>
      </c>
      <c r="B12" s="12" t="str">
        <f t="shared" si="1"/>
        <v>ГБОУ СОШ №496</v>
      </c>
      <c r="C12" s="6">
        <f t="shared" si="1"/>
        <v>11496</v>
      </c>
      <c r="D12" s="6" t="str">
        <f t="shared" si="1"/>
        <v>СОШ</v>
      </c>
      <c r="E12" s="8" t="str">
        <f t="shared" si="1"/>
        <v>2а</v>
      </c>
      <c r="F12" s="8">
        <f t="shared" si="1"/>
        <v>57</v>
      </c>
      <c r="G12" s="8">
        <f t="shared" si="1"/>
        <v>48</v>
      </c>
      <c r="H12" s="9">
        <v>2</v>
      </c>
      <c r="I12" s="9"/>
      <c r="J12" s="10"/>
      <c r="K12" s="10">
        <v>1</v>
      </c>
      <c r="L12" s="9">
        <v>2</v>
      </c>
      <c r="M12" s="9"/>
      <c r="N12" s="10">
        <v>1</v>
      </c>
      <c r="O12" s="10"/>
      <c r="P12" s="9">
        <v>2</v>
      </c>
      <c r="Q12" s="9"/>
      <c r="R12" s="10">
        <v>1</v>
      </c>
      <c r="S12" s="10"/>
      <c r="T12" s="9"/>
      <c r="U12" s="9">
        <v>1</v>
      </c>
      <c r="V12" s="11">
        <f t="shared" si="2"/>
        <v>10</v>
      </c>
      <c r="X12" s="118">
        <v>8</v>
      </c>
      <c r="Y12" s="50">
        <f>COUNTIF(V$4:V150,X12)</f>
        <v>5</v>
      </c>
    </row>
    <row r="13" spans="1:25" x14ac:dyDescent="0.25">
      <c r="A13" s="4" t="str">
        <f t="shared" si="0"/>
        <v>Московский</v>
      </c>
      <c r="B13" s="12" t="str">
        <f t="shared" si="1"/>
        <v>ГБОУ СОШ №496</v>
      </c>
      <c r="C13" s="6">
        <f t="shared" si="1"/>
        <v>11496</v>
      </c>
      <c r="D13" s="6" t="str">
        <f t="shared" si="1"/>
        <v>СОШ</v>
      </c>
      <c r="E13" s="8" t="str">
        <f t="shared" si="1"/>
        <v>2а</v>
      </c>
      <c r="F13" s="8">
        <f t="shared" si="1"/>
        <v>57</v>
      </c>
      <c r="G13" s="8">
        <f t="shared" si="1"/>
        <v>48</v>
      </c>
      <c r="H13" s="9">
        <v>2</v>
      </c>
      <c r="I13" s="9"/>
      <c r="J13" s="10"/>
      <c r="K13" s="10">
        <v>1</v>
      </c>
      <c r="L13" s="9"/>
      <c r="M13" s="9">
        <v>2</v>
      </c>
      <c r="N13" s="10">
        <v>1</v>
      </c>
      <c r="O13" s="10"/>
      <c r="P13" s="9">
        <v>0</v>
      </c>
      <c r="Q13" s="9"/>
      <c r="R13" s="10">
        <v>1</v>
      </c>
      <c r="S13" s="10"/>
      <c r="T13" s="9">
        <v>0</v>
      </c>
      <c r="U13" s="9"/>
      <c r="V13" s="11">
        <f t="shared" si="2"/>
        <v>7</v>
      </c>
      <c r="X13" s="118">
        <v>9</v>
      </c>
      <c r="Y13" s="50">
        <f>COUNTIF(V$4:V151,X13)</f>
        <v>4</v>
      </c>
    </row>
    <row r="14" spans="1:25" x14ac:dyDescent="0.25">
      <c r="A14" s="4" t="str">
        <f t="shared" si="0"/>
        <v>Московский</v>
      </c>
      <c r="B14" s="12" t="str">
        <f t="shared" si="1"/>
        <v>ГБОУ СОШ №496</v>
      </c>
      <c r="C14" s="6">
        <f t="shared" si="1"/>
        <v>11496</v>
      </c>
      <c r="D14" s="6" t="str">
        <f t="shared" si="1"/>
        <v>СОШ</v>
      </c>
      <c r="E14" s="8" t="str">
        <f t="shared" si="1"/>
        <v>2а</v>
      </c>
      <c r="F14" s="8">
        <f t="shared" si="1"/>
        <v>57</v>
      </c>
      <c r="G14" s="8">
        <f t="shared" si="1"/>
        <v>48</v>
      </c>
      <c r="H14" s="9">
        <v>2</v>
      </c>
      <c r="I14" s="9"/>
      <c r="J14" s="10">
        <v>0</v>
      </c>
      <c r="K14" s="10"/>
      <c r="L14" s="9">
        <v>2</v>
      </c>
      <c r="M14" s="9"/>
      <c r="N14" s="10"/>
      <c r="O14" s="10">
        <v>1</v>
      </c>
      <c r="P14" s="9">
        <v>1</v>
      </c>
      <c r="Q14" s="9"/>
      <c r="R14" s="10">
        <v>1</v>
      </c>
      <c r="S14" s="10"/>
      <c r="T14" s="9"/>
      <c r="U14" s="9">
        <v>2</v>
      </c>
      <c r="V14" s="11">
        <f t="shared" si="2"/>
        <v>9</v>
      </c>
      <c r="X14" s="118">
        <v>10</v>
      </c>
      <c r="Y14" s="50">
        <f>COUNTIF(V$4:V152,X14)</f>
        <v>8</v>
      </c>
    </row>
    <row r="15" spans="1:25" x14ac:dyDescent="0.25">
      <c r="A15" s="4" t="str">
        <f t="shared" si="0"/>
        <v>Московский</v>
      </c>
      <c r="B15" s="12" t="str">
        <f t="shared" si="1"/>
        <v>ГБОУ СОШ №496</v>
      </c>
      <c r="C15" s="6">
        <f t="shared" si="1"/>
        <v>11496</v>
      </c>
      <c r="D15" s="6" t="str">
        <f t="shared" si="1"/>
        <v>СОШ</v>
      </c>
      <c r="E15" s="8" t="str">
        <f t="shared" si="1"/>
        <v>2а</v>
      </c>
      <c r="F15" s="8">
        <f t="shared" si="1"/>
        <v>57</v>
      </c>
      <c r="G15" s="8">
        <f t="shared" si="1"/>
        <v>48</v>
      </c>
      <c r="H15" s="9">
        <v>0</v>
      </c>
      <c r="I15" s="9"/>
      <c r="J15" s="10">
        <v>1</v>
      </c>
      <c r="K15" s="10"/>
      <c r="L15" s="9">
        <v>1</v>
      </c>
      <c r="M15" s="9"/>
      <c r="N15" s="10">
        <v>1</v>
      </c>
      <c r="O15" s="10"/>
      <c r="P15" s="9">
        <v>2</v>
      </c>
      <c r="Q15" s="9"/>
      <c r="R15" s="10">
        <v>0</v>
      </c>
      <c r="S15" s="10"/>
      <c r="T15" s="9"/>
      <c r="U15" s="9">
        <v>1</v>
      </c>
      <c r="V15" s="11">
        <f t="shared" si="2"/>
        <v>6</v>
      </c>
      <c r="X15" s="118">
        <v>11</v>
      </c>
      <c r="Y15" s="50">
        <f>COUNTIF(V$4:V153,X15)</f>
        <v>9</v>
      </c>
    </row>
    <row r="16" spans="1:25" x14ac:dyDescent="0.25">
      <c r="A16" s="4" t="str">
        <f t="shared" si="0"/>
        <v>Московский</v>
      </c>
      <c r="B16" s="12" t="str">
        <f t="shared" si="1"/>
        <v>ГБОУ СОШ №496</v>
      </c>
      <c r="C16" s="6">
        <f t="shared" si="1"/>
        <v>11496</v>
      </c>
      <c r="D16" s="6" t="str">
        <f t="shared" si="1"/>
        <v>СОШ</v>
      </c>
      <c r="E16" s="8" t="str">
        <f t="shared" si="1"/>
        <v>2а</v>
      </c>
      <c r="F16" s="8">
        <f t="shared" si="1"/>
        <v>57</v>
      </c>
      <c r="G16" s="8">
        <f t="shared" si="1"/>
        <v>48</v>
      </c>
      <c r="H16" s="9">
        <v>2</v>
      </c>
      <c r="I16" s="9"/>
      <c r="J16" s="10">
        <v>1</v>
      </c>
      <c r="K16" s="10"/>
      <c r="L16" s="9"/>
      <c r="M16" s="9">
        <v>2</v>
      </c>
      <c r="N16" s="10">
        <v>1</v>
      </c>
      <c r="O16" s="10"/>
      <c r="P16" s="9">
        <v>2</v>
      </c>
      <c r="Q16" s="9"/>
      <c r="R16" s="10">
        <v>1</v>
      </c>
      <c r="S16" s="10"/>
      <c r="T16" s="9">
        <v>1</v>
      </c>
      <c r="U16" s="9"/>
      <c r="V16" s="11">
        <f t="shared" si="2"/>
        <v>10</v>
      </c>
      <c r="Y16" s="156">
        <f>SUM(Y4:Y15)</f>
        <v>48</v>
      </c>
    </row>
    <row r="17" spans="1:22" x14ac:dyDescent="0.25">
      <c r="A17" s="4" t="str">
        <f t="shared" si="0"/>
        <v>Московский</v>
      </c>
      <c r="B17" s="12" t="str">
        <f t="shared" si="1"/>
        <v>ГБОУ СОШ №496</v>
      </c>
      <c r="C17" s="6">
        <f t="shared" si="1"/>
        <v>11496</v>
      </c>
      <c r="D17" s="6" t="str">
        <f t="shared" si="1"/>
        <v>СОШ</v>
      </c>
      <c r="E17" s="8" t="str">
        <f t="shared" si="1"/>
        <v>2а</v>
      </c>
      <c r="F17" s="8">
        <f t="shared" si="1"/>
        <v>57</v>
      </c>
      <c r="G17" s="8">
        <f t="shared" si="1"/>
        <v>48</v>
      </c>
      <c r="H17" s="9"/>
      <c r="I17" s="9">
        <v>2</v>
      </c>
      <c r="J17" s="10">
        <v>1</v>
      </c>
      <c r="K17" s="10"/>
      <c r="L17" s="9"/>
      <c r="M17" s="9">
        <v>2</v>
      </c>
      <c r="N17" s="10">
        <v>1</v>
      </c>
      <c r="O17" s="10"/>
      <c r="P17" s="9">
        <v>2</v>
      </c>
      <c r="Q17" s="9"/>
      <c r="R17" s="10">
        <v>1</v>
      </c>
      <c r="S17" s="10"/>
      <c r="T17" s="9"/>
      <c r="U17" s="9">
        <v>1</v>
      </c>
      <c r="V17" s="11">
        <f t="shared" si="2"/>
        <v>10</v>
      </c>
    </row>
    <row r="18" spans="1:22" x14ac:dyDescent="0.25">
      <c r="A18" s="4" t="str">
        <f t="shared" si="0"/>
        <v>Московский</v>
      </c>
      <c r="B18" s="12" t="str">
        <f t="shared" si="1"/>
        <v>ГБОУ СОШ №496</v>
      </c>
      <c r="C18" s="6">
        <f t="shared" si="1"/>
        <v>11496</v>
      </c>
      <c r="D18" s="6" t="str">
        <f t="shared" si="1"/>
        <v>СОШ</v>
      </c>
      <c r="E18" s="8" t="str">
        <f t="shared" si="1"/>
        <v>2а</v>
      </c>
      <c r="F18" s="8">
        <f t="shared" si="1"/>
        <v>57</v>
      </c>
      <c r="G18" s="8">
        <f t="shared" si="1"/>
        <v>48</v>
      </c>
      <c r="H18" s="9"/>
      <c r="I18" s="9">
        <v>2</v>
      </c>
      <c r="J18" s="10">
        <v>1</v>
      </c>
      <c r="K18" s="10"/>
      <c r="L18" s="9">
        <v>2</v>
      </c>
      <c r="M18" s="9"/>
      <c r="N18" s="10"/>
      <c r="O18" s="10">
        <v>0</v>
      </c>
      <c r="P18" s="9">
        <v>2</v>
      </c>
      <c r="Q18" s="9"/>
      <c r="R18" s="10">
        <v>1</v>
      </c>
      <c r="S18" s="10"/>
      <c r="T18" s="9"/>
      <c r="U18" s="9">
        <v>0</v>
      </c>
      <c r="V18" s="11">
        <f t="shared" si="2"/>
        <v>8</v>
      </c>
    </row>
    <row r="19" spans="1:22" x14ac:dyDescent="0.25">
      <c r="A19" s="4" t="str">
        <f t="shared" si="0"/>
        <v>Московский</v>
      </c>
      <c r="B19" s="12" t="str">
        <f t="shared" si="1"/>
        <v>ГБОУ СОШ №496</v>
      </c>
      <c r="C19" s="6">
        <f t="shared" si="1"/>
        <v>11496</v>
      </c>
      <c r="D19" s="6" t="str">
        <f t="shared" si="1"/>
        <v>СОШ</v>
      </c>
      <c r="E19" s="8" t="str">
        <f t="shared" si="1"/>
        <v>2а</v>
      </c>
      <c r="F19" s="8">
        <f t="shared" si="1"/>
        <v>57</v>
      </c>
      <c r="G19" s="8">
        <f t="shared" si="1"/>
        <v>48</v>
      </c>
      <c r="H19" s="9"/>
      <c r="I19" s="9">
        <v>0</v>
      </c>
      <c r="J19" s="10">
        <v>1</v>
      </c>
      <c r="K19" s="10"/>
      <c r="L19" s="9"/>
      <c r="M19" s="9">
        <v>0</v>
      </c>
      <c r="N19" s="10"/>
      <c r="O19" s="10">
        <v>0</v>
      </c>
      <c r="P19" s="9">
        <v>1</v>
      </c>
      <c r="Q19" s="9"/>
      <c r="R19" s="10">
        <v>1</v>
      </c>
      <c r="S19" s="10"/>
      <c r="T19" s="9">
        <v>0</v>
      </c>
      <c r="U19" s="9"/>
      <c r="V19" s="11">
        <f t="shared" si="2"/>
        <v>3</v>
      </c>
    </row>
    <row r="20" spans="1:22" x14ac:dyDescent="0.25">
      <c r="A20" s="4" t="str">
        <f t="shared" si="0"/>
        <v>Московский</v>
      </c>
      <c r="B20" s="12" t="str">
        <f t="shared" si="1"/>
        <v>ГБОУ СОШ №496</v>
      </c>
      <c r="C20" s="6">
        <f t="shared" si="1"/>
        <v>11496</v>
      </c>
      <c r="D20" s="6" t="str">
        <f t="shared" si="1"/>
        <v>СОШ</v>
      </c>
      <c r="E20" s="8" t="str">
        <f t="shared" si="1"/>
        <v>2а</v>
      </c>
      <c r="F20" s="8">
        <f t="shared" si="1"/>
        <v>57</v>
      </c>
      <c r="G20" s="8">
        <f t="shared" si="1"/>
        <v>48</v>
      </c>
      <c r="H20" s="9"/>
      <c r="I20" s="9">
        <v>2</v>
      </c>
      <c r="J20" s="10"/>
      <c r="K20" s="10">
        <v>1</v>
      </c>
      <c r="L20" s="9"/>
      <c r="M20" s="9">
        <v>2</v>
      </c>
      <c r="N20" s="10">
        <v>1</v>
      </c>
      <c r="O20" s="10"/>
      <c r="P20" s="9"/>
      <c r="Q20" s="9">
        <v>2</v>
      </c>
      <c r="R20" s="10"/>
      <c r="S20" s="10">
        <v>1</v>
      </c>
      <c r="T20" s="9">
        <v>1</v>
      </c>
      <c r="U20" s="9"/>
      <c r="V20" s="11">
        <f t="shared" si="2"/>
        <v>10</v>
      </c>
    </row>
    <row r="21" spans="1:22" x14ac:dyDescent="0.25">
      <c r="A21" s="4" t="str">
        <f t="shared" si="0"/>
        <v>Московский</v>
      </c>
      <c r="B21" s="12" t="str">
        <f t="shared" ref="B21:G21" si="3">B20</f>
        <v>ГБОУ СОШ №496</v>
      </c>
      <c r="C21" s="6">
        <f t="shared" si="3"/>
        <v>11496</v>
      </c>
      <c r="D21" s="6" t="str">
        <f t="shared" si="3"/>
        <v>СОШ</v>
      </c>
      <c r="E21" s="8" t="str">
        <f t="shared" si="3"/>
        <v>2а</v>
      </c>
      <c r="F21" s="8">
        <f t="shared" si="3"/>
        <v>57</v>
      </c>
      <c r="G21" s="8">
        <f t="shared" si="3"/>
        <v>48</v>
      </c>
      <c r="H21" s="9"/>
      <c r="I21" s="9">
        <v>2</v>
      </c>
      <c r="J21" s="10">
        <v>1</v>
      </c>
      <c r="K21" s="10"/>
      <c r="L21" s="9">
        <v>1</v>
      </c>
      <c r="M21" s="9"/>
      <c r="N21" s="10">
        <v>1</v>
      </c>
      <c r="O21" s="10"/>
      <c r="P21" s="9"/>
      <c r="Q21" s="9">
        <v>2</v>
      </c>
      <c r="R21" s="10">
        <v>1</v>
      </c>
      <c r="S21" s="10"/>
      <c r="T21" s="9"/>
      <c r="U21" s="9">
        <v>2</v>
      </c>
      <c r="V21" s="11">
        <f t="shared" si="2"/>
        <v>10</v>
      </c>
    </row>
    <row r="22" spans="1:22" x14ac:dyDescent="0.25">
      <c r="A22" s="4" t="str">
        <f t="shared" ref="A22:G37" si="4">A21</f>
        <v>Московский</v>
      </c>
      <c r="B22" s="12" t="str">
        <f t="shared" si="4"/>
        <v>ГБОУ СОШ №496</v>
      </c>
      <c r="C22" s="6">
        <f t="shared" si="4"/>
        <v>11496</v>
      </c>
      <c r="D22" s="6" t="str">
        <f t="shared" si="4"/>
        <v>СОШ</v>
      </c>
      <c r="E22" s="8" t="str">
        <f t="shared" si="4"/>
        <v>2а</v>
      </c>
      <c r="F22" s="8">
        <f t="shared" si="4"/>
        <v>57</v>
      </c>
      <c r="G22" s="8">
        <f t="shared" si="4"/>
        <v>48</v>
      </c>
      <c r="H22" s="9">
        <v>0</v>
      </c>
      <c r="I22" s="9"/>
      <c r="J22" s="10"/>
      <c r="K22" s="10">
        <v>1</v>
      </c>
      <c r="L22" s="9"/>
      <c r="M22" s="9">
        <v>1</v>
      </c>
      <c r="N22" s="10"/>
      <c r="O22" s="10">
        <v>0</v>
      </c>
      <c r="P22" s="9"/>
      <c r="Q22" s="9">
        <v>0</v>
      </c>
      <c r="R22" s="10">
        <v>0</v>
      </c>
      <c r="S22" s="10"/>
      <c r="T22" s="9">
        <v>1</v>
      </c>
      <c r="U22" s="9"/>
      <c r="V22" s="11">
        <f t="shared" si="2"/>
        <v>3</v>
      </c>
    </row>
    <row r="23" spans="1:22" x14ac:dyDescent="0.25">
      <c r="A23" s="4" t="str">
        <f t="shared" si="4"/>
        <v>Московский</v>
      </c>
      <c r="B23" s="12" t="str">
        <f t="shared" si="4"/>
        <v>ГБОУ СОШ №496</v>
      </c>
      <c r="C23" s="6">
        <f t="shared" si="4"/>
        <v>11496</v>
      </c>
      <c r="D23" s="6" t="str">
        <f t="shared" si="4"/>
        <v>СОШ</v>
      </c>
      <c r="E23" s="8" t="str">
        <f t="shared" si="4"/>
        <v>2а</v>
      </c>
      <c r="F23" s="8">
        <f t="shared" si="4"/>
        <v>57</v>
      </c>
      <c r="G23" s="8">
        <f t="shared" si="4"/>
        <v>48</v>
      </c>
      <c r="H23" s="9">
        <v>0</v>
      </c>
      <c r="I23" s="9"/>
      <c r="J23" s="10"/>
      <c r="K23" s="10">
        <v>0</v>
      </c>
      <c r="L23" s="9">
        <v>1</v>
      </c>
      <c r="M23" s="9"/>
      <c r="N23" s="10"/>
      <c r="O23" s="10">
        <v>1</v>
      </c>
      <c r="P23" s="9">
        <v>2</v>
      </c>
      <c r="Q23" s="9"/>
      <c r="R23" s="10">
        <v>1</v>
      </c>
      <c r="S23" s="10"/>
      <c r="T23" s="9">
        <v>0</v>
      </c>
      <c r="U23" s="9"/>
      <c r="V23" s="11">
        <f t="shared" si="2"/>
        <v>5</v>
      </c>
    </row>
    <row r="24" spans="1:22" x14ac:dyDescent="0.25">
      <c r="A24" s="4" t="str">
        <f t="shared" si="4"/>
        <v>Московский</v>
      </c>
      <c r="B24" s="12" t="str">
        <f t="shared" si="4"/>
        <v>ГБОУ СОШ №496</v>
      </c>
      <c r="C24" s="6">
        <f t="shared" si="4"/>
        <v>11496</v>
      </c>
      <c r="D24" s="6" t="str">
        <f t="shared" si="4"/>
        <v>СОШ</v>
      </c>
      <c r="E24" s="8" t="str">
        <f t="shared" si="4"/>
        <v>2а</v>
      </c>
      <c r="F24" s="8">
        <f t="shared" si="4"/>
        <v>57</v>
      </c>
      <c r="G24" s="8">
        <f t="shared" si="4"/>
        <v>48</v>
      </c>
      <c r="H24" s="9">
        <v>0</v>
      </c>
      <c r="I24" s="9"/>
      <c r="J24" s="10">
        <v>0</v>
      </c>
      <c r="K24" s="10"/>
      <c r="L24" s="9">
        <v>2</v>
      </c>
      <c r="M24" s="9"/>
      <c r="N24" s="10">
        <v>1</v>
      </c>
      <c r="O24" s="10"/>
      <c r="P24" s="9">
        <v>2</v>
      </c>
      <c r="Q24" s="9"/>
      <c r="R24" s="10">
        <v>1</v>
      </c>
      <c r="S24" s="10"/>
      <c r="T24" s="9">
        <v>1</v>
      </c>
      <c r="U24" s="9"/>
      <c r="V24" s="11">
        <f t="shared" si="2"/>
        <v>7</v>
      </c>
    </row>
    <row r="25" spans="1:22" x14ac:dyDescent="0.25">
      <c r="A25" s="4" t="str">
        <f t="shared" si="4"/>
        <v>Московский</v>
      </c>
      <c r="B25" s="12" t="str">
        <f t="shared" si="4"/>
        <v>ГБОУ СОШ №496</v>
      </c>
      <c r="C25" s="6">
        <f t="shared" si="4"/>
        <v>11496</v>
      </c>
      <c r="D25" s="6" t="str">
        <f t="shared" si="4"/>
        <v>СОШ</v>
      </c>
      <c r="E25" s="8" t="str">
        <f t="shared" si="4"/>
        <v>2а</v>
      </c>
      <c r="F25" s="8">
        <f t="shared" si="4"/>
        <v>57</v>
      </c>
      <c r="G25" s="8">
        <f t="shared" si="4"/>
        <v>48</v>
      </c>
      <c r="H25" s="9">
        <v>0</v>
      </c>
      <c r="I25" s="9"/>
      <c r="J25" s="10"/>
      <c r="K25" s="10">
        <v>0</v>
      </c>
      <c r="L25" s="9">
        <v>2</v>
      </c>
      <c r="M25" s="9"/>
      <c r="N25" s="10">
        <v>1</v>
      </c>
      <c r="O25" s="10"/>
      <c r="P25" s="9">
        <v>2</v>
      </c>
      <c r="Q25" s="9"/>
      <c r="R25" s="10">
        <v>0</v>
      </c>
      <c r="S25" s="10"/>
      <c r="T25" s="9">
        <v>1</v>
      </c>
      <c r="U25" s="9"/>
      <c r="V25" s="11">
        <f t="shared" si="2"/>
        <v>6</v>
      </c>
    </row>
    <row r="26" spans="1:22" x14ac:dyDescent="0.25">
      <c r="A26" s="4" t="str">
        <f t="shared" si="4"/>
        <v>Московский</v>
      </c>
      <c r="B26" s="12" t="str">
        <f t="shared" si="4"/>
        <v>ГБОУ СОШ №496</v>
      </c>
      <c r="C26" s="6">
        <f t="shared" si="4"/>
        <v>11496</v>
      </c>
      <c r="D26" s="6" t="str">
        <f t="shared" si="4"/>
        <v>СОШ</v>
      </c>
      <c r="E26" s="8" t="str">
        <f t="shared" si="4"/>
        <v>2а</v>
      </c>
      <c r="F26" s="8">
        <f t="shared" si="4"/>
        <v>57</v>
      </c>
      <c r="G26" s="8">
        <f t="shared" si="4"/>
        <v>48</v>
      </c>
      <c r="H26" s="9">
        <v>0</v>
      </c>
      <c r="I26" s="9"/>
      <c r="J26" s="10">
        <v>0</v>
      </c>
      <c r="K26" s="10"/>
      <c r="L26" s="9">
        <v>1</v>
      </c>
      <c r="M26" s="9"/>
      <c r="N26" s="10">
        <v>0</v>
      </c>
      <c r="O26" s="10"/>
      <c r="P26" s="9">
        <v>0</v>
      </c>
      <c r="Q26" s="9"/>
      <c r="R26" s="10">
        <v>1</v>
      </c>
      <c r="S26" s="10"/>
      <c r="T26" s="9">
        <v>1</v>
      </c>
      <c r="U26" s="9"/>
      <c r="V26" s="11">
        <f t="shared" si="2"/>
        <v>3</v>
      </c>
    </row>
    <row r="27" spans="1:22" x14ac:dyDescent="0.25">
      <c r="A27" s="4" t="str">
        <f t="shared" si="4"/>
        <v>Московский</v>
      </c>
      <c r="B27" s="12" t="str">
        <f t="shared" si="4"/>
        <v>ГБОУ СОШ №496</v>
      </c>
      <c r="C27" s="6">
        <f t="shared" si="4"/>
        <v>11496</v>
      </c>
      <c r="D27" s="6" t="str">
        <f t="shared" si="4"/>
        <v>СОШ</v>
      </c>
      <c r="E27" s="13" t="s">
        <v>23</v>
      </c>
      <c r="F27" s="8">
        <f t="shared" si="4"/>
        <v>57</v>
      </c>
      <c r="G27" s="8">
        <f t="shared" si="4"/>
        <v>48</v>
      </c>
      <c r="H27" s="9">
        <v>0</v>
      </c>
      <c r="I27" s="9"/>
      <c r="J27" s="10">
        <v>1</v>
      </c>
      <c r="K27" s="10"/>
      <c r="L27" s="9">
        <v>2</v>
      </c>
      <c r="M27" s="9"/>
      <c r="N27" s="10">
        <v>1</v>
      </c>
      <c r="O27" s="10"/>
      <c r="P27" s="9">
        <v>2</v>
      </c>
      <c r="Q27" s="9"/>
      <c r="R27" s="10"/>
      <c r="S27" s="10">
        <v>1</v>
      </c>
      <c r="T27" s="9">
        <v>1</v>
      </c>
      <c r="U27" s="9"/>
      <c r="V27" s="11">
        <f>IF(COUNTBLANK(H27:U27)&lt;=7,SUM(H27:U27),"Не писал")</f>
        <v>8</v>
      </c>
    </row>
    <row r="28" spans="1:22" x14ac:dyDescent="0.25">
      <c r="A28" s="4" t="str">
        <f t="shared" si="4"/>
        <v>Московский</v>
      </c>
      <c r="B28" s="12" t="str">
        <f t="shared" si="4"/>
        <v>ГБОУ СОШ №496</v>
      </c>
      <c r="C28" s="6">
        <f t="shared" si="4"/>
        <v>11496</v>
      </c>
      <c r="D28" s="6" t="str">
        <f t="shared" si="4"/>
        <v>СОШ</v>
      </c>
      <c r="E28" s="13" t="s">
        <v>23</v>
      </c>
      <c r="F28" s="8">
        <f t="shared" si="4"/>
        <v>57</v>
      </c>
      <c r="G28" s="8">
        <f t="shared" si="4"/>
        <v>48</v>
      </c>
      <c r="H28" s="9">
        <v>1</v>
      </c>
      <c r="I28" s="9"/>
      <c r="J28" s="10">
        <v>0</v>
      </c>
      <c r="K28" s="10"/>
      <c r="L28" s="9"/>
      <c r="M28" s="9">
        <v>2</v>
      </c>
      <c r="N28" s="10">
        <v>1</v>
      </c>
      <c r="O28" s="10"/>
      <c r="P28" s="9"/>
      <c r="Q28" s="9">
        <v>2</v>
      </c>
      <c r="R28" s="10"/>
      <c r="S28" s="10">
        <v>0</v>
      </c>
      <c r="T28" s="9">
        <v>0</v>
      </c>
      <c r="U28" s="9"/>
      <c r="V28" s="11">
        <f t="shared" ref="V28:V51" si="5">IF(COUNTBLANK(H28:U28)&lt;=7,SUM(H28:U28),"Не писал")</f>
        <v>6</v>
      </c>
    </row>
    <row r="29" spans="1:22" x14ac:dyDescent="0.25">
      <c r="A29" s="4" t="str">
        <f t="shared" si="4"/>
        <v>Московский</v>
      </c>
      <c r="B29" s="12" t="str">
        <f t="shared" si="4"/>
        <v>ГБОУ СОШ №496</v>
      </c>
      <c r="C29" s="6">
        <f t="shared" si="4"/>
        <v>11496</v>
      </c>
      <c r="D29" s="6" t="str">
        <f t="shared" si="4"/>
        <v>СОШ</v>
      </c>
      <c r="E29" s="8" t="str">
        <f t="shared" si="4"/>
        <v>2б</v>
      </c>
      <c r="F29" s="8">
        <f t="shared" si="4"/>
        <v>57</v>
      </c>
      <c r="G29" s="8">
        <f t="shared" si="4"/>
        <v>48</v>
      </c>
      <c r="H29" s="9"/>
      <c r="I29" s="9">
        <v>2</v>
      </c>
      <c r="J29" s="10">
        <v>0</v>
      </c>
      <c r="K29" s="10"/>
      <c r="L29" s="9">
        <v>2</v>
      </c>
      <c r="M29" s="9"/>
      <c r="N29" s="10">
        <v>1</v>
      </c>
      <c r="O29" s="10"/>
      <c r="P29" s="9">
        <v>2</v>
      </c>
      <c r="Q29" s="9"/>
      <c r="R29" s="10"/>
      <c r="S29" s="10">
        <v>1</v>
      </c>
      <c r="T29" s="9">
        <v>0</v>
      </c>
      <c r="U29" s="9"/>
      <c r="V29" s="11">
        <f t="shared" si="5"/>
        <v>8</v>
      </c>
    </row>
    <row r="30" spans="1:22" x14ac:dyDescent="0.25">
      <c r="A30" s="4" t="str">
        <f t="shared" si="4"/>
        <v>Московский</v>
      </c>
      <c r="B30" s="12" t="str">
        <f t="shared" si="4"/>
        <v>ГБОУ СОШ №496</v>
      </c>
      <c r="C30" s="6">
        <f t="shared" si="4"/>
        <v>11496</v>
      </c>
      <c r="D30" s="6" t="str">
        <f t="shared" si="4"/>
        <v>СОШ</v>
      </c>
      <c r="E30" s="8" t="str">
        <f t="shared" si="4"/>
        <v>2б</v>
      </c>
      <c r="F30" s="8">
        <f t="shared" si="4"/>
        <v>57</v>
      </c>
      <c r="G30" s="8">
        <f t="shared" si="4"/>
        <v>48</v>
      </c>
      <c r="H30" s="9"/>
      <c r="I30" s="9">
        <v>2</v>
      </c>
      <c r="J30" s="10">
        <v>1</v>
      </c>
      <c r="K30" s="10"/>
      <c r="L30" s="9"/>
      <c r="M30" s="9">
        <v>2</v>
      </c>
      <c r="N30" s="10">
        <v>1</v>
      </c>
      <c r="O30" s="10"/>
      <c r="P30" s="9">
        <v>2</v>
      </c>
      <c r="Q30" s="9"/>
      <c r="R30" s="10">
        <v>1</v>
      </c>
      <c r="S30" s="10"/>
      <c r="T30" s="9">
        <v>2</v>
      </c>
      <c r="U30" s="9"/>
      <c r="V30" s="11">
        <f t="shared" si="5"/>
        <v>11</v>
      </c>
    </row>
    <row r="31" spans="1:22" x14ac:dyDescent="0.25">
      <c r="A31" s="4" t="str">
        <f t="shared" si="4"/>
        <v>Московский</v>
      </c>
      <c r="B31" s="12" t="str">
        <f t="shared" si="4"/>
        <v>ГБОУ СОШ №496</v>
      </c>
      <c r="C31" s="6">
        <f t="shared" si="4"/>
        <v>11496</v>
      </c>
      <c r="D31" s="6" t="str">
        <f t="shared" si="4"/>
        <v>СОШ</v>
      </c>
      <c r="E31" s="8" t="str">
        <f t="shared" si="4"/>
        <v>2б</v>
      </c>
      <c r="F31" s="8">
        <f t="shared" si="4"/>
        <v>57</v>
      </c>
      <c r="G31" s="8">
        <f t="shared" si="4"/>
        <v>48</v>
      </c>
      <c r="H31" s="9"/>
      <c r="I31" s="9">
        <v>1</v>
      </c>
      <c r="J31" s="10">
        <v>0</v>
      </c>
      <c r="K31" s="10"/>
      <c r="L31" s="9">
        <v>2</v>
      </c>
      <c r="M31" s="9"/>
      <c r="N31" s="10">
        <v>1</v>
      </c>
      <c r="O31" s="10"/>
      <c r="P31" s="9">
        <v>2</v>
      </c>
      <c r="Q31" s="9"/>
      <c r="R31" s="10"/>
      <c r="S31" s="10">
        <v>1</v>
      </c>
      <c r="T31" s="9"/>
      <c r="U31" s="9">
        <v>2</v>
      </c>
      <c r="V31" s="11">
        <f t="shared" si="5"/>
        <v>9</v>
      </c>
    </row>
    <row r="32" spans="1:22" x14ac:dyDescent="0.25">
      <c r="A32" s="4" t="str">
        <f t="shared" si="4"/>
        <v>Московский</v>
      </c>
      <c r="B32" s="12" t="str">
        <f t="shared" si="4"/>
        <v>ГБОУ СОШ №496</v>
      </c>
      <c r="C32" s="6">
        <f t="shared" si="4"/>
        <v>11496</v>
      </c>
      <c r="D32" s="6" t="str">
        <f t="shared" si="4"/>
        <v>СОШ</v>
      </c>
      <c r="E32" s="8" t="str">
        <f t="shared" si="4"/>
        <v>2б</v>
      </c>
      <c r="F32" s="8">
        <f t="shared" si="4"/>
        <v>57</v>
      </c>
      <c r="G32" s="8">
        <f t="shared" si="4"/>
        <v>48</v>
      </c>
      <c r="H32" s="9"/>
      <c r="I32" s="9">
        <v>0</v>
      </c>
      <c r="J32" s="10">
        <v>1</v>
      </c>
      <c r="K32" s="10"/>
      <c r="L32" s="9">
        <v>2</v>
      </c>
      <c r="M32" s="9"/>
      <c r="N32" s="10">
        <v>0</v>
      </c>
      <c r="O32" s="10"/>
      <c r="P32" s="9">
        <v>0</v>
      </c>
      <c r="Q32" s="9"/>
      <c r="R32" s="10"/>
      <c r="S32" s="10">
        <v>0</v>
      </c>
      <c r="T32" s="9">
        <v>0</v>
      </c>
      <c r="U32" s="9"/>
      <c r="V32" s="11">
        <f t="shared" si="5"/>
        <v>3</v>
      </c>
    </row>
    <row r="33" spans="1:22" x14ac:dyDescent="0.25">
      <c r="A33" s="4" t="str">
        <f t="shared" si="4"/>
        <v>Московский</v>
      </c>
      <c r="B33" s="12" t="str">
        <f t="shared" si="4"/>
        <v>ГБОУ СОШ №496</v>
      </c>
      <c r="C33" s="6">
        <f t="shared" si="4"/>
        <v>11496</v>
      </c>
      <c r="D33" s="6" t="str">
        <f t="shared" si="4"/>
        <v>СОШ</v>
      </c>
      <c r="E33" s="8" t="str">
        <f t="shared" si="4"/>
        <v>2б</v>
      </c>
      <c r="F33" s="8">
        <f t="shared" si="4"/>
        <v>57</v>
      </c>
      <c r="G33" s="8">
        <f t="shared" si="4"/>
        <v>48</v>
      </c>
      <c r="H33" s="9">
        <v>2</v>
      </c>
      <c r="I33" s="9"/>
      <c r="J33" s="10">
        <v>1</v>
      </c>
      <c r="K33" s="10"/>
      <c r="L33" s="9"/>
      <c r="M33" s="9">
        <v>2</v>
      </c>
      <c r="N33" s="10">
        <v>1</v>
      </c>
      <c r="O33" s="10"/>
      <c r="P33" s="9">
        <v>2</v>
      </c>
      <c r="Q33" s="9"/>
      <c r="R33" s="10">
        <v>1</v>
      </c>
      <c r="S33" s="10"/>
      <c r="T33" s="9">
        <v>2</v>
      </c>
      <c r="U33" s="9"/>
      <c r="V33" s="11">
        <f t="shared" si="5"/>
        <v>11</v>
      </c>
    </row>
    <row r="34" spans="1:22" x14ac:dyDescent="0.25">
      <c r="A34" s="4" t="str">
        <f t="shared" si="4"/>
        <v>Московский</v>
      </c>
      <c r="B34" s="12" t="str">
        <f t="shared" si="4"/>
        <v>ГБОУ СОШ №496</v>
      </c>
      <c r="C34" s="6">
        <f t="shared" si="4"/>
        <v>11496</v>
      </c>
      <c r="D34" s="6" t="str">
        <f t="shared" si="4"/>
        <v>СОШ</v>
      </c>
      <c r="E34" s="8" t="str">
        <f t="shared" si="4"/>
        <v>2б</v>
      </c>
      <c r="F34" s="8">
        <f t="shared" si="4"/>
        <v>57</v>
      </c>
      <c r="G34" s="8">
        <f t="shared" si="4"/>
        <v>48</v>
      </c>
      <c r="H34" s="9"/>
      <c r="I34" s="9">
        <v>2</v>
      </c>
      <c r="J34" s="10">
        <v>1</v>
      </c>
      <c r="K34" s="10"/>
      <c r="L34" s="9">
        <v>2</v>
      </c>
      <c r="M34" s="9"/>
      <c r="N34" s="10">
        <v>1</v>
      </c>
      <c r="O34" s="10"/>
      <c r="P34" s="9">
        <v>2</v>
      </c>
      <c r="Q34" s="9"/>
      <c r="R34" s="10">
        <v>1</v>
      </c>
      <c r="S34" s="10"/>
      <c r="T34" s="9"/>
      <c r="U34" s="9">
        <v>2</v>
      </c>
      <c r="V34" s="11">
        <f t="shared" si="5"/>
        <v>11</v>
      </c>
    </row>
    <row r="35" spans="1:22" x14ac:dyDescent="0.25">
      <c r="A35" s="4" t="str">
        <f t="shared" si="4"/>
        <v>Московский</v>
      </c>
      <c r="B35" s="12" t="str">
        <f t="shared" si="4"/>
        <v>ГБОУ СОШ №496</v>
      </c>
      <c r="C35" s="6">
        <f t="shared" si="4"/>
        <v>11496</v>
      </c>
      <c r="D35" s="6" t="str">
        <f t="shared" si="4"/>
        <v>СОШ</v>
      </c>
      <c r="E35" s="8" t="str">
        <f t="shared" si="4"/>
        <v>2б</v>
      </c>
      <c r="F35" s="8">
        <f t="shared" si="4"/>
        <v>57</v>
      </c>
      <c r="G35" s="8">
        <f t="shared" si="4"/>
        <v>48</v>
      </c>
      <c r="H35" s="9"/>
      <c r="I35" s="9">
        <v>2</v>
      </c>
      <c r="J35" s="10">
        <v>1</v>
      </c>
      <c r="K35" s="10"/>
      <c r="L35" s="9">
        <v>2</v>
      </c>
      <c r="M35" s="9"/>
      <c r="N35" s="10">
        <v>1</v>
      </c>
      <c r="O35" s="10"/>
      <c r="P35" s="9">
        <v>2</v>
      </c>
      <c r="Q35" s="9"/>
      <c r="R35" s="10"/>
      <c r="S35" s="10">
        <v>1</v>
      </c>
      <c r="T35" s="9"/>
      <c r="U35" s="9">
        <v>2</v>
      </c>
      <c r="V35" s="11">
        <f t="shared" si="5"/>
        <v>11</v>
      </c>
    </row>
    <row r="36" spans="1:22" x14ac:dyDescent="0.25">
      <c r="A36" s="4" t="str">
        <f t="shared" si="4"/>
        <v>Московский</v>
      </c>
      <c r="B36" s="12" t="str">
        <f t="shared" si="4"/>
        <v>ГБОУ СОШ №496</v>
      </c>
      <c r="C36" s="6">
        <f t="shared" si="4"/>
        <v>11496</v>
      </c>
      <c r="D36" s="6" t="str">
        <f t="shared" si="4"/>
        <v>СОШ</v>
      </c>
      <c r="E36" s="8" t="str">
        <f t="shared" si="4"/>
        <v>2б</v>
      </c>
      <c r="F36" s="8">
        <f t="shared" si="4"/>
        <v>57</v>
      </c>
      <c r="G36" s="8">
        <f t="shared" si="4"/>
        <v>48</v>
      </c>
      <c r="H36" s="9">
        <v>2</v>
      </c>
      <c r="I36" s="9"/>
      <c r="J36" s="10">
        <v>1</v>
      </c>
      <c r="K36" s="10"/>
      <c r="L36" s="9">
        <v>2</v>
      </c>
      <c r="M36" s="9"/>
      <c r="N36" s="10">
        <v>1</v>
      </c>
      <c r="O36" s="10"/>
      <c r="P36" s="9">
        <v>2</v>
      </c>
      <c r="Q36" s="9"/>
      <c r="R36" s="10">
        <v>1</v>
      </c>
      <c r="S36" s="10"/>
      <c r="T36" s="9">
        <v>0</v>
      </c>
      <c r="U36" s="9"/>
      <c r="V36" s="11">
        <f t="shared" si="5"/>
        <v>9</v>
      </c>
    </row>
    <row r="37" spans="1:22" x14ac:dyDescent="0.25">
      <c r="A37" s="4" t="str">
        <f t="shared" si="4"/>
        <v>Московский</v>
      </c>
      <c r="B37" s="12" t="str">
        <f t="shared" si="4"/>
        <v>ГБОУ СОШ №496</v>
      </c>
      <c r="C37" s="6">
        <f t="shared" si="4"/>
        <v>11496</v>
      </c>
      <c r="D37" s="6" t="str">
        <f t="shared" si="4"/>
        <v>СОШ</v>
      </c>
      <c r="E37" s="8" t="str">
        <f t="shared" si="4"/>
        <v>2б</v>
      </c>
      <c r="F37" s="8">
        <f t="shared" si="4"/>
        <v>57</v>
      </c>
      <c r="G37" s="8">
        <f t="shared" si="4"/>
        <v>48</v>
      </c>
      <c r="H37" s="9">
        <v>2</v>
      </c>
      <c r="I37" s="9"/>
      <c r="J37" s="10">
        <v>1</v>
      </c>
      <c r="K37" s="10"/>
      <c r="L37" s="9"/>
      <c r="M37" s="9">
        <v>1</v>
      </c>
      <c r="N37" s="10">
        <v>1</v>
      </c>
      <c r="O37" s="10"/>
      <c r="P37" s="9">
        <v>1</v>
      </c>
      <c r="Q37" s="9"/>
      <c r="R37" s="10"/>
      <c r="S37" s="10">
        <v>0</v>
      </c>
      <c r="T37" s="9">
        <v>0</v>
      </c>
      <c r="U37" s="9"/>
      <c r="V37" s="11">
        <f t="shared" si="5"/>
        <v>6</v>
      </c>
    </row>
    <row r="38" spans="1:22" x14ac:dyDescent="0.25">
      <c r="A38" s="4" t="str">
        <f t="shared" ref="A38:G51" si="6">A37</f>
        <v>Московский</v>
      </c>
      <c r="B38" s="12" t="str">
        <f t="shared" si="6"/>
        <v>ГБОУ СОШ №496</v>
      </c>
      <c r="C38" s="6">
        <f t="shared" si="6"/>
        <v>11496</v>
      </c>
      <c r="D38" s="6" t="str">
        <f t="shared" si="6"/>
        <v>СОШ</v>
      </c>
      <c r="E38" s="8" t="str">
        <f t="shared" si="6"/>
        <v>2б</v>
      </c>
      <c r="F38" s="8">
        <f t="shared" si="6"/>
        <v>57</v>
      </c>
      <c r="G38" s="8">
        <f t="shared" si="6"/>
        <v>48</v>
      </c>
      <c r="H38" s="9">
        <v>1</v>
      </c>
      <c r="I38" s="9"/>
      <c r="J38" s="10">
        <v>1</v>
      </c>
      <c r="K38" s="10"/>
      <c r="L38" s="9">
        <v>2</v>
      </c>
      <c r="M38" s="9"/>
      <c r="N38" s="10"/>
      <c r="O38" s="10">
        <v>1</v>
      </c>
      <c r="P38" s="9">
        <v>2</v>
      </c>
      <c r="Q38" s="9"/>
      <c r="R38" s="10"/>
      <c r="S38" s="10">
        <v>1</v>
      </c>
      <c r="T38" s="9">
        <v>2</v>
      </c>
      <c r="U38" s="9"/>
      <c r="V38" s="11">
        <f t="shared" si="5"/>
        <v>10</v>
      </c>
    </row>
    <row r="39" spans="1:22" x14ac:dyDescent="0.25">
      <c r="A39" s="4" t="str">
        <f t="shared" si="6"/>
        <v>Московский</v>
      </c>
      <c r="B39" s="12" t="str">
        <f t="shared" si="6"/>
        <v>ГБОУ СОШ №496</v>
      </c>
      <c r="C39" s="6">
        <f t="shared" si="6"/>
        <v>11496</v>
      </c>
      <c r="D39" s="6" t="str">
        <f t="shared" si="6"/>
        <v>СОШ</v>
      </c>
      <c r="E39" s="8" t="str">
        <f t="shared" si="6"/>
        <v>2б</v>
      </c>
      <c r="F39" s="8">
        <f t="shared" si="6"/>
        <v>57</v>
      </c>
      <c r="G39" s="8">
        <f t="shared" si="6"/>
        <v>48</v>
      </c>
      <c r="H39" s="9">
        <v>0</v>
      </c>
      <c r="I39" s="9"/>
      <c r="J39" s="10"/>
      <c r="K39" s="10">
        <v>1</v>
      </c>
      <c r="L39" s="9">
        <v>2</v>
      </c>
      <c r="M39" s="9"/>
      <c r="N39" s="10">
        <v>1</v>
      </c>
      <c r="O39" s="10"/>
      <c r="P39" s="9"/>
      <c r="Q39" s="9">
        <v>0</v>
      </c>
      <c r="R39" s="10"/>
      <c r="S39" s="10">
        <v>0</v>
      </c>
      <c r="T39" s="9">
        <v>0</v>
      </c>
      <c r="U39" s="9"/>
      <c r="V39" s="11">
        <f t="shared" si="5"/>
        <v>4</v>
      </c>
    </row>
    <row r="40" spans="1:22" x14ac:dyDescent="0.25">
      <c r="A40" s="4" t="str">
        <f t="shared" si="6"/>
        <v>Московский</v>
      </c>
      <c r="B40" s="12" t="str">
        <f t="shared" si="6"/>
        <v>ГБОУ СОШ №496</v>
      </c>
      <c r="C40" s="6">
        <f t="shared" si="6"/>
        <v>11496</v>
      </c>
      <c r="D40" s="6" t="str">
        <f t="shared" si="6"/>
        <v>СОШ</v>
      </c>
      <c r="E40" s="8" t="str">
        <f t="shared" si="6"/>
        <v>2б</v>
      </c>
      <c r="F40" s="8">
        <f t="shared" si="6"/>
        <v>57</v>
      </c>
      <c r="G40" s="8">
        <f t="shared" si="6"/>
        <v>48</v>
      </c>
      <c r="H40" s="9"/>
      <c r="I40" s="9">
        <v>1</v>
      </c>
      <c r="J40" s="10">
        <v>1</v>
      </c>
      <c r="K40" s="10"/>
      <c r="L40" s="9">
        <v>2</v>
      </c>
      <c r="M40" s="9"/>
      <c r="N40" s="10">
        <v>1</v>
      </c>
      <c r="O40" s="10"/>
      <c r="P40" s="9"/>
      <c r="Q40" s="9">
        <v>2</v>
      </c>
      <c r="R40" s="10"/>
      <c r="S40" s="10">
        <v>0</v>
      </c>
      <c r="T40" s="9">
        <v>1</v>
      </c>
      <c r="U40" s="9"/>
      <c r="V40" s="11">
        <f t="shared" si="5"/>
        <v>8</v>
      </c>
    </row>
    <row r="41" spans="1:22" x14ac:dyDescent="0.25">
      <c r="A41" s="4" t="str">
        <f t="shared" si="6"/>
        <v>Московский</v>
      </c>
      <c r="B41" s="12" t="str">
        <f t="shared" si="6"/>
        <v>ГБОУ СОШ №496</v>
      </c>
      <c r="C41" s="6">
        <f t="shared" si="6"/>
        <v>11496</v>
      </c>
      <c r="D41" s="6" t="str">
        <f t="shared" si="6"/>
        <v>СОШ</v>
      </c>
      <c r="E41" s="8" t="str">
        <f t="shared" si="6"/>
        <v>2б</v>
      </c>
      <c r="F41" s="8">
        <f t="shared" si="6"/>
        <v>57</v>
      </c>
      <c r="G41" s="8">
        <f t="shared" si="6"/>
        <v>48</v>
      </c>
      <c r="H41" s="9">
        <v>1</v>
      </c>
      <c r="I41" s="9"/>
      <c r="J41" s="10">
        <v>0</v>
      </c>
      <c r="K41" s="10"/>
      <c r="L41" s="9"/>
      <c r="M41" s="9">
        <v>1</v>
      </c>
      <c r="N41" s="10">
        <v>1</v>
      </c>
      <c r="O41" s="10"/>
      <c r="P41" s="9">
        <v>1</v>
      </c>
      <c r="Q41" s="9"/>
      <c r="R41" s="10"/>
      <c r="S41" s="10">
        <v>0</v>
      </c>
      <c r="T41" s="9"/>
      <c r="U41" s="9">
        <v>2</v>
      </c>
      <c r="V41" s="11">
        <f t="shared" si="5"/>
        <v>6</v>
      </c>
    </row>
    <row r="42" spans="1:22" x14ac:dyDescent="0.25">
      <c r="A42" s="4" t="str">
        <f t="shared" si="6"/>
        <v>Московский</v>
      </c>
      <c r="B42" s="12" t="str">
        <f t="shared" si="6"/>
        <v>ГБОУ СОШ №496</v>
      </c>
      <c r="C42" s="6">
        <f t="shared" si="6"/>
        <v>11496</v>
      </c>
      <c r="D42" s="6" t="str">
        <f t="shared" si="6"/>
        <v>СОШ</v>
      </c>
      <c r="E42" s="8" t="str">
        <f t="shared" si="6"/>
        <v>2б</v>
      </c>
      <c r="F42" s="8">
        <f t="shared" si="6"/>
        <v>57</v>
      </c>
      <c r="G42" s="8">
        <f t="shared" si="6"/>
        <v>48</v>
      </c>
      <c r="H42" s="9"/>
      <c r="I42" s="9">
        <v>2</v>
      </c>
      <c r="J42" s="10">
        <v>1</v>
      </c>
      <c r="K42" s="10"/>
      <c r="L42" s="9">
        <v>2</v>
      </c>
      <c r="M42" s="9"/>
      <c r="N42" s="10">
        <v>1</v>
      </c>
      <c r="O42" s="10"/>
      <c r="P42" s="9">
        <v>2</v>
      </c>
      <c r="Q42" s="9"/>
      <c r="R42" s="10">
        <v>1</v>
      </c>
      <c r="S42" s="10"/>
      <c r="T42" s="9">
        <v>2</v>
      </c>
      <c r="U42" s="9"/>
      <c r="V42" s="11">
        <f t="shared" si="5"/>
        <v>11</v>
      </c>
    </row>
    <row r="43" spans="1:22" x14ac:dyDescent="0.25">
      <c r="A43" s="4" t="str">
        <f t="shared" si="6"/>
        <v>Московский</v>
      </c>
      <c r="B43" s="12" t="str">
        <f t="shared" si="6"/>
        <v>ГБОУ СОШ №496</v>
      </c>
      <c r="C43" s="6">
        <f t="shared" si="6"/>
        <v>11496</v>
      </c>
      <c r="D43" s="6" t="str">
        <f t="shared" si="6"/>
        <v>СОШ</v>
      </c>
      <c r="E43" s="8" t="str">
        <f t="shared" si="6"/>
        <v>2б</v>
      </c>
      <c r="F43" s="8">
        <f t="shared" si="6"/>
        <v>57</v>
      </c>
      <c r="G43" s="8">
        <f t="shared" si="6"/>
        <v>48</v>
      </c>
      <c r="H43" s="9"/>
      <c r="I43" s="9">
        <v>2</v>
      </c>
      <c r="J43" s="10"/>
      <c r="K43" s="10">
        <v>1</v>
      </c>
      <c r="L43" s="9">
        <v>2</v>
      </c>
      <c r="M43" s="9"/>
      <c r="N43" s="10">
        <v>1</v>
      </c>
      <c r="O43" s="10"/>
      <c r="P43" s="9"/>
      <c r="Q43" s="9">
        <v>2</v>
      </c>
      <c r="R43" s="10"/>
      <c r="S43" s="10">
        <v>1</v>
      </c>
      <c r="T43" s="9">
        <v>1</v>
      </c>
      <c r="U43" s="9"/>
      <c r="V43" s="11">
        <f t="shared" si="5"/>
        <v>10</v>
      </c>
    </row>
    <row r="44" spans="1:22" x14ac:dyDescent="0.25">
      <c r="A44" s="4" t="str">
        <f t="shared" si="6"/>
        <v>Московский</v>
      </c>
      <c r="B44" s="12" t="str">
        <f t="shared" si="6"/>
        <v>ГБОУ СОШ №496</v>
      </c>
      <c r="C44" s="6">
        <f t="shared" si="6"/>
        <v>11496</v>
      </c>
      <c r="D44" s="6" t="str">
        <f t="shared" si="6"/>
        <v>СОШ</v>
      </c>
      <c r="E44" s="8" t="str">
        <f t="shared" si="6"/>
        <v>2б</v>
      </c>
      <c r="F44" s="8">
        <f t="shared" si="6"/>
        <v>57</v>
      </c>
      <c r="G44" s="8">
        <f t="shared" si="6"/>
        <v>48</v>
      </c>
      <c r="H44" s="9">
        <v>1</v>
      </c>
      <c r="I44" s="9"/>
      <c r="J44" s="10"/>
      <c r="K44" s="10">
        <v>1</v>
      </c>
      <c r="L44" s="9"/>
      <c r="M44" s="9">
        <v>2</v>
      </c>
      <c r="N44" s="10"/>
      <c r="O44" s="10">
        <v>0</v>
      </c>
      <c r="P44" s="9">
        <v>0</v>
      </c>
      <c r="Q44" s="9"/>
      <c r="R44" s="10">
        <v>0</v>
      </c>
      <c r="S44" s="10"/>
      <c r="T44" s="9"/>
      <c r="U44" s="9">
        <v>2</v>
      </c>
      <c r="V44" s="11">
        <f t="shared" si="5"/>
        <v>6</v>
      </c>
    </row>
    <row r="45" spans="1:22" x14ac:dyDescent="0.25">
      <c r="A45" s="4" t="str">
        <f t="shared" si="6"/>
        <v>Московский</v>
      </c>
      <c r="B45" s="12" t="str">
        <f t="shared" si="6"/>
        <v>ГБОУ СОШ №496</v>
      </c>
      <c r="C45" s="6">
        <f t="shared" si="6"/>
        <v>11496</v>
      </c>
      <c r="D45" s="6" t="str">
        <f t="shared" si="6"/>
        <v>СОШ</v>
      </c>
      <c r="E45" s="8" t="str">
        <f t="shared" si="6"/>
        <v>2б</v>
      </c>
      <c r="F45" s="8">
        <f t="shared" si="6"/>
        <v>57</v>
      </c>
      <c r="G45" s="8">
        <f t="shared" si="6"/>
        <v>48</v>
      </c>
      <c r="H45" s="9">
        <v>2</v>
      </c>
      <c r="I45" s="9"/>
      <c r="J45" s="10"/>
      <c r="K45" s="10">
        <v>0</v>
      </c>
      <c r="L45" s="9"/>
      <c r="M45" s="9">
        <v>1</v>
      </c>
      <c r="N45" s="10">
        <v>1</v>
      </c>
      <c r="O45" s="10"/>
      <c r="P45" s="9">
        <v>0</v>
      </c>
      <c r="Q45" s="9"/>
      <c r="R45" s="10"/>
      <c r="S45" s="10">
        <v>1</v>
      </c>
      <c r="T45" s="9">
        <v>1</v>
      </c>
      <c r="U45" s="9"/>
      <c r="V45" s="11">
        <f t="shared" si="5"/>
        <v>6</v>
      </c>
    </row>
    <row r="46" spans="1:22" x14ac:dyDescent="0.25">
      <c r="A46" s="4" t="str">
        <f t="shared" si="6"/>
        <v>Московский</v>
      </c>
      <c r="B46" s="12" t="str">
        <f t="shared" si="6"/>
        <v>ГБОУ СОШ №496</v>
      </c>
      <c r="C46" s="6">
        <f t="shared" si="6"/>
        <v>11496</v>
      </c>
      <c r="D46" s="6" t="str">
        <f t="shared" si="6"/>
        <v>СОШ</v>
      </c>
      <c r="E46" s="8" t="str">
        <f t="shared" si="6"/>
        <v>2б</v>
      </c>
      <c r="F46" s="8">
        <f t="shared" si="6"/>
        <v>57</v>
      </c>
      <c r="G46" s="8">
        <f t="shared" si="6"/>
        <v>48</v>
      </c>
      <c r="H46" s="9"/>
      <c r="I46" s="9">
        <v>0</v>
      </c>
      <c r="J46" s="10"/>
      <c r="K46" s="10">
        <v>0</v>
      </c>
      <c r="L46" s="9"/>
      <c r="M46" s="9">
        <v>2</v>
      </c>
      <c r="N46" s="10">
        <v>1</v>
      </c>
      <c r="O46" s="10"/>
      <c r="P46" s="9"/>
      <c r="Q46" s="9">
        <v>1</v>
      </c>
      <c r="R46" s="10"/>
      <c r="S46" s="10">
        <v>0</v>
      </c>
      <c r="T46" s="9">
        <v>0</v>
      </c>
      <c r="U46" s="9"/>
      <c r="V46" s="11">
        <f t="shared" si="5"/>
        <v>4</v>
      </c>
    </row>
    <row r="47" spans="1:22" x14ac:dyDescent="0.25">
      <c r="A47" s="4" t="str">
        <f t="shared" si="6"/>
        <v>Московский</v>
      </c>
      <c r="B47" s="12" t="str">
        <f t="shared" si="6"/>
        <v>ГБОУ СОШ №496</v>
      </c>
      <c r="C47" s="6">
        <f t="shared" si="6"/>
        <v>11496</v>
      </c>
      <c r="D47" s="6" t="str">
        <f t="shared" si="6"/>
        <v>СОШ</v>
      </c>
      <c r="E47" s="8" t="str">
        <f t="shared" si="6"/>
        <v>2б</v>
      </c>
      <c r="F47" s="8">
        <f t="shared" si="6"/>
        <v>57</v>
      </c>
      <c r="G47" s="8">
        <f t="shared" si="6"/>
        <v>48</v>
      </c>
      <c r="H47" s="9">
        <v>2</v>
      </c>
      <c r="I47" s="9"/>
      <c r="J47" s="10">
        <v>1</v>
      </c>
      <c r="K47" s="10"/>
      <c r="L47" s="9">
        <v>2</v>
      </c>
      <c r="M47" s="9"/>
      <c r="N47" s="10"/>
      <c r="O47" s="10">
        <v>0</v>
      </c>
      <c r="P47" s="9"/>
      <c r="Q47" s="9">
        <v>0</v>
      </c>
      <c r="R47" s="10"/>
      <c r="S47" s="10">
        <v>0</v>
      </c>
      <c r="T47" s="9"/>
      <c r="U47" s="9">
        <v>2</v>
      </c>
      <c r="V47" s="11">
        <f t="shared" si="5"/>
        <v>7</v>
      </c>
    </row>
    <row r="48" spans="1:22" x14ac:dyDescent="0.25">
      <c r="A48" s="4" t="str">
        <f t="shared" si="6"/>
        <v>Московский</v>
      </c>
      <c r="B48" s="12" t="str">
        <f t="shared" si="6"/>
        <v>ГБОУ СОШ №496</v>
      </c>
      <c r="C48" s="6">
        <f t="shared" si="6"/>
        <v>11496</v>
      </c>
      <c r="D48" s="6" t="str">
        <f t="shared" si="6"/>
        <v>СОШ</v>
      </c>
      <c r="E48" s="8" t="str">
        <f t="shared" si="6"/>
        <v>2б</v>
      </c>
      <c r="F48" s="8">
        <f t="shared" si="6"/>
        <v>57</v>
      </c>
      <c r="G48" s="8">
        <f t="shared" si="6"/>
        <v>48</v>
      </c>
      <c r="H48" s="9"/>
      <c r="I48" s="9">
        <v>2</v>
      </c>
      <c r="J48" s="10"/>
      <c r="K48" s="10">
        <v>1</v>
      </c>
      <c r="L48" s="9"/>
      <c r="M48" s="9">
        <v>2</v>
      </c>
      <c r="N48" s="10">
        <v>1</v>
      </c>
      <c r="O48" s="10"/>
      <c r="P48" s="9">
        <v>2</v>
      </c>
      <c r="Q48" s="9"/>
      <c r="R48" s="10"/>
      <c r="S48" s="10">
        <v>1</v>
      </c>
      <c r="T48" s="9">
        <v>2</v>
      </c>
      <c r="U48" s="9"/>
      <c r="V48" s="11">
        <f t="shared" si="5"/>
        <v>11</v>
      </c>
    </row>
    <row r="49" spans="1:22" x14ac:dyDescent="0.25">
      <c r="A49" s="4" t="str">
        <f t="shared" si="6"/>
        <v>Московский</v>
      </c>
      <c r="B49" s="12" t="str">
        <f t="shared" si="6"/>
        <v>ГБОУ СОШ №496</v>
      </c>
      <c r="C49" s="6">
        <f t="shared" si="6"/>
        <v>11496</v>
      </c>
      <c r="D49" s="6" t="str">
        <f t="shared" si="6"/>
        <v>СОШ</v>
      </c>
      <c r="E49" s="8" t="str">
        <f t="shared" si="6"/>
        <v>2б</v>
      </c>
      <c r="F49" s="8">
        <f t="shared" si="6"/>
        <v>57</v>
      </c>
      <c r="G49" s="8">
        <f t="shared" si="6"/>
        <v>48</v>
      </c>
      <c r="H49" s="9"/>
      <c r="I49" s="9">
        <v>2</v>
      </c>
      <c r="J49" s="10"/>
      <c r="K49" s="10">
        <v>1</v>
      </c>
      <c r="L49" s="9">
        <v>2</v>
      </c>
      <c r="M49" s="9"/>
      <c r="N49" s="10">
        <v>1</v>
      </c>
      <c r="O49" s="10"/>
      <c r="P49" s="9">
        <v>2</v>
      </c>
      <c r="Q49" s="9"/>
      <c r="R49" s="10">
        <v>1</v>
      </c>
      <c r="S49" s="10"/>
      <c r="T49" s="9"/>
      <c r="U49" s="9">
        <v>2</v>
      </c>
      <c r="V49" s="11">
        <f t="shared" si="5"/>
        <v>11</v>
      </c>
    </row>
    <row r="50" spans="1:22" x14ac:dyDescent="0.25">
      <c r="A50" s="4" t="str">
        <f t="shared" si="6"/>
        <v>Московский</v>
      </c>
      <c r="B50" s="12" t="str">
        <f t="shared" si="6"/>
        <v>ГБОУ СОШ №496</v>
      </c>
      <c r="C50" s="6">
        <f t="shared" si="6"/>
        <v>11496</v>
      </c>
      <c r="D50" s="6" t="str">
        <f t="shared" si="6"/>
        <v>СОШ</v>
      </c>
      <c r="E50" s="8" t="str">
        <f t="shared" si="6"/>
        <v>2б</v>
      </c>
      <c r="F50" s="8">
        <f t="shared" si="6"/>
        <v>57</v>
      </c>
      <c r="G50" s="8">
        <f t="shared" si="6"/>
        <v>48</v>
      </c>
      <c r="H50" s="9">
        <v>0</v>
      </c>
      <c r="I50" s="9"/>
      <c r="J50" s="10">
        <v>1</v>
      </c>
      <c r="K50" s="10"/>
      <c r="L50" s="9">
        <v>2</v>
      </c>
      <c r="M50" s="9"/>
      <c r="N50" s="10">
        <v>1</v>
      </c>
      <c r="O50" s="10"/>
      <c r="P50" s="9">
        <v>2</v>
      </c>
      <c r="Q50" s="9"/>
      <c r="R50" s="10"/>
      <c r="S50" s="10">
        <v>0</v>
      </c>
      <c r="T50" s="9"/>
      <c r="U50" s="9">
        <v>1</v>
      </c>
      <c r="V50" s="11">
        <f t="shared" si="5"/>
        <v>7</v>
      </c>
    </row>
    <row r="51" spans="1:22" x14ac:dyDescent="0.25">
      <c r="A51" s="4" t="str">
        <f t="shared" si="6"/>
        <v>Московский</v>
      </c>
      <c r="B51" s="12" t="str">
        <f t="shared" si="6"/>
        <v>ГБОУ СОШ №496</v>
      </c>
      <c r="C51" s="6">
        <f t="shared" si="6"/>
        <v>11496</v>
      </c>
      <c r="D51" s="6" t="str">
        <f t="shared" si="6"/>
        <v>СОШ</v>
      </c>
      <c r="E51" s="8" t="str">
        <f t="shared" si="6"/>
        <v>2б</v>
      </c>
      <c r="F51" s="8">
        <f t="shared" si="6"/>
        <v>57</v>
      </c>
      <c r="G51" s="8">
        <f t="shared" si="6"/>
        <v>48</v>
      </c>
      <c r="H51" s="9">
        <v>2</v>
      </c>
      <c r="I51" s="9"/>
      <c r="J51" s="10">
        <v>1</v>
      </c>
      <c r="K51" s="10"/>
      <c r="L51" s="9"/>
      <c r="M51" s="9">
        <v>2</v>
      </c>
      <c r="N51" s="10">
        <v>1</v>
      </c>
      <c r="O51" s="10"/>
      <c r="P51" s="9">
        <v>2</v>
      </c>
      <c r="Q51" s="9"/>
      <c r="R51" s="10"/>
      <c r="S51" s="10">
        <v>1</v>
      </c>
      <c r="T51" s="9"/>
      <c r="U51" s="9">
        <v>2</v>
      </c>
      <c r="V51" s="11">
        <f t="shared" si="5"/>
        <v>11</v>
      </c>
    </row>
    <row r="52" spans="1:22" x14ac:dyDescent="0.25">
      <c r="A52" s="4" t="str">
        <f t="shared" ref="A52:G52" si="7">A51</f>
        <v>Московский</v>
      </c>
      <c r="B52" s="12" t="str">
        <f t="shared" si="7"/>
        <v>ГБОУ СОШ №496</v>
      </c>
      <c r="C52" s="6">
        <f t="shared" si="7"/>
        <v>11496</v>
      </c>
      <c r="D52" s="6" t="str">
        <f t="shared" si="7"/>
        <v>СОШ</v>
      </c>
      <c r="E52" s="8" t="str">
        <f t="shared" si="7"/>
        <v>2б</v>
      </c>
      <c r="F52" s="8">
        <f t="shared" si="7"/>
        <v>57</v>
      </c>
      <c r="G52" s="8">
        <f t="shared" si="7"/>
        <v>48</v>
      </c>
      <c r="H52" s="58">
        <f>SUM(H4:I51)/(48*2)</f>
        <v>0.60416666666666663</v>
      </c>
      <c r="I52" s="58"/>
      <c r="J52" s="58">
        <f>SUM(J4:K51)/(48*1)</f>
        <v>0.75</v>
      </c>
      <c r="K52" s="58"/>
      <c r="L52" s="58">
        <f>SUM(L4:M51)/(48*2)</f>
        <v>0.89583333333333337</v>
      </c>
      <c r="M52" s="58"/>
      <c r="N52" s="58">
        <f>SUM(N4:O51)/(48*1)</f>
        <v>0.79166666666666663</v>
      </c>
      <c r="O52" s="58"/>
      <c r="P52" s="58">
        <f>SUM(P4:Q51)/(48*2)</f>
        <v>0.70833333333333337</v>
      </c>
      <c r="Q52" s="58"/>
      <c r="R52" s="58">
        <f>SUM(R4:S51)/(48*1)</f>
        <v>0.66666666666666663</v>
      </c>
      <c r="S52" s="58"/>
      <c r="T52" s="58">
        <f>SUM(T4:U51)/(48*2)</f>
        <v>0.57291666666666663</v>
      </c>
      <c r="U52" s="58"/>
      <c r="V52" s="58">
        <f>SUM(V4:W51)/(48*11)</f>
        <v>0.70643939393939392</v>
      </c>
    </row>
    <row r="53" spans="1:22" x14ac:dyDescent="0.25">
      <c r="A53" s="4" t="str">
        <f t="shared" ref="A53:G53" si="8">A52</f>
        <v>Московский</v>
      </c>
      <c r="B53" s="12" t="str">
        <f t="shared" si="8"/>
        <v>ГБОУ СОШ №496</v>
      </c>
      <c r="C53" s="6">
        <f t="shared" si="8"/>
        <v>11496</v>
      </c>
      <c r="D53" s="6" t="str">
        <f t="shared" si="8"/>
        <v>СОШ</v>
      </c>
      <c r="E53" s="8" t="str">
        <f t="shared" si="8"/>
        <v>2б</v>
      </c>
      <c r="F53" s="8">
        <f t="shared" si="8"/>
        <v>57</v>
      </c>
      <c r="G53" s="8">
        <f t="shared" si="8"/>
        <v>48</v>
      </c>
      <c r="H53" s="59">
        <v>26</v>
      </c>
      <c r="I53" s="59">
        <v>22</v>
      </c>
      <c r="J53" s="60">
        <v>35</v>
      </c>
      <c r="K53" s="60">
        <v>13</v>
      </c>
      <c r="L53" s="59">
        <v>30</v>
      </c>
      <c r="M53" s="59">
        <v>18</v>
      </c>
      <c r="N53" s="60">
        <v>39</v>
      </c>
      <c r="O53" s="60">
        <v>9</v>
      </c>
      <c r="P53" s="59">
        <v>38</v>
      </c>
      <c r="Q53" s="59">
        <v>10</v>
      </c>
      <c r="R53" s="60">
        <v>28</v>
      </c>
      <c r="S53" s="60">
        <v>20</v>
      </c>
      <c r="T53" s="59">
        <v>31</v>
      </c>
      <c r="U53" s="59">
        <v>17</v>
      </c>
      <c r="V53" s="50"/>
    </row>
    <row r="54" spans="1:22" x14ac:dyDescent="0.25">
      <c r="A54" s="4" t="str">
        <f t="shared" ref="A54:G54" si="9">A53</f>
        <v>Московский</v>
      </c>
      <c r="B54" s="12" t="str">
        <f t="shared" si="9"/>
        <v>ГБОУ СОШ №496</v>
      </c>
      <c r="C54" s="6">
        <f t="shared" si="9"/>
        <v>11496</v>
      </c>
      <c r="D54" s="6" t="str">
        <f t="shared" si="9"/>
        <v>СОШ</v>
      </c>
      <c r="E54" s="8" t="str">
        <f t="shared" si="9"/>
        <v>2б</v>
      </c>
      <c r="F54" s="8">
        <f t="shared" si="9"/>
        <v>57</v>
      </c>
      <c r="G54" s="8">
        <f t="shared" si="9"/>
        <v>48</v>
      </c>
      <c r="H54" s="58">
        <f>SUM(H4:H51)/(H53*2)</f>
        <v>0.5</v>
      </c>
      <c r="I54" s="58">
        <f t="shared" ref="I54:U54" si="10">SUM(I4:I51)/(I53*2)</f>
        <v>0.72727272727272729</v>
      </c>
      <c r="J54" s="58">
        <f>SUM(J4:J51)/(J53*1)</f>
        <v>0.77142857142857146</v>
      </c>
      <c r="K54" s="58">
        <f>SUM(K4:K51)/(K53*1)</f>
        <v>0.69230769230769229</v>
      </c>
      <c r="L54" s="58">
        <f t="shared" si="10"/>
        <v>0.93333333333333335</v>
      </c>
      <c r="M54" s="58">
        <f t="shared" si="10"/>
        <v>0.83333333333333337</v>
      </c>
      <c r="N54" s="58">
        <f>SUM(N4:N51)/(N53*1)</f>
        <v>0.89743589743589747</v>
      </c>
      <c r="O54" s="58">
        <f>SUM(O4:O51)/(O53*1)</f>
        <v>0.33333333333333331</v>
      </c>
      <c r="P54" s="58">
        <f t="shared" si="10"/>
        <v>0.72368421052631582</v>
      </c>
      <c r="Q54" s="58">
        <f t="shared" si="10"/>
        <v>0.65</v>
      </c>
      <c r="R54" s="58">
        <f>SUM(R4:R51)/(R53*1)</f>
        <v>0.75</v>
      </c>
      <c r="S54" s="58">
        <f>SUM(S4:S51)/(S53*1)</f>
        <v>0.55000000000000004</v>
      </c>
      <c r="T54" s="58">
        <f t="shared" si="10"/>
        <v>0.45161290322580644</v>
      </c>
      <c r="U54" s="58">
        <f t="shared" si="10"/>
        <v>0.79411764705882348</v>
      </c>
      <c r="V54" s="50"/>
    </row>
    <row r="55" spans="1:22" s="68" customFormat="1" x14ac:dyDescent="0.25">
      <c r="E55" s="69"/>
      <c r="F55" s="69"/>
      <c r="G55" s="69"/>
    </row>
    <row r="56" spans="1:22" s="68" customFormat="1" x14ac:dyDescent="0.25">
      <c r="E56" s="69"/>
      <c r="F56" s="69"/>
      <c r="G56" s="69"/>
    </row>
    <row r="57" spans="1:22" s="68" customFormat="1" x14ac:dyDescent="0.25">
      <c r="E57" s="69"/>
      <c r="F57" s="69"/>
      <c r="G57" s="69"/>
    </row>
    <row r="58" spans="1:22" s="68" customFormat="1" x14ac:dyDescent="0.25">
      <c r="E58" s="69"/>
      <c r="F58" s="69"/>
      <c r="G58" s="69"/>
    </row>
    <row r="59" spans="1:22" s="68" customFormat="1" x14ac:dyDescent="0.25">
      <c r="E59" s="69"/>
      <c r="F59" s="69"/>
      <c r="G59" s="69"/>
    </row>
    <row r="60" spans="1:22" s="68" customFormat="1" x14ac:dyDescent="0.25">
      <c r="E60" s="69"/>
      <c r="F60" s="69"/>
      <c r="G60" s="69"/>
    </row>
    <row r="61" spans="1:22" s="68" customFormat="1" x14ac:dyDescent="0.25">
      <c r="E61" s="69"/>
      <c r="F61" s="69"/>
      <c r="G61" s="69"/>
    </row>
    <row r="62" spans="1:22" s="68" customFormat="1" x14ac:dyDescent="0.25">
      <c r="E62" s="69"/>
      <c r="F62" s="69"/>
      <c r="G62" s="69"/>
    </row>
    <row r="63" spans="1:22" s="68" customFormat="1" x14ac:dyDescent="0.25">
      <c r="E63" s="69"/>
      <c r="F63" s="69"/>
      <c r="G63" s="69"/>
    </row>
    <row r="64" spans="1:22" s="68" customFormat="1" x14ac:dyDescent="0.25">
      <c r="E64" s="69"/>
      <c r="F64" s="69"/>
      <c r="G64" s="69"/>
    </row>
    <row r="65" spans="5:7" s="68" customFormat="1" x14ac:dyDescent="0.25">
      <c r="E65" s="69"/>
      <c r="F65" s="69"/>
      <c r="G65" s="69"/>
    </row>
    <row r="66" spans="5:7" s="68" customFormat="1" x14ac:dyDescent="0.25">
      <c r="E66" s="69"/>
      <c r="F66" s="69"/>
      <c r="G66" s="69"/>
    </row>
    <row r="67" spans="5:7" s="68" customFormat="1" x14ac:dyDescent="0.25">
      <c r="E67" s="69"/>
      <c r="F67" s="69"/>
      <c r="G67" s="69"/>
    </row>
    <row r="68" spans="5:7" s="68" customFormat="1" x14ac:dyDescent="0.25">
      <c r="E68" s="69"/>
      <c r="F68" s="69"/>
      <c r="G68" s="69"/>
    </row>
    <row r="69" spans="5:7" s="68" customFormat="1" x14ac:dyDescent="0.25">
      <c r="E69" s="69"/>
      <c r="F69" s="69"/>
      <c r="G69" s="69"/>
    </row>
    <row r="70" spans="5:7" s="68" customFormat="1" x14ac:dyDescent="0.25">
      <c r="E70" s="69"/>
      <c r="F70" s="69"/>
      <c r="G70" s="69"/>
    </row>
    <row r="71" spans="5:7" s="68" customFormat="1" x14ac:dyDescent="0.25">
      <c r="E71" s="69"/>
      <c r="F71" s="69"/>
      <c r="G71" s="69"/>
    </row>
    <row r="72" spans="5:7" s="68" customFormat="1" x14ac:dyDescent="0.25">
      <c r="E72" s="69"/>
      <c r="F72" s="69"/>
      <c r="G72" s="69"/>
    </row>
    <row r="73" spans="5:7" s="68" customFormat="1" x14ac:dyDescent="0.25">
      <c r="E73" s="69"/>
      <c r="F73" s="69"/>
      <c r="G73" s="69"/>
    </row>
    <row r="74" spans="5:7" s="68" customFormat="1" x14ac:dyDescent="0.25">
      <c r="E74" s="69"/>
      <c r="F74" s="69"/>
      <c r="G74" s="69"/>
    </row>
    <row r="75" spans="5:7" s="68" customFormat="1" x14ac:dyDescent="0.25">
      <c r="E75" s="69"/>
      <c r="F75" s="69"/>
      <c r="G75" s="69"/>
    </row>
    <row r="76" spans="5:7" s="68" customFormat="1" x14ac:dyDescent="0.25">
      <c r="E76" s="69"/>
      <c r="F76" s="69"/>
      <c r="G76" s="69"/>
    </row>
    <row r="77" spans="5:7" s="68" customFormat="1" x14ac:dyDescent="0.25">
      <c r="E77" s="69"/>
      <c r="F77" s="69"/>
      <c r="G77" s="69"/>
    </row>
    <row r="78" spans="5:7" s="68" customFormat="1" x14ac:dyDescent="0.25">
      <c r="E78" s="69"/>
      <c r="F78" s="69"/>
      <c r="G78" s="69"/>
    </row>
    <row r="79" spans="5:7" s="68" customFormat="1" x14ac:dyDescent="0.25">
      <c r="E79" s="69"/>
      <c r="F79" s="69"/>
      <c r="G79" s="69"/>
    </row>
    <row r="80" spans="5:7" s="68" customFormat="1" x14ac:dyDescent="0.25">
      <c r="E80" s="69"/>
      <c r="F80" s="69"/>
      <c r="G80" s="69"/>
    </row>
    <row r="81" spans="5:7" s="68" customFormat="1" x14ac:dyDescent="0.25">
      <c r="E81" s="69"/>
      <c r="F81" s="69"/>
      <c r="G81" s="69"/>
    </row>
    <row r="82" spans="5:7" s="68" customFormat="1" x14ac:dyDescent="0.25">
      <c r="E82" s="69"/>
      <c r="F82" s="69"/>
      <c r="G82" s="69"/>
    </row>
    <row r="83" spans="5:7" s="68" customFormat="1" x14ac:dyDescent="0.25">
      <c r="E83" s="69"/>
      <c r="F83" s="69"/>
      <c r="G83" s="69"/>
    </row>
    <row r="84" spans="5:7" s="68" customFormat="1" x14ac:dyDescent="0.25">
      <c r="E84" s="69"/>
      <c r="F84" s="69"/>
      <c r="G84" s="69"/>
    </row>
    <row r="85" spans="5:7" s="68" customFormat="1" x14ac:dyDescent="0.25">
      <c r="E85" s="69"/>
      <c r="F85" s="69"/>
      <c r="G85" s="69"/>
    </row>
    <row r="86" spans="5:7" s="68" customFormat="1" x14ac:dyDescent="0.25">
      <c r="E86" s="69"/>
      <c r="F86" s="69"/>
      <c r="G86" s="69"/>
    </row>
    <row r="87" spans="5:7" s="68" customFormat="1" x14ac:dyDescent="0.25">
      <c r="E87" s="69"/>
      <c r="F87" s="69"/>
      <c r="G87" s="69"/>
    </row>
    <row r="88" spans="5:7" s="68" customFormat="1" x14ac:dyDescent="0.25">
      <c r="E88" s="69"/>
      <c r="F88" s="69"/>
      <c r="G88" s="69"/>
    </row>
    <row r="89" spans="5:7" s="68" customFormat="1" x14ac:dyDescent="0.25">
      <c r="E89" s="69"/>
      <c r="F89" s="69"/>
      <c r="G89" s="69"/>
    </row>
    <row r="90" spans="5:7" s="68" customFormat="1" x14ac:dyDescent="0.25">
      <c r="E90" s="69"/>
      <c r="F90" s="69"/>
      <c r="G90" s="69"/>
    </row>
    <row r="91" spans="5:7" s="68" customFormat="1" x14ac:dyDescent="0.25">
      <c r="E91" s="69"/>
      <c r="F91" s="69"/>
      <c r="G91" s="69"/>
    </row>
    <row r="92" spans="5:7" s="68" customFormat="1" x14ac:dyDescent="0.25">
      <c r="E92" s="69"/>
      <c r="F92" s="69"/>
      <c r="G92" s="69"/>
    </row>
    <row r="93" spans="5:7" s="68" customFormat="1" x14ac:dyDescent="0.25">
      <c r="E93" s="69"/>
      <c r="F93" s="69"/>
      <c r="G93" s="69"/>
    </row>
    <row r="94" spans="5:7" s="68" customFormat="1" x14ac:dyDescent="0.25">
      <c r="E94" s="69"/>
      <c r="F94" s="69"/>
      <c r="G94" s="69"/>
    </row>
    <row r="95" spans="5:7" s="68" customFormat="1" x14ac:dyDescent="0.25">
      <c r="E95" s="69"/>
      <c r="F95" s="69"/>
      <c r="G95" s="69"/>
    </row>
    <row r="96" spans="5:7" s="68" customFormat="1" x14ac:dyDescent="0.25">
      <c r="E96" s="69"/>
      <c r="F96" s="69"/>
      <c r="G96" s="69"/>
    </row>
    <row r="97" spans="5:7" s="68" customFormat="1" x14ac:dyDescent="0.25">
      <c r="E97" s="69"/>
      <c r="F97" s="69"/>
      <c r="G97" s="69"/>
    </row>
    <row r="98" spans="5:7" s="68" customFormat="1" x14ac:dyDescent="0.25">
      <c r="E98" s="69"/>
      <c r="F98" s="69"/>
      <c r="G98" s="69"/>
    </row>
    <row r="99" spans="5:7" s="68" customFormat="1" x14ac:dyDescent="0.25">
      <c r="E99" s="69"/>
      <c r="F99" s="69"/>
      <c r="G99" s="69"/>
    </row>
    <row r="100" spans="5:7" s="68" customFormat="1" x14ac:dyDescent="0.25">
      <c r="E100" s="69"/>
      <c r="F100" s="69"/>
      <c r="G100" s="69"/>
    </row>
    <row r="101" spans="5:7" s="68" customFormat="1" x14ac:dyDescent="0.25">
      <c r="E101" s="69"/>
      <c r="F101" s="69"/>
      <c r="G101" s="69"/>
    </row>
    <row r="102" spans="5:7" s="68" customFormat="1" x14ac:dyDescent="0.25">
      <c r="E102" s="69"/>
      <c r="F102" s="69"/>
      <c r="G102" s="69"/>
    </row>
    <row r="103" spans="5:7" s="68" customFormat="1" x14ac:dyDescent="0.25">
      <c r="E103" s="69"/>
      <c r="F103" s="69"/>
      <c r="G103" s="69"/>
    </row>
    <row r="104" spans="5:7" s="68" customFormat="1" x14ac:dyDescent="0.25">
      <c r="E104" s="69"/>
      <c r="F104" s="69"/>
      <c r="G104" s="69"/>
    </row>
    <row r="105" spans="5:7" s="68" customFormat="1" x14ac:dyDescent="0.25">
      <c r="E105" s="69"/>
      <c r="F105" s="69"/>
      <c r="G105" s="69"/>
    </row>
    <row r="106" spans="5:7" s="68" customFormat="1" x14ac:dyDescent="0.25">
      <c r="E106" s="69"/>
      <c r="F106" s="69"/>
      <c r="G106" s="69"/>
    </row>
    <row r="107" spans="5:7" s="68" customFormat="1" x14ac:dyDescent="0.25">
      <c r="E107" s="69"/>
      <c r="F107" s="69"/>
      <c r="G107" s="69"/>
    </row>
    <row r="108" spans="5:7" s="68" customFormat="1" x14ac:dyDescent="0.25">
      <c r="E108" s="69"/>
      <c r="F108" s="69"/>
      <c r="G108" s="69"/>
    </row>
    <row r="109" spans="5:7" s="68" customFormat="1" x14ac:dyDescent="0.25">
      <c r="E109" s="69"/>
      <c r="F109" s="69"/>
      <c r="G109" s="69"/>
    </row>
    <row r="110" spans="5:7" s="68" customFormat="1" x14ac:dyDescent="0.25">
      <c r="E110" s="69"/>
      <c r="F110" s="69"/>
      <c r="G110" s="69"/>
    </row>
    <row r="111" spans="5:7" s="68" customFormat="1" x14ac:dyDescent="0.25">
      <c r="E111" s="69"/>
      <c r="F111" s="69"/>
      <c r="G111" s="69"/>
    </row>
    <row r="112" spans="5:7" s="68" customFormat="1" x14ac:dyDescent="0.25">
      <c r="E112" s="69"/>
      <c r="F112" s="69"/>
      <c r="G112" s="69"/>
    </row>
    <row r="113" spans="5:7" s="68" customFormat="1" x14ac:dyDescent="0.25">
      <c r="E113" s="69"/>
      <c r="F113" s="69"/>
      <c r="G113" s="69"/>
    </row>
    <row r="114" spans="5:7" s="68" customFormat="1" x14ac:dyDescent="0.25">
      <c r="E114" s="69"/>
      <c r="F114" s="69"/>
      <c r="G114" s="69"/>
    </row>
    <row r="115" spans="5:7" s="68" customFormat="1" x14ac:dyDescent="0.25">
      <c r="E115" s="69"/>
      <c r="F115" s="69"/>
      <c r="G115" s="69"/>
    </row>
    <row r="116" spans="5:7" s="68" customFormat="1" x14ac:dyDescent="0.25">
      <c r="E116" s="69"/>
      <c r="F116" s="69"/>
      <c r="G116" s="69"/>
    </row>
    <row r="117" spans="5:7" s="68" customFormat="1" x14ac:dyDescent="0.25">
      <c r="E117" s="69"/>
      <c r="F117" s="69"/>
      <c r="G117" s="69"/>
    </row>
    <row r="118" spans="5:7" s="68" customFormat="1" x14ac:dyDescent="0.25">
      <c r="E118" s="69"/>
      <c r="F118" s="69"/>
      <c r="G118" s="69"/>
    </row>
    <row r="119" spans="5:7" s="68" customFormat="1" x14ac:dyDescent="0.25">
      <c r="E119" s="69"/>
      <c r="F119" s="69"/>
      <c r="G119" s="69"/>
    </row>
    <row r="120" spans="5:7" s="68" customFormat="1" x14ac:dyDescent="0.25">
      <c r="E120" s="69"/>
      <c r="F120" s="69"/>
      <c r="G120" s="69"/>
    </row>
    <row r="121" spans="5:7" s="68" customFormat="1" x14ac:dyDescent="0.25">
      <c r="E121" s="69"/>
      <c r="F121" s="69"/>
      <c r="G121" s="69"/>
    </row>
    <row r="122" spans="5:7" s="68" customFormat="1" x14ac:dyDescent="0.25">
      <c r="E122" s="69"/>
      <c r="F122" s="69"/>
      <c r="G122" s="69"/>
    </row>
    <row r="123" spans="5:7" s="68" customFormat="1" x14ac:dyDescent="0.25">
      <c r="E123" s="69"/>
      <c r="F123" s="69"/>
      <c r="G123" s="69"/>
    </row>
    <row r="124" spans="5:7" s="68" customFormat="1" x14ac:dyDescent="0.25">
      <c r="E124" s="69"/>
      <c r="F124" s="69"/>
      <c r="G124" s="69"/>
    </row>
    <row r="125" spans="5:7" s="68" customFormat="1" x14ac:dyDescent="0.25">
      <c r="E125" s="69"/>
      <c r="F125" s="69"/>
      <c r="G125" s="69"/>
    </row>
    <row r="126" spans="5:7" s="68" customFormat="1" x14ac:dyDescent="0.25">
      <c r="E126" s="69"/>
      <c r="F126" s="69"/>
      <c r="G126" s="69"/>
    </row>
    <row r="127" spans="5:7" s="68" customFormat="1" x14ac:dyDescent="0.25">
      <c r="E127" s="69"/>
      <c r="F127" s="69"/>
      <c r="G127" s="69"/>
    </row>
    <row r="128" spans="5:7" s="68" customFormat="1" x14ac:dyDescent="0.25">
      <c r="E128" s="69"/>
      <c r="F128" s="69"/>
      <c r="G128" s="69"/>
    </row>
    <row r="129" spans="5:7" s="68" customFormat="1" x14ac:dyDescent="0.25">
      <c r="E129" s="69"/>
      <c r="F129" s="69"/>
      <c r="G129" s="69"/>
    </row>
    <row r="130" spans="5:7" s="68" customFormat="1" x14ac:dyDescent="0.25">
      <c r="E130" s="69"/>
      <c r="F130" s="69"/>
      <c r="G130" s="69"/>
    </row>
    <row r="131" spans="5:7" s="68" customFormat="1" x14ac:dyDescent="0.25">
      <c r="E131" s="69"/>
      <c r="F131" s="69"/>
      <c r="G131" s="69"/>
    </row>
    <row r="132" spans="5:7" s="68" customFormat="1" x14ac:dyDescent="0.25">
      <c r="E132" s="69"/>
      <c r="F132" s="69"/>
      <c r="G132" s="69"/>
    </row>
    <row r="133" spans="5:7" s="68" customFormat="1" x14ac:dyDescent="0.25">
      <c r="E133" s="69"/>
      <c r="F133" s="69"/>
      <c r="G133" s="69"/>
    </row>
    <row r="134" spans="5:7" s="68" customFormat="1" x14ac:dyDescent="0.25">
      <c r="E134" s="69"/>
      <c r="F134" s="69"/>
      <c r="G134" s="69"/>
    </row>
    <row r="135" spans="5:7" s="68" customFormat="1" x14ac:dyDescent="0.25">
      <c r="E135" s="69"/>
      <c r="F135" s="69"/>
      <c r="G135" s="69"/>
    </row>
    <row r="136" spans="5:7" s="68" customFormat="1" x14ac:dyDescent="0.25">
      <c r="E136" s="69"/>
      <c r="F136" s="69"/>
      <c r="G136" s="69"/>
    </row>
    <row r="137" spans="5:7" s="68" customFormat="1" x14ac:dyDescent="0.25">
      <c r="E137" s="69"/>
      <c r="F137" s="69"/>
      <c r="G137" s="69"/>
    </row>
    <row r="138" spans="5:7" s="68" customFormat="1" x14ac:dyDescent="0.25">
      <c r="E138" s="69"/>
      <c r="F138" s="69"/>
      <c r="G138" s="69"/>
    </row>
    <row r="139" spans="5:7" s="68" customFormat="1" x14ac:dyDescent="0.25">
      <c r="E139" s="69"/>
      <c r="F139" s="69"/>
      <c r="G139" s="69"/>
    </row>
    <row r="140" spans="5:7" s="68" customFormat="1" x14ac:dyDescent="0.25">
      <c r="E140" s="69"/>
      <c r="F140" s="69"/>
      <c r="G140" s="69"/>
    </row>
    <row r="141" spans="5:7" s="68" customFormat="1" x14ac:dyDescent="0.25">
      <c r="E141" s="69"/>
      <c r="F141" s="69"/>
      <c r="G141" s="69"/>
    </row>
    <row r="142" spans="5:7" s="68" customFormat="1" x14ac:dyDescent="0.25">
      <c r="E142" s="69"/>
      <c r="F142" s="69"/>
      <c r="G142" s="69"/>
    </row>
    <row r="143" spans="5:7" s="68" customFormat="1" x14ac:dyDescent="0.25">
      <c r="E143" s="69"/>
      <c r="F143" s="69"/>
      <c r="G143" s="69"/>
    </row>
    <row r="144" spans="5:7" s="68" customFormat="1" x14ac:dyDescent="0.25">
      <c r="E144" s="69"/>
      <c r="F144" s="69"/>
      <c r="G144" s="69"/>
    </row>
    <row r="145" spans="5:7" s="68" customFormat="1" x14ac:dyDescent="0.25">
      <c r="E145" s="69"/>
      <c r="F145" s="69"/>
      <c r="G145" s="69"/>
    </row>
    <row r="146" spans="5:7" s="68" customFormat="1" x14ac:dyDescent="0.25">
      <c r="E146" s="69"/>
      <c r="F146" s="69"/>
      <c r="G146" s="69"/>
    </row>
    <row r="147" spans="5:7" s="68" customFormat="1" x14ac:dyDescent="0.25">
      <c r="E147" s="69"/>
      <c r="F147" s="69"/>
      <c r="G147" s="69"/>
    </row>
    <row r="148" spans="5:7" s="68" customFormat="1" x14ac:dyDescent="0.25">
      <c r="E148" s="69"/>
      <c r="F148" s="69"/>
      <c r="G148" s="69"/>
    </row>
    <row r="149" spans="5:7" s="68" customFormat="1" x14ac:dyDescent="0.25">
      <c r="E149" s="69"/>
      <c r="F149" s="69"/>
      <c r="G149" s="69"/>
    </row>
    <row r="150" spans="5:7" s="68" customFormat="1" x14ac:dyDescent="0.25">
      <c r="E150" s="69"/>
      <c r="F150" s="69"/>
      <c r="G150" s="69"/>
    </row>
    <row r="151" spans="5:7" s="68" customFormat="1" x14ac:dyDescent="0.25">
      <c r="E151" s="69"/>
      <c r="F151" s="69"/>
      <c r="G151" s="69"/>
    </row>
    <row r="152" spans="5:7" s="68" customFormat="1" x14ac:dyDescent="0.25">
      <c r="E152" s="69"/>
      <c r="F152" s="69"/>
      <c r="G152" s="69"/>
    </row>
    <row r="153" spans="5:7" s="68" customFormat="1" x14ac:dyDescent="0.25">
      <c r="E153" s="69"/>
      <c r="F153" s="69"/>
      <c r="G153" s="69"/>
    </row>
    <row r="154" spans="5:7" s="68" customFormat="1" x14ac:dyDescent="0.25">
      <c r="E154" s="69"/>
      <c r="F154" s="69"/>
      <c r="G154" s="69"/>
    </row>
    <row r="155" spans="5:7" s="68" customFormat="1" x14ac:dyDescent="0.25">
      <c r="E155" s="69"/>
      <c r="F155" s="69"/>
      <c r="G155" s="69"/>
    </row>
  </sheetData>
  <autoFilter ref="A1:V51">
    <filterColumn colId="7" showButton="0"/>
    <filterColumn colId="9" showButton="0"/>
    <filterColumn colId="11" showButton="0"/>
    <filterColumn colId="13" showButton="0"/>
    <filterColumn colId="15" showButton="0"/>
    <filterColumn colId="17" showButton="0"/>
    <filterColumn colId="19" showButton="0"/>
  </autoFilter>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54"/>
    <dataValidation type="list" allowBlank="1" showInputMessage="1" showErrorMessage="1" sqref="P4:Q51 L4:M51 T4:U51 H4:I51">
      <formula1>балл2</formula1>
    </dataValidation>
    <dataValidation type="list" allowBlank="1" showInputMessage="1" showErrorMessage="1" sqref="N4:O51 R4:S51 J4:K51">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0"/>
  <dimension ref="A1:Y307"/>
  <sheetViews>
    <sheetView topLeftCell="C109" zoomScale="90" zoomScaleNormal="90" workbookViewId="0">
      <selection activeCell="U138" sqref="U138"/>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8.7109375" style="15" customWidth="1"/>
    <col min="10" max="11" width="8.7109375" style="16" customWidth="1"/>
    <col min="12" max="13" width="8.7109375" style="15" customWidth="1"/>
    <col min="14" max="15" width="8.7109375" style="16" customWidth="1"/>
    <col min="16" max="17" width="8.7109375" style="15" customWidth="1"/>
    <col min="18" max="19" width="8.7109375" style="16" customWidth="1"/>
    <col min="20" max="21" width="8.710937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48</v>
      </c>
      <c r="C4" s="6">
        <f>VLOOKUP(B4,[18]Списки!$C$1:$E$40,2,FALSE)</f>
        <v>11507</v>
      </c>
      <c r="D4" s="6" t="str">
        <f>VLOOKUP(B4,[18]Списки!$C$1:$E$40,3,FALSE)</f>
        <v>СОШ</v>
      </c>
      <c r="E4" s="7" t="s">
        <v>22</v>
      </c>
      <c r="F4" s="8">
        <v>145</v>
      </c>
      <c r="G4" s="8">
        <v>132</v>
      </c>
      <c r="H4" s="9"/>
      <c r="I4" s="9">
        <v>2</v>
      </c>
      <c r="J4" s="10">
        <v>1</v>
      </c>
      <c r="K4" s="10"/>
      <c r="L4" s="9"/>
      <c r="M4" s="9">
        <v>1</v>
      </c>
      <c r="N4" s="10">
        <v>1</v>
      </c>
      <c r="O4" s="10"/>
      <c r="P4" s="9"/>
      <c r="Q4" s="9">
        <v>2</v>
      </c>
      <c r="R4" s="10"/>
      <c r="S4" s="10">
        <v>1</v>
      </c>
      <c r="T4" s="9">
        <v>2</v>
      </c>
      <c r="U4" s="9"/>
      <c r="V4" s="11">
        <f>IF(COUNTBLANK(H4:U4)&lt;=7,SUM(H4:U4),"Не писал")</f>
        <v>10</v>
      </c>
      <c r="X4" s="118">
        <v>0</v>
      </c>
      <c r="Y4" s="50">
        <f>COUNTIF(V$4:V142,X4)</f>
        <v>0</v>
      </c>
    </row>
    <row r="5" spans="1:25" x14ac:dyDescent="0.25">
      <c r="A5" s="4" t="str">
        <f t="shared" ref="A5:A21" si="0">A4</f>
        <v>Московский</v>
      </c>
      <c r="B5" s="12" t="str">
        <f t="shared" ref="B5:G20" si="1">B4</f>
        <v>ГБОУ СОШ №507</v>
      </c>
      <c r="C5" s="6">
        <f t="shared" si="1"/>
        <v>11507</v>
      </c>
      <c r="D5" s="6" t="str">
        <f t="shared" si="1"/>
        <v>СОШ</v>
      </c>
      <c r="E5" s="8" t="str">
        <f t="shared" si="1"/>
        <v>2а</v>
      </c>
      <c r="F5" s="8">
        <f t="shared" si="1"/>
        <v>145</v>
      </c>
      <c r="G5" s="8">
        <f t="shared" si="1"/>
        <v>132</v>
      </c>
      <c r="H5" s="9">
        <v>1</v>
      </c>
      <c r="I5" s="9"/>
      <c r="J5" s="10"/>
      <c r="K5" s="10">
        <v>1</v>
      </c>
      <c r="L5" s="9">
        <v>2</v>
      </c>
      <c r="M5" s="9"/>
      <c r="N5" s="10">
        <v>1</v>
      </c>
      <c r="O5" s="10"/>
      <c r="P5" s="9"/>
      <c r="Q5" s="9">
        <v>2</v>
      </c>
      <c r="R5" s="10">
        <v>0</v>
      </c>
      <c r="S5" s="10"/>
      <c r="T5" s="9">
        <v>2</v>
      </c>
      <c r="U5" s="9"/>
      <c r="V5" s="11">
        <f t="shared" ref="V5:V68" si="2">IF(COUNTBLANK(H5:U5)&lt;=7,SUM(H5:U5),"Не писал")</f>
        <v>9</v>
      </c>
      <c r="X5" s="118">
        <v>1</v>
      </c>
      <c r="Y5" s="50">
        <f>COUNTIF(V$4:V143,X5)</f>
        <v>0</v>
      </c>
    </row>
    <row r="6" spans="1:25" x14ac:dyDescent="0.25">
      <c r="A6" s="4" t="str">
        <f t="shared" si="0"/>
        <v>Московский</v>
      </c>
      <c r="B6" s="12" t="str">
        <f t="shared" si="1"/>
        <v>ГБОУ СОШ №507</v>
      </c>
      <c r="C6" s="6">
        <f t="shared" si="1"/>
        <v>11507</v>
      </c>
      <c r="D6" s="6" t="str">
        <f t="shared" si="1"/>
        <v>СОШ</v>
      </c>
      <c r="E6" s="8" t="str">
        <f t="shared" si="1"/>
        <v>2а</v>
      </c>
      <c r="F6" s="8">
        <f t="shared" si="1"/>
        <v>145</v>
      </c>
      <c r="G6" s="8">
        <f t="shared" si="1"/>
        <v>132</v>
      </c>
      <c r="H6" s="9">
        <v>1</v>
      </c>
      <c r="I6" s="9"/>
      <c r="J6" s="10"/>
      <c r="K6" s="10">
        <v>1</v>
      </c>
      <c r="L6" s="9">
        <v>2</v>
      </c>
      <c r="M6" s="9"/>
      <c r="N6" s="10">
        <v>1</v>
      </c>
      <c r="O6" s="10"/>
      <c r="P6" s="9"/>
      <c r="Q6" s="9">
        <v>2</v>
      </c>
      <c r="R6" s="10">
        <v>1</v>
      </c>
      <c r="S6" s="10"/>
      <c r="T6" s="9">
        <v>1</v>
      </c>
      <c r="U6" s="9"/>
      <c r="V6" s="11">
        <f t="shared" si="2"/>
        <v>9</v>
      </c>
      <c r="X6" s="118">
        <v>2</v>
      </c>
      <c r="Y6" s="50">
        <f>COUNTIF(V$4:V144,X6)</f>
        <v>1</v>
      </c>
    </row>
    <row r="7" spans="1:25" x14ac:dyDescent="0.25">
      <c r="A7" s="4" t="str">
        <f t="shared" si="0"/>
        <v>Московский</v>
      </c>
      <c r="B7" s="12" t="str">
        <f t="shared" si="1"/>
        <v>ГБОУ СОШ №507</v>
      </c>
      <c r="C7" s="6">
        <f t="shared" si="1"/>
        <v>11507</v>
      </c>
      <c r="D7" s="6" t="str">
        <f t="shared" si="1"/>
        <v>СОШ</v>
      </c>
      <c r="E7" s="8" t="str">
        <f t="shared" si="1"/>
        <v>2а</v>
      </c>
      <c r="F7" s="8">
        <f t="shared" si="1"/>
        <v>145</v>
      </c>
      <c r="G7" s="8">
        <f t="shared" si="1"/>
        <v>132</v>
      </c>
      <c r="H7" s="9"/>
      <c r="I7" s="9">
        <v>2</v>
      </c>
      <c r="J7" s="10">
        <v>1</v>
      </c>
      <c r="K7" s="10"/>
      <c r="L7" s="9">
        <v>2</v>
      </c>
      <c r="M7" s="9"/>
      <c r="N7" s="10"/>
      <c r="O7" s="10">
        <v>1</v>
      </c>
      <c r="P7" s="9">
        <v>2</v>
      </c>
      <c r="Q7" s="9"/>
      <c r="R7" s="10"/>
      <c r="S7" s="10">
        <v>1</v>
      </c>
      <c r="T7" s="9"/>
      <c r="U7" s="9">
        <v>1</v>
      </c>
      <c r="V7" s="11">
        <f t="shared" si="2"/>
        <v>10</v>
      </c>
      <c r="X7" s="118">
        <v>3</v>
      </c>
      <c r="Y7" s="50">
        <f>COUNTIF(V$4:V145,X7)</f>
        <v>0</v>
      </c>
    </row>
    <row r="8" spans="1:25" x14ac:dyDescent="0.25">
      <c r="A8" s="4" t="str">
        <f t="shared" si="0"/>
        <v>Московский</v>
      </c>
      <c r="B8" s="12" t="str">
        <f t="shared" si="1"/>
        <v>ГБОУ СОШ №507</v>
      </c>
      <c r="C8" s="6">
        <f t="shared" si="1"/>
        <v>11507</v>
      </c>
      <c r="D8" s="6" t="str">
        <f t="shared" si="1"/>
        <v>СОШ</v>
      </c>
      <c r="E8" s="8" t="str">
        <f t="shared" si="1"/>
        <v>2а</v>
      </c>
      <c r="F8" s="8">
        <f t="shared" si="1"/>
        <v>145</v>
      </c>
      <c r="G8" s="8">
        <f t="shared" si="1"/>
        <v>132</v>
      </c>
      <c r="H8" s="9">
        <v>2</v>
      </c>
      <c r="I8" s="9"/>
      <c r="J8" s="10"/>
      <c r="K8" s="10">
        <v>1</v>
      </c>
      <c r="L8" s="9"/>
      <c r="M8" s="9">
        <v>2</v>
      </c>
      <c r="N8" s="10">
        <v>1</v>
      </c>
      <c r="O8" s="10"/>
      <c r="P8" s="9">
        <v>2</v>
      </c>
      <c r="Q8" s="9"/>
      <c r="R8" s="10">
        <v>1</v>
      </c>
      <c r="S8" s="10"/>
      <c r="T8" s="9"/>
      <c r="U8" s="9">
        <v>1</v>
      </c>
      <c r="V8" s="11">
        <f t="shared" si="2"/>
        <v>10</v>
      </c>
      <c r="X8" s="118">
        <v>4</v>
      </c>
      <c r="Y8" s="50">
        <f>COUNTIF(V$4:V146,X8)</f>
        <v>3</v>
      </c>
    </row>
    <row r="9" spans="1:25" x14ac:dyDescent="0.25">
      <c r="A9" s="4" t="str">
        <f t="shared" si="0"/>
        <v>Московский</v>
      </c>
      <c r="B9" s="12" t="str">
        <f t="shared" si="1"/>
        <v>ГБОУ СОШ №507</v>
      </c>
      <c r="C9" s="6">
        <f t="shared" si="1"/>
        <v>11507</v>
      </c>
      <c r="D9" s="6" t="str">
        <f t="shared" si="1"/>
        <v>СОШ</v>
      </c>
      <c r="E9" s="8" t="str">
        <f t="shared" si="1"/>
        <v>2а</v>
      </c>
      <c r="F9" s="8">
        <f t="shared" si="1"/>
        <v>145</v>
      </c>
      <c r="G9" s="8">
        <f t="shared" si="1"/>
        <v>132</v>
      </c>
      <c r="H9" s="9"/>
      <c r="I9" s="9">
        <v>2</v>
      </c>
      <c r="J9" s="10">
        <v>1</v>
      </c>
      <c r="K9" s="10"/>
      <c r="L9" s="9"/>
      <c r="M9" s="9">
        <v>2</v>
      </c>
      <c r="N9" s="10">
        <v>1</v>
      </c>
      <c r="O9" s="10"/>
      <c r="P9" s="9"/>
      <c r="Q9" s="9">
        <v>2</v>
      </c>
      <c r="R9" s="10">
        <v>1</v>
      </c>
      <c r="S9" s="10"/>
      <c r="T9" s="9">
        <v>1</v>
      </c>
      <c r="U9" s="9"/>
      <c r="V9" s="11">
        <f t="shared" si="2"/>
        <v>10</v>
      </c>
      <c r="X9" s="118">
        <v>5</v>
      </c>
      <c r="Y9" s="50">
        <f>COUNTIF(V$4:V147,X9)</f>
        <v>3</v>
      </c>
    </row>
    <row r="10" spans="1:25" x14ac:dyDescent="0.25">
      <c r="A10" s="4" t="str">
        <f t="shared" si="0"/>
        <v>Московский</v>
      </c>
      <c r="B10" s="12" t="str">
        <f t="shared" si="1"/>
        <v>ГБОУ СОШ №507</v>
      </c>
      <c r="C10" s="6">
        <f t="shared" si="1"/>
        <v>11507</v>
      </c>
      <c r="D10" s="6" t="str">
        <f t="shared" si="1"/>
        <v>СОШ</v>
      </c>
      <c r="E10" s="8" t="str">
        <f t="shared" si="1"/>
        <v>2а</v>
      </c>
      <c r="F10" s="8">
        <f t="shared" si="1"/>
        <v>145</v>
      </c>
      <c r="G10" s="8">
        <f t="shared" si="1"/>
        <v>132</v>
      </c>
      <c r="H10" s="9"/>
      <c r="I10" s="9">
        <v>2</v>
      </c>
      <c r="J10" s="10"/>
      <c r="K10" s="10">
        <v>1</v>
      </c>
      <c r="L10" s="9"/>
      <c r="M10" s="9">
        <v>2</v>
      </c>
      <c r="N10" s="10">
        <v>1</v>
      </c>
      <c r="O10" s="10"/>
      <c r="P10" s="9"/>
      <c r="Q10" s="9">
        <v>2</v>
      </c>
      <c r="R10" s="10"/>
      <c r="S10" s="10">
        <v>1</v>
      </c>
      <c r="T10" s="9">
        <v>1</v>
      </c>
      <c r="U10" s="9"/>
      <c r="V10" s="11">
        <f t="shared" si="2"/>
        <v>10</v>
      </c>
      <c r="X10" s="118">
        <v>6</v>
      </c>
      <c r="Y10" s="50">
        <f>COUNTIF(V$4:V148,X10)</f>
        <v>4</v>
      </c>
    </row>
    <row r="11" spans="1:25" x14ac:dyDescent="0.25">
      <c r="A11" s="4" t="str">
        <f t="shared" si="0"/>
        <v>Московский</v>
      </c>
      <c r="B11" s="12" t="str">
        <f t="shared" si="1"/>
        <v>ГБОУ СОШ №507</v>
      </c>
      <c r="C11" s="6">
        <f t="shared" si="1"/>
        <v>11507</v>
      </c>
      <c r="D11" s="6" t="str">
        <f t="shared" si="1"/>
        <v>СОШ</v>
      </c>
      <c r="E11" s="8" t="str">
        <f t="shared" si="1"/>
        <v>2а</v>
      </c>
      <c r="F11" s="8">
        <f t="shared" si="1"/>
        <v>145</v>
      </c>
      <c r="G11" s="8">
        <f t="shared" si="1"/>
        <v>132</v>
      </c>
      <c r="H11" s="9"/>
      <c r="I11" s="9">
        <v>2</v>
      </c>
      <c r="J11" s="10">
        <v>1</v>
      </c>
      <c r="K11" s="10"/>
      <c r="L11" s="9"/>
      <c r="M11" s="9">
        <v>2</v>
      </c>
      <c r="N11" s="10">
        <v>1</v>
      </c>
      <c r="O11" s="10"/>
      <c r="P11" s="9"/>
      <c r="Q11" s="9">
        <v>2</v>
      </c>
      <c r="R11" s="10">
        <v>1</v>
      </c>
      <c r="S11" s="10"/>
      <c r="T11" s="9"/>
      <c r="U11" s="9">
        <v>1</v>
      </c>
      <c r="V11" s="11">
        <f t="shared" si="2"/>
        <v>10</v>
      </c>
      <c r="X11" s="118">
        <v>7</v>
      </c>
      <c r="Y11" s="50">
        <f>COUNTIF(V$4:V149,X11)</f>
        <v>4</v>
      </c>
    </row>
    <row r="12" spans="1:25" x14ac:dyDescent="0.25">
      <c r="A12" s="4" t="str">
        <f t="shared" si="0"/>
        <v>Московский</v>
      </c>
      <c r="B12" s="12" t="str">
        <f t="shared" si="1"/>
        <v>ГБОУ СОШ №507</v>
      </c>
      <c r="C12" s="6">
        <f t="shared" si="1"/>
        <v>11507</v>
      </c>
      <c r="D12" s="6" t="str">
        <f t="shared" si="1"/>
        <v>СОШ</v>
      </c>
      <c r="E12" s="8" t="str">
        <f t="shared" si="1"/>
        <v>2а</v>
      </c>
      <c r="F12" s="8">
        <f t="shared" si="1"/>
        <v>145</v>
      </c>
      <c r="G12" s="8">
        <f t="shared" si="1"/>
        <v>132</v>
      </c>
      <c r="H12" s="9"/>
      <c r="I12" s="9">
        <v>2</v>
      </c>
      <c r="J12" s="10">
        <v>1</v>
      </c>
      <c r="K12" s="10"/>
      <c r="L12" s="9"/>
      <c r="M12" s="9">
        <v>1</v>
      </c>
      <c r="N12" s="10">
        <v>1</v>
      </c>
      <c r="O12" s="10"/>
      <c r="P12" s="9"/>
      <c r="Q12" s="9">
        <v>2</v>
      </c>
      <c r="R12" s="10">
        <v>1</v>
      </c>
      <c r="S12" s="10"/>
      <c r="T12" s="9">
        <v>1</v>
      </c>
      <c r="U12" s="9"/>
      <c r="V12" s="11">
        <f t="shared" si="2"/>
        <v>9</v>
      </c>
      <c r="X12" s="118">
        <v>8</v>
      </c>
      <c r="Y12" s="50">
        <f>COUNTIF(V$4:V150,X12)</f>
        <v>19</v>
      </c>
    </row>
    <row r="13" spans="1:25" x14ac:dyDescent="0.25">
      <c r="A13" s="4" t="str">
        <f t="shared" si="0"/>
        <v>Московский</v>
      </c>
      <c r="B13" s="12" t="str">
        <f t="shared" si="1"/>
        <v>ГБОУ СОШ №507</v>
      </c>
      <c r="C13" s="6">
        <f t="shared" si="1"/>
        <v>11507</v>
      </c>
      <c r="D13" s="6" t="str">
        <f t="shared" si="1"/>
        <v>СОШ</v>
      </c>
      <c r="E13" s="8" t="str">
        <f t="shared" si="1"/>
        <v>2а</v>
      </c>
      <c r="F13" s="8">
        <f t="shared" si="1"/>
        <v>145</v>
      </c>
      <c r="G13" s="8">
        <f t="shared" si="1"/>
        <v>132</v>
      </c>
      <c r="H13" s="9">
        <v>2</v>
      </c>
      <c r="I13" s="9"/>
      <c r="J13" s="10">
        <v>1</v>
      </c>
      <c r="K13" s="10"/>
      <c r="L13" s="9">
        <v>2</v>
      </c>
      <c r="M13" s="9"/>
      <c r="N13" s="10">
        <v>1</v>
      </c>
      <c r="O13" s="10"/>
      <c r="P13" s="9"/>
      <c r="Q13" s="9">
        <v>2</v>
      </c>
      <c r="R13" s="10">
        <v>1</v>
      </c>
      <c r="S13" s="10"/>
      <c r="T13" s="9">
        <v>1</v>
      </c>
      <c r="U13" s="9"/>
      <c r="V13" s="11">
        <f t="shared" si="2"/>
        <v>10</v>
      </c>
      <c r="X13" s="118">
        <v>9</v>
      </c>
      <c r="Y13" s="50">
        <f>COUNTIF(V$4:V151,X13)</f>
        <v>32</v>
      </c>
    </row>
    <row r="14" spans="1:25" x14ac:dyDescent="0.25">
      <c r="A14" s="4" t="str">
        <f t="shared" si="0"/>
        <v>Московский</v>
      </c>
      <c r="B14" s="12" t="str">
        <f t="shared" si="1"/>
        <v>ГБОУ СОШ №507</v>
      </c>
      <c r="C14" s="6">
        <f t="shared" si="1"/>
        <v>11507</v>
      </c>
      <c r="D14" s="6" t="str">
        <f t="shared" si="1"/>
        <v>СОШ</v>
      </c>
      <c r="E14" s="8" t="str">
        <f t="shared" si="1"/>
        <v>2а</v>
      </c>
      <c r="F14" s="8">
        <f t="shared" si="1"/>
        <v>145</v>
      </c>
      <c r="G14" s="8">
        <f t="shared" si="1"/>
        <v>132</v>
      </c>
      <c r="H14" s="9"/>
      <c r="I14" s="9">
        <v>2</v>
      </c>
      <c r="J14" s="10">
        <v>1</v>
      </c>
      <c r="K14" s="10"/>
      <c r="L14" s="9"/>
      <c r="M14" s="9">
        <v>2</v>
      </c>
      <c r="N14" s="10">
        <v>1</v>
      </c>
      <c r="O14" s="10"/>
      <c r="P14" s="9">
        <v>2</v>
      </c>
      <c r="Q14" s="9"/>
      <c r="R14" s="10">
        <v>1</v>
      </c>
      <c r="S14" s="10"/>
      <c r="T14" s="9">
        <v>1</v>
      </c>
      <c r="U14" s="9"/>
      <c r="V14" s="11">
        <f t="shared" si="2"/>
        <v>10</v>
      </c>
      <c r="X14" s="118">
        <v>10</v>
      </c>
      <c r="Y14" s="50">
        <f>COUNTIF(V$4:V152,X14)</f>
        <v>34</v>
      </c>
    </row>
    <row r="15" spans="1:25" x14ac:dyDescent="0.25">
      <c r="A15" s="4" t="str">
        <f t="shared" si="0"/>
        <v>Московский</v>
      </c>
      <c r="B15" s="12" t="str">
        <f t="shared" si="1"/>
        <v>ГБОУ СОШ №507</v>
      </c>
      <c r="C15" s="6">
        <f t="shared" si="1"/>
        <v>11507</v>
      </c>
      <c r="D15" s="6" t="str">
        <f t="shared" si="1"/>
        <v>СОШ</v>
      </c>
      <c r="E15" s="8" t="str">
        <f t="shared" si="1"/>
        <v>2а</v>
      </c>
      <c r="F15" s="8">
        <f t="shared" si="1"/>
        <v>145</v>
      </c>
      <c r="G15" s="8">
        <f t="shared" si="1"/>
        <v>132</v>
      </c>
      <c r="H15" s="9">
        <v>2</v>
      </c>
      <c r="I15" s="9"/>
      <c r="J15" s="10">
        <v>1</v>
      </c>
      <c r="K15" s="10"/>
      <c r="L15" s="9"/>
      <c r="M15" s="9">
        <v>2</v>
      </c>
      <c r="N15" s="10"/>
      <c r="O15" s="10">
        <v>1</v>
      </c>
      <c r="P15" s="9">
        <v>2</v>
      </c>
      <c r="Q15" s="9"/>
      <c r="R15" s="10">
        <v>1</v>
      </c>
      <c r="S15" s="10"/>
      <c r="T15" s="9">
        <v>1</v>
      </c>
      <c r="U15" s="9"/>
      <c r="V15" s="11">
        <f t="shared" si="2"/>
        <v>10</v>
      </c>
      <c r="X15" s="118">
        <v>11</v>
      </c>
      <c r="Y15" s="50">
        <f>COUNTIF(V$4:V153,X15)</f>
        <v>32</v>
      </c>
    </row>
    <row r="16" spans="1:25" x14ac:dyDescent="0.25">
      <c r="A16" s="4" t="str">
        <f t="shared" si="0"/>
        <v>Московский</v>
      </c>
      <c r="B16" s="12" t="str">
        <f t="shared" si="1"/>
        <v>ГБОУ СОШ №507</v>
      </c>
      <c r="C16" s="6">
        <f t="shared" si="1"/>
        <v>11507</v>
      </c>
      <c r="D16" s="6" t="str">
        <f t="shared" si="1"/>
        <v>СОШ</v>
      </c>
      <c r="E16" s="8" t="str">
        <f t="shared" si="1"/>
        <v>2а</v>
      </c>
      <c r="F16" s="8">
        <f t="shared" si="1"/>
        <v>145</v>
      </c>
      <c r="G16" s="8">
        <f t="shared" si="1"/>
        <v>132</v>
      </c>
      <c r="H16" s="9">
        <v>2</v>
      </c>
      <c r="I16" s="9"/>
      <c r="J16" s="10"/>
      <c r="K16" s="10">
        <v>1</v>
      </c>
      <c r="L16" s="9"/>
      <c r="M16" s="9">
        <v>2</v>
      </c>
      <c r="N16" s="10">
        <v>1</v>
      </c>
      <c r="O16" s="10"/>
      <c r="P16" s="9"/>
      <c r="Q16" s="9">
        <v>2</v>
      </c>
      <c r="R16" s="10"/>
      <c r="S16" s="10">
        <v>1</v>
      </c>
      <c r="T16" s="9">
        <v>2</v>
      </c>
      <c r="U16" s="9"/>
      <c r="V16" s="11">
        <f t="shared" si="2"/>
        <v>11</v>
      </c>
      <c r="Y16" s="156">
        <f>SUM(Y4:Y15)</f>
        <v>132</v>
      </c>
    </row>
    <row r="17" spans="1:22" x14ac:dyDescent="0.25">
      <c r="A17" s="4" t="str">
        <f t="shared" si="0"/>
        <v>Московский</v>
      </c>
      <c r="B17" s="12" t="str">
        <f t="shared" si="1"/>
        <v>ГБОУ СОШ №507</v>
      </c>
      <c r="C17" s="6">
        <f t="shared" si="1"/>
        <v>11507</v>
      </c>
      <c r="D17" s="6" t="str">
        <f t="shared" si="1"/>
        <v>СОШ</v>
      </c>
      <c r="E17" s="8" t="str">
        <f t="shared" si="1"/>
        <v>2а</v>
      </c>
      <c r="F17" s="8">
        <f t="shared" si="1"/>
        <v>145</v>
      </c>
      <c r="G17" s="8">
        <f t="shared" si="1"/>
        <v>132</v>
      </c>
      <c r="H17" s="9"/>
      <c r="I17" s="9">
        <v>2</v>
      </c>
      <c r="J17" s="10">
        <v>1</v>
      </c>
      <c r="K17" s="10"/>
      <c r="L17" s="9">
        <v>2</v>
      </c>
      <c r="M17" s="9"/>
      <c r="N17" s="10">
        <v>1</v>
      </c>
      <c r="O17" s="10"/>
      <c r="P17" s="9">
        <v>2</v>
      </c>
      <c r="Q17" s="9"/>
      <c r="R17" s="10">
        <v>1</v>
      </c>
      <c r="S17" s="10"/>
      <c r="T17" s="9">
        <v>0</v>
      </c>
      <c r="U17" s="9"/>
      <c r="V17" s="11">
        <f t="shared" si="2"/>
        <v>9</v>
      </c>
    </row>
    <row r="18" spans="1:22" x14ac:dyDescent="0.25">
      <c r="A18" s="4" t="str">
        <f t="shared" si="0"/>
        <v>Московский</v>
      </c>
      <c r="B18" s="12" t="str">
        <f t="shared" si="1"/>
        <v>ГБОУ СОШ №507</v>
      </c>
      <c r="C18" s="6">
        <f t="shared" si="1"/>
        <v>11507</v>
      </c>
      <c r="D18" s="6" t="str">
        <f t="shared" si="1"/>
        <v>СОШ</v>
      </c>
      <c r="E18" s="8" t="str">
        <f t="shared" si="1"/>
        <v>2а</v>
      </c>
      <c r="F18" s="8">
        <f t="shared" si="1"/>
        <v>145</v>
      </c>
      <c r="G18" s="8">
        <f t="shared" si="1"/>
        <v>132</v>
      </c>
      <c r="H18" s="9"/>
      <c r="I18" s="9">
        <v>2</v>
      </c>
      <c r="J18" s="10"/>
      <c r="K18" s="10">
        <v>1</v>
      </c>
      <c r="L18" s="9"/>
      <c r="M18" s="9">
        <v>2</v>
      </c>
      <c r="N18" s="10">
        <v>1</v>
      </c>
      <c r="O18" s="10"/>
      <c r="P18" s="9">
        <v>2</v>
      </c>
      <c r="Q18" s="9"/>
      <c r="R18" s="10">
        <v>1</v>
      </c>
      <c r="S18" s="10"/>
      <c r="T18" s="9">
        <v>2</v>
      </c>
      <c r="U18" s="9"/>
      <c r="V18" s="11">
        <f t="shared" si="2"/>
        <v>11</v>
      </c>
    </row>
    <row r="19" spans="1:22" x14ac:dyDescent="0.25">
      <c r="A19" s="4" t="str">
        <f t="shared" si="0"/>
        <v>Московский</v>
      </c>
      <c r="B19" s="12" t="str">
        <f t="shared" si="1"/>
        <v>ГБОУ СОШ №507</v>
      </c>
      <c r="C19" s="6">
        <f t="shared" si="1"/>
        <v>11507</v>
      </c>
      <c r="D19" s="6" t="str">
        <f t="shared" si="1"/>
        <v>СОШ</v>
      </c>
      <c r="E19" s="8" t="str">
        <f t="shared" si="1"/>
        <v>2а</v>
      </c>
      <c r="F19" s="8">
        <f t="shared" si="1"/>
        <v>145</v>
      </c>
      <c r="G19" s="8">
        <f t="shared" si="1"/>
        <v>132</v>
      </c>
      <c r="H19" s="9">
        <v>2</v>
      </c>
      <c r="I19" s="9"/>
      <c r="J19" s="10"/>
      <c r="K19" s="10">
        <v>1</v>
      </c>
      <c r="L19" s="9">
        <v>2</v>
      </c>
      <c r="M19" s="9"/>
      <c r="N19" s="10">
        <v>1</v>
      </c>
      <c r="O19" s="10"/>
      <c r="P19" s="9"/>
      <c r="Q19" s="9">
        <v>2</v>
      </c>
      <c r="R19" s="10">
        <v>1</v>
      </c>
      <c r="S19" s="10"/>
      <c r="T19" s="9">
        <v>1</v>
      </c>
      <c r="U19" s="9"/>
      <c r="V19" s="11">
        <f t="shared" si="2"/>
        <v>10</v>
      </c>
    </row>
    <row r="20" spans="1:22" x14ac:dyDescent="0.25">
      <c r="A20" s="4" t="str">
        <f t="shared" si="0"/>
        <v>Московский</v>
      </c>
      <c r="B20" s="12" t="str">
        <f t="shared" si="1"/>
        <v>ГБОУ СОШ №507</v>
      </c>
      <c r="C20" s="6">
        <f t="shared" si="1"/>
        <v>11507</v>
      </c>
      <c r="D20" s="6" t="str">
        <f t="shared" si="1"/>
        <v>СОШ</v>
      </c>
      <c r="E20" s="8" t="str">
        <f t="shared" si="1"/>
        <v>2а</v>
      </c>
      <c r="F20" s="8">
        <f t="shared" si="1"/>
        <v>145</v>
      </c>
      <c r="G20" s="8">
        <f t="shared" si="1"/>
        <v>132</v>
      </c>
      <c r="H20" s="9"/>
      <c r="I20" s="9">
        <v>2</v>
      </c>
      <c r="J20" s="10">
        <v>1</v>
      </c>
      <c r="K20" s="10"/>
      <c r="L20" s="9">
        <v>2</v>
      </c>
      <c r="M20" s="9"/>
      <c r="N20" s="10"/>
      <c r="O20" s="10">
        <v>1</v>
      </c>
      <c r="P20" s="9"/>
      <c r="Q20" s="9">
        <v>2</v>
      </c>
      <c r="R20" s="10"/>
      <c r="S20" s="10">
        <v>0</v>
      </c>
      <c r="T20" s="9"/>
      <c r="U20" s="9">
        <v>1</v>
      </c>
      <c r="V20" s="11">
        <f t="shared" si="2"/>
        <v>9</v>
      </c>
    </row>
    <row r="21" spans="1:22" x14ac:dyDescent="0.25">
      <c r="A21" s="4" t="str">
        <f t="shared" si="0"/>
        <v>Московский</v>
      </c>
      <c r="B21" s="12" t="str">
        <f t="shared" ref="B21:G21" si="3">B20</f>
        <v>ГБОУ СОШ №507</v>
      </c>
      <c r="C21" s="6">
        <f t="shared" si="3"/>
        <v>11507</v>
      </c>
      <c r="D21" s="6" t="str">
        <f t="shared" si="3"/>
        <v>СОШ</v>
      </c>
      <c r="E21" s="8" t="str">
        <f t="shared" si="3"/>
        <v>2а</v>
      </c>
      <c r="F21" s="8">
        <f t="shared" si="3"/>
        <v>145</v>
      </c>
      <c r="G21" s="8">
        <f t="shared" si="3"/>
        <v>132</v>
      </c>
      <c r="H21" s="9"/>
      <c r="I21" s="9">
        <v>2</v>
      </c>
      <c r="J21" s="10">
        <v>1</v>
      </c>
      <c r="K21" s="10"/>
      <c r="L21" s="9">
        <v>2</v>
      </c>
      <c r="M21" s="9"/>
      <c r="N21" s="10">
        <v>1</v>
      </c>
      <c r="O21" s="10"/>
      <c r="P21" s="9"/>
      <c r="Q21" s="9">
        <v>2</v>
      </c>
      <c r="R21" s="10">
        <v>1</v>
      </c>
      <c r="S21" s="10"/>
      <c r="T21" s="9">
        <v>2</v>
      </c>
      <c r="U21" s="9"/>
      <c r="V21" s="11">
        <f t="shared" si="2"/>
        <v>11</v>
      </c>
    </row>
    <row r="22" spans="1:22" x14ac:dyDescent="0.25">
      <c r="A22" s="4" t="str">
        <f t="shared" ref="A22:G37" si="4">A21</f>
        <v>Московский</v>
      </c>
      <c r="B22" s="12" t="str">
        <f t="shared" si="4"/>
        <v>ГБОУ СОШ №507</v>
      </c>
      <c r="C22" s="6">
        <f t="shared" si="4"/>
        <v>11507</v>
      </c>
      <c r="D22" s="6" t="str">
        <f t="shared" si="4"/>
        <v>СОШ</v>
      </c>
      <c r="E22" s="8" t="str">
        <f t="shared" si="4"/>
        <v>2а</v>
      </c>
      <c r="F22" s="8">
        <f t="shared" si="4"/>
        <v>145</v>
      </c>
      <c r="G22" s="8">
        <f t="shared" si="4"/>
        <v>132</v>
      </c>
      <c r="H22" s="9">
        <v>2</v>
      </c>
      <c r="I22" s="9"/>
      <c r="J22" s="10">
        <v>1</v>
      </c>
      <c r="K22" s="10"/>
      <c r="L22" s="9">
        <v>2</v>
      </c>
      <c r="M22" s="9"/>
      <c r="N22" s="10">
        <v>1</v>
      </c>
      <c r="O22" s="10"/>
      <c r="P22" s="9">
        <v>2</v>
      </c>
      <c r="Q22" s="9"/>
      <c r="R22" s="10">
        <v>1</v>
      </c>
      <c r="S22" s="10"/>
      <c r="T22" s="9">
        <v>2</v>
      </c>
      <c r="U22" s="9"/>
      <c r="V22" s="11">
        <f t="shared" si="2"/>
        <v>11</v>
      </c>
    </row>
    <row r="23" spans="1:22" x14ac:dyDescent="0.25">
      <c r="A23" s="4" t="str">
        <f t="shared" si="4"/>
        <v>Московский</v>
      </c>
      <c r="B23" s="12" t="str">
        <f t="shared" si="4"/>
        <v>ГБОУ СОШ №507</v>
      </c>
      <c r="C23" s="6">
        <f t="shared" si="4"/>
        <v>11507</v>
      </c>
      <c r="D23" s="6" t="str">
        <f t="shared" si="4"/>
        <v>СОШ</v>
      </c>
      <c r="E23" s="8" t="str">
        <f t="shared" si="4"/>
        <v>2а</v>
      </c>
      <c r="F23" s="8">
        <f t="shared" si="4"/>
        <v>145</v>
      </c>
      <c r="G23" s="8">
        <f t="shared" si="4"/>
        <v>132</v>
      </c>
      <c r="H23" s="9"/>
      <c r="I23" s="9">
        <v>2</v>
      </c>
      <c r="J23" s="10">
        <v>1</v>
      </c>
      <c r="K23" s="10"/>
      <c r="L23" s="9"/>
      <c r="M23" s="9">
        <v>2</v>
      </c>
      <c r="N23" s="10">
        <v>1</v>
      </c>
      <c r="O23" s="10"/>
      <c r="P23" s="9">
        <v>1</v>
      </c>
      <c r="Q23" s="9"/>
      <c r="R23" s="10">
        <v>1</v>
      </c>
      <c r="S23" s="10"/>
      <c r="T23" s="9">
        <v>2</v>
      </c>
      <c r="U23" s="9"/>
      <c r="V23" s="11">
        <f t="shared" si="2"/>
        <v>10</v>
      </c>
    </row>
    <row r="24" spans="1:22" x14ac:dyDescent="0.25">
      <c r="A24" s="4" t="str">
        <f t="shared" si="4"/>
        <v>Московский</v>
      </c>
      <c r="B24" s="12" t="str">
        <f t="shared" si="4"/>
        <v>ГБОУ СОШ №507</v>
      </c>
      <c r="C24" s="6">
        <f t="shared" si="4"/>
        <v>11507</v>
      </c>
      <c r="D24" s="6" t="str">
        <f t="shared" si="4"/>
        <v>СОШ</v>
      </c>
      <c r="E24" s="8" t="str">
        <f t="shared" si="4"/>
        <v>2а</v>
      </c>
      <c r="F24" s="8">
        <f t="shared" si="4"/>
        <v>145</v>
      </c>
      <c r="G24" s="8">
        <f t="shared" si="4"/>
        <v>132</v>
      </c>
      <c r="H24" s="9">
        <v>1</v>
      </c>
      <c r="I24" s="9"/>
      <c r="J24" s="10"/>
      <c r="K24" s="10">
        <v>1</v>
      </c>
      <c r="L24" s="9"/>
      <c r="M24" s="9">
        <v>2</v>
      </c>
      <c r="N24" s="10"/>
      <c r="O24" s="10">
        <v>0</v>
      </c>
      <c r="P24" s="9"/>
      <c r="Q24" s="9">
        <v>2</v>
      </c>
      <c r="R24" s="10">
        <v>0</v>
      </c>
      <c r="S24" s="10"/>
      <c r="T24" s="9">
        <v>2</v>
      </c>
      <c r="U24" s="9"/>
      <c r="V24" s="11">
        <f t="shared" si="2"/>
        <v>8</v>
      </c>
    </row>
    <row r="25" spans="1:22" x14ac:dyDescent="0.25">
      <c r="A25" s="4" t="str">
        <f t="shared" si="4"/>
        <v>Московский</v>
      </c>
      <c r="B25" s="12" t="str">
        <f t="shared" si="4"/>
        <v>ГБОУ СОШ №507</v>
      </c>
      <c r="C25" s="6">
        <f t="shared" si="4"/>
        <v>11507</v>
      </c>
      <c r="D25" s="6" t="str">
        <f t="shared" si="4"/>
        <v>СОШ</v>
      </c>
      <c r="E25" s="8" t="str">
        <f t="shared" si="4"/>
        <v>2а</v>
      </c>
      <c r="F25" s="8">
        <f t="shared" si="4"/>
        <v>145</v>
      </c>
      <c r="G25" s="8">
        <f t="shared" si="4"/>
        <v>132</v>
      </c>
      <c r="H25" s="9">
        <v>2</v>
      </c>
      <c r="I25" s="9"/>
      <c r="J25" s="10"/>
      <c r="K25" s="10">
        <v>1</v>
      </c>
      <c r="L25" s="9"/>
      <c r="M25" s="9">
        <v>2</v>
      </c>
      <c r="N25" s="10">
        <v>1</v>
      </c>
      <c r="O25" s="10"/>
      <c r="P25" s="9">
        <v>2</v>
      </c>
      <c r="Q25" s="9"/>
      <c r="R25" s="10">
        <v>1</v>
      </c>
      <c r="S25" s="10"/>
      <c r="T25" s="9">
        <v>1</v>
      </c>
      <c r="U25" s="9"/>
      <c r="V25" s="11">
        <f t="shared" si="2"/>
        <v>10</v>
      </c>
    </row>
    <row r="26" spans="1:22" x14ac:dyDescent="0.25">
      <c r="A26" s="4" t="str">
        <f t="shared" si="4"/>
        <v>Московский</v>
      </c>
      <c r="B26" s="12" t="str">
        <f t="shared" si="4"/>
        <v>ГБОУ СОШ №507</v>
      </c>
      <c r="C26" s="6">
        <f t="shared" si="4"/>
        <v>11507</v>
      </c>
      <c r="D26" s="6" t="str">
        <f t="shared" si="4"/>
        <v>СОШ</v>
      </c>
      <c r="E26" s="8" t="str">
        <f t="shared" si="4"/>
        <v>2а</v>
      </c>
      <c r="F26" s="8">
        <f t="shared" si="4"/>
        <v>145</v>
      </c>
      <c r="G26" s="8">
        <f t="shared" si="4"/>
        <v>132</v>
      </c>
      <c r="H26" s="9"/>
      <c r="I26" s="9">
        <v>2</v>
      </c>
      <c r="J26" s="10"/>
      <c r="K26" s="10">
        <v>1</v>
      </c>
      <c r="L26" s="9">
        <v>2</v>
      </c>
      <c r="M26" s="9"/>
      <c r="N26" s="10">
        <v>0</v>
      </c>
      <c r="O26" s="10"/>
      <c r="P26" s="9">
        <v>1</v>
      </c>
      <c r="Q26" s="9"/>
      <c r="R26" s="10">
        <v>1</v>
      </c>
      <c r="S26" s="10"/>
      <c r="T26" s="9">
        <v>2</v>
      </c>
      <c r="U26" s="9"/>
      <c r="V26" s="11">
        <f t="shared" si="2"/>
        <v>9</v>
      </c>
    </row>
    <row r="27" spans="1:22" x14ac:dyDescent="0.25">
      <c r="A27" s="4" t="str">
        <f t="shared" si="4"/>
        <v>Московский</v>
      </c>
      <c r="B27" s="12" t="str">
        <f t="shared" si="4"/>
        <v>ГБОУ СОШ №507</v>
      </c>
      <c r="C27" s="6">
        <f t="shared" si="4"/>
        <v>11507</v>
      </c>
      <c r="D27" s="6" t="str">
        <f t="shared" si="4"/>
        <v>СОШ</v>
      </c>
      <c r="E27" s="8" t="str">
        <f t="shared" si="4"/>
        <v>2а</v>
      </c>
      <c r="F27" s="8">
        <f t="shared" si="4"/>
        <v>145</v>
      </c>
      <c r="G27" s="8">
        <f t="shared" si="4"/>
        <v>132</v>
      </c>
      <c r="H27" s="9"/>
      <c r="I27" s="9">
        <v>2</v>
      </c>
      <c r="J27" s="10"/>
      <c r="K27" s="10">
        <v>1</v>
      </c>
      <c r="L27" s="9">
        <v>1</v>
      </c>
      <c r="M27" s="9"/>
      <c r="N27" s="10"/>
      <c r="O27" s="10">
        <v>1</v>
      </c>
      <c r="P27" s="9"/>
      <c r="Q27" s="9">
        <v>1</v>
      </c>
      <c r="R27" s="10"/>
      <c r="S27" s="10">
        <v>0</v>
      </c>
      <c r="T27" s="9">
        <v>2</v>
      </c>
      <c r="U27" s="9"/>
      <c r="V27" s="11">
        <f t="shared" si="2"/>
        <v>8</v>
      </c>
    </row>
    <row r="28" spans="1:22" x14ac:dyDescent="0.25">
      <c r="A28" s="4" t="str">
        <f t="shared" si="4"/>
        <v>Московский</v>
      </c>
      <c r="B28" s="12" t="str">
        <f t="shared" si="4"/>
        <v>ГБОУ СОШ №507</v>
      </c>
      <c r="C28" s="6">
        <f t="shared" si="4"/>
        <v>11507</v>
      </c>
      <c r="D28" s="6" t="str">
        <f t="shared" si="4"/>
        <v>СОШ</v>
      </c>
      <c r="E28" s="8" t="str">
        <f t="shared" si="4"/>
        <v>2а</v>
      </c>
      <c r="F28" s="8">
        <f t="shared" si="4"/>
        <v>145</v>
      </c>
      <c r="G28" s="8">
        <f t="shared" si="4"/>
        <v>132</v>
      </c>
      <c r="H28" s="9">
        <v>1</v>
      </c>
      <c r="I28" s="9"/>
      <c r="J28" s="10"/>
      <c r="K28" s="10">
        <v>1</v>
      </c>
      <c r="L28" s="9">
        <v>2</v>
      </c>
      <c r="M28" s="9"/>
      <c r="N28" s="10">
        <v>1</v>
      </c>
      <c r="O28" s="10"/>
      <c r="P28" s="9">
        <v>2</v>
      </c>
      <c r="Q28" s="9"/>
      <c r="R28" s="10">
        <v>1</v>
      </c>
      <c r="S28" s="10"/>
      <c r="T28" s="9">
        <v>2</v>
      </c>
      <c r="U28" s="9"/>
      <c r="V28" s="11">
        <f t="shared" si="2"/>
        <v>10</v>
      </c>
    </row>
    <row r="29" spans="1:22" x14ac:dyDescent="0.25">
      <c r="A29" s="4" t="str">
        <f t="shared" si="4"/>
        <v>Московский</v>
      </c>
      <c r="B29" s="12" t="str">
        <f t="shared" si="4"/>
        <v>ГБОУ СОШ №507</v>
      </c>
      <c r="C29" s="6">
        <f t="shared" si="4"/>
        <v>11507</v>
      </c>
      <c r="D29" s="6" t="str">
        <f t="shared" si="4"/>
        <v>СОШ</v>
      </c>
      <c r="E29" s="8" t="str">
        <f t="shared" si="4"/>
        <v>2а</v>
      </c>
      <c r="F29" s="8">
        <f t="shared" si="4"/>
        <v>145</v>
      </c>
      <c r="G29" s="8">
        <f t="shared" si="4"/>
        <v>132</v>
      </c>
      <c r="H29" s="9">
        <v>2</v>
      </c>
      <c r="I29" s="9"/>
      <c r="J29" s="10">
        <v>1</v>
      </c>
      <c r="K29" s="10"/>
      <c r="L29" s="9"/>
      <c r="M29" s="9">
        <v>1</v>
      </c>
      <c r="N29" s="10">
        <v>1</v>
      </c>
      <c r="O29" s="10"/>
      <c r="P29" s="9"/>
      <c r="Q29" s="9">
        <v>1</v>
      </c>
      <c r="R29" s="10">
        <v>1</v>
      </c>
      <c r="S29" s="10"/>
      <c r="T29" s="9">
        <v>2</v>
      </c>
      <c r="U29" s="9"/>
      <c r="V29" s="11">
        <f t="shared" si="2"/>
        <v>9</v>
      </c>
    </row>
    <row r="30" spans="1:22" x14ac:dyDescent="0.25">
      <c r="A30" s="4" t="str">
        <f t="shared" si="4"/>
        <v>Московский</v>
      </c>
      <c r="B30" s="12" t="str">
        <f t="shared" si="4"/>
        <v>ГБОУ СОШ №507</v>
      </c>
      <c r="C30" s="6">
        <f t="shared" si="4"/>
        <v>11507</v>
      </c>
      <c r="D30" s="6" t="str">
        <f t="shared" si="4"/>
        <v>СОШ</v>
      </c>
      <c r="E30" s="8" t="str">
        <f t="shared" si="4"/>
        <v>2а</v>
      </c>
      <c r="F30" s="8">
        <f t="shared" si="4"/>
        <v>145</v>
      </c>
      <c r="G30" s="8">
        <f t="shared" si="4"/>
        <v>132</v>
      </c>
      <c r="H30" s="9">
        <v>0</v>
      </c>
      <c r="I30" s="9"/>
      <c r="J30" s="10">
        <v>1</v>
      </c>
      <c r="K30" s="10"/>
      <c r="L30" s="9">
        <v>2</v>
      </c>
      <c r="M30" s="9"/>
      <c r="N30" s="10">
        <v>1</v>
      </c>
      <c r="O30" s="10"/>
      <c r="P30" s="9">
        <v>0</v>
      </c>
      <c r="Q30" s="9"/>
      <c r="R30" s="10">
        <v>1</v>
      </c>
      <c r="S30" s="10"/>
      <c r="T30" s="9">
        <v>1</v>
      </c>
      <c r="U30" s="9"/>
      <c r="V30" s="11">
        <f t="shared" si="2"/>
        <v>6</v>
      </c>
    </row>
    <row r="31" spans="1:22" x14ac:dyDescent="0.25">
      <c r="A31" s="4" t="str">
        <f t="shared" si="4"/>
        <v>Московский</v>
      </c>
      <c r="B31" s="12" t="str">
        <f t="shared" si="4"/>
        <v>ГБОУ СОШ №507</v>
      </c>
      <c r="C31" s="6">
        <f t="shared" si="4"/>
        <v>11507</v>
      </c>
      <c r="D31" s="6" t="str">
        <f t="shared" si="4"/>
        <v>СОШ</v>
      </c>
      <c r="E31" s="8" t="str">
        <f t="shared" si="4"/>
        <v>2а</v>
      </c>
      <c r="F31" s="8">
        <f t="shared" si="4"/>
        <v>145</v>
      </c>
      <c r="G31" s="8">
        <f t="shared" si="4"/>
        <v>132</v>
      </c>
      <c r="H31" s="9">
        <v>2</v>
      </c>
      <c r="I31" s="9"/>
      <c r="J31" s="10">
        <v>1</v>
      </c>
      <c r="K31" s="10"/>
      <c r="L31" s="9">
        <v>2</v>
      </c>
      <c r="M31" s="9"/>
      <c r="N31" s="10">
        <v>1</v>
      </c>
      <c r="O31" s="10"/>
      <c r="P31" s="9">
        <v>2</v>
      </c>
      <c r="Q31" s="9"/>
      <c r="R31" s="10"/>
      <c r="S31" s="10">
        <v>1</v>
      </c>
      <c r="T31" s="9">
        <v>2</v>
      </c>
      <c r="U31" s="9"/>
      <c r="V31" s="11">
        <f t="shared" si="2"/>
        <v>11</v>
      </c>
    </row>
    <row r="32" spans="1:22" x14ac:dyDescent="0.25">
      <c r="A32" s="4" t="str">
        <f t="shared" si="4"/>
        <v>Московский</v>
      </c>
      <c r="B32" s="12" t="str">
        <f t="shared" si="4"/>
        <v>ГБОУ СОШ №507</v>
      </c>
      <c r="C32" s="6">
        <f t="shared" si="4"/>
        <v>11507</v>
      </c>
      <c r="D32" s="6" t="str">
        <f t="shared" si="4"/>
        <v>СОШ</v>
      </c>
      <c r="E32" s="8" t="str">
        <f t="shared" si="4"/>
        <v>2а</v>
      </c>
      <c r="F32" s="8">
        <f t="shared" si="4"/>
        <v>145</v>
      </c>
      <c r="G32" s="8">
        <f t="shared" si="4"/>
        <v>132</v>
      </c>
      <c r="H32" s="9">
        <v>0</v>
      </c>
      <c r="I32" s="9"/>
      <c r="J32" s="10">
        <v>1</v>
      </c>
      <c r="K32" s="10"/>
      <c r="L32" s="9">
        <v>2</v>
      </c>
      <c r="M32" s="9"/>
      <c r="N32" s="10">
        <v>1</v>
      </c>
      <c r="O32" s="10"/>
      <c r="P32" s="9">
        <v>2</v>
      </c>
      <c r="Q32" s="9"/>
      <c r="R32" s="10"/>
      <c r="S32" s="10">
        <v>1</v>
      </c>
      <c r="T32" s="9">
        <v>1</v>
      </c>
      <c r="U32" s="9"/>
      <c r="V32" s="11">
        <f t="shared" si="2"/>
        <v>8</v>
      </c>
    </row>
    <row r="33" spans="1:22" x14ac:dyDescent="0.25">
      <c r="A33" s="4" t="str">
        <f t="shared" si="4"/>
        <v>Московский</v>
      </c>
      <c r="B33" s="12" t="str">
        <f t="shared" si="4"/>
        <v>ГБОУ СОШ №507</v>
      </c>
      <c r="C33" s="6">
        <f t="shared" si="4"/>
        <v>11507</v>
      </c>
      <c r="D33" s="6" t="str">
        <f t="shared" si="4"/>
        <v>СОШ</v>
      </c>
      <c r="E33" s="8" t="str">
        <f t="shared" si="4"/>
        <v>2а</v>
      </c>
      <c r="F33" s="8">
        <f t="shared" si="4"/>
        <v>145</v>
      </c>
      <c r="G33" s="8">
        <f t="shared" si="4"/>
        <v>132</v>
      </c>
      <c r="H33" s="9">
        <v>2</v>
      </c>
      <c r="I33" s="9"/>
      <c r="J33" s="10">
        <v>1</v>
      </c>
      <c r="K33" s="10"/>
      <c r="L33" s="9"/>
      <c r="M33" s="9">
        <v>2</v>
      </c>
      <c r="N33" s="10">
        <v>1</v>
      </c>
      <c r="O33" s="10"/>
      <c r="P33" s="9"/>
      <c r="Q33" s="9">
        <v>2</v>
      </c>
      <c r="R33" s="10">
        <v>0</v>
      </c>
      <c r="S33" s="10"/>
      <c r="T33" s="9">
        <v>1</v>
      </c>
      <c r="U33" s="9"/>
      <c r="V33" s="11">
        <f t="shared" si="2"/>
        <v>9</v>
      </c>
    </row>
    <row r="34" spans="1:22" x14ac:dyDescent="0.25">
      <c r="A34" s="4" t="str">
        <f t="shared" si="4"/>
        <v>Московский</v>
      </c>
      <c r="B34" s="12" t="str">
        <f t="shared" si="4"/>
        <v>ГБОУ СОШ №507</v>
      </c>
      <c r="C34" s="6">
        <f t="shared" si="4"/>
        <v>11507</v>
      </c>
      <c r="D34" s="6" t="str">
        <f t="shared" si="4"/>
        <v>СОШ</v>
      </c>
      <c r="E34" s="13" t="s">
        <v>23</v>
      </c>
      <c r="F34" s="8">
        <f t="shared" si="4"/>
        <v>145</v>
      </c>
      <c r="G34" s="8">
        <f t="shared" si="4"/>
        <v>132</v>
      </c>
      <c r="H34" s="9">
        <v>2</v>
      </c>
      <c r="I34" s="9"/>
      <c r="J34" s="10"/>
      <c r="K34" s="10">
        <v>1</v>
      </c>
      <c r="L34" s="9">
        <v>2</v>
      </c>
      <c r="M34" s="9"/>
      <c r="N34" s="10">
        <v>1</v>
      </c>
      <c r="O34" s="10"/>
      <c r="P34" s="9">
        <v>1</v>
      </c>
      <c r="Q34" s="9"/>
      <c r="R34" s="10">
        <v>1</v>
      </c>
      <c r="S34" s="10"/>
      <c r="T34" s="9"/>
      <c r="U34" s="9">
        <v>0</v>
      </c>
      <c r="V34" s="11">
        <f t="shared" si="2"/>
        <v>8</v>
      </c>
    </row>
    <row r="35" spans="1:22" x14ac:dyDescent="0.25">
      <c r="A35" s="4" t="str">
        <f t="shared" si="4"/>
        <v>Московский</v>
      </c>
      <c r="B35" s="12" t="str">
        <f t="shared" si="4"/>
        <v>ГБОУ СОШ №507</v>
      </c>
      <c r="C35" s="6">
        <f t="shared" si="4"/>
        <v>11507</v>
      </c>
      <c r="D35" s="6" t="str">
        <f t="shared" si="4"/>
        <v>СОШ</v>
      </c>
      <c r="E35" s="13" t="s">
        <v>23</v>
      </c>
      <c r="F35" s="8">
        <f t="shared" si="4"/>
        <v>145</v>
      </c>
      <c r="G35" s="8">
        <f t="shared" si="4"/>
        <v>132</v>
      </c>
      <c r="H35" s="9">
        <v>2</v>
      </c>
      <c r="I35" s="9"/>
      <c r="J35" s="10"/>
      <c r="K35" s="10">
        <v>1</v>
      </c>
      <c r="L35" s="9">
        <v>2</v>
      </c>
      <c r="M35" s="9"/>
      <c r="N35" s="10">
        <v>1</v>
      </c>
      <c r="O35" s="10"/>
      <c r="P35" s="9"/>
      <c r="Q35" s="9">
        <v>2</v>
      </c>
      <c r="R35" s="10"/>
      <c r="S35" s="10">
        <v>1</v>
      </c>
      <c r="T35" s="9"/>
      <c r="U35" s="9">
        <v>1</v>
      </c>
      <c r="V35" s="11">
        <f t="shared" si="2"/>
        <v>10</v>
      </c>
    </row>
    <row r="36" spans="1:22" x14ac:dyDescent="0.25">
      <c r="A36" s="4" t="str">
        <f t="shared" si="4"/>
        <v>Московский</v>
      </c>
      <c r="B36" s="12" t="str">
        <f t="shared" si="4"/>
        <v>ГБОУ СОШ №507</v>
      </c>
      <c r="C36" s="6">
        <f t="shared" si="4"/>
        <v>11507</v>
      </c>
      <c r="D36" s="6" t="str">
        <f t="shared" si="4"/>
        <v>СОШ</v>
      </c>
      <c r="E36" s="8" t="str">
        <f t="shared" si="4"/>
        <v>2б</v>
      </c>
      <c r="F36" s="8">
        <f t="shared" si="4"/>
        <v>145</v>
      </c>
      <c r="G36" s="8">
        <f t="shared" si="4"/>
        <v>132</v>
      </c>
      <c r="H36" s="9"/>
      <c r="I36" s="9">
        <v>2</v>
      </c>
      <c r="J36" s="10">
        <v>1</v>
      </c>
      <c r="K36" s="10"/>
      <c r="L36" s="9">
        <v>2</v>
      </c>
      <c r="M36" s="9"/>
      <c r="N36" s="10"/>
      <c r="O36" s="10">
        <v>1</v>
      </c>
      <c r="P36" s="9"/>
      <c r="Q36" s="9">
        <v>2</v>
      </c>
      <c r="R36" s="10"/>
      <c r="S36" s="10">
        <v>1</v>
      </c>
      <c r="T36" s="9">
        <v>2</v>
      </c>
      <c r="U36" s="9"/>
      <c r="V36" s="11">
        <f t="shared" si="2"/>
        <v>11</v>
      </c>
    </row>
    <row r="37" spans="1:22" x14ac:dyDescent="0.25">
      <c r="A37" s="4" t="str">
        <f t="shared" si="4"/>
        <v>Московский</v>
      </c>
      <c r="B37" s="12" t="str">
        <f t="shared" si="4"/>
        <v>ГБОУ СОШ №507</v>
      </c>
      <c r="C37" s="6">
        <f t="shared" si="4"/>
        <v>11507</v>
      </c>
      <c r="D37" s="6" t="str">
        <f t="shared" si="4"/>
        <v>СОШ</v>
      </c>
      <c r="E37" s="8" t="str">
        <f t="shared" si="4"/>
        <v>2б</v>
      </c>
      <c r="F37" s="8">
        <f t="shared" si="4"/>
        <v>145</v>
      </c>
      <c r="G37" s="8">
        <f t="shared" si="4"/>
        <v>132</v>
      </c>
      <c r="H37" s="9">
        <v>2</v>
      </c>
      <c r="I37" s="9"/>
      <c r="J37" s="10">
        <v>0</v>
      </c>
      <c r="K37" s="10"/>
      <c r="L37" s="9"/>
      <c r="M37" s="9">
        <v>1</v>
      </c>
      <c r="N37" s="10">
        <v>1</v>
      </c>
      <c r="O37" s="10"/>
      <c r="P37" s="9"/>
      <c r="Q37" s="9">
        <v>2</v>
      </c>
      <c r="R37" s="10">
        <v>1</v>
      </c>
      <c r="S37" s="10"/>
      <c r="T37" s="9"/>
      <c r="U37" s="9">
        <v>1</v>
      </c>
      <c r="V37" s="11">
        <f t="shared" si="2"/>
        <v>8</v>
      </c>
    </row>
    <row r="38" spans="1:22" x14ac:dyDescent="0.25">
      <c r="A38" s="4" t="str">
        <f t="shared" ref="A38:G53" si="5">A37</f>
        <v>Московский</v>
      </c>
      <c r="B38" s="12" t="str">
        <f t="shared" si="5"/>
        <v>ГБОУ СОШ №507</v>
      </c>
      <c r="C38" s="6">
        <f t="shared" si="5"/>
        <v>11507</v>
      </c>
      <c r="D38" s="6" t="str">
        <f t="shared" si="5"/>
        <v>СОШ</v>
      </c>
      <c r="E38" s="8" t="str">
        <f t="shared" si="5"/>
        <v>2б</v>
      </c>
      <c r="F38" s="8">
        <f t="shared" si="5"/>
        <v>145</v>
      </c>
      <c r="G38" s="8">
        <f t="shared" si="5"/>
        <v>132</v>
      </c>
      <c r="H38" s="9"/>
      <c r="I38" s="9">
        <v>2</v>
      </c>
      <c r="J38" s="10">
        <v>1</v>
      </c>
      <c r="K38" s="10"/>
      <c r="L38" s="9"/>
      <c r="M38" s="9">
        <v>2</v>
      </c>
      <c r="N38" s="10">
        <v>1</v>
      </c>
      <c r="O38" s="10"/>
      <c r="P38" s="9">
        <v>2</v>
      </c>
      <c r="Q38" s="9"/>
      <c r="R38" s="10">
        <v>1</v>
      </c>
      <c r="S38" s="10"/>
      <c r="T38" s="9"/>
      <c r="U38" s="9">
        <v>2</v>
      </c>
      <c r="V38" s="11">
        <f t="shared" si="2"/>
        <v>11</v>
      </c>
    </row>
    <row r="39" spans="1:22" x14ac:dyDescent="0.25">
      <c r="A39" s="4" t="str">
        <f t="shared" si="5"/>
        <v>Московский</v>
      </c>
      <c r="B39" s="12" t="str">
        <f t="shared" si="5"/>
        <v>ГБОУ СОШ №507</v>
      </c>
      <c r="C39" s="6">
        <f t="shared" si="5"/>
        <v>11507</v>
      </c>
      <c r="D39" s="6" t="str">
        <f t="shared" si="5"/>
        <v>СОШ</v>
      </c>
      <c r="E39" s="8" t="str">
        <f t="shared" si="5"/>
        <v>2б</v>
      </c>
      <c r="F39" s="8">
        <f t="shared" si="5"/>
        <v>145</v>
      </c>
      <c r="G39" s="8">
        <f t="shared" si="5"/>
        <v>132</v>
      </c>
      <c r="H39" s="9">
        <v>2</v>
      </c>
      <c r="I39" s="9"/>
      <c r="J39" s="10">
        <v>1</v>
      </c>
      <c r="K39" s="10"/>
      <c r="L39" s="9"/>
      <c r="M39" s="9">
        <v>2</v>
      </c>
      <c r="N39" s="10">
        <v>1</v>
      </c>
      <c r="O39" s="10"/>
      <c r="P39" s="9">
        <v>2</v>
      </c>
      <c r="Q39" s="9"/>
      <c r="R39" s="10">
        <v>1</v>
      </c>
      <c r="S39" s="10"/>
      <c r="T39" s="9"/>
      <c r="U39" s="9">
        <v>2</v>
      </c>
      <c r="V39" s="11">
        <f t="shared" si="2"/>
        <v>11</v>
      </c>
    </row>
    <row r="40" spans="1:22" x14ac:dyDescent="0.25">
      <c r="A40" s="4" t="str">
        <f t="shared" si="5"/>
        <v>Московский</v>
      </c>
      <c r="B40" s="12" t="str">
        <f t="shared" si="5"/>
        <v>ГБОУ СОШ №507</v>
      </c>
      <c r="C40" s="6">
        <f t="shared" si="5"/>
        <v>11507</v>
      </c>
      <c r="D40" s="6" t="str">
        <f t="shared" si="5"/>
        <v>СОШ</v>
      </c>
      <c r="E40" s="8" t="str">
        <f t="shared" si="5"/>
        <v>2б</v>
      </c>
      <c r="F40" s="8">
        <f t="shared" si="5"/>
        <v>145</v>
      </c>
      <c r="G40" s="8">
        <f t="shared" si="5"/>
        <v>132</v>
      </c>
      <c r="H40" s="9"/>
      <c r="I40" s="9">
        <v>2</v>
      </c>
      <c r="J40" s="10"/>
      <c r="K40" s="10">
        <v>1</v>
      </c>
      <c r="L40" s="9">
        <v>0</v>
      </c>
      <c r="M40" s="9"/>
      <c r="N40" s="10">
        <v>1</v>
      </c>
      <c r="O40" s="10"/>
      <c r="P40" s="9">
        <v>2</v>
      </c>
      <c r="Q40" s="9"/>
      <c r="R40" s="10">
        <v>0</v>
      </c>
      <c r="S40" s="10"/>
      <c r="T40" s="9"/>
      <c r="U40" s="9">
        <v>2</v>
      </c>
      <c r="V40" s="11">
        <f t="shared" si="2"/>
        <v>8</v>
      </c>
    </row>
    <row r="41" spans="1:22" x14ac:dyDescent="0.25">
      <c r="A41" s="4" t="str">
        <f t="shared" si="5"/>
        <v>Московский</v>
      </c>
      <c r="B41" s="12" t="str">
        <f t="shared" si="5"/>
        <v>ГБОУ СОШ №507</v>
      </c>
      <c r="C41" s="6">
        <f t="shared" si="5"/>
        <v>11507</v>
      </c>
      <c r="D41" s="6" t="str">
        <f t="shared" si="5"/>
        <v>СОШ</v>
      </c>
      <c r="E41" s="8" t="str">
        <f t="shared" si="5"/>
        <v>2б</v>
      </c>
      <c r="F41" s="8">
        <f t="shared" si="5"/>
        <v>145</v>
      </c>
      <c r="G41" s="8">
        <f t="shared" si="5"/>
        <v>132</v>
      </c>
      <c r="H41" s="9">
        <v>2</v>
      </c>
      <c r="I41" s="9"/>
      <c r="J41" s="10">
        <v>1</v>
      </c>
      <c r="K41" s="10"/>
      <c r="L41" s="9">
        <v>2</v>
      </c>
      <c r="M41" s="9"/>
      <c r="N41" s="10">
        <v>1</v>
      </c>
      <c r="O41" s="10"/>
      <c r="P41" s="9">
        <v>2</v>
      </c>
      <c r="Q41" s="9"/>
      <c r="R41" s="10">
        <v>1</v>
      </c>
      <c r="S41" s="10"/>
      <c r="T41" s="9">
        <v>2</v>
      </c>
      <c r="U41" s="9"/>
      <c r="V41" s="11">
        <f t="shared" si="2"/>
        <v>11</v>
      </c>
    </row>
    <row r="42" spans="1:22" x14ac:dyDescent="0.25">
      <c r="A42" s="4" t="str">
        <f t="shared" si="5"/>
        <v>Московский</v>
      </c>
      <c r="B42" s="12" t="str">
        <f t="shared" si="5"/>
        <v>ГБОУ СОШ №507</v>
      </c>
      <c r="C42" s="6">
        <f t="shared" si="5"/>
        <v>11507</v>
      </c>
      <c r="D42" s="6" t="str">
        <f t="shared" si="5"/>
        <v>СОШ</v>
      </c>
      <c r="E42" s="8" t="str">
        <f t="shared" si="5"/>
        <v>2б</v>
      </c>
      <c r="F42" s="8">
        <f t="shared" si="5"/>
        <v>145</v>
      </c>
      <c r="G42" s="8">
        <f t="shared" si="5"/>
        <v>132</v>
      </c>
      <c r="H42" s="9">
        <v>2</v>
      </c>
      <c r="I42" s="9"/>
      <c r="J42" s="10"/>
      <c r="K42" s="10">
        <v>1</v>
      </c>
      <c r="L42" s="9">
        <v>2</v>
      </c>
      <c r="M42" s="9"/>
      <c r="N42" s="10">
        <v>1</v>
      </c>
      <c r="O42" s="10"/>
      <c r="P42" s="9">
        <v>2</v>
      </c>
      <c r="Q42" s="9"/>
      <c r="R42" s="10">
        <v>1</v>
      </c>
      <c r="S42" s="10"/>
      <c r="T42" s="9">
        <v>1</v>
      </c>
      <c r="U42" s="9"/>
      <c r="V42" s="11">
        <f t="shared" si="2"/>
        <v>10</v>
      </c>
    </row>
    <row r="43" spans="1:22" x14ac:dyDescent="0.25">
      <c r="A43" s="4" t="str">
        <f t="shared" si="5"/>
        <v>Московский</v>
      </c>
      <c r="B43" s="12" t="str">
        <f t="shared" si="5"/>
        <v>ГБОУ СОШ №507</v>
      </c>
      <c r="C43" s="6">
        <f t="shared" si="5"/>
        <v>11507</v>
      </c>
      <c r="D43" s="6" t="str">
        <f t="shared" si="5"/>
        <v>СОШ</v>
      </c>
      <c r="E43" s="8" t="str">
        <f t="shared" si="5"/>
        <v>2б</v>
      </c>
      <c r="F43" s="8">
        <f t="shared" si="5"/>
        <v>145</v>
      </c>
      <c r="G43" s="8">
        <f t="shared" si="5"/>
        <v>132</v>
      </c>
      <c r="H43" s="9"/>
      <c r="I43" s="9">
        <v>2</v>
      </c>
      <c r="J43" s="10"/>
      <c r="K43" s="10">
        <v>0</v>
      </c>
      <c r="L43" s="9"/>
      <c r="M43" s="9">
        <v>1</v>
      </c>
      <c r="N43" s="10">
        <v>1</v>
      </c>
      <c r="O43" s="10"/>
      <c r="P43" s="9">
        <v>2</v>
      </c>
      <c r="Q43" s="9"/>
      <c r="R43" s="10">
        <v>1</v>
      </c>
      <c r="S43" s="10"/>
      <c r="T43" s="9">
        <v>2</v>
      </c>
      <c r="U43" s="9"/>
      <c r="V43" s="11">
        <f t="shared" si="2"/>
        <v>9</v>
      </c>
    </row>
    <row r="44" spans="1:22" x14ac:dyDescent="0.25">
      <c r="A44" s="4" t="str">
        <f t="shared" si="5"/>
        <v>Московский</v>
      </c>
      <c r="B44" s="12" t="str">
        <f t="shared" si="5"/>
        <v>ГБОУ СОШ №507</v>
      </c>
      <c r="C44" s="6">
        <f t="shared" si="5"/>
        <v>11507</v>
      </c>
      <c r="D44" s="6" t="str">
        <f t="shared" si="5"/>
        <v>СОШ</v>
      </c>
      <c r="E44" s="8" t="str">
        <f t="shared" si="5"/>
        <v>2б</v>
      </c>
      <c r="F44" s="8">
        <f t="shared" si="5"/>
        <v>145</v>
      </c>
      <c r="G44" s="8">
        <f t="shared" si="5"/>
        <v>132</v>
      </c>
      <c r="H44" s="9"/>
      <c r="I44" s="9">
        <v>2</v>
      </c>
      <c r="J44" s="10"/>
      <c r="K44" s="10">
        <v>1</v>
      </c>
      <c r="L44" s="9"/>
      <c r="M44" s="9">
        <v>2</v>
      </c>
      <c r="N44" s="10">
        <v>1</v>
      </c>
      <c r="O44" s="10"/>
      <c r="P44" s="9">
        <v>2</v>
      </c>
      <c r="Q44" s="9"/>
      <c r="R44" s="10">
        <v>1</v>
      </c>
      <c r="S44" s="10"/>
      <c r="T44" s="9"/>
      <c r="U44" s="9">
        <v>1</v>
      </c>
      <c r="V44" s="11">
        <f t="shared" si="2"/>
        <v>10</v>
      </c>
    </row>
    <row r="45" spans="1:22" x14ac:dyDescent="0.25">
      <c r="A45" s="4" t="str">
        <f t="shared" si="5"/>
        <v>Московский</v>
      </c>
      <c r="B45" s="12" t="str">
        <f t="shared" si="5"/>
        <v>ГБОУ СОШ №507</v>
      </c>
      <c r="C45" s="6">
        <f t="shared" si="5"/>
        <v>11507</v>
      </c>
      <c r="D45" s="6" t="str">
        <f t="shared" si="5"/>
        <v>СОШ</v>
      </c>
      <c r="E45" s="8" t="str">
        <f t="shared" si="5"/>
        <v>2б</v>
      </c>
      <c r="F45" s="8">
        <f t="shared" si="5"/>
        <v>145</v>
      </c>
      <c r="G45" s="8">
        <f t="shared" si="5"/>
        <v>132</v>
      </c>
      <c r="H45" s="9"/>
      <c r="I45" s="9">
        <v>2</v>
      </c>
      <c r="J45" s="10">
        <v>1</v>
      </c>
      <c r="K45" s="10"/>
      <c r="L45" s="9"/>
      <c r="M45" s="9">
        <v>2</v>
      </c>
      <c r="N45" s="10">
        <v>1</v>
      </c>
      <c r="O45" s="10"/>
      <c r="P45" s="9"/>
      <c r="Q45" s="9">
        <v>2</v>
      </c>
      <c r="R45" s="10">
        <v>1</v>
      </c>
      <c r="S45" s="10"/>
      <c r="T45" s="9"/>
      <c r="U45" s="9">
        <v>2</v>
      </c>
      <c r="V45" s="11">
        <f t="shared" si="2"/>
        <v>11</v>
      </c>
    </row>
    <row r="46" spans="1:22" x14ac:dyDescent="0.25">
      <c r="A46" s="4" t="str">
        <f t="shared" si="5"/>
        <v>Московский</v>
      </c>
      <c r="B46" s="12" t="str">
        <f t="shared" si="5"/>
        <v>ГБОУ СОШ №507</v>
      </c>
      <c r="C46" s="6">
        <f t="shared" si="5"/>
        <v>11507</v>
      </c>
      <c r="D46" s="6" t="str">
        <f t="shared" si="5"/>
        <v>СОШ</v>
      </c>
      <c r="E46" s="8" t="str">
        <f t="shared" si="5"/>
        <v>2б</v>
      </c>
      <c r="F46" s="8">
        <f t="shared" si="5"/>
        <v>145</v>
      </c>
      <c r="G46" s="8">
        <f t="shared" si="5"/>
        <v>132</v>
      </c>
      <c r="H46" s="9"/>
      <c r="I46" s="9">
        <v>2</v>
      </c>
      <c r="J46" s="10">
        <v>1</v>
      </c>
      <c r="K46" s="10"/>
      <c r="L46" s="9">
        <v>2</v>
      </c>
      <c r="M46" s="9"/>
      <c r="N46" s="10">
        <v>1</v>
      </c>
      <c r="O46" s="10"/>
      <c r="P46" s="9">
        <v>2</v>
      </c>
      <c r="Q46" s="9"/>
      <c r="R46" s="10">
        <v>1</v>
      </c>
      <c r="S46" s="10"/>
      <c r="T46" s="9">
        <v>2</v>
      </c>
      <c r="U46" s="9"/>
      <c r="V46" s="11">
        <f t="shared" si="2"/>
        <v>11</v>
      </c>
    </row>
    <row r="47" spans="1:22" x14ac:dyDescent="0.25">
      <c r="A47" s="4" t="str">
        <f t="shared" si="5"/>
        <v>Московский</v>
      </c>
      <c r="B47" s="12" t="str">
        <f t="shared" si="5"/>
        <v>ГБОУ СОШ №507</v>
      </c>
      <c r="C47" s="6">
        <f t="shared" si="5"/>
        <v>11507</v>
      </c>
      <c r="D47" s="6" t="str">
        <f t="shared" si="5"/>
        <v>СОШ</v>
      </c>
      <c r="E47" s="8" t="str">
        <f t="shared" si="5"/>
        <v>2б</v>
      </c>
      <c r="F47" s="8">
        <f t="shared" si="5"/>
        <v>145</v>
      </c>
      <c r="G47" s="8">
        <f t="shared" si="5"/>
        <v>132</v>
      </c>
      <c r="H47" s="9">
        <v>2</v>
      </c>
      <c r="I47" s="9"/>
      <c r="J47" s="10">
        <v>1</v>
      </c>
      <c r="K47" s="10"/>
      <c r="L47" s="9"/>
      <c r="M47" s="9">
        <v>0</v>
      </c>
      <c r="N47" s="10">
        <v>1</v>
      </c>
      <c r="O47" s="10"/>
      <c r="P47" s="9"/>
      <c r="Q47" s="9">
        <v>2</v>
      </c>
      <c r="R47" s="10">
        <v>1</v>
      </c>
      <c r="S47" s="10"/>
      <c r="T47" s="9">
        <v>0</v>
      </c>
      <c r="U47" s="9"/>
      <c r="V47" s="11">
        <f t="shared" si="2"/>
        <v>7</v>
      </c>
    </row>
    <row r="48" spans="1:22" x14ac:dyDescent="0.25">
      <c r="A48" s="4" t="str">
        <f t="shared" si="5"/>
        <v>Московский</v>
      </c>
      <c r="B48" s="12" t="str">
        <f t="shared" si="5"/>
        <v>ГБОУ СОШ №507</v>
      </c>
      <c r="C48" s="6">
        <f t="shared" si="5"/>
        <v>11507</v>
      </c>
      <c r="D48" s="6" t="str">
        <f t="shared" si="5"/>
        <v>СОШ</v>
      </c>
      <c r="E48" s="8" t="str">
        <f t="shared" si="5"/>
        <v>2б</v>
      </c>
      <c r="F48" s="8">
        <f t="shared" si="5"/>
        <v>145</v>
      </c>
      <c r="G48" s="8">
        <f t="shared" si="5"/>
        <v>132</v>
      </c>
      <c r="H48" s="9"/>
      <c r="I48" s="9">
        <v>2</v>
      </c>
      <c r="J48" s="10">
        <v>1</v>
      </c>
      <c r="K48" s="10"/>
      <c r="L48" s="9"/>
      <c r="M48" s="9">
        <v>1</v>
      </c>
      <c r="N48" s="10">
        <v>0</v>
      </c>
      <c r="O48" s="10"/>
      <c r="P48" s="9">
        <v>2</v>
      </c>
      <c r="Q48" s="9"/>
      <c r="R48" s="10">
        <v>1</v>
      </c>
      <c r="S48" s="10"/>
      <c r="T48" s="9"/>
      <c r="U48" s="9">
        <v>2</v>
      </c>
      <c r="V48" s="11">
        <f t="shared" si="2"/>
        <v>9</v>
      </c>
    </row>
    <row r="49" spans="1:22" x14ac:dyDescent="0.25">
      <c r="A49" s="4" t="str">
        <f t="shared" si="5"/>
        <v>Московский</v>
      </c>
      <c r="B49" s="12" t="str">
        <f t="shared" si="5"/>
        <v>ГБОУ СОШ №507</v>
      </c>
      <c r="C49" s="6">
        <f t="shared" si="5"/>
        <v>11507</v>
      </c>
      <c r="D49" s="6" t="str">
        <f t="shared" si="5"/>
        <v>СОШ</v>
      </c>
      <c r="E49" s="8" t="str">
        <f t="shared" si="5"/>
        <v>2б</v>
      </c>
      <c r="F49" s="8">
        <f t="shared" si="5"/>
        <v>145</v>
      </c>
      <c r="G49" s="8">
        <f t="shared" si="5"/>
        <v>132</v>
      </c>
      <c r="H49" s="9"/>
      <c r="I49" s="9">
        <v>2</v>
      </c>
      <c r="J49" s="10">
        <v>1</v>
      </c>
      <c r="K49" s="10"/>
      <c r="L49" s="9"/>
      <c r="M49" s="9">
        <v>2</v>
      </c>
      <c r="N49" s="10">
        <v>1</v>
      </c>
      <c r="O49" s="10"/>
      <c r="P49" s="9">
        <v>2</v>
      </c>
      <c r="Q49" s="9"/>
      <c r="R49" s="10"/>
      <c r="S49" s="10">
        <v>0</v>
      </c>
      <c r="T49" s="9"/>
      <c r="U49" s="9">
        <v>2</v>
      </c>
      <c r="V49" s="11">
        <f t="shared" si="2"/>
        <v>10</v>
      </c>
    </row>
    <row r="50" spans="1:22" x14ac:dyDescent="0.25">
      <c r="A50" s="4" t="str">
        <f t="shared" si="5"/>
        <v>Московский</v>
      </c>
      <c r="B50" s="12" t="str">
        <f t="shared" si="5"/>
        <v>ГБОУ СОШ №507</v>
      </c>
      <c r="C50" s="6">
        <f t="shared" si="5"/>
        <v>11507</v>
      </c>
      <c r="D50" s="6" t="str">
        <f t="shared" si="5"/>
        <v>СОШ</v>
      </c>
      <c r="E50" s="8" t="str">
        <f t="shared" si="5"/>
        <v>2б</v>
      </c>
      <c r="F50" s="8">
        <f t="shared" si="5"/>
        <v>145</v>
      </c>
      <c r="G50" s="8">
        <f t="shared" si="5"/>
        <v>132</v>
      </c>
      <c r="H50" s="9"/>
      <c r="I50" s="9">
        <v>2</v>
      </c>
      <c r="J50" s="10">
        <v>1</v>
      </c>
      <c r="K50" s="10"/>
      <c r="L50" s="9"/>
      <c r="M50" s="9">
        <v>1</v>
      </c>
      <c r="N50" s="10">
        <v>1</v>
      </c>
      <c r="O50" s="10"/>
      <c r="P50" s="9">
        <v>1</v>
      </c>
      <c r="Q50" s="9"/>
      <c r="R50" s="10">
        <v>1</v>
      </c>
      <c r="S50" s="10"/>
      <c r="T50" s="9">
        <v>2</v>
      </c>
      <c r="U50" s="9"/>
      <c r="V50" s="11">
        <f t="shared" si="2"/>
        <v>9</v>
      </c>
    </row>
    <row r="51" spans="1:22" x14ac:dyDescent="0.25">
      <c r="A51" s="4" t="str">
        <f t="shared" si="5"/>
        <v>Московский</v>
      </c>
      <c r="B51" s="12" t="str">
        <f t="shared" si="5"/>
        <v>ГБОУ СОШ №507</v>
      </c>
      <c r="C51" s="6">
        <f t="shared" si="5"/>
        <v>11507</v>
      </c>
      <c r="D51" s="6" t="str">
        <f t="shared" si="5"/>
        <v>СОШ</v>
      </c>
      <c r="E51" s="8" t="str">
        <f t="shared" si="5"/>
        <v>2б</v>
      </c>
      <c r="F51" s="8">
        <f t="shared" si="5"/>
        <v>145</v>
      </c>
      <c r="G51" s="8">
        <f t="shared" si="5"/>
        <v>132</v>
      </c>
      <c r="H51" s="9">
        <v>2</v>
      </c>
      <c r="I51" s="9"/>
      <c r="J51" s="10">
        <v>1</v>
      </c>
      <c r="K51" s="10"/>
      <c r="L51" s="9">
        <v>2</v>
      </c>
      <c r="M51" s="9"/>
      <c r="N51" s="10">
        <v>1</v>
      </c>
      <c r="O51" s="10"/>
      <c r="P51" s="9">
        <v>1</v>
      </c>
      <c r="Q51" s="9"/>
      <c r="R51" s="10">
        <v>1</v>
      </c>
      <c r="S51" s="10"/>
      <c r="T51" s="9">
        <v>0</v>
      </c>
      <c r="U51" s="9"/>
      <c r="V51" s="11">
        <f t="shared" si="2"/>
        <v>8</v>
      </c>
    </row>
    <row r="52" spans="1:22" x14ac:dyDescent="0.25">
      <c r="A52" s="4" t="str">
        <f t="shared" si="5"/>
        <v>Московский</v>
      </c>
      <c r="B52" s="12" t="str">
        <f t="shared" si="5"/>
        <v>ГБОУ СОШ №507</v>
      </c>
      <c r="C52" s="6">
        <f t="shared" si="5"/>
        <v>11507</v>
      </c>
      <c r="D52" s="6" t="str">
        <f t="shared" si="5"/>
        <v>СОШ</v>
      </c>
      <c r="E52" s="8" t="str">
        <f t="shared" si="5"/>
        <v>2б</v>
      </c>
      <c r="F52" s="8">
        <f t="shared" si="5"/>
        <v>145</v>
      </c>
      <c r="G52" s="8">
        <f t="shared" si="5"/>
        <v>132</v>
      </c>
      <c r="H52" s="9"/>
      <c r="I52" s="9">
        <v>2</v>
      </c>
      <c r="J52" s="10"/>
      <c r="K52" s="10">
        <v>1</v>
      </c>
      <c r="L52" s="9"/>
      <c r="M52" s="9">
        <v>2</v>
      </c>
      <c r="N52" s="10">
        <v>1</v>
      </c>
      <c r="O52" s="10"/>
      <c r="P52" s="9"/>
      <c r="Q52" s="9">
        <v>2</v>
      </c>
      <c r="R52" s="10"/>
      <c r="S52" s="10">
        <v>1</v>
      </c>
      <c r="T52" s="9">
        <v>2</v>
      </c>
      <c r="U52" s="9"/>
      <c r="V52" s="11">
        <f t="shared" si="2"/>
        <v>11</v>
      </c>
    </row>
    <row r="53" spans="1:22" x14ac:dyDescent="0.25">
      <c r="A53" s="4" t="str">
        <f t="shared" si="5"/>
        <v>Московский</v>
      </c>
      <c r="B53" s="12" t="str">
        <f t="shared" si="5"/>
        <v>ГБОУ СОШ №507</v>
      </c>
      <c r="C53" s="6">
        <f t="shared" si="5"/>
        <v>11507</v>
      </c>
      <c r="D53" s="6" t="str">
        <f t="shared" si="5"/>
        <v>СОШ</v>
      </c>
      <c r="E53" s="8" t="str">
        <f t="shared" si="5"/>
        <v>2б</v>
      </c>
      <c r="F53" s="8">
        <f t="shared" si="5"/>
        <v>145</v>
      </c>
      <c r="G53" s="8">
        <f t="shared" si="5"/>
        <v>132</v>
      </c>
      <c r="H53" s="9"/>
      <c r="I53" s="9">
        <v>2</v>
      </c>
      <c r="J53" s="10"/>
      <c r="K53" s="10">
        <v>1</v>
      </c>
      <c r="L53" s="9">
        <v>2</v>
      </c>
      <c r="M53" s="9"/>
      <c r="N53" s="10">
        <v>1</v>
      </c>
      <c r="O53" s="10"/>
      <c r="P53" s="9">
        <v>2</v>
      </c>
      <c r="Q53" s="9"/>
      <c r="R53" s="10">
        <v>1</v>
      </c>
      <c r="S53" s="10"/>
      <c r="T53" s="9">
        <v>0</v>
      </c>
      <c r="U53" s="9"/>
      <c r="V53" s="11">
        <f t="shared" si="2"/>
        <v>9</v>
      </c>
    </row>
    <row r="54" spans="1:22" x14ac:dyDescent="0.25">
      <c r="A54" s="4" t="str">
        <f t="shared" ref="A54:G69" si="6">A53</f>
        <v>Московский</v>
      </c>
      <c r="B54" s="12" t="str">
        <f t="shared" si="6"/>
        <v>ГБОУ СОШ №507</v>
      </c>
      <c r="C54" s="6">
        <f t="shared" si="6"/>
        <v>11507</v>
      </c>
      <c r="D54" s="6" t="str">
        <f t="shared" si="6"/>
        <v>СОШ</v>
      </c>
      <c r="E54" s="8" t="str">
        <f t="shared" si="6"/>
        <v>2б</v>
      </c>
      <c r="F54" s="8">
        <f t="shared" si="6"/>
        <v>145</v>
      </c>
      <c r="G54" s="8">
        <f t="shared" si="6"/>
        <v>132</v>
      </c>
      <c r="H54" s="9">
        <v>1</v>
      </c>
      <c r="I54" s="9"/>
      <c r="J54" s="10"/>
      <c r="K54" s="10">
        <v>1</v>
      </c>
      <c r="L54" s="9"/>
      <c r="M54" s="9">
        <v>1</v>
      </c>
      <c r="N54" s="10">
        <v>1</v>
      </c>
      <c r="O54" s="10"/>
      <c r="P54" s="9">
        <v>2</v>
      </c>
      <c r="Q54" s="9"/>
      <c r="R54" s="10">
        <v>1</v>
      </c>
      <c r="S54" s="10"/>
      <c r="T54" s="9"/>
      <c r="U54" s="9">
        <v>1</v>
      </c>
      <c r="V54" s="11">
        <f t="shared" si="2"/>
        <v>8</v>
      </c>
    </row>
    <row r="55" spans="1:22" x14ac:dyDescent="0.25">
      <c r="A55" s="4" t="str">
        <f t="shared" si="6"/>
        <v>Московский</v>
      </c>
      <c r="B55" s="12" t="str">
        <f t="shared" si="6"/>
        <v>ГБОУ СОШ №507</v>
      </c>
      <c r="C55" s="6">
        <f t="shared" si="6"/>
        <v>11507</v>
      </c>
      <c r="D55" s="6" t="str">
        <f t="shared" si="6"/>
        <v>СОШ</v>
      </c>
      <c r="E55" s="8" t="str">
        <f t="shared" si="6"/>
        <v>2б</v>
      </c>
      <c r="F55" s="8">
        <f t="shared" si="6"/>
        <v>145</v>
      </c>
      <c r="G55" s="8">
        <f t="shared" si="6"/>
        <v>132</v>
      </c>
      <c r="H55" s="9">
        <v>2</v>
      </c>
      <c r="I55" s="9"/>
      <c r="J55" s="10">
        <v>1</v>
      </c>
      <c r="K55" s="10"/>
      <c r="L55" s="9">
        <v>2</v>
      </c>
      <c r="M55" s="9"/>
      <c r="N55" s="10">
        <v>1</v>
      </c>
      <c r="O55" s="10"/>
      <c r="P55" s="9"/>
      <c r="Q55" s="9">
        <v>2</v>
      </c>
      <c r="R55" s="10">
        <v>1</v>
      </c>
      <c r="S55" s="10"/>
      <c r="T55" s="9">
        <v>2</v>
      </c>
      <c r="U55" s="9"/>
      <c r="V55" s="11">
        <f t="shared" si="2"/>
        <v>11</v>
      </c>
    </row>
    <row r="56" spans="1:22" x14ac:dyDescent="0.25">
      <c r="A56" s="4" t="str">
        <f t="shared" si="6"/>
        <v>Московский</v>
      </c>
      <c r="B56" s="12" t="str">
        <f t="shared" si="6"/>
        <v>ГБОУ СОШ №507</v>
      </c>
      <c r="C56" s="6">
        <f t="shared" si="6"/>
        <v>11507</v>
      </c>
      <c r="D56" s="6" t="str">
        <f t="shared" si="6"/>
        <v>СОШ</v>
      </c>
      <c r="E56" s="8" t="str">
        <f t="shared" si="6"/>
        <v>2б</v>
      </c>
      <c r="F56" s="8">
        <f t="shared" si="6"/>
        <v>145</v>
      </c>
      <c r="G56" s="8">
        <f t="shared" si="6"/>
        <v>132</v>
      </c>
      <c r="H56" s="9">
        <v>1</v>
      </c>
      <c r="I56" s="9"/>
      <c r="J56" s="10"/>
      <c r="K56" s="10">
        <v>1</v>
      </c>
      <c r="L56" s="9"/>
      <c r="M56" s="9">
        <v>2</v>
      </c>
      <c r="N56" s="10">
        <v>1</v>
      </c>
      <c r="O56" s="10"/>
      <c r="P56" s="9">
        <v>2</v>
      </c>
      <c r="Q56" s="9"/>
      <c r="R56" s="10"/>
      <c r="S56" s="10">
        <v>1</v>
      </c>
      <c r="T56" s="9">
        <v>2</v>
      </c>
      <c r="U56" s="9"/>
      <c r="V56" s="11">
        <f t="shared" si="2"/>
        <v>10</v>
      </c>
    </row>
    <row r="57" spans="1:22" x14ac:dyDescent="0.25">
      <c r="A57" s="4" t="str">
        <f t="shared" si="6"/>
        <v>Московский</v>
      </c>
      <c r="B57" s="12" t="str">
        <f t="shared" si="6"/>
        <v>ГБОУ СОШ №507</v>
      </c>
      <c r="C57" s="6">
        <f t="shared" si="6"/>
        <v>11507</v>
      </c>
      <c r="D57" s="6" t="str">
        <f t="shared" si="6"/>
        <v>СОШ</v>
      </c>
      <c r="E57" s="8" t="str">
        <f t="shared" si="6"/>
        <v>2б</v>
      </c>
      <c r="F57" s="8">
        <f t="shared" si="6"/>
        <v>145</v>
      </c>
      <c r="G57" s="8">
        <f t="shared" si="6"/>
        <v>132</v>
      </c>
      <c r="H57" s="9">
        <v>1</v>
      </c>
      <c r="I57" s="9"/>
      <c r="J57" s="10"/>
      <c r="K57" s="10">
        <v>0</v>
      </c>
      <c r="L57" s="9"/>
      <c r="M57" s="9">
        <v>1</v>
      </c>
      <c r="N57" s="10"/>
      <c r="O57" s="10">
        <v>0</v>
      </c>
      <c r="P57" s="9"/>
      <c r="Q57" s="9">
        <v>2</v>
      </c>
      <c r="R57" s="10">
        <v>1</v>
      </c>
      <c r="S57" s="10"/>
      <c r="T57" s="9">
        <v>2</v>
      </c>
      <c r="U57" s="9"/>
      <c r="V57" s="11">
        <f t="shared" si="2"/>
        <v>7</v>
      </c>
    </row>
    <row r="58" spans="1:22" x14ac:dyDescent="0.25">
      <c r="A58" s="4" t="str">
        <f t="shared" si="6"/>
        <v>Московский</v>
      </c>
      <c r="B58" s="12" t="str">
        <f t="shared" si="6"/>
        <v>ГБОУ СОШ №507</v>
      </c>
      <c r="C58" s="6">
        <f t="shared" si="6"/>
        <v>11507</v>
      </c>
      <c r="D58" s="6" t="str">
        <f t="shared" si="6"/>
        <v>СОШ</v>
      </c>
      <c r="E58" s="8" t="str">
        <f t="shared" si="6"/>
        <v>2б</v>
      </c>
      <c r="F58" s="8">
        <f t="shared" si="6"/>
        <v>145</v>
      </c>
      <c r="G58" s="8">
        <f t="shared" si="6"/>
        <v>132</v>
      </c>
      <c r="H58" s="9"/>
      <c r="I58" s="9">
        <v>2</v>
      </c>
      <c r="J58" s="10">
        <v>1</v>
      </c>
      <c r="K58" s="10"/>
      <c r="L58" s="9">
        <v>1</v>
      </c>
      <c r="M58" s="9"/>
      <c r="N58" s="10">
        <v>1</v>
      </c>
      <c r="O58" s="10"/>
      <c r="P58" s="9"/>
      <c r="Q58" s="9">
        <v>2</v>
      </c>
      <c r="R58" s="10">
        <v>1</v>
      </c>
      <c r="S58" s="10"/>
      <c r="T58" s="9">
        <v>2</v>
      </c>
      <c r="U58" s="9"/>
      <c r="V58" s="11">
        <f t="shared" si="2"/>
        <v>10</v>
      </c>
    </row>
    <row r="59" spans="1:22" x14ac:dyDescent="0.25">
      <c r="A59" s="4" t="str">
        <f t="shared" si="6"/>
        <v>Московский</v>
      </c>
      <c r="B59" s="12" t="str">
        <f t="shared" si="6"/>
        <v>ГБОУ СОШ №507</v>
      </c>
      <c r="C59" s="6">
        <f t="shared" si="6"/>
        <v>11507</v>
      </c>
      <c r="D59" s="6" t="str">
        <f t="shared" si="6"/>
        <v>СОШ</v>
      </c>
      <c r="E59" s="8" t="str">
        <f t="shared" si="6"/>
        <v>2б</v>
      </c>
      <c r="F59" s="8">
        <f t="shared" si="6"/>
        <v>145</v>
      </c>
      <c r="G59" s="8">
        <f t="shared" si="6"/>
        <v>132</v>
      </c>
      <c r="H59" s="9">
        <v>1</v>
      </c>
      <c r="I59" s="9"/>
      <c r="J59" s="10">
        <v>1</v>
      </c>
      <c r="K59" s="10"/>
      <c r="L59" s="9">
        <v>2</v>
      </c>
      <c r="M59" s="9"/>
      <c r="N59" s="10">
        <v>1</v>
      </c>
      <c r="O59" s="10"/>
      <c r="P59" s="9">
        <v>2</v>
      </c>
      <c r="Q59" s="9"/>
      <c r="R59" s="10"/>
      <c r="S59" s="10">
        <v>1</v>
      </c>
      <c r="T59" s="9">
        <v>2</v>
      </c>
      <c r="U59" s="9"/>
      <c r="V59" s="11">
        <f t="shared" si="2"/>
        <v>10</v>
      </c>
    </row>
    <row r="60" spans="1:22" x14ac:dyDescent="0.25">
      <c r="A60" s="4" t="str">
        <f t="shared" si="6"/>
        <v>Московский</v>
      </c>
      <c r="B60" s="12" t="str">
        <f t="shared" si="6"/>
        <v>ГБОУ СОШ №507</v>
      </c>
      <c r="C60" s="6">
        <f t="shared" si="6"/>
        <v>11507</v>
      </c>
      <c r="D60" s="6" t="str">
        <f t="shared" si="6"/>
        <v>СОШ</v>
      </c>
      <c r="E60" s="13" t="s">
        <v>24</v>
      </c>
      <c r="F60" s="8">
        <f t="shared" si="6"/>
        <v>145</v>
      </c>
      <c r="G60" s="8">
        <f t="shared" si="6"/>
        <v>132</v>
      </c>
      <c r="H60" s="9"/>
      <c r="I60" s="9">
        <v>2</v>
      </c>
      <c r="J60" s="10">
        <v>1</v>
      </c>
      <c r="K60" s="10"/>
      <c r="L60" s="9">
        <v>1</v>
      </c>
      <c r="M60" s="9"/>
      <c r="N60" s="10">
        <v>1</v>
      </c>
      <c r="O60" s="10"/>
      <c r="P60" s="9">
        <v>2</v>
      </c>
      <c r="Q60" s="9"/>
      <c r="R60" s="10">
        <v>1</v>
      </c>
      <c r="S60" s="10"/>
      <c r="T60" s="9"/>
      <c r="U60" s="9">
        <v>2</v>
      </c>
      <c r="V60" s="11">
        <f t="shared" si="2"/>
        <v>10</v>
      </c>
    </row>
    <row r="61" spans="1:22" x14ac:dyDescent="0.25">
      <c r="A61" s="4" t="str">
        <f t="shared" si="6"/>
        <v>Московский</v>
      </c>
      <c r="B61" s="12" t="str">
        <f t="shared" si="6"/>
        <v>ГБОУ СОШ №507</v>
      </c>
      <c r="C61" s="6">
        <f t="shared" si="6"/>
        <v>11507</v>
      </c>
      <c r="D61" s="6" t="str">
        <f t="shared" si="6"/>
        <v>СОШ</v>
      </c>
      <c r="E61" s="8" t="str">
        <f t="shared" si="6"/>
        <v>2в</v>
      </c>
      <c r="F61" s="8">
        <f t="shared" si="6"/>
        <v>145</v>
      </c>
      <c r="G61" s="8">
        <f t="shared" si="6"/>
        <v>132</v>
      </c>
      <c r="H61" s="9">
        <v>1</v>
      </c>
      <c r="I61" s="9"/>
      <c r="J61" s="10">
        <v>1</v>
      </c>
      <c r="K61" s="10"/>
      <c r="L61" s="9">
        <v>2</v>
      </c>
      <c r="M61" s="9"/>
      <c r="N61" s="10">
        <v>1</v>
      </c>
      <c r="O61" s="10"/>
      <c r="P61" s="9"/>
      <c r="Q61" s="9">
        <v>1</v>
      </c>
      <c r="R61" s="10">
        <v>1</v>
      </c>
      <c r="S61" s="10"/>
      <c r="T61" s="9"/>
      <c r="U61" s="9">
        <v>2</v>
      </c>
      <c r="V61" s="11">
        <f t="shared" si="2"/>
        <v>9</v>
      </c>
    </row>
    <row r="62" spans="1:22" x14ac:dyDescent="0.25">
      <c r="A62" s="4" t="str">
        <f t="shared" si="6"/>
        <v>Московский</v>
      </c>
      <c r="B62" s="12" t="str">
        <f t="shared" si="6"/>
        <v>ГБОУ СОШ №507</v>
      </c>
      <c r="C62" s="6">
        <f t="shared" si="6"/>
        <v>11507</v>
      </c>
      <c r="D62" s="6" t="str">
        <f t="shared" si="6"/>
        <v>СОШ</v>
      </c>
      <c r="E62" s="8" t="str">
        <f t="shared" si="6"/>
        <v>2в</v>
      </c>
      <c r="F62" s="8">
        <f t="shared" si="6"/>
        <v>145</v>
      </c>
      <c r="G62" s="8">
        <f t="shared" si="6"/>
        <v>132</v>
      </c>
      <c r="H62" s="9">
        <v>1</v>
      </c>
      <c r="I62" s="9"/>
      <c r="J62" s="10">
        <v>1</v>
      </c>
      <c r="K62" s="10"/>
      <c r="L62" s="9">
        <v>2</v>
      </c>
      <c r="M62" s="9"/>
      <c r="N62" s="10">
        <v>1</v>
      </c>
      <c r="O62" s="10"/>
      <c r="P62" s="9"/>
      <c r="Q62" s="9">
        <v>1</v>
      </c>
      <c r="R62" s="10">
        <v>0</v>
      </c>
      <c r="S62" s="10"/>
      <c r="T62" s="9">
        <v>1</v>
      </c>
      <c r="U62" s="9"/>
      <c r="V62" s="11">
        <f t="shared" si="2"/>
        <v>7</v>
      </c>
    </row>
    <row r="63" spans="1:22" x14ac:dyDescent="0.25">
      <c r="A63" s="4" t="str">
        <f t="shared" si="6"/>
        <v>Московский</v>
      </c>
      <c r="B63" s="12" t="str">
        <f t="shared" si="6"/>
        <v>ГБОУ СОШ №507</v>
      </c>
      <c r="C63" s="6">
        <f t="shared" si="6"/>
        <v>11507</v>
      </c>
      <c r="D63" s="6" t="str">
        <f t="shared" si="6"/>
        <v>СОШ</v>
      </c>
      <c r="E63" s="8" t="str">
        <f t="shared" si="6"/>
        <v>2в</v>
      </c>
      <c r="F63" s="8">
        <f t="shared" si="6"/>
        <v>145</v>
      </c>
      <c r="G63" s="8">
        <f t="shared" si="6"/>
        <v>132</v>
      </c>
      <c r="H63" s="9">
        <v>1</v>
      </c>
      <c r="I63" s="9"/>
      <c r="J63" s="10">
        <v>1</v>
      </c>
      <c r="K63" s="10"/>
      <c r="L63" s="9">
        <v>2</v>
      </c>
      <c r="M63" s="9"/>
      <c r="N63" s="10">
        <v>1</v>
      </c>
      <c r="O63" s="10"/>
      <c r="P63" s="9"/>
      <c r="Q63" s="9">
        <v>1</v>
      </c>
      <c r="R63" s="10"/>
      <c r="S63" s="10">
        <v>1</v>
      </c>
      <c r="T63" s="9">
        <v>1</v>
      </c>
      <c r="U63" s="9"/>
      <c r="V63" s="11">
        <f t="shared" si="2"/>
        <v>8</v>
      </c>
    </row>
    <row r="64" spans="1:22" x14ac:dyDescent="0.25">
      <c r="A64" s="4" t="str">
        <f t="shared" si="6"/>
        <v>Московский</v>
      </c>
      <c r="B64" s="12" t="str">
        <f t="shared" si="6"/>
        <v>ГБОУ СОШ №507</v>
      </c>
      <c r="C64" s="6">
        <f t="shared" si="6"/>
        <v>11507</v>
      </c>
      <c r="D64" s="6" t="str">
        <f t="shared" si="6"/>
        <v>СОШ</v>
      </c>
      <c r="E64" s="8" t="str">
        <f t="shared" si="6"/>
        <v>2в</v>
      </c>
      <c r="F64" s="8">
        <f t="shared" si="6"/>
        <v>145</v>
      </c>
      <c r="G64" s="8">
        <f t="shared" si="6"/>
        <v>132</v>
      </c>
      <c r="H64" s="9">
        <v>2</v>
      </c>
      <c r="I64" s="9"/>
      <c r="J64" s="10">
        <v>1</v>
      </c>
      <c r="K64" s="10"/>
      <c r="L64" s="9">
        <v>2</v>
      </c>
      <c r="M64" s="9"/>
      <c r="N64" s="10">
        <v>1</v>
      </c>
      <c r="O64" s="10"/>
      <c r="P64" s="9"/>
      <c r="Q64" s="9">
        <v>2</v>
      </c>
      <c r="R64" s="10"/>
      <c r="S64" s="10">
        <v>1</v>
      </c>
      <c r="T64" s="9"/>
      <c r="U64" s="9">
        <v>2</v>
      </c>
      <c r="V64" s="11">
        <f t="shared" si="2"/>
        <v>11</v>
      </c>
    </row>
    <row r="65" spans="1:22" x14ac:dyDescent="0.25">
      <c r="A65" s="4" t="str">
        <f t="shared" si="6"/>
        <v>Московский</v>
      </c>
      <c r="B65" s="12" t="str">
        <f t="shared" si="6"/>
        <v>ГБОУ СОШ №507</v>
      </c>
      <c r="C65" s="6">
        <f t="shared" si="6"/>
        <v>11507</v>
      </c>
      <c r="D65" s="6" t="str">
        <f t="shared" si="6"/>
        <v>СОШ</v>
      </c>
      <c r="E65" s="8" t="str">
        <f t="shared" si="6"/>
        <v>2в</v>
      </c>
      <c r="F65" s="8">
        <f t="shared" si="6"/>
        <v>145</v>
      </c>
      <c r="G65" s="8">
        <f t="shared" si="6"/>
        <v>132</v>
      </c>
      <c r="H65" s="9"/>
      <c r="I65" s="9">
        <v>2</v>
      </c>
      <c r="J65" s="10">
        <v>1</v>
      </c>
      <c r="K65" s="10"/>
      <c r="L65" s="9">
        <v>2</v>
      </c>
      <c r="M65" s="9"/>
      <c r="N65" s="10">
        <v>1</v>
      </c>
      <c r="O65" s="10"/>
      <c r="P65" s="9"/>
      <c r="Q65" s="9">
        <v>1</v>
      </c>
      <c r="R65" s="10">
        <v>1</v>
      </c>
      <c r="S65" s="10"/>
      <c r="T65" s="9">
        <v>1</v>
      </c>
      <c r="U65" s="9"/>
      <c r="V65" s="11">
        <f t="shared" si="2"/>
        <v>9</v>
      </c>
    </row>
    <row r="66" spans="1:22" x14ac:dyDescent="0.25">
      <c r="A66" s="4" t="str">
        <f t="shared" si="6"/>
        <v>Московский</v>
      </c>
      <c r="B66" s="12" t="str">
        <f t="shared" si="6"/>
        <v>ГБОУ СОШ №507</v>
      </c>
      <c r="C66" s="6">
        <f t="shared" si="6"/>
        <v>11507</v>
      </c>
      <c r="D66" s="6" t="str">
        <f t="shared" si="6"/>
        <v>СОШ</v>
      </c>
      <c r="E66" s="8" t="str">
        <f t="shared" si="6"/>
        <v>2в</v>
      </c>
      <c r="F66" s="8">
        <f t="shared" si="6"/>
        <v>145</v>
      </c>
      <c r="G66" s="8">
        <f t="shared" si="6"/>
        <v>132</v>
      </c>
      <c r="H66" s="9">
        <v>0</v>
      </c>
      <c r="I66" s="9"/>
      <c r="J66" s="10">
        <v>0</v>
      </c>
      <c r="K66" s="10"/>
      <c r="L66" s="9">
        <v>0</v>
      </c>
      <c r="M66" s="9"/>
      <c r="N66" s="10">
        <v>1</v>
      </c>
      <c r="O66" s="10"/>
      <c r="P66" s="9"/>
      <c r="Q66" s="9">
        <v>2</v>
      </c>
      <c r="R66" s="10">
        <v>1</v>
      </c>
      <c r="S66" s="10"/>
      <c r="T66" s="9"/>
      <c r="U66" s="9">
        <v>1</v>
      </c>
      <c r="V66" s="11">
        <f t="shared" si="2"/>
        <v>5</v>
      </c>
    </row>
    <row r="67" spans="1:22" x14ac:dyDescent="0.25">
      <c r="A67" s="4" t="str">
        <f t="shared" si="6"/>
        <v>Московский</v>
      </c>
      <c r="B67" s="12" t="str">
        <f t="shared" si="6"/>
        <v>ГБОУ СОШ №507</v>
      </c>
      <c r="C67" s="6">
        <f t="shared" si="6"/>
        <v>11507</v>
      </c>
      <c r="D67" s="6" t="str">
        <f t="shared" si="6"/>
        <v>СОШ</v>
      </c>
      <c r="E67" s="8" t="str">
        <f t="shared" si="6"/>
        <v>2в</v>
      </c>
      <c r="F67" s="8">
        <f t="shared" si="6"/>
        <v>145</v>
      </c>
      <c r="G67" s="8">
        <f t="shared" si="6"/>
        <v>132</v>
      </c>
      <c r="H67" s="9"/>
      <c r="I67" s="9">
        <v>2</v>
      </c>
      <c r="J67" s="10">
        <v>1</v>
      </c>
      <c r="K67" s="10"/>
      <c r="L67" s="9">
        <v>2</v>
      </c>
      <c r="M67" s="9"/>
      <c r="N67" s="10">
        <v>1</v>
      </c>
      <c r="O67" s="10"/>
      <c r="P67" s="9"/>
      <c r="Q67" s="9">
        <v>2</v>
      </c>
      <c r="R67" s="10">
        <v>1</v>
      </c>
      <c r="S67" s="10"/>
      <c r="T67" s="9">
        <v>1</v>
      </c>
      <c r="U67" s="9"/>
      <c r="V67" s="11">
        <f t="shared" si="2"/>
        <v>10</v>
      </c>
    </row>
    <row r="68" spans="1:22" x14ac:dyDescent="0.25">
      <c r="A68" s="4" t="str">
        <f t="shared" si="6"/>
        <v>Московский</v>
      </c>
      <c r="B68" s="12" t="str">
        <f t="shared" si="6"/>
        <v>ГБОУ СОШ №507</v>
      </c>
      <c r="C68" s="6">
        <f t="shared" si="6"/>
        <v>11507</v>
      </c>
      <c r="D68" s="6" t="str">
        <f t="shared" si="6"/>
        <v>СОШ</v>
      </c>
      <c r="E68" s="8" t="str">
        <f t="shared" si="6"/>
        <v>2в</v>
      </c>
      <c r="F68" s="8">
        <f t="shared" si="6"/>
        <v>145</v>
      </c>
      <c r="G68" s="8">
        <f t="shared" si="6"/>
        <v>132</v>
      </c>
      <c r="H68" s="9"/>
      <c r="I68" s="9">
        <v>2</v>
      </c>
      <c r="J68" s="10">
        <v>1</v>
      </c>
      <c r="K68" s="10"/>
      <c r="L68" s="9">
        <v>2</v>
      </c>
      <c r="M68" s="9"/>
      <c r="N68" s="10">
        <v>1</v>
      </c>
      <c r="O68" s="10"/>
      <c r="P68" s="9">
        <v>2</v>
      </c>
      <c r="Q68" s="9"/>
      <c r="R68" s="10">
        <v>1</v>
      </c>
      <c r="S68" s="10"/>
      <c r="T68" s="9"/>
      <c r="U68" s="9">
        <v>2</v>
      </c>
      <c r="V68" s="11">
        <f t="shared" si="2"/>
        <v>11</v>
      </c>
    </row>
    <row r="69" spans="1:22" x14ac:dyDescent="0.25">
      <c r="A69" s="4" t="str">
        <f t="shared" si="6"/>
        <v>Московский</v>
      </c>
      <c r="B69" s="12" t="str">
        <f t="shared" si="6"/>
        <v>ГБОУ СОШ №507</v>
      </c>
      <c r="C69" s="6">
        <f t="shared" si="6"/>
        <v>11507</v>
      </c>
      <c r="D69" s="6" t="str">
        <f t="shared" si="6"/>
        <v>СОШ</v>
      </c>
      <c r="E69" s="8" t="str">
        <f t="shared" si="6"/>
        <v>2в</v>
      </c>
      <c r="F69" s="8">
        <f t="shared" si="6"/>
        <v>145</v>
      </c>
      <c r="G69" s="8">
        <f t="shared" si="6"/>
        <v>132</v>
      </c>
      <c r="H69" s="9">
        <v>2</v>
      </c>
      <c r="I69" s="9"/>
      <c r="J69" s="10">
        <v>1</v>
      </c>
      <c r="K69" s="10"/>
      <c r="L69" s="9">
        <v>2</v>
      </c>
      <c r="M69" s="9"/>
      <c r="N69" s="10">
        <v>1</v>
      </c>
      <c r="O69" s="10"/>
      <c r="P69" s="9">
        <v>2</v>
      </c>
      <c r="Q69" s="9"/>
      <c r="R69" s="10">
        <v>1</v>
      </c>
      <c r="S69" s="10"/>
      <c r="T69" s="9"/>
      <c r="U69" s="9">
        <v>2</v>
      </c>
      <c r="V69" s="11">
        <f t="shared" ref="V69:V132" si="7">IF(COUNTBLANK(H69:U69)&lt;=7,SUM(H69:U69),"Не писал")</f>
        <v>11</v>
      </c>
    </row>
    <row r="70" spans="1:22" x14ac:dyDescent="0.25">
      <c r="A70" s="4" t="str">
        <f t="shared" ref="A70:G85" si="8">A69</f>
        <v>Московский</v>
      </c>
      <c r="B70" s="12" t="str">
        <f t="shared" si="8"/>
        <v>ГБОУ СОШ №507</v>
      </c>
      <c r="C70" s="6">
        <f t="shared" si="8"/>
        <v>11507</v>
      </c>
      <c r="D70" s="6" t="str">
        <f t="shared" si="8"/>
        <v>СОШ</v>
      </c>
      <c r="E70" s="8" t="str">
        <f t="shared" si="8"/>
        <v>2в</v>
      </c>
      <c r="F70" s="8">
        <f t="shared" si="8"/>
        <v>145</v>
      </c>
      <c r="G70" s="8">
        <f t="shared" si="8"/>
        <v>132</v>
      </c>
      <c r="H70" s="9">
        <v>0</v>
      </c>
      <c r="I70" s="9"/>
      <c r="J70" s="10">
        <v>0</v>
      </c>
      <c r="K70" s="10"/>
      <c r="L70" s="9">
        <v>0</v>
      </c>
      <c r="M70" s="9"/>
      <c r="N70" s="10">
        <v>0</v>
      </c>
      <c r="O70" s="10"/>
      <c r="P70" s="9">
        <v>2</v>
      </c>
      <c r="Q70" s="9"/>
      <c r="R70" s="10">
        <v>0</v>
      </c>
      <c r="S70" s="10"/>
      <c r="T70" s="9">
        <v>0</v>
      </c>
      <c r="U70" s="9"/>
      <c r="V70" s="11">
        <f t="shared" si="7"/>
        <v>2</v>
      </c>
    </row>
    <row r="71" spans="1:22" x14ac:dyDescent="0.25">
      <c r="A71" s="4" t="str">
        <f t="shared" si="8"/>
        <v>Московский</v>
      </c>
      <c r="B71" s="12" t="str">
        <f t="shared" si="8"/>
        <v>ГБОУ СОШ №507</v>
      </c>
      <c r="C71" s="6">
        <f t="shared" si="8"/>
        <v>11507</v>
      </c>
      <c r="D71" s="6" t="str">
        <f t="shared" si="8"/>
        <v>СОШ</v>
      </c>
      <c r="E71" s="8" t="str">
        <f t="shared" si="8"/>
        <v>2в</v>
      </c>
      <c r="F71" s="8">
        <f t="shared" si="8"/>
        <v>145</v>
      </c>
      <c r="G71" s="8">
        <f t="shared" si="8"/>
        <v>132</v>
      </c>
      <c r="H71" s="9">
        <v>2</v>
      </c>
      <c r="I71" s="9"/>
      <c r="J71" s="10"/>
      <c r="K71" s="10">
        <v>1</v>
      </c>
      <c r="L71" s="9">
        <v>2</v>
      </c>
      <c r="M71" s="9"/>
      <c r="N71" s="10">
        <v>1</v>
      </c>
      <c r="O71" s="10"/>
      <c r="P71" s="9">
        <v>2</v>
      </c>
      <c r="Q71" s="9"/>
      <c r="R71" s="10">
        <v>1</v>
      </c>
      <c r="S71" s="10"/>
      <c r="T71" s="9">
        <v>2</v>
      </c>
      <c r="U71" s="9"/>
      <c r="V71" s="11">
        <f t="shared" si="7"/>
        <v>11</v>
      </c>
    </row>
    <row r="72" spans="1:22" x14ac:dyDescent="0.25">
      <c r="A72" s="4" t="str">
        <f t="shared" si="8"/>
        <v>Московский</v>
      </c>
      <c r="B72" s="12" t="str">
        <f t="shared" si="8"/>
        <v>ГБОУ СОШ №507</v>
      </c>
      <c r="C72" s="6">
        <f t="shared" si="8"/>
        <v>11507</v>
      </c>
      <c r="D72" s="6" t="str">
        <f t="shared" si="8"/>
        <v>СОШ</v>
      </c>
      <c r="E72" s="8" t="str">
        <f t="shared" si="8"/>
        <v>2в</v>
      </c>
      <c r="F72" s="8">
        <f t="shared" si="8"/>
        <v>145</v>
      </c>
      <c r="G72" s="8">
        <f t="shared" si="8"/>
        <v>132</v>
      </c>
      <c r="H72" s="9">
        <v>2</v>
      </c>
      <c r="I72" s="9"/>
      <c r="J72" s="10">
        <v>1</v>
      </c>
      <c r="K72" s="10"/>
      <c r="L72" s="9">
        <v>2</v>
      </c>
      <c r="M72" s="9"/>
      <c r="N72" s="10">
        <v>1</v>
      </c>
      <c r="O72" s="10"/>
      <c r="P72" s="9">
        <v>2</v>
      </c>
      <c r="Q72" s="9"/>
      <c r="R72" s="10"/>
      <c r="S72" s="10">
        <v>1</v>
      </c>
      <c r="T72" s="9">
        <v>1</v>
      </c>
      <c r="U72" s="9"/>
      <c r="V72" s="11">
        <f t="shared" si="7"/>
        <v>10</v>
      </c>
    </row>
    <row r="73" spans="1:22" x14ac:dyDescent="0.25">
      <c r="A73" s="4" t="str">
        <f t="shared" si="8"/>
        <v>Московский</v>
      </c>
      <c r="B73" s="12" t="str">
        <f t="shared" si="8"/>
        <v>ГБОУ СОШ №507</v>
      </c>
      <c r="C73" s="6">
        <f t="shared" si="8"/>
        <v>11507</v>
      </c>
      <c r="D73" s="6" t="str">
        <f t="shared" si="8"/>
        <v>СОШ</v>
      </c>
      <c r="E73" s="8" t="str">
        <f t="shared" si="8"/>
        <v>2в</v>
      </c>
      <c r="F73" s="8">
        <f t="shared" si="8"/>
        <v>145</v>
      </c>
      <c r="G73" s="8">
        <f t="shared" si="8"/>
        <v>132</v>
      </c>
      <c r="H73" s="9">
        <v>1</v>
      </c>
      <c r="I73" s="9"/>
      <c r="J73" s="10"/>
      <c r="K73" s="10">
        <v>1</v>
      </c>
      <c r="L73" s="9">
        <v>2</v>
      </c>
      <c r="M73" s="9"/>
      <c r="N73" s="10">
        <v>1</v>
      </c>
      <c r="O73" s="10"/>
      <c r="P73" s="9">
        <v>2</v>
      </c>
      <c r="Q73" s="9"/>
      <c r="R73" s="10"/>
      <c r="S73" s="10">
        <v>1</v>
      </c>
      <c r="T73" s="9"/>
      <c r="U73" s="9">
        <v>2</v>
      </c>
      <c r="V73" s="11">
        <f t="shared" si="7"/>
        <v>10</v>
      </c>
    </row>
    <row r="74" spans="1:22" x14ac:dyDescent="0.25">
      <c r="A74" s="4" t="str">
        <f t="shared" si="8"/>
        <v>Московский</v>
      </c>
      <c r="B74" s="12" t="str">
        <f t="shared" si="8"/>
        <v>ГБОУ СОШ №507</v>
      </c>
      <c r="C74" s="6">
        <f t="shared" si="8"/>
        <v>11507</v>
      </c>
      <c r="D74" s="6" t="str">
        <f t="shared" si="8"/>
        <v>СОШ</v>
      </c>
      <c r="E74" s="8" t="str">
        <f t="shared" si="8"/>
        <v>2в</v>
      </c>
      <c r="F74" s="8">
        <f t="shared" si="8"/>
        <v>145</v>
      </c>
      <c r="G74" s="8">
        <f t="shared" si="8"/>
        <v>132</v>
      </c>
      <c r="H74" s="9"/>
      <c r="I74" s="9">
        <v>2</v>
      </c>
      <c r="J74" s="10">
        <v>1</v>
      </c>
      <c r="K74" s="10"/>
      <c r="L74" s="9">
        <v>2</v>
      </c>
      <c r="M74" s="9"/>
      <c r="N74" s="10"/>
      <c r="O74" s="10">
        <v>1</v>
      </c>
      <c r="P74" s="9"/>
      <c r="Q74" s="9">
        <v>2</v>
      </c>
      <c r="R74" s="10">
        <v>1</v>
      </c>
      <c r="S74" s="10"/>
      <c r="T74" s="9">
        <v>0</v>
      </c>
      <c r="U74" s="9"/>
      <c r="V74" s="11">
        <f t="shared" si="7"/>
        <v>9</v>
      </c>
    </row>
    <row r="75" spans="1:22" x14ac:dyDescent="0.25">
      <c r="A75" s="4" t="str">
        <f t="shared" si="8"/>
        <v>Московский</v>
      </c>
      <c r="B75" s="12" t="str">
        <f t="shared" si="8"/>
        <v>ГБОУ СОШ №507</v>
      </c>
      <c r="C75" s="6">
        <f t="shared" si="8"/>
        <v>11507</v>
      </c>
      <c r="D75" s="6" t="str">
        <f t="shared" si="8"/>
        <v>СОШ</v>
      </c>
      <c r="E75" s="8" t="str">
        <f t="shared" si="8"/>
        <v>2в</v>
      </c>
      <c r="F75" s="8">
        <f t="shared" si="8"/>
        <v>145</v>
      </c>
      <c r="G75" s="8">
        <f t="shared" si="8"/>
        <v>132</v>
      </c>
      <c r="H75" s="9">
        <v>2</v>
      </c>
      <c r="I75" s="9"/>
      <c r="J75" s="10"/>
      <c r="K75" s="10">
        <v>1</v>
      </c>
      <c r="L75" s="9">
        <v>2</v>
      </c>
      <c r="M75" s="9"/>
      <c r="N75" s="10">
        <v>1</v>
      </c>
      <c r="O75" s="10"/>
      <c r="P75" s="9">
        <v>2</v>
      </c>
      <c r="Q75" s="9"/>
      <c r="R75" s="10">
        <v>1</v>
      </c>
      <c r="S75" s="10"/>
      <c r="T75" s="9">
        <v>1</v>
      </c>
      <c r="U75" s="9"/>
      <c r="V75" s="11">
        <f t="shared" si="7"/>
        <v>10</v>
      </c>
    </row>
    <row r="76" spans="1:22" x14ac:dyDescent="0.25">
      <c r="A76" s="4" t="str">
        <f t="shared" si="8"/>
        <v>Московский</v>
      </c>
      <c r="B76" s="12" t="str">
        <f t="shared" si="8"/>
        <v>ГБОУ СОШ №507</v>
      </c>
      <c r="C76" s="6">
        <f t="shared" si="8"/>
        <v>11507</v>
      </c>
      <c r="D76" s="6" t="str">
        <f t="shared" si="8"/>
        <v>СОШ</v>
      </c>
      <c r="E76" s="8" t="str">
        <f t="shared" si="8"/>
        <v>2в</v>
      </c>
      <c r="F76" s="8">
        <f t="shared" si="8"/>
        <v>145</v>
      </c>
      <c r="G76" s="8">
        <f t="shared" si="8"/>
        <v>132</v>
      </c>
      <c r="H76" s="9"/>
      <c r="I76" s="9">
        <v>2</v>
      </c>
      <c r="J76" s="10"/>
      <c r="K76" s="10">
        <v>1</v>
      </c>
      <c r="L76" s="9">
        <v>2</v>
      </c>
      <c r="M76" s="9"/>
      <c r="N76" s="10">
        <v>1</v>
      </c>
      <c r="O76" s="10"/>
      <c r="P76" s="9">
        <v>2</v>
      </c>
      <c r="Q76" s="9"/>
      <c r="R76" s="10"/>
      <c r="S76" s="10">
        <v>1</v>
      </c>
      <c r="T76" s="9">
        <v>2</v>
      </c>
      <c r="U76" s="9"/>
      <c r="V76" s="11">
        <f t="shared" si="7"/>
        <v>11</v>
      </c>
    </row>
    <row r="77" spans="1:22" x14ac:dyDescent="0.25">
      <c r="A77" s="4" t="str">
        <f t="shared" si="8"/>
        <v>Московский</v>
      </c>
      <c r="B77" s="12" t="str">
        <f t="shared" si="8"/>
        <v>ГБОУ СОШ №507</v>
      </c>
      <c r="C77" s="6">
        <f t="shared" si="8"/>
        <v>11507</v>
      </c>
      <c r="D77" s="6" t="str">
        <f t="shared" si="8"/>
        <v>СОШ</v>
      </c>
      <c r="E77" s="8" t="str">
        <f t="shared" si="8"/>
        <v>2в</v>
      </c>
      <c r="F77" s="8">
        <f t="shared" si="8"/>
        <v>145</v>
      </c>
      <c r="G77" s="8">
        <f t="shared" si="8"/>
        <v>132</v>
      </c>
      <c r="H77" s="9"/>
      <c r="I77" s="9">
        <v>2</v>
      </c>
      <c r="J77" s="10"/>
      <c r="K77" s="10">
        <v>1</v>
      </c>
      <c r="L77" s="9"/>
      <c r="M77" s="9">
        <v>2</v>
      </c>
      <c r="N77" s="10"/>
      <c r="O77" s="10">
        <v>1</v>
      </c>
      <c r="P77" s="9">
        <v>2</v>
      </c>
      <c r="Q77" s="9"/>
      <c r="R77" s="10">
        <v>1</v>
      </c>
      <c r="S77" s="10"/>
      <c r="T77" s="9">
        <v>0</v>
      </c>
      <c r="U77" s="9"/>
      <c r="V77" s="11">
        <f t="shared" si="7"/>
        <v>9</v>
      </c>
    </row>
    <row r="78" spans="1:22" x14ac:dyDescent="0.25">
      <c r="A78" s="4" t="str">
        <f t="shared" si="8"/>
        <v>Московский</v>
      </c>
      <c r="B78" s="12" t="str">
        <f t="shared" si="8"/>
        <v>ГБОУ СОШ №507</v>
      </c>
      <c r="C78" s="6">
        <f t="shared" si="8"/>
        <v>11507</v>
      </c>
      <c r="D78" s="6" t="str">
        <f t="shared" si="8"/>
        <v>СОШ</v>
      </c>
      <c r="E78" s="8" t="str">
        <f t="shared" si="8"/>
        <v>2в</v>
      </c>
      <c r="F78" s="8">
        <f t="shared" si="8"/>
        <v>145</v>
      </c>
      <c r="G78" s="8">
        <f t="shared" si="8"/>
        <v>132</v>
      </c>
      <c r="H78" s="9">
        <v>2</v>
      </c>
      <c r="I78" s="9"/>
      <c r="J78" s="10">
        <v>1</v>
      </c>
      <c r="K78" s="10"/>
      <c r="L78" s="9">
        <v>2</v>
      </c>
      <c r="M78" s="9"/>
      <c r="N78" s="10">
        <v>1</v>
      </c>
      <c r="O78" s="10"/>
      <c r="P78" s="9">
        <v>2</v>
      </c>
      <c r="Q78" s="9"/>
      <c r="R78" s="10">
        <v>1</v>
      </c>
      <c r="S78" s="10"/>
      <c r="T78" s="9"/>
      <c r="U78" s="9">
        <v>2</v>
      </c>
      <c r="V78" s="11">
        <f t="shared" si="7"/>
        <v>11</v>
      </c>
    </row>
    <row r="79" spans="1:22" x14ac:dyDescent="0.25">
      <c r="A79" s="4" t="str">
        <f t="shared" si="8"/>
        <v>Московский</v>
      </c>
      <c r="B79" s="12" t="str">
        <f t="shared" si="8"/>
        <v>ГБОУ СОШ №507</v>
      </c>
      <c r="C79" s="6">
        <f t="shared" si="8"/>
        <v>11507</v>
      </c>
      <c r="D79" s="6" t="str">
        <f t="shared" si="8"/>
        <v>СОШ</v>
      </c>
      <c r="E79" s="8" t="str">
        <f t="shared" si="8"/>
        <v>2в</v>
      </c>
      <c r="F79" s="8">
        <f t="shared" si="8"/>
        <v>145</v>
      </c>
      <c r="G79" s="8">
        <f t="shared" si="8"/>
        <v>132</v>
      </c>
      <c r="H79" s="9">
        <v>2</v>
      </c>
      <c r="I79" s="9"/>
      <c r="J79" s="10">
        <v>1</v>
      </c>
      <c r="K79" s="10"/>
      <c r="L79" s="9"/>
      <c r="M79" s="9">
        <v>2</v>
      </c>
      <c r="N79" s="10"/>
      <c r="O79" s="10">
        <v>1</v>
      </c>
      <c r="P79" s="9"/>
      <c r="Q79" s="9">
        <v>2</v>
      </c>
      <c r="R79" s="10"/>
      <c r="S79" s="10">
        <v>1</v>
      </c>
      <c r="T79" s="9">
        <v>1</v>
      </c>
      <c r="U79" s="9"/>
      <c r="V79" s="11">
        <f t="shared" si="7"/>
        <v>10</v>
      </c>
    </row>
    <row r="80" spans="1:22" x14ac:dyDescent="0.25">
      <c r="A80" s="4" t="str">
        <f t="shared" si="8"/>
        <v>Московский</v>
      </c>
      <c r="B80" s="12" t="str">
        <f t="shared" si="8"/>
        <v>ГБОУ СОШ №507</v>
      </c>
      <c r="C80" s="6">
        <f t="shared" si="8"/>
        <v>11507</v>
      </c>
      <c r="D80" s="6" t="str">
        <f t="shared" si="8"/>
        <v>СОШ</v>
      </c>
      <c r="E80" s="8" t="str">
        <f t="shared" si="8"/>
        <v>2в</v>
      </c>
      <c r="F80" s="8">
        <f t="shared" si="8"/>
        <v>145</v>
      </c>
      <c r="G80" s="8">
        <f t="shared" si="8"/>
        <v>132</v>
      </c>
      <c r="H80" s="9">
        <v>2</v>
      </c>
      <c r="I80" s="9"/>
      <c r="J80" s="10">
        <v>1</v>
      </c>
      <c r="K80" s="10"/>
      <c r="L80" s="9">
        <v>2</v>
      </c>
      <c r="M80" s="9"/>
      <c r="N80" s="10">
        <v>1</v>
      </c>
      <c r="O80" s="10"/>
      <c r="P80" s="9">
        <v>2</v>
      </c>
      <c r="Q80" s="9"/>
      <c r="R80" s="10">
        <v>1</v>
      </c>
      <c r="S80" s="10"/>
      <c r="T80" s="9">
        <v>2</v>
      </c>
      <c r="U80" s="9"/>
      <c r="V80" s="11">
        <f t="shared" si="7"/>
        <v>11</v>
      </c>
    </row>
    <row r="81" spans="1:22" x14ac:dyDescent="0.25">
      <c r="A81" s="4" t="str">
        <f t="shared" si="8"/>
        <v>Московский</v>
      </c>
      <c r="B81" s="12" t="str">
        <f t="shared" si="8"/>
        <v>ГБОУ СОШ №507</v>
      </c>
      <c r="C81" s="6">
        <f t="shared" si="8"/>
        <v>11507</v>
      </c>
      <c r="D81" s="6" t="str">
        <f t="shared" si="8"/>
        <v>СОШ</v>
      </c>
      <c r="E81" s="8" t="str">
        <f t="shared" si="8"/>
        <v>2в</v>
      </c>
      <c r="F81" s="8">
        <f t="shared" si="8"/>
        <v>145</v>
      </c>
      <c r="G81" s="8">
        <f t="shared" si="8"/>
        <v>132</v>
      </c>
      <c r="H81" s="9">
        <v>1</v>
      </c>
      <c r="I81" s="9"/>
      <c r="J81" s="10">
        <v>1</v>
      </c>
      <c r="K81" s="10"/>
      <c r="L81" s="9">
        <v>2</v>
      </c>
      <c r="M81" s="9"/>
      <c r="N81" s="10"/>
      <c r="O81" s="10">
        <v>1</v>
      </c>
      <c r="P81" s="9"/>
      <c r="Q81" s="9">
        <v>2</v>
      </c>
      <c r="R81" s="10">
        <v>1</v>
      </c>
      <c r="S81" s="10"/>
      <c r="T81" s="9">
        <v>1</v>
      </c>
      <c r="U81" s="9"/>
      <c r="V81" s="11">
        <f t="shared" si="7"/>
        <v>9</v>
      </c>
    </row>
    <row r="82" spans="1:22" x14ac:dyDescent="0.25">
      <c r="A82" s="4" t="str">
        <f t="shared" si="8"/>
        <v>Московский</v>
      </c>
      <c r="B82" s="12" t="str">
        <f t="shared" si="8"/>
        <v>ГБОУ СОШ №507</v>
      </c>
      <c r="C82" s="6">
        <f t="shared" si="8"/>
        <v>11507</v>
      </c>
      <c r="D82" s="6" t="str">
        <f t="shared" si="8"/>
        <v>СОШ</v>
      </c>
      <c r="E82" s="8" t="str">
        <f t="shared" si="8"/>
        <v>2в</v>
      </c>
      <c r="F82" s="8">
        <f t="shared" si="8"/>
        <v>145</v>
      </c>
      <c r="G82" s="8">
        <f t="shared" si="8"/>
        <v>132</v>
      </c>
      <c r="H82" s="9"/>
      <c r="I82" s="9">
        <v>2</v>
      </c>
      <c r="J82" s="10">
        <v>1</v>
      </c>
      <c r="K82" s="10"/>
      <c r="L82" s="9">
        <v>2</v>
      </c>
      <c r="M82" s="9"/>
      <c r="N82" s="10">
        <v>1</v>
      </c>
      <c r="O82" s="10"/>
      <c r="P82" s="9"/>
      <c r="Q82" s="9">
        <v>1</v>
      </c>
      <c r="R82" s="10"/>
      <c r="S82" s="10">
        <v>1</v>
      </c>
      <c r="T82" s="9"/>
      <c r="U82" s="9">
        <v>1</v>
      </c>
      <c r="V82" s="11">
        <f t="shared" si="7"/>
        <v>9</v>
      </c>
    </row>
    <row r="83" spans="1:22" x14ac:dyDescent="0.25">
      <c r="A83" s="4" t="str">
        <f t="shared" si="8"/>
        <v>Московский</v>
      </c>
      <c r="B83" s="12" t="str">
        <f t="shared" si="8"/>
        <v>ГБОУ СОШ №507</v>
      </c>
      <c r="C83" s="6">
        <f t="shared" si="8"/>
        <v>11507</v>
      </c>
      <c r="D83" s="6" t="str">
        <f t="shared" si="8"/>
        <v>СОШ</v>
      </c>
      <c r="E83" s="8" t="str">
        <f t="shared" si="8"/>
        <v>2в</v>
      </c>
      <c r="F83" s="8">
        <f t="shared" si="8"/>
        <v>145</v>
      </c>
      <c r="G83" s="8">
        <f t="shared" si="8"/>
        <v>132</v>
      </c>
      <c r="H83" s="9"/>
      <c r="I83" s="9">
        <v>2</v>
      </c>
      <c r="J83" s="10"/>
      <c r="K83" s="10">
        <v>1</v>
      </c>
      <c r="L83" s="9">
        <v>2</v>
      </c>
      <c r="M83" s="9"/>
      <c r="N83" s="10">
        <v>1</v>
      </c>
      <c r="O83" s="10"/>
      <c r="P83" s="9"/>
      <c r="Q83" s="9">
        <v>2</v>
      </c>
      <c r="R83" s="10">
        <v>1</v>
      </c>
      <c r="S83" s="10"/>
      <c r="T83" s="9">
        <v>2</v>
      </c>
      <c r="U83" s="9"/>
      <c r="V83" s="11">
        <f t="shared" si="7"/>
        <v>11</v>
      </c>
    </row>
    <row r="84" spans="1:22" x14ac:dyDescent="0.25">
      <c r="A84" s="4" t="str">
        <f t="shared" si="8"/>
        <v>Московский</v>
      </c>
      <c r="B84" s="12" t="str">
        <f t="shared" si="8"/>
        <v>ГБОУ СОШ №507</v>
      </c>
      <c r="C84" s="6">
        <f t="shared" si="8"/>
        <v>11507</v>
      </c>
      <c r="D84" s="6" t="str">
        <f t="shared" si="8"/>
        <v>СОШ</v>
      </c>
      <c r="E84" s="8" t="str">
        <f t="shared" si="8"/>
        <v>2в</v>
      </c>
      <c r="F84" s="8">
        <f t="shared" si="8"/>
        <v>145</v>
      </c>
      <c r="G84" s="8">
        <f t="shared" si="8"/>
        <v>132</v>
      </c>
      <c r="H84" s="9">
        <v>2</v>
      </c>
      <c r="I84" s="9"/>
      <c r="J84" s="10">
        <v>1</v>
      </c>
      <c r="K84" s="10"/>
      <c r="L84" s="9">
        <v>2</v>
      </c>
      <c r="M84" s="9"/>
      <c r="N84" s="10"/>
      <c r="O84" s="10">
        <v>1</v>
      </c>
      <c r="P84" s="9">
        <v>2</v>
      </c>
      <c r="Q84" s="9"/>
      <c r="R84" s="10"/>
      <c r="S84" s="10">
        <v>1</v>
      </c>
      <c r="T84" s="9"/>
      <c r="U84" s="9">
        <v>2</v>
      </c>
      <c r="V84" s="11">
        <f t="shared" si="7"/>
        <v>11</v>
      </c>
    </row>
    <row r="85" spans="1:22" x14ac:dyDescent="0.25">
      <c r="A85" s="4" t="str">
        <f t="shared" si="8"/>
        <v>Московский</v>
      </c>
      <c r="B85" s="12" t="str">
        <f t="shared" si="8"/>
        <v>ГБОУ СОШ №507</v>
      </c>
      <c r="C85" s="6">
        <f t="shared" si="8"/>
        <v>11507</v>
      </c>
      <c r="D85" s="6" t="str">
        <f t="shared" si="8"/>
        <v>СОШ</v>
      </c>
      <c r="E85" s="8" t="str">
        <f t="shared" si="8"/>
        <v>2в</v>
      </c>
      <c r="F85" s="8">
        <f t="shared" si="8"/>
        <v>145</v>
      </c>
      <c r="G85" s="8">
        <f t="shared" si="8"/>
        <v>132</v>
      </c>
      <c r="H85" s="9">
        <v>2</v>
      </c>
      <c r="I85" s="9"/>
      <c r="J85" s="10">
        <v>1</v>
      </c>
      <c r="K85" s="10"/>
      <c r="L85" s="9">
        <v>2</v>
      </c>
      <c r="M85" s="9"/>
      <c r="N85" s="10"/>
      <c r="O85" s="10">
        <v>1</v>
      </c>
      <c r="P85" s="9">
        <v>2</v>
      </c>
      <c r="Q85" s="9"/>
      <c r="R85" s="10"/>
      <c r="S85" s="10">
        <v>1</v>
      </c>
      <c r="T85" s="9">
        <v>0</v>
      </c>
      <c r="U85" s="9"/>
      <c r="V85" s="11">
        <f t="shared" si="7"/>
        <v>9</v>
      </c>
    </row>
    <row r="86" spans="1:22" x14ac:dyDescent="0.25">
      <c r="A86" s="4" t="str">
        <f t="shared" ref="A86:G101" si="9">A85</f>
        <v>Московский</v>
      </c>
      <c r="B86" s="12" t="str">
        <f t="shared" si="9"/>
        <v>ГБОУ СОШ №507</v>
      </c>
      <c r="C86" s="6">
        <f t="shared" si="9"/>
        <v>11507</v>
      </c>
      <c r="D86" s="6" t="str">
        <f t="shared" si="9"/>
        <v>СОШ</v>
      </c>
      <c r="E86" s="8" t="str">
        <f t="shared" si="9"/>
        <v>2в</v>
      </c>
      <c r="F86" s="8">
        <f t="shared" si="9"/>
        <v>145</v>
      </c>
      <c r="G86" s="8">
        <f t="shared" si="9"/>
        <v>132</v>
      </c>
      <c r="H86" s="9">
        <v>2</v>
      </c>
      <c r="I86" s="9"/>
      <c r="J86" s="10"/>
      <c r="K86" s="10">
        <v>1</v>
      </c>
      <c r="L86" s="9"/>
      <c r="M86" s="9">
        <v>1</v>
      </c>
      <c r="N86" s="10">
        <v>1</v>
      </c>
      <c r="O86" s="10"/>
      <c r="P86" s="9">
        <v>2</v>
      </c>
      <c r="Q86" s="9"/>
      <c r="R86" s="10"/>
      <c r="S86" s="10">
        <v>1</v>
      </c>
      <c r="T86" s="9"/>
      <c r="U86" s="9">
        <v>2</v>
      </c>
      <c r="V86" s="11">
        <f t="shared" si="7"/>
        <v>10</v>
      </c>
    </row>
    <row r="87" spans="1:22" x14ac:dyDescent="0.25">
      <c r="A87" s="4" t="str">
        <f t="shared" si="9"/>
        <v>Московский</v>
      </c>
      <c r="B87" s="12" t="str">
        <f t="shared" si="9"/>
        <v>ГБОУ СОШ №507</v>
      </c>
      <c r="C87" s="6">
        <f t="shared" si="9"/>
        <v>11507</v>
      </c>
      <c r="D87" s="6" t="str">
        <f t="shared" si="9"/>
        <v>СОШ</v>
      </c>
      <c r="E87" s="13" t="s">
        <v>25</v>
      </c>
      <c r="F87" s="8">
        <f t="shared" si="9"/>
        <v>145</v>
      </c>
      <c r="G87" s="8">
        <f t="shared" si="9"/>
        <v>132</v>
      </c>
      <c r="H87" s="9">
        <v>2</v>
      </c>
      <c r="I87" s="9"/>
      <c r="J87" s="10"/>
      <c r="K87" s="10">
        <v>1</v>
      </c>
      <c r="L87" s="9">
        <v>2</v>
      </c>
      <c r="M87" s="9"/>
      <c r="N87" s="10">
        <v>1</v>
      </c>
      <c r="O87" s="10"/>
      <c r="P87" s="9">
        <v>0</v>
      </c>
      <c r="Q87" s="9"/>
      <c r="R87" s="10">
        <v>1</v>
      </c>
      <c r="S87" s="10"/>
      <c r="T87" s="9">
        <v>2</v>
      </c>
      <c r="U87" s="9"/>
      <c r="V87" s="11">
        <f t="shared" si="7"/>
        <v>9</v>
      </c>
    </row>
    <row r="88" spans="1:22" x14ac:dyDescent="0.25">
      <c r="A88" s="4" t="str">
        <f t="shared" si="9"/>
        <v>Московский</v>
      </c>
      <c r="B88" s="12" t="str">
        <f t="shared" si="9"/>
        <v>ГБОУ СОШ №507</v>
      </c>
      <c r="C88" s="6">
        <f t="shared" si="9"/>
        <v>11507</v>
      </c>
      <c r="D88" s="6" t="str">
        <f t="shared" si="9"/>
        <v>СОШ</v>
      </c>
      <c r="E88" s="8" t="str">
        <f t="shared" si="9"/>
        <v>2г</v>
      </c>
      <c r="F88" s="8">
        <f t="shared" si="9"/>
        <v>145</v>
      </c>
      <c r="G88" s="8">
        <f t="shared" si="9"/>
        <v>132</v>
      </c>
      <c r="H88" s="9"/>
      <c r="I88" s="9">
        <v>2</v>
      </c>
      <c r="J88" s="10">
        <v>1</v>
      </c>
      <c r="K88" s="10"/>
      <c r="L88" s="9"/>
      <c r="M88" s="9">
        <v>2</v>
      </c>
      <c r="N88" s="10">
        <v>1</v>
      </c>
      <c r="O88" s="10"/>
      <c r="P88" s="9">
        <v>2</v>
      </c>
      <c r="Q88" s="9"/>
      <c r="R88" s="10">
        <v>1</v>
      </c>
      <c r="S88" s="10"/>
      <c r="T88" s="9">
        <v>2</v>
      </c>
      <c r="U88" s="9"/>
      <c r="V88" s="11">
        <f t="shared" si="7"/>
        <v>11</v>
      </c>
    </row>
    <row r="89" spans="1:22" x14ac:dyDescent="0.25">
      <c r="A89" s="4" t="str">
        <f t="shared" si="9"/>
        <v>Московский</v>
      </c>
      <c r="B89" s="12" t="str">
        <f t="shared" si="9"/>
        <v>ГБОУ СОШ №507</v>
      </c>
      <c r="C89" s="6">
        <f t="shared" si="9"/>
        <v>11507</v>
      </c>
      <c r="D89" s="6" t="str">
        <f t="shared" si="9"/>
        <v>СОШ</v>
      </c>
      <c r="E89" s="8" t="str">
        <f t="shared" si="9"/>
        <v>2г</v>
      </c>
      <c r="F89" s="8">
        <f t="shared" si="9"/>
        <v>145</v>
      </c>
      <c r="G89" s="8">
        <f t="shared" si="9"/>
        <v>132</v>
      </c>
      <c r="H89" s="9"/>
      <c r="I89" s="9">
        <v>0</v>
      </c>
      <c r="J89" s="10">
        <v>1</v>
      </c>
      <c r="K89" s="10"/>
      <c r="L89" s="9">
        <v>1</v>
      </c>
      <c r="M89" s="9"/>
      <c r="N89" s="10">
        <v>0</v>
      </c>
      <c r="O89" s="10"/>
      <c r="P89" s="9">
        <v>0</v>
      </c>
      <c r="Q89" s="9"/>
      <c r="R89" s="10"/>
      <c r="S89" s="10">
        <v>1</v>
      </c>
      <c r="T89" s="9">
        <v>1</v>
      </c>
      <c r="U89" s="9"/>
      <c r="V89" s="11">
        <f t="shared" si="7"/>
        <v>4</v>
      </c>
    </row>
    <row r="90" spans="1:22" x14ac:dyDescent="0.25">
      <c r="A90" s="4" t="str">
        <f t="shared" si="9"/>
        <v>Московский</v>
      </c>
      <c r="B90" s="12" t="str">
        <f t="shared" si="9"/>
        <v>ГБОУ СОШ №507</v>
      </c>
      <c r="C90" s="6">
        <f t="shared" si="9"/>
        <v>11507</v>
      </c>
      <c r="D90" s="6" t="str">
        <f t="shared" si="9"/>
        <v>СОШ</v>
      </c>
      <c r="E90" s="8" t="str">
        <f t="shared" si="9"/>
        <v>2г</v>
      </c>
      <c r="F90" s="8">
        <f t="shared" si="9"/>
        <v>145</v>
      </c>
      <c r="G90" s="8">
        <f t="shared" si="9"/>
        <v>132</v>
      </c>
      <c r="H90" s="9"/>
      <c r="I90" s="9">
        <v>2</v>
      </c>
      <c r="J90" s="10"/>
      <c r="K90" s="10">
        <v>1</v>
      </c>
      <c r="L90" s="9">
        <v>2</v>
      </c>
      <c r="M90" s="9"/>
      <c r="N90" s="10">
        <v>1</v>
      </c>
      <c r="O90" s="10"/>
      <c r="P90" s="9">
        <v>0</v>
      </c>
      <c r="Q90" s="9"/>
      <c r="R90" s="10">
        <v>1</v>
      </c>
      <c r="S90" s="10"/>
      <c r="T90" s="9">
        <v>2</v>
      </c>
      <c r="U90" s="9"/>
      <c r="V90" s="11">
        <f t="shared" si="7"/>
        <v>9</v>
      </c>
    </row>
    <row r="91" spans="1:22" x14ac:dyDescent="0.25">
      <c r="A91" s="4" t="str">
        <f t="shared" si="9"/>
        <v>Московский</v>
      </c>
      <c r="B91" s="12" t="str">
        <f t="shared" si="9"/>
        <v>ГБОУ СОШ №507</v>
      </c>
      <c r="C91" s="6">
        <f t="shared" si="9"/>
        <v>11507</v>
      </c>
      <c r="D91" s="6" t="str">
        <f t="shared" si="9"/>
        <v>СОШ</v>
      </c>
      <c r="E91" s="8" t="str">
        <f t="shared" si="9"/>
        <v>2г</v>
      </c>
      <c r="F91" s="8">
        <f t="shared" si="9"/>
        <v>145</v>
      </c>
      <c r="G91" s="8">
        <f t="shared" si="9"/>
        <v>132</v>
      </c>
      <c r="H91" s="9"/>
      <c r="I91" s="9">
        <v>2</v>
      </c>
      <c r="J91" s="10"/>
      <c r="K91" s="10">
        <v>1</v>
      </c>
      <c r="L91" s="9">
        <v>2</v>
      </c>
      <c r="M91" s="9"/>
      <c r="N91" s="10">
        <v>1</v>
      </c>
      <c r="O91" s="10"/>
      <c r="P91" s="9">
        <v>2</v>
      </c>
      <c r="Q91" s="9"/>
      <c r="R91" s="10">
        <v>1</v>
      </c>
      <c r="S91" s="10"/>
      <c r="T91" s="9">
        <v>2</v>
      </c>
      <c r="U91" s="9"/>
      <c r="V91" s="11">
        <f t="shared" si="7"/>
        <v>11</v>
      </c>
    </row>
    <row r="92" spans="1:22" x14ac:dyDescent="0.25">
      <c r="A92" s="4" t="str">
        <f t="shared" si="9"/>
        <v>Московский</v>
      </c>
      <c r="B92" s="12" t="str">
        <f t="shared" si="9"/>
        <v>ГБОУ СОШ №507</v>
      </c>
      <c r="C92" s="6">
        <f t="shared" si="9"/>
        <v>11507</v>
      </c>
      <c r="D92" s="6" t="str">
        <f t="shared" si="9"/>
        <v>СОШ</v>
      </c>
      <c r="E92" s="8" t="str">
        <f t="shared" si="9"/>
        <v>2г</v>
      </c>
      <c r="F92" s="8">
        <f t="shared" si="9"/>
        <v>145</v>
      </c>
      <c r="G92" s="8">
        <f t="shared" si="9"/>
        <v>132</v>
      </c>
      <c r="H92" s="9">
        <v>2</v>
      </c>
      <c r="I92" s="9"/>
      <c r="J92" s="10">
        <v>1</v>
      </c>
      <c r="K92" s="10"/>
      <c r="L92" s="9"/>
      <c r="M92" s="9">
        <v>2</v>
      </c>
      <c r="N92" s="10">
        <v>1</v>
      </c>
      <c r="O92" s="10"/>
      <c r="P92" s="9">
        <v>2</v>
      </c>
      <c r="Q92" s="9"/>
      <c r="R92" s="10">
        <v>1</v>
      </c>
      <c r="S92" s="10"/>
      <c r="T92" s="9">
        <v>2</v>
      </c>
      <c r="U92" s="9"/>
      <c r="V92" s="11">
        <f t="shared" si="7"/>
        <v>11</v>
      </c>
    </row>
    <row r="93" spans="1:22" x14ac:dyDescent="0.25">
      <c r="A93" s="4" t="str">
        <f t="shared" si="9"/>
        <v>Московский</v>
      </c>
      <c r="B93" s="12" t="str">
        <f t="shared" si="9"/>
        <v>ГБОУ СОШ №507</v>
      </c>
      <c r="C93" s="6">
        <f t="shared" si="9"/>
        <v>11507</v>
      </c>
      <c r="D93" s="6" t="str">
        <f t="shared" si="9"/>
        <v>СОШ</v>
      </c>
      <c r="E93" s="8" t="str">
        <f t="shared" si="9"/>
        <v>2г</v>
      </c>
      <c r="F93" s="8">
        <f t="shared" si="9"/>
        <v>145</v>
      </c>
      <c r="G93" s="8">
        <f t="shared" si="9"/>
        <v>132</v>
      </c>
      <c r="H93" s="9">
        <v>2</v>
      </c>
      <c r="I93" s="9"/>
      <c r="J93" s="10"/>
      <c r="K93" s="10">
        <v>1</v>
      </c>
      <c r="L93" s="9"/>
      <c r="M93" s="9">
        <v>2</v>
      </c>
      <c r="N93" s="10">
        <v>1</v>
      </c>
      <c r="O93" s="10"/>
      <c r="P93" s="9"/>
      <c r="Q93" s="9">
        <v>2</v>
      </c>
      <c r="R93" s="10"/>
      <c r="S93" s="10">
        <v>1</v>
      </c>
      <c r="T93" s="9">
        <v>1</v>
      </c>
      <c r="U93" s="9"/>
      <c r="V93" s="11">
        <f t="shared" si="7"/>
        <v>10</v>
      </c>
    </row>
    <row r="94" spans="1:22" x14ac:dyDescent="0.25">
      <c r="A94" s="4" t="str">
        <f t="shared" si="9"/>
        <v>Московский</v>
      </c>
      <c r="B94" s="12" t="str">
        <f t="shared" si="9"/>
        <v>ГБОУ СОШ №507</v>
      </c>
      <c r="C94" s="6">
        <f t="shared" si="9"/>
        <v>11507</v>
      </c>
      <c r="D94" s="6" t="str">
        <f t="shared" si="9"/>
        <v>СОШ</v>
      </c>
      <c r="E94" s="8" t="str">
        <f t="shared" si="9"/>
        <v>2г</v>
      </c>
      <c r="F94" s="8">
        <f t="shared" si="9"/>
        <v>145</v>
      </c>
      <c r="G94" s="8">
        <f t="shared" si="9"/>
        <v>132</v>
      </c>
      <c r="H94" s="9"/>
      <c r="I94" s="9">
        <v>1</v>
      </c>
      <c r="J94" s="10">
        <v>1</v>
      </c>
      <c r="K94" s="10"/>
      <c r="L94" s="9"/>
      <c r="M94" s="9">
        <v>2</v>
      </c>
      <c r="N94" s="10">
        <v>1</v>
      </c>
      <c r="O94" s="10"/>
      <c r="P94" s="9">
        <v>2</v>
      </c>
      <c r="Q94" s="9"/>
      <c r="R94" s="10">
        <v>1</v>
      </c>
      <c r="S94" s="10"/>
      <c r="T94" s="9">
        <v>1</v>
      </c>
      <c r="U94" s="9"/>
      <c r="V94" s="11">
        <f t="shared" si="7"/>
        <v>9</v>
      </c>
    </row>
    <row r="95" spans="1:22" x14ac:dyDescent="0.25">
      <c r="A95" s="4" t="str">
        <f t="shared" si="9"/>
        <v>Московский</v>
      </c>
      <c r="B95" s="12" t="str">
        <f t="shared" si="9"/>
        <v>ГБОУ СОШ №507</v>
      </c>
      <c r="C95" s="6">
        <f t="shared" si="9"/>
        <v>11507</v>
      </c>
      <c r="D95" s="6" t="str">
        <f t="shared" si="9"/>
        <v>СОШ</v>
      </c>
      <c r="E95" s="8" t="str">
        <f t="shared" si="9"/>
        <v>2г</v>
      </c>
      <c r="F95" s="8">
        <f t="shared" si="9"/>
        <v>145</v>
      </c>
      <c r="G95" s="8">
        <f t="shared" si="9"/>
        <v>132</v>
      </c>
      <c r="H95" s="9"/>
      <c r="I95" s="9">
        <v>2</v>
      </c>
      <c r="J95" s="10">
        <v>1</v>
      </c>
      <c r="K95" s="10"/>
      <c r="L95" s="9"/>
      <c r="M95" s="9">
        <v>2</v>
      </c>
      <c r="N95" s="10">
        <v>1</v>
      </c>
      <c r="O95" s="10"/>
      <c r="P95" s="9">
        <v>2</v>
      </c>
      <c r="Q95" s="9"/>
      <c r="R95" s="10">
        <v>1</v>
      </c>
      <c r="S95" s="10"/>
      <c r="T95" s="9">
        <v>2</v>
      </c>
      <c r="U95" s="9"/>
      <c r="V95" s="11">
        <f t="shared" si="7"/>
        <v>11</v>
      </c>
    </row>
    <row r="96" spans="1:22" x14ac:dyDescent="0.25">
      <c r="A96" s="4" t="str">
        <f t="shared" si="9"/>
        <v>Московский</v>
      </c>
      <c r="B96" s="12" t="str">
        <f t="shared" si="9"/>
        <v>ГБОУ СОШ №507</v>
      </c>
      <c r="C96" s="6">
        <f t="shared" si="9"/>
        <v>11507</v>
      </c>
      <c r="D96" s="6" t="str">
        <f t="shared" si="9"/>
        <v>СОШ</v>
      </c>
      <c r="E96" s="8" t="str">
        <f t="shared" si="9"/>
        <v>2г</v>
      </c>
      <c r="F96" s="8">
        <f t="shared" si="9"/>
        <v>145</v>
      </c>
      <c r="G96" s="8">
        <f t="shared" si="9"/>
        <v>132</v>
      </c>
      <c r="H96" s="9">
        <v>2</v>
      </c>
      <c r="I96" s="9"/>
      <c r="J96" s="10"/>
      <c r="K96" s="10">
        <v>1</v>
      </c>
      <c r="L96" s="9">
        <v>2</v>
      </c>
      <c r="M96" s="9"/>
      <c r="N96" s="10">
        <v>1</v>
      </c>
      <c r="O96" s="10"/>
      <c r="P96" s="9">
        <v>2</v>
      </c>
      <c r="Q96" s="9"/>
      <c r="R96" s="10"/>
      <c r="S96" s="10">
        <v>1</v>
      </c>
      <c r="T96" s="9">
        <v>2</v>
      </c>
      <c r="U96" s="9"/>
      <c r="V96" s="11">
        <f t="shared" si="7"/>
        <v>11</v>
      </c>
    </row>
    <row r="97" spans="1:22" x14ac:dyDescent="0.25">
      <c r="A97" s="4" t="str">
        <f t="shared" si="9"/>
        <v>Московский</v>
      </c>
      <c r="B97" s="12" t="str">
        <f t="shared" si="9"/>
        <v>ГБОУ СОШ №507</v>
      </c>
      <c r="C97" s="6">
        <f t="shared" si="9"/>
        <v>11507</v>
      </c>
      <c r="D97" s="6" t="str">
        <f t="shared" si="9"/>
        <v>СОШ</v>
      </c>
      <c r="E97" s="8" t="str">
        <f t="shared" si="9"/>
        <v>2г</v>
      </c>
      <c r="F97" s="8">
        <f t="shared" si="9"/>
        <v>145</v>
      </c>
      <c r="G97" s="8">
        <f t="shared" si="9"/>
        <v>132</v>
      </c>
      <c r="H97" s="9"/>
      <c r="I97" s="9">
        <v>2</v>
      </c>
      <c r="J97" s="10">
        <v>1</v>
      </c>
      <c r="K97" s="10"/>
      <c r="L97" s="9">
        <v>2</v>
      </c>
      <c r="M97" s="9"/>
      <c r="N97" s="10">
        <v>1</v>
      </c>
      <c r="O97" s="10"/>
      <c r="P97" s="9"/>
      <c r="Q97" s="9">
        <v>2</v>
      </c>
      <c r="R97" s="10"/>
      <c r="S97" s="10">
        <v>1</v>
      </c>
      <c r="T97" s="9">
        <v>2</v>
      </c>
      <c r="U97" s="9"/>
      <c r="V97" s="11">
        <f t="shared" si="7"/>
        <v>11</v>
      </c>
    </row>
    <row r="98" spans="1:22" x14ac:dyDescent="0.25">
      <c r="A98" s="4" t="str">
        <f t="shared" si="9"/>
        <v>Московский</v>
      </c>
      <c r="B98" s="12" t="str">
        <f t="shared" si="9"/>
        <v>ГБОУ СОШ №507</v>
      </c>
      <c r="C98" s="6">
        <f t="shared" si="9"/>
        <v>11507</v>
      </c>
      <c r="D98" s="6" t="str">
        <f t="shared" si="9"/>
        <v>СОШ</v>
      </c>
      <c r="E98" s="8" t="str">
        <f t="shared" si="9"/>
        <v>2г</v>
      </c>
      <c r="F98" s="8">
        <f t="shared" si="9"/>
        <v>145</v>
      </c>
      <c r="G98" s="8">
        <f t="shared" si="9"/>
        <v>132</v>
      </c>
      <c r="H98" s="9"/>
      <c r="I98" s="9">
        <v>2</v>
      </c>
      <c r="J98" s="10"/>
      <c r="K98" s="10">
        <v>1</v>
      </c>
      <c r="L98" s="9"/>
      <c r="M98" s="9">
        <v>2</v>
      </c>
      <c r="N98" s="10">
        <v>1</v>
      </c>
      <c r="O98" s="10"/>
      <c r="P98" s="9">
        <v>0</v>
      </c>
      <c r="Q98" s="9"/>
      <c r="R98" s="10">
        <v>1</v>
      </c>
      <c r="S98" s="10"/>
      <c r="T98" s="9">
        <v>2</v>
      </c>
      <c r="U98" s="9"/>
      <c r="V98" s="11">
        <f t="shared" si="7"/>
        <v>9</v>
      </c>
    </row>
    <row r="99" spans="1:22" x14ac:dyDescent="0.25">
      <c r="A99" s="4" t="str">
        <f t="shared" si="9"/>
        <v>Московский</v>
      </c>
      <c r="B99" s="12" t="str">
        <f t="shared" si="9"/>
        <v>ГБОУ СОШ №507</v>
      </c>
      <c r="C99" s="6">
        <f t="shared" si="9"/>
        <v>11507</v>
      </c>
      <c r="D99" s="6" t="str">
        <f t="shared" si="9"/>
        <v>СОШ</v>
      </c>
      <c r="E99" s="8" t="str">
        <f t="shared" si="9"/>
        <v>2г</v>
      </c>
      <c r="F99" s="8">
        <f t="shared" si="9"/>
        <v>145</v>
      </c>
      <c r="G99" s="8">
        <f t="shared" si="9"/>
        <v>132</v>
      </c>
      <c r="H99" s="9">
        <v>2</v>
      </c>
      <c r="I99" s="9"/>
      <c r="J99" s="10">
        <v>1</v>
      </c>
      <c r="K99" s="10"/>
      <c r="L99" s="9"/>
      <c r="M99" s="9">
        <v>2</v>
      </c>
      <c r="N99" s="10">
        <v>1</v>
      </c>
      <c r="O99" s="10"/>
      <c r="P99" s="9">
        <v>2</v>
      </c>
      <c r="Q99" s="9"/>
      <c r="R99" s="10"/>
      <c r="S99" s="10">
        <v>1</v>
      </c>
      <c r="T99" s="9">
        <v>2</v>
      </c>
      <c r="U99" s="9"/>
      <c r="V99" s="11">
        <f t="shared" si="7"/>
        <v>11</v>
      </c>
    </row>
    <row r="100" spans="1:22" x14ac:dyDescent="0.25">
      <c r="A100" s="4" t="str">
        <f t="shared" si="9"/>
        <v>Московский</v>
      </c>
      <c r="B100" s="12" t="str">
        <f t="shared" si="9"/>
        <v>ГБОУ СОШ №507</v>
      </c>
      <c r="C100" s="6">
        <f t="shared" si="9"/>
        <v>11507</v>
      </c>
      <c r="D100" s="6" t="str">
        <f t="shared" si="9"/>
        <v>СОШ</v>
      </c>
      <c r="E100" s="8" t="str">
        <f t="shared" si="9"/>
        <v>2г</v>
      </c>
      <c r="F100" s="8">
        <f t="shared" si="9"/>
        <v>145</v>
      </c>
      <c r="G100" s="8">
        <f t="shared" si="9"/>
        <v>132</v>
      </c>
      <c r="H100" s="9"/>
      <c r="I100" s="9">
        <v>2</v>
      </c>
      <c r="J100" s="10"/>
      <c r="K100" s="10">
        <v>1</v>
      </c>
      <c r="L100" s="9"/>
      <c r="M100" s="9">
        <v>2</v>
      </c>
      <c r="N100" s="10">
        <v>1</v>
      </c>
      <c r="O100" s="10"/>
      <c r="P100" s="9">
        <v>0</v>
      </c>
      <c r="Q100" s="9"/>
      <c r="R100" s="10"/>
      <c r="S100" s="10">
        <v>1</v>
      </c>
      <c r="T100" s="9">
        <v>2</v>
      </c>
      <c r="U100" s="9"/>
      <c r="V100" s="11">
        <f t="shared" si="7"/>
        <v>9</v>
      </c>
    </row>
    <row r="101" spans="1:22" x14ac:dyDescent="0.25">
      <c r="A101" s="4" t="str">
        <f t="shared" si="9"/>
        <v>Московский</v>
      </c>
      <c r="B101" s="12" t="str">
        <f t="shared" si="9"/>
        <v>ГБОУ СОШ №507</v>
      </c>
      <c r="C101" s="6">
        <f t="shared" si="9"/>
        <v>11507</v>
      </c>
      <c r="D101" s="6" t="str">
        <f t="shared" si="9"/>
        <v>СОШ</v>
      </c>
      <c r="E101" s="8" t="str">
        <f t="shared" si="9"/>
        <v>2г</v>
      </c>
      <c r="F101" s="8">
        <f t="shared" si="9"/>
        <v>145</v>
      </c>
      <c r="G101" s="8">
        <f t="shared" si="9"/>
        <v>132</v>
      </c>
      <c r="H101" s="9"/>
      <c r="I101" s="9">
        <v>2</v>
      </c>
      <c r="J101" s="10">
        <v>1</v>
      </c>
      <c r="K101" s="10"/>
      <c r="L101" s="9">
        <v>2</v>
      </c>
      <c r="M101" s="9"/>
      <c r="N101" s="10">
        <v>1</v>
      </c>
      <c r="O101" s="10"/>
      <c r="P101" s="9">
        <v>0</v>
      </c>
      <c r="Q101" s="9"/>
      <c r="R101" s="10">
        <v>1</v>
      </c>
      <c r="S101" s="10"/>
      <c r="T101" s="9">
        <v>2</v>
      </c>
      <c r="U101" s="9"/>
      <c r="V101" s="11">
        <f t="shared" si="7"/>
        <v>9</v>
      </c>
    </row>
    <row r="102" spans="1:22" x14ac:dyDescent="0.25">
      <c r="A102" s="4" t="str">
        <f t="shared" ref="A102:G117" si="10">A101</f>
        <v>Московский</v>
      </c>
      <c r="B102" s="12" t="str">
        <f t="shared" si="10"/>
        <v>ГБОУ СОШ №507</v>
      </c>
      <c r="C102" s="6">
        <f t="shared" si="10"/>
        <v>11507</v>
      </c>
      <c r="D102" s="6" t="str">
        <f t="shared" si="10"/>
        <v>СОШ</v>
      </c>
      <c r="E102" s="8" t="str">
        <f t="shared" si="10"/>
        <v>2г</v>
      </c>
      <c r="F102" s="8">
        <f t="shared" si="10"/>
        <v>145</v>
      </c>
      <c r="G102" s="8">
        <f t="shared" si="10"/>
        <v>132</v>
      </c>
      <c r="H102" s="9"/>
      <c r="I102" s="9">
        <v>2</v>
      </c>
      <c r="J102" s="10">
        <v>1</v>
      </c>
      <c r="K102" s="10"/>
      <c r="L102" s="9">
        <v>2</v>
      </c>
      <c r="M102" s="9"/>
      <c r="N102" s="10">
        <v>1</v>
      </c>
      <c r="O102" s="10"/>
      <c r="P102" s="9">
        <v>0</v>
      </c>
      <c r="Q102" s="9"/>
      <c r="R102" s="10"/>
      <c r="S102" s="10">
        <v>1</v>
      </c>
      <c r="T102" s="9">
        <v>1</v>
      </c>
      <c r="U102" s="9"/>
      <c r="V102" s="11">
        <f t="shared" si="7"/>
        <v>8</v>
      </c>
    </row>
    <row r="103" spans="1:22" x14ac:dyDescent="0.25">
      <c r="A103" s="4" t="str">
        <f t="shared" si="10"/>
        <v>Московский</v>
      </c>
      <c r="B103" s="12" t="str">
        <f t="shared" si="10"/>
        <v>ГБОУ СОШ №507</v>
      </c>
      <c r="C103" s="6">
        <f t="shared" si="10"/>
        <v>11507</v>
      </c>
      <c r="D103" s="6" t="str">
        <f t="shared" si="10"/>
        <v>СОШ</v>
      </c>
      <c r="E103" s="8" t="str">
        <f t="shared" si="10"/>
        <v>2г</v>
      </c>
      <c r="F103" s="8">
        <f t="shared" si="10"/>
        <v>145</v>
      </c>
      <c r="G103" s="8">
        <f t="shared" si="10"/>
        <v>132</v>
      </c>
      <c r="H103" s="9"/>
      <c r="I103" s="9">
        <v>2</v>
      </c>
      <c r="J103" s="10">
        <v>1</v>
      </c>
      <c r="K103" s="10"/>
      <c r="L103" s="9">
        <v>2</v>
      </c>
      <c r="M103" s="9"/>
      <c r="N103" s="10">
        <v>1</v>
      </c>
      <c r="O103" s="10"/>
      <c r="P103" s="9"/>
      <c r="Q103" s="9">
        <v>2</v>
      </c>
      <c r="R103" s="10"/>
      <c r="S103" s="10">
        <v>0</v>
      </c>
      <c r="T103" s="9">
        <v>1</v>
      </c>
      <c r="U103" s="9"/>
      <c r="V103" s="11">
        <f t="shared" si="7"/>
        <v>9</v>
      </c>
    </row>
    <row r="104" spans="1:22" x14ac:dyDescent="0.25">
      <c r="A104" s="4" t="str">
        <f t="shared" si="10"/>
        <v>Московский</v>
      </c>
      <c r="B104" s="12" t="str">
        <f t="shared" si="10"/>
        <v>ГБОУ СОШ №507</v>
      </c>
      <c r="C104" s="6">
        <f t="shared" si="10"/>
        <v>11507</v>
      </c>
      <c r="D104" s="6" t="str">
        <f t="shared" si="10"/>
        <v>СОШ</v>
      </c>
      <c r="E104" s="8" t="str">
        <f t="shared" si="10"/>
        <v>2г</v>
      </c>
      <c r="F104" s="8">
        <f t="shared" si="10"/>
        <v>145</v>
      </c>
      <c r="G104" s="8">
        <f t="shared" si="10"/>
        <v>132</v>
      </c>
      <c r="H104" s="9">
        <v>2</v>
      </c>
      <c r="I104" s="9"/>
      <c r="J104" s="10">
        <v>1</v>
      </c>
      <c r="K104" s="10"/>
      <c r="L104" s="9"/>
      <c r="M104" s="9">
        <v>2</v>
      </c>
      <c r="N104" s="10">
        <v>1</v>
      </c>
      <c r="O104" s="10"/>
      <c r="P104" s="9">
        <v>0</v>
      </c>
      <c r="Q104" s="9"/>
      <c r="R104" s="10"/>
      <c r="S104" s="10">
        <v>1</v>
      </c>
      <c r="T104" s="9">
        <v>1</v>
      </c>
      <c r="U104" s="9"/>
      <c r="V104" s="11">
        <f t="shared" si="7"/>
        <v>8</v>
      </c>
    </row>
    <row r="105" spans="1:22" x14ac:dyDescent="0.25">
      <c r="A105" s="4" t="str">
        <f t="shared" si="10"/>
        <v>Московский</v>
      </c>
      <c r="B105" s="12" t="str">
        <f t="shared" si="10"/>
        <v>ГБОУ СОШ №507</v>
      </c>
      <c r="C105" s="6">
        <f t="shared" si="10"/>
        <v>11507</v>
      </c>
      <c r="D105" s="6" t="str">
        <f t="shared" si="10"/>
        <v>СОШ</v>
      </c>
      <c r="E105" s="8" t="str">
        <f t="shared" si="10"/>
        <v>2г</v>
      </c>
      <c r="F105" s="8">
        <f t="shared" si="10"/>
        <v>145</v>
      </c>
      <c r="G105" s="8">
        <f t="shared" si="10"/>
        <v>132</v>
      </c>
      <c r="H105" s="9"/>
      <c r="I105" s="9">
        <v>1</v>
      </c>
      <c r="J105" s="10">
        <v>0</v>
      </c>
      <c r="K105" s="10"/>
      <c r="L105" s="9"/>
      <c r="M105" s="9">
        <v>2</v>
      </c>
      <c r="N105" s="10">
        <v>0</v>
      </c>
      <c r="O105" s="10"/>
      <c r="P105" s="9">
        <v>0</v>
      </c>
      <c r="Q105" s="9"/>
      <c r="R105" s="10"/>
      <c r="S105" s="10">
        <v>0</v>
      </c>
      <c r="T105" s="9">
        <v>1</v>
      </c>
      <c r="U105" s="9"/>
      <c r="V105" s="11">
        <f t="shared" si="7"/>
        <v>4</v>
      </c>
    </row>
    <row r="106" spans="1:22" x14ac:dyDescent="0.25">
      <c r="A106" s="4" t="str">
        <f t="shared" si="10"/>
        <v>Московский</v>
      </c>
      <c r="B106" s="12" t="str">
        <f t="shared" si="10"/>
        <v>ГБОУ СОШ №507</v>
      </c>
      <c r="C106" s="6">
        <f t="shared" si="10"/>
        <v>11507</v>
      </c>
      <c r="D106" s="6" t="str">
        <f t="shared" si="10"/>
        <v>СОШ</v>
      </c>
      <c r="E106" s="8" t="str">
        <f t="shared" si="10"/>
        <v>2г</v>
      </c>
      <c r="F106" s="8">
        <f t="shared" si="10"/>
        <v>145</v>
      </c>
      <c r="G106" s="8">
        <f t="shared" si="10"/>
        <v>132</v>
      </c>
      <c r="H106" s="9"/>
      <c r="I106" s="9">
        <v>2</v>
      </c>
      <c r="J106" s="10">
        <v>1</v>
      </c>
      <c r="K106" s="10"/>
      <c r="L106" s="9">
        <v>2</v>
      </c>
      <c r="M106" s="9"/>
      <c r="N106" s="10">
        <v>1</v>
      </c>
      <c r="O106" s="10"/>
      <c r="P106" s="9">
        <v>2</v>
      </c>
      <c r="Q106" s="9"/>
      <c r="R106" s="10">
        <v>1</v>
      </c>
      <c r="S106" s="10"/>
      <c r="T106" s="9">
        <v>1</v>
      </c>
      <c r="U106" s="9"/>
      <c r="V106" s="11">
        <f t="shared" si="7"/>
        <v>10</v>
      </c>
    </row>
    <row r="107" spans="1:22" x14ac:dyDescent="0.25">
      <c r="A107" s="4" t="str">
        <f t="shared" si="10"/>
        <v>Московский</v>
      </c>
      <c r="B107" s="12" t="str">
        <f t="shared" si="10"/>
        <v>ГБОУ СОШ №507</v>
      </c>
      <c r="C107" s="6">
        <f t="shared" si="10"/>
        <v>11507</v>
      </c>
      <c r="D107" s="6" t="str">
        <f t="shared" si="10"/>
        <v>СОШ</v>
      </c>
      <c r="E107" s="8" t="str">
        <f t="shared" si="10"/>
        <v>2г</v>
      </c>
      <c r="F107" s="8">
        <f t="shared" si="10"/>
        <v>145</v>
      </c>
      <c r="G107" s="8">
        <f t="shared" si="10"/>
        <v>132</v>
      </c>
      <c r="H107" s="9">
        <v>2</v>
      </c>
      <c r="I107" s="9"/>
      <c r="J107" s="10"/>
      <c r="K107" s="10">
        <v>1</v>
      </c>
      <c r="L107" s="9">
        <v>2</v>
      </c>
      <c r="M107" s="9"/>
      <c r="N107" s="10">
        <v>1</v>
      </c>
      <c r="O107" s="10"/>
      <c r="P107" s="9">
        <v>2</v>
      </c>
      <c r="Q107" s="9"/>
      <c r="R107" s="10"/>
      <c r="S107" s="10">
        <v>1</v>
      </c>
      <c r="T107" s="9">
        <v>1</v>
      </c>
      <c r="U107" s="9"/>
      <c r="V107" s="11">
        <f t="shared" si="7"/>
        <v>10</v>
      </c>
    </row>
    <row r="108" spans="1:22" x14ac:dyDescent="0.25">
      <c r="A108" s="4" t="str">
        <f t="shared" si="10"/>
        <v>Московский</v>
      </c>
      <c r="B108" s="12" t="str">
        <f t="shared" si="10"/>
        <v>ГБОУ СОШ №507</v>
      </c>
      <c r="C108" s="6">
        <f t="shared" si="10"/>
        <v>11507</v>
      </c>
      <c r="D108" s="6" t="str">
        <f t="shared" si="10"/>
        <v>СОШ</v>
      </c>
      <c r="E108" s="8" t="str">
        <f t="shared" si="10"/>
        <v>2г</v>
      </c>
      <c r="F108" s="8">
        <f t="shared" si="10"/>
        <v>145</v>
      </c>
      <c r="G108" s="8">
        <f t="shared" si="10"/>
        <v>132</v>
      </c>
      <c r="H108" s="9"/>
      <c r="I108" s="9">
        <v>2</v>
      </c>
      <c r="J108" s="10">
        <v>1</v>
      </c>
      <c r="K108" s="10"/>
      <c r="L108" s="9">
        <v>2</v>
      </c>
      <c r="M108" s="9"/>
      <c r="N108" s="10">
        <v>1</v>
      </c>
      <c r="O108" s="10"/>
      <c r="P108" s="9"/>
      <c r="Q108" s="9">
        <v>2</v>
      </c>
      <c r="R108" s="10">
        <v>1</v>
      </c>
      <c r="S108" s="10"/>
      <c r="T108" s="9">
        <v>2</v>
      </c>
      <c r="U108" s="9"/>
      <c r="V108" s="11">
        <f t="shared" si="7"/>
        <v>11</v>
      </c>
    </row>
    <row r="109" spans="1:22" x14ac:dyDescent="0.25">
      <c r="A109" s="4" t="str">
        <f t="shared" si="10"/>
        <v>Московский</v>
      </c>
      <c r="B109" s="12" t="str">
        <f t="shared" si="10"/>
        <v>ГБОУ СОШ №507</v>
      </c>
      <c r="C109" s="6">
        <f t="shared" si="10"/>
        <v>11507</v>
      </c>
      <c r="D109" s="6" t="str">
        <f t="shared" si="10"/>
        <v>СОШ</v>
      </c>
      <c r="E109" s="8" t="str">
        <f t="shared" si="10"/>
        <v>2г</v>
      </c>
      <c r="F109" s="8">
        <f t="shared" si="10"/>
        <v>145</v>
      </c>
      <c r="G109" s="8">
        <f t="shared" si="10"/>
        <v>132</v>
      </c>
      <c r="H109" s="9">
        <v>2</v>
      </c>
      <c r="I109" s="9"/>
      <c r="J109" s="10">
        <v>1</v>
      </c>
      <c r="K109" s="10"/>
      <c r="L109" s="9">
        <v>2</v>
      </c>
      <c r="M109" s="9"/>
      <c r="N109" s="10">
        <v>1</v>
      </c>
      <c r="O109" s="10"/>
      <c r="P109" s="9">
        <v>2</v>
      </c>
      <c r="Q109" s="9"/>
      <c r="R109" s="10">
        <v>1</v>
      </c>
      <c r="S109" s="10"/>
      <c r="T109" s="9">
        <v>1</v>
      </c>
      <c r="U109" s="9"/>
      <c r="V109" s="11">
        <f t="shared" si="7"/>
        <v>10</v>
      </c>
    </row>
    <row r="110" spans="1:22" x14ac:dyDescent="0.25">
      <c r="A110" s="4" t="str">
        <f t="shared" si="10"/>
        <v>Московский</v>
      </c>
      <c r="B110" s="12" t="str">
        <f t="shared" si="10"/>
        <v>ГБОУ СОШ №507</v>
      </c>
      <c r="C110" s="6">
        <f t="shared" si="10"/>
        <v>11507</v>
      </c>
      <c r="D110" s="6" t="str">
        <f t="shared" si="10"/>
        <v>СОШ</v>
      </c>
      <c r="E110" s="13" t="s">
        <v>49</v>
      </c>
      <c r="F110" s="8">
        <f t="shared" si="10"/>
        <v>145</v>
      </c>
      <c r="G110" s="8">
        <f t="shared" si="10"/>
        <v>132</v>
      </c>
      <c r="H110" s="9"/>
      <c r="I110" s="9">
        <v>1</v>
      </c>
      <c r="J110" s="10">
        <v>1</v>
      </c>
      <c r="K110" s="10"/>
      <c r="L110" s="9">
        <v>2</v>
      </c>
      <c r="M110" s="9"/>
      <c r="N110" s="10"/>
      <c r="O110" s="10">
        <v>1</v>
      </c>
      <c r="P110" s="9"/>
      <c r="Q110" s="9">
        <v>2</v>
      </c>
      <c r="R110" s="10"/>
      <c r="S110" s="10">
        <v>1</v>
      </c>
      <c r="T110" s="9"/>
      <c r="U110" s="9">
        <v>1</v>
      </c>
      <c r="V110" s="11">
        <f t="shared" si="7"/>
        <v>9</v>
      </c>
    </row>
    <row r="111" spans="1:22" x14ac:dyDescent="0.25">
      <c r="A111" s="4" t="str">
        <f t="shared" si="10"/>
        <v>Московский</v>
      </c>
      <c r="B111" s="12" t="str">
        <f t="shared" si="10"/>
        <v>ГБОУ СОШ №507</v>
      </c>
      <c r="C111" s="6">
        <f t="shared" si="10"/>
        <v>11507</v>
      </c>
      <c r="D111" s="6" t="str">
        <f t="shared" si="10"/>
        <v>СОШ</v>
      </c>
      <c r="E111" s="8" t="str">
        <f t="shared" si="10"/>
        <v>2д</v>
      </c>
      <c r="F111" s="8">
        <f t="shared" si="10"/>
        <v>145</v>
      </c>
      <c r="G111" s="8">
        <f t="shared" si="10"/>
        <v>132</v>
      </c>
      <c r="H111" s="9">
        <v>1</v>
      </c>
      <c r="I111" s="9"/>
      <c r="J111" s="10">
        <v>1</v>
      </c>
      <c r="K111" s="10"/>
      <c r="L111" s="9">
        <v>1</v>
      </c>
      <c r="M111" s="9"/>
      <c r="N111" s="10">
        <v>1</v>
      </c>
      <c r="O111" s="10"/>
      <c r="P111" s="9">
        <v>1</v>
      </c>
      <c r="Q111" s="9"/>
      <c r="R111" s="10">
        <v>0</v>
      </c>
      <c r="S111" s="10"/>
      <c r="T111" s="9">
        <v>0</v>
      </c>
      <c r="U111" s="9"/>
      <c r="V111" s="11">
        <f t="shared" si="7"/>
        <v>5</v>
      </c>
    </row>
    <row r="112" spans="1:22" x14ac:dyDescent="0.25">
      <c r="A112" s="4" t="str">
        <f t="shared" si="10"/>
        <v>Московский</v>
      </c>
      <c r="B112" s="12" t="str">
        <f t="shared" si="10"/>
        <v>ГБОУ СОШ №507</v>
      </c>
      <c r="C112" s="6">
        <f t="shared" si="10"/>
        <v>11507</v>
      </c>
      <c r="D112" s="6" t="str">
        <f t="shared" si="10"/>
        <v>СОШ</v>
      </c>
      <c r="E112" s="8" t="str">
        <f t="shared" si="10"/>
        <v>2д</v>
      </c>
      <c r="F112" s="8">
        <f t="shared" si="10"/>
        <v>145</v>
      </c>
      <c r="G112" s="8">
        <f t="shared" si="10"/>
        <v>132</v>
      </c>
      <c r="H112" s="9"/>
      <c r="I112" s="9">
        <v>2</v>
      </c>
      <c r="J112" s="10"/>
      <c r="K112" s="10">
        <v>1</v>
      </c>
      <c r="L112" s="9">
        <v>2</v>
      </c>
      <c r="M112" s="9"/>
      <c r="N112" s="10">
        <v>1</v>
      </c>
      <c r="O112" s="10"/>
      <c r="P112" s="9"/>
      <c r="Q112" s="9">
        <v>2</v>
      </c>
      <c r="R112" s="10">
        <v>1</v>
      </c>
      <c r="S112" s="10"/>
      <c r="T112" s="9">
        <v>2</v>
      </c>
      <c r="U112" s="9"/>
      <c r="V112" s="11">
        <f t="shared" si="7"/>
        <v>11</v>
      </c>
    </row>
    <row r="113" spans="1:22" x14ac:dyDescent="0.25">
      <c r="A113" s="4" t="str">
        <f t="shared" si="10"/>
        <v>Московский</v>
      </c>
      <c r="B113" s="12" t="str">
        <f t="shared" si="10"/>
        <v>ГБОУ СОШ №507</v>
      </c>
      <c r="C113" s="6">
        <f t="shared" si="10"/>
        <v>11507</v>
      </c>
      <c r="D113" s="6" t="str">
        <f t="shared" si="10"/>
        <v>СОШ</v>
      </c>
      <c r="E113" s="8" t="str">
        <f t="shared" si="10"/>
        <v>2д</v>
      </c>
      <c r="F113" s="8">
        <f t="shared" si="10"/>
        <v>145</v>
      </c>
      <c r="G113" s="8">
        <f t="shared" si="10"/>
        <v>132</v>
      </c>
      <c r="H113" s="9"/>
      <c r="I113" s="9">
        <v>2</v>
      </c>
      <c r="J113" s="10"/>
      <c r="K113" s="10">
        <v>1</v>
      </c>
      <c r="L113" s="9">
        <v>2</v>
      </c>
      <c r="M113" s="9"/>
      <c r="N113" s="10">
        <v>1</v>
      </c>
      <c r="O113" s="10"/>
      <c r="P113" s="9">
        <v>2</v>
      </c>
      <c r="Q113" s="9"/>
      <c r="R113" s="10">
        <v>1</v>
      </c>
      <c r="S113" s="10"/>
      <c r="T113" s="9"/>
      <c r="U113" s="9">
        <v>1</v>
      </c>
      <c r="V113" s="11">
        <f t="shared" si="7"/>
        <v>10</v>
      </c>
    </row>
    <row r="114" spans="1:22" x14ac:dyDescent="0.25">
      <c r="A114" s="4" t="str">
        <f t="shared" si="10"/>
        <v>Московский</v>
      </c>
      <c r="B114" s="12" t="str">
        <f t="shared" si="10"/>
        <v>ГБОУ СОШ №507</v>
      </c>
      <c r="C114" s="6">
        <f t="shared" si="10"/>
        <v>11507</v>
      </c>
      <c r="D114" s="6" t="str">
        <f t="shared" si="10"/>
        <v>СОШ</v>
      </c>
      <c r="E114" s="8" t="str">
        <f t="shared" si="10"/>
        <v>2д</v>
      </c>
      <c r="F114" s="8">
        <f t="shared" si="10"/>
        <v>145</v>
      </c>
      <c r="G114" s="8">
        <f t="shared" si="10"/>
        <v>132</v>
      </c>
      <c r="H114" s="9">
        <v>2</v>
      </c>
      <c r="I114" s="9"/>
      <c r="J114" s="10">
        <v>1</v>
      </c>
      <c r="K114" s="10"/>
      <c r="L114" s="9"/>
      <c r="M114" s="9">
        <v>1</v>
      </c>
      <c r="N114" s="10">
        <v>1</v>
      </c>
      <c r="O114" s="10"/>
      <c r="P114" s="9">
        <v>2</v>
      </c>
      <c r="Q114" s="9"/>
      <c r="R114" s="10"/>
      <c r="S114" s="10">
        <v>1</v>
      </c>
      <c r="T114" s="9"/>
      <c r="U114" s="9">
        <v>0</v>
      </c>
      <c r="V114" s="11">
        <f t="shared" si="7"/>
        <v>8</v>
      </c>
    </row>
    <row r="115" spans="1:22" x14ac:dyDescent="0.25">
      <c r="A115" s="4" t="str">
        <f t="shared" si="10"/>
        <v>Московский</v>
      </c>
      <c r="B115" s="12" t="str">
        <f t="shared" si="10"/>
        <v>ГБОУ СОШ №507</v>
      </c>
      <c r="C115" s="6">
        <f t="shared" si="10"/>
        <v>11507</v>
      </c>
      <c r="D115" s="6" t="str">
        <f t="shared" si="10"/>
        <v>СОШ</v>
      </c>
      <c r="E115" s="8" t="str">
        <f t="shared" si="10"/>
        <v>2д</v>
      </c>
      <c r="F115" s="8">
        <f t="shared" si="10"/>
        <v>145</v>
      </c>
      <c r="G115" s="8">
        <f t="shared" si="10"/>
        <v>132</v>
      </c>
      <c r="H115" s="9"/>
      <c r="I115" s="9">
        <v>2</v>
      </c>
      <c r="J115" s="10">
        <v>1</v>
      </c>
      <c r="K115" s="10"/>
      <c r="L115" s="9"/>
      <c r="M115" s="9">
        <v>2</v>
      </c>
      <c r="N115" s="10">
        <v>1</v>
      </c>
      <c r="O115" s="10"/>
      <c r="P115" s="9"/>
      <c r="Q115" s="9">
        <v>2</v>
      </c>
      <c r="R115" s="10">
        <v>1</v>
      </c>
      <c r="S115" s="10"/>
      <c r="T115" s="9">
        <v>2</v>
      </c>
      <c r="U115" s="9"/>
      <c r="V115" s="11">
        <f t="shared" si="7"/>
        <v>11</v>
      </c>
    </row>
    <row r="116" spans="1:22" x14ac:dyDescent="0.25">
      <c r="A116" s="4" t="str">
        <f t="shared" si="10"/>
        <v>Московский</v>
      </c>
      <c r="B116" s="12" t="str">
        <f t="shared" si="10"/>
        <v>ГБОУ СОШ №507</v>
      </c>
      <c r="C116" s="6">
        <f t="shared" si="10"/>
        <v>11507</v>
      </c>
      <c r="D116" s="6" t="str">
        <f t="shared" si="10"/>
        <v>СОШ</v>
      </c>
      <c r="E116" s="8" t="str">
        <f t="shared" si="10"/>
        <v>2д</v>
      </c>
      <c r="F116" s="8">
        <f t="shared" si="10"/>
        <v>145</v>
      </c>
      <c r="G116" s="8">
        <f t="shared" si="10"/>
        <v>132</v>
      </c>
      <c r="H116" s="9">
        <v>1</v>
      </c>
      <c r="I116" s="9"/>
      <c r="J116" s="10">
        <v>1</v>
      </c>
      <c r="K116" s="10"/>
      <c r="L116" s="9">
        <v>1</v>
      </c>
      <c r="M116" s="9"/>
      <c r="N116" s="10"/>
      <c r="O116" s="10">
        <v>1</v>
      </c>
      <c r="P116" s="9">
        <v>2</v>
      </c>
      <c r="Q116" s="9"/>
      <c r="R116" s="10"/>
      <c r="S116" s="10">
        <v>1</v>
      </c>
      <c r="T116" s="9"/>
      <c r="U116" s="9">
        <v>1</v>
      </c>
      <c r="V116" s="11">
        <f t="shared" si="7"/>
        <v>8</v>
      </c>
    </row>
    <row r="117" spans="1:22" x14ac:dyDescent="0.25">
      <c r="A117" s="4" t="str">
        <f t="shared" si="10"/>
        <v>Московский</v>
      </c>
      <c r="B117" s="12" t="str">
        <f t="shared" si="10"/>
        <v>ГБОУ СОШ №507</v>
      </c>
      <c r="C117" s="6">
        <f t="shared" si="10"/>
        <v>11507</v>
      </c>
      <c r="D117" s="6" t="str">
        <f t="shared" si="10"/>
        <v>СОШ</v>
      </c>
      <c r="E117" s="8" t="str">
        <f t="shared" si="10"/>
        <v>2д</v>
      </c>
      <c r="F117" s="8">
        <f t="shared" si="10"/>
        <v>145</v>
      </c>
      <c r="G117" s="8">
        <f t="shared" si="10"/>
        <v>132</v>
      </c>
      <c r="H117" s="9">
        <v>1</v>
      </c>
      <c r="I117" s="9"/>
      <c r="J117" s="10">
        <v>1</v>
      </c>
      <c r="K117" s="10"/>
      <c r="L117" s="9">
        <v>2</v>
      </c>
      <c r="M117" s="9"/>
      <c r="N117" s="10">
        <v>1</v>
      </c>
      <c r="O117" s="10"/>
      <c r="P117" s="9">
        <v>2</v>
      </c>
      <c r="Q117" s="9"/>
      <c r="R117" s="10"/>
      <c r="S117" s="10">
        <v>1</v>
      </c>
      <c r="T117" s="9"/>
      <c r="U117" s="9">
        <v>1</v>
      </c>
      <c r="V117" s="11">
        <f t="shared" si="7"/>
        <v>9</v>
      </c>
    </row>
    <row r="118" spans="1:22" x14ac:dyDescent="0.25">
      <c r="A118" s="4" t="str">
        <f t="shared" ref="A118:G133" si="11">A117</f>
        <v>Московский</v>
      </c>
      <c r="B118" s="12" t="str">
        <f t="shared" si="11"/>
        <v>ГБОУ СОШ №507</v>
      </c>
      <c r="C118" s="6">
        <f t="shared" si="11"/>
        <v>11507</v>
      </c>
      <c r="D118" s="6" t="str">
        <f t="shared" si="11"/>
        <v>СОШ</v>
      </c>
      <c r="E118" s="8" t="str">
        <f t="shared" si="11"/>
        <v>2д</v>
      </c>
      <c r="F118" s="8">
        <f t="shared" si="11"/>
        <v>145</v>
      </c>
      <c r="G118" s="8">
        <f t="shared" si="11"/>
        <v>132</v>
      </c>
      <c r="H118" s="9">
        <v>1</v>
      </c>
      <c r="I118" s="9"/>
      <c r="J118" s="10">
        <v>1</v>
      </c>
      <c r="K118" s="10"/>
      <c r="L118" s="9"/>
      <c r="M118" s="9">
        <v>0</v>
      </c>
      <c r="N118" s="10"/>
      <c r="O118" s="10">
        <v>0</v>
      </c>
      <c r="P118" s="9">
        <v>0</v>
      </c>
      <c r="Q118" s="9"/>
      <c r="R118" s="10">
        <v>1</v>
      </c>
      <c r="S118" s="10"/>
      <c r="T118" s="9">
        <v>1</v>
      </c>
      <c r="U118" s="9"/>
      <c r="V118" s="11">
        <f t="shared" si="7"/>
        <v>4</v>
      </c>
    </row>
    <row r="119" spans="1:22" x14ac:dyDescent="0.25">
      <c r="A119" s="4" t="str">
        <f t="shared" si="11"/>
        <v>Московский</v>
      </c>
      <c r="B119" s="12" t="str">
        <f t="shared" si="11"/>
        <v>ГБОУ СОШ №507</v>
      </c>
      <c r="C119" s="6">
        <f t="shared" si="11"/>
        <v>11507</v>
      </c>
      <c r="D119" s="6" t="str">
        <f t="shared" si="11"/>
        <v>СОШ</v>
      </c>
      <c r="E119" s="8" t="str">
        <f t="shared" si="11"/>
        <v>2д</v>
      </c>
      <c r="F119" s="8">
        <f t="shared" si="11"/>
        <v>145</v>
      </c>
      <c r="G119" s="8">
        <f t="shared" si="11"/>
        <v>132</v>
      </c>
      <c r="H119" s="9"/>
      <c r="I119" s="9">
        <v>1</v>
      </c>
      <c r="J119" s="10"/>
      <c r="K119" s="10">
        <v>1</v>
      </c>
      <c r="L119" s="9"/>
      <c r="M119" s="9">
        <v>2</v>
      </c>
      <c r="N119" s="10"/>
      <c r="O119" s="10">
        <v>0</v>
      </c>
      <c r="P119" s="9">
        <v>2</v>
      </c>
      <c r="Q119" s="9"/>
      <c r="R119" s="10"/>
      <c r="S119" s="10">
        <v>1</v>
      </c>
      <c r="T119" s="9">
        <v>1</v>
      </c>
      <c r="U119" s="9"/>
      <c r="V119" s="11">
        <f t="shared" si="7"/>
        <v>8</v>
      </c>
    </row>
    <row r="120" spans="1:22" x14ac:dyDescent="0.25">
      <c r="A120" s="4" t="str">
        <f t="shared" si="11"/>
        <v>Московский</v>
      </c>
      <c r="B120" s="12" t="str">
        <f t="shared" si="11"/>
        <v>ГБОУ СОШ №507</v>
      </c>
      <c r="C120" s="6">
        <f t="shared" si="11"/>
        <v>11507</v>
      </c>
      <c r="D120" s="6" t="str">
        <f t="shared" si="11"/>
        <v>СОШ</v>
      </c>
      <c r="E120" s="8" t="str">
        <f t="shared" si="11"/>
        <v>2д</v>
      </c>
      <c r="F120" s="8">
        <f t="shared" si="11"/>
        <v>145</v>
      </c>
      <c r="G120" s="8">
        <f t="shared" si="11"/>
        <v>132</v>
      </c>
      <c r="H120" s="9"/>
      <c r="I120" s="9">
        <v>2</v>
      </c>
      <c r="J120" s="10">
        <v>1</v>
      </c>
      <c r="K120" s="10"/>
      <c r="L120" s="9">
        <v>2</v>
      </c>
      <c r="M120" s="9"/>
      <c r="N120" s="10">
        <v>1</v>
      </c>
      <c r="O120" s="10"/>
      <c r="P120" s="9">
        <v>2</v>
      </c>
      <c r="Q120" s="9"/>
      <c r="R120" s="10">
        <v>1</v>
      </c>
      <c r="S120" s="10"/>
      <c r="T120" s="9"/>
      <c r="U120" s="9">
        <v>1</v>
      </c>
      <c r="V120" s="11">
        <f t="shared" si="7"/>
        <v>10</v>
      </c>
    </row>
    <row r="121" spans="1:22" x14ac:dyDescent="0.25">
      <c r="A121" s="4" t="str">
        <f t="shared" si="11"/>
        <v>Московский</v>
      </c>
      <c r="B121" s="12" t="str">
        <f t="shared" si="11"/>
        <v>ГБОУ СОШ №507</v>
      </c>
      <c r="C121" s="6">
        <f t="shared" si="11"/>
        <v>11507</v>
      </c>
      <c r="D121" s="6" t="str">
        <f t="shared" si="11"/>
        <v>СОШ</v>
      </c>
      <c r="E121" s="8" t="str">
        <f t="shared" si="11"/>
        <v>2д</v>
      </c>
      <c r="F121" s="8">
        <f t="shared" si="11"/>
        <v>145</v>
      </c>
      <c r="G121" s="8">
        <f t="shared" si="11"/>
        <v>132</v>
      </c>
      <c r="H121" s="9">
        <v>0</v>
      </c>
      <c r="I121" s="9"/>
      <c r="J121" s="10"/>
      <c r="K121" s="10">
        <v>1</v>
      </c>
      <c r="L121" s="9">
        <v>1</v>
      </c>
      <c r="M121" s="9"/>
      <c r="N121" s="10">
        <v>1</v>
      </c>
      <c r="O121" s="10"/>
      <c r="P121" s="9"/>
      <c r="Q121" s="9">
        <v>2</v>
      </c>
      <c r="R121" s="10"/>
      <c r="S121" s="10">
        <v>1</v>
      </c>
      <c r="T121" s="9">
        <v>1</v>
      </c>
      <c r="U121" s="9"/>
      <c r="V121" s="11">
        <f t="shared" si="7"/>
        <v>7</v>
      </c>
    </row>
    <row r="122" spans="1:22" x14ac:dyDescent="0.25">
      <c r="A122" s="4" t="str">
        <f t="shared" si="11"/>
        <v>Московский</v>
      </c>
      <c r="B122" s="12" t="str">
        <f t="shared" si="11"/>
        <v>ГБОУ СОШ №507</v>
      </c>
      <c r="C122" s="6">
        <f t="shared" si="11"/>
        <v>11507</v>
      </c>
      <c r="D122" s="6" t="str">
        <f t="shared" si="11"/>
        <v>СОШ</v>
      </c>
      <c r="E122" s="8" t="str">
        <f t="shared" si="11"/>
        <v>2д</v>
      </c>
      <c r="F122" s="8">
        <f t="shared" si="11"/>
        <v>145</v>
      </c>
      <c r="G122" s="8">
        <f t="shared" si="11"/>
        <v>132</v>
      </c>
      <c r="H122" s="9"/>
      <c r="I122" s="9">
        <v>2</v>
      </c>
      <c r="J122" s="10"/>
      <c r="K122" s="10">
        <v>1</v>
      </c>
      <c r="L122" s="9">
        <v>1</v>
      </c>
      <c r="M122" s="9"/>
      <c r="N122" s="10"/>
      <c r="O122" s="10">
        <v>1</v>
      </c>
      <c r="P122" s="9">
        <v>2</v>
      </c>
      <c r="Q122" s="9"/>
      <c r="R122" s="10"/>
      <c r="S122" s="10">
        <v>1</v>
      </c>
      <c r="T122" s="9"/>
      <c r="U122" s="9">
        <v>1</v>
      </c>
      <c r="V122" s="11">
        <f t="shared" si="7"/>
        <v>9</v>
      </c>
    </row>
    <row r="123" spans="1:22" x14ac:dyDescent="0.25">
      <c r="A123" s="4" t="str">
        <f t="shared" si="11"/>
        <v>Московский</v>
      </c>
      <c r="B123" s="12" t="str">
        <f t="shared" si="11"/>
        <v>ГБОУ СОШ №507</v>
      </c>
      <c r="C123" s="6">
        <f t="shared" si="11"/>
        <v>11507</v>
      </c>
      <c r="D123" s="6" t="str">
        <f t="shared" si="11"/>
        <v>СОШ</v>
      </c>
      <c r="E123" s="8" t="str">
        <f t="shared" si="11"/>
        <v>2д</v>
      </c>
      <c r="F123" s="8">
        <f t="shared" si="11"/>
        <v>145</v>
      </c>
      <c r="G123" s="8">
        <f t="shared" si="11"/>
        <v>132</v>
      </c>
      <c r="H123" s="9"/>
      <c r="I123" s="9">
        <v>2</v>
      </c>
      <c r="J123" s="10"/>
      <c r="K123" s="10">
        <v>1</v>
      </c>
      <c r="L123" s="9"/>
      <c r="M123" s="9">
        <v>2</v>
      </c>
      <c r="N123" s="10">
        <v>1</v>
      </c>
      <c r="O123" s="10"/>
      <c r="P123" s="9">
        <v>0</v>
      </c>
      <c r="Q123" s="9"/>
      <c r="R123" s="10">
        <v>0</v>
      </c>
      <c r="S123" s="10"/>
      <c r="T123" s="9">
        <v>0</v>
      </c>
      <c r="U123" s="9"/>
      <c r="V123" s="11">
        <f t="shared" si="7"/>
        <v>6</v>
      </c>
    </row>
    <row r="124" spans="1:22" x14ac:dyDescent="0.25">
      <c r="A124" s="4" t="str">
        <f t="shared" si="11"/>
        <v>Московский</v>
      </c>
      <c r="B124" s="12" t="str">
        <f t="shared" si="11"/>
        <v>ГБОУ СОШ №507</v>
      </c>
      <c r="C124" s="6">
        <f t="shared" si="11"/>
        <v>11507</v>
      </c>
      <c r="D124" s="6" t="str">
        <f t="shared" si="11"/>
        <v>СОШ</v>
      </c>
      <c r="E124" s="8" t="str">
        <f t="shared" si="11"/>
        <v>2д</v>
      </c>
      <c r="F124" s="8">
        <f t="shared" si="11"/>
        <v>145</v>
      </c>
      <c r="G124" s="8">
        <f t="shared" si="11"/>
        <v>132</v>
      </c>
      <c r="H124" s="9"/>
      <c r="I124" s="9">
        <v>2</v>
      </c>
      <c r="J124" s="10">
        <v>1</v>
      </c>
      <c r="K124" s="10"/>
      <c r="L124" s="9">
        <v>0</v>
      </c>
      <c r="M124" s="9"/>
      <c r="N124" s="10">
        <v>1</v>
      </c>
      <c r="O124" s="10"/>
      <c r="P124" s="9">
        <v>2</v>
      </c>
      <c r="Q124" s="9"/>
      <c r="R124" s="10"/>
      <c r="S124" s="10">
        <v>1</v>
      </c>
      <c r="T124" s="9"/>
      <c r="U124" s="9">
        <v>1</v>
      </c>
      <c r="V124" s="11">
        <f t="shared" si="7"/>
        <v>8</v>
      </c>
    </row>
    <row r="125" spans="1:22" x14ac:dyDescent="0.25">
      <c r="A125" s="4" t="str">
        <f t="shared" si="11"/>
        <v>Московский</v>
      </c>
      <c r="B125" s="12" t="str">
        <f t="shared" si="11"/>
        <v>ГБОУ СОШ №507</v>
      </c>
      <c r="C125" s="6">
        <f t="shared" si="11"/>
        <v>11507</v>
      </c>
      <c r="D125" s="6" t="str">
        <f t="shared" si="11"/>
        <v>СОШ</v>
      </c>
      <c r="E125" s="8" t="str">
        <f t="shared" si="11"/>
        <v>2д</v>
      </c>
      <c r="F125" s="8">
        <f t="shared" si="11"/>
        <v>145</v>
      </c>
      <c r="G125" s="8">
        <f t="shared" si="11"/>
        <v>132</v>
      </c>
      <c r="H125" s="9"/>
      <c r="I125" s="9">
        <v>2</v>
      </c>
      <c r="J125" s="10">
        <v>1</v>
      </c>
      <c r="K125" s="10"/>
      <c r="L125" s="9"/>
      <c r="M125" s="9">
        <v>1</v>
      </c>
      <c r="N125" s="10">
        <v>1</v>
      </c>
      <c r="O125" s="10"/>
      <c r="P125" s="9"/>
      <c r="Q125" s="9">
        <v>2</v>
      </c>
      <c r="R125" s="10"/>
      <c r="S125" s="10">
        <v>1</v>
      </c>
      <c r="T125" s="9"/>
      <c r="U125" s="9">
        <v>1</v>
      </c>
      <c r="V125" s="11">
        <f t="shared" si="7"/>
        <v>9</v>
      </c>
    </row>
    <row r="126" spans="1:22" x14ac:dyDescent="0.25">
      <c r="A126" s="4" t="str">
        <f t="shared" si="11"/>
        <v>Московский</v>
      </c>
      <c r="B126" s="12" t="str">
        <f t="shared" si="11"/>
        <v>ГБОУ СОШ №507</v>
      </c>
      <c r="C126" s="6">
        <f t="shared" si="11"/>
        <v>11507</v>
      </c>
      <c r="D126" s="6" t="str">
        <f t="shared" si="11"/>
        <v>СОШ</v>
      </c>
      <c r="E126" s="8" t="str">
        <f t="shared" si="11"/>
        <v>2д</v>
      </c>
      <c r="F126" s="8">
        <f t="shared" si="11"/>
        <v>145</v>
      </c>
      <c r="G126" s="8">
        <f t="shared" si="11"/>
        <v>132</v>
      </c>
      <c r="H126" s="9"/>
      <c r="I126" s="9">
        <v>1</v>
      </c>
      <c r="J126" s="10"/>
      <c r="K126" s="10">
        <v>1</v>
      </c>
      <c r="L126" s="9">
        <v>2</v>
      </c>
      <c r="M126" s="9"/>
      <c r="N126" s="10"/>
      <c r="O126" s="10">
        <v>0</v>
      </c>
      <c r="P126" s="9"/>
      <c r="Q126" s="9">
        <v>1</v>
      </c>
      <c r="R126" s="10"/>
      <c r="S126" s="10">
        <v>1</v>
      </c>
      <c r="T126" s="9"/>
      <c r="U126" s="9">
        <v>2</v>
      </c>
      <c r="V126" s="11">
        <f t="shared" si="7"/>
        <v>8</v>
      </c>
    </row>
    <row r="127" spans="1:22" x14ac:dyDescent="0.25">
      <c r="A127" s="4" t="str">
        <f t="shared" si="11"/>
        <v>Московский</v>
      </c>
      <c r="B127" s="12" t="str">
        <f t="shared" si="11"/>
        <v>ГБОУ СОШ №507</v>
      </c>
      <c r="C127" s="6">
        <f t="shared" si="11"/>
        <v>11507</v>
      </c>
      <c r="D127" s="6" t="str">
        <f t="shared" si="11"/>
        <v>СОШ</v>
      </c>
      <c r="E127" s="8" t="str">
        <f t="shared" si="11"/>
        <v>2д</v>
      </c>
      <c r="F127" s="8">
        <f t="shared" si="11"/>
        <v>145</v>
      </c>
      <c r="G127" s="8">
        <f t="shared" si="11"/>
        <v>132</v>
      </c>
      <c r="H127" s="9"/>
      <c r="I127" s="9">
        <v>2</v>
      </c>
      <c r="J127" s="10">
        <v>1</v>
      </c>
      <c r="K127" s="10"/>
      <c r="L127" s="9"/>
      <c r="M127" s="9">
        <v>0</v>
      </c>
      <c r="N127" s="10">
        <v>1</v>
      </c>
      <c r="O127" s="10"/>
      <c r="P127" s="9"/>
      <c r="Q127" s="9">
        <v>2</v>
      </c>
      <c r="R127" s="10"/>
      <c r="S127" s="10">
        <v>1</v>
      </c>
      <c r="T127" s="9"/>
      <c r="U127" s="9">
        <v>2</v>
      </c>
      <c r="V127" s="11">
        <f t="shared" si="7"/>
        <v>9</v>
      </c>
    </row>
    <row r="128" spans="1:22" x14ac:dyDescent="0.25">
      <c r="A128" s="4" t="str">
        <f t="shared" si="11"/>
        <v>Московский</v>
      </c>
      <c r="B128" s="12" t="str">
        <f t="shared" si="11"/>
        <v>ГБОУ СОШ №507</v>
      </c>
      <c r="C128" s="6">
        <f t="shared" si="11"/>
        <v>11507</v>
      </c>
      <c r="D128" s="6" t="str">
        <f t="shared" si="11"/>
        <v>СОШ</v>
      </c>
      <c r="E128" s="8" t="str">
        <f t="shared" si="11"/>
        <v>2д</v>
      </c>
      <c r="F128" s="8">
        <f t="shared" si="11"/>
        <v>145</v>
      </c>
      <c r="G128" s="8">
        <f t="shared" si="11"/>
        <v>132</v>
      </c>
      <c r="H128" s="9"/>
      <c r="I128" s="9">
        <v>2</v>
      </c>
      <c r="J128" s="10">
        <v>1</v>
      </c>
      <c r="K128" s="10"/>
      <c r="L128" s="9">
        <v>0</v>
      </c>
      <c r="M128" s="9"/>
      <c r="N128" s="10"/>
      <c r="O128" s="10">
        <v>1</v>
      </c>
      <c r="P128" s="9"/>
      <c r="Q128" s="9">
        <v>2</v>
      </c>
      <c r="R128" s="10"/>
      <c r="S128" s="10">
        <v>1</v>
      </c>
      <c r="T128" s="9"/>
      <c r="U128" s="9">
        <v>1</v>
      </c>
      <c r="V128" s="11">
        <f t="shared" si="7"/>
        <v>8</v>
      </c>
    </row>
    <row r="129" spans="1:22" x14ac:dyDescent="0.25">
      <c r="A129" s="4" t="str">
        <f t="shared" si="11"/>
        <v>Московский</v>
      </c>
      <c r="B129" s="12" t="str">
        <f t="shared" si="11"/>
        <v>ГБОУ СОШ №507</v>
      </c>
      <c r="C129" s="6">
        <f t="shared" si="11"/>
        <v>11507</v>
      </c>
      <c r="D129" s="6" t="str">
        <f t="shared" si="11"/>
        <v>СОШ</v>
      </c>
      <c r="E129" s="8" t="str">
        <f t="shared" si="11"/>
        <v>2д</v>
      </c>
      <c r="F129" s="8">
        <f t="shared" si="11"/>
        <v>145</v>
      </c>
      <c r="G129" s="8">
        <f t="shared" si="11"/>
        <v>132</v>
      </c>
      <c r="H129" s="9">
        <v>2</v>
      </c>
      <c r="I129" s="9"/>
      <c r="J129" s="10">
        <v>1</v>
      </c>
      <c r="K129" s="10"/>
      <c r="L129" s="9"/>
      <c r="M129" s="9">
        <v>0</v>
      </c>
      <c r="N129" s="10">
        <v>1</v>
      </c>
      <c r="O129" s="10"/>
      <c r="P129" s="9">
        <v>2</v>
      </c>
      <c r="Q129" s="9"/>
      <c r="R129" s="10"/>
      <c r="S129" s="10">
        <v>1</v>
      </c>
      <c r="T129" s="9">
        <v>1</v>
      </c>
      <c r="U129" s="9"/>
      <c r="V129" s="11">
        <f t="shared" si="7"/>
        <v>8</v>
      </c>
    </row>
    <row r="130" spans="1:22" x14ac:dyDescent="0.25">
      <c r="A130" s="4" t="str">
        <f t="shared" si="11"/>
        <v>Московский</v>
      </c>
      <c r="B130" s="12" t="str">
        <f t="shared" si="11"/>
        <v>ГБОУ СОШ №507</v>
      </c>
      <c r="C130" s="6">
        <f t="shared" si="11"/>
        <v>11507</v>
      </c>
      <c r="D130" s="6" t="str">
        <f t="shared" si="11"/>
        <v>СОШ</v>
      </c>
      <c r="E130" s="8" t="str">
        <f t="shared" si="11"/>
        <v>2д</v>
      </c>
      <c r="F130" s="8">
        <f t="shared" si="11"/>
        <v>145</v>
      </c>
      <c r="G130" s="8">
        <f t="shared" si="11"/>
        <v>132</v>
      </c>
      <c r="H130" s="9"/>
      <c r="I130" s="9">
        <v>0</v>
      </c>
      <c r="J130" s="10">
        <v>0</v>
      </c>
      <c r="K130" s="10"/>
      <c r="L130" s="9">
        <v>2</v>
      </c>
      <c r="M130" s="9"/>
      <c r="N130" s="10">
        <v>1</v>
      </c>
      <c r="O130" s="10"/>
      <c r="P130" s="9"/>
      <c r="Q130" s="9">
        <v>2</v>
      </c>
      <c r="R130" s="10"/>
      <c r="S130" s="10">
        <v>0</v>
      </c>
      <c r="T130" s="9">
        <v>0</v>
      </c>
      <c r="U130" s="9"/>
      <c r="V130" s="11">
        <f t="shared" si="7"/>
        <v>5</v>
      </c>
    </row>
    <row r="131" spans="1:22" x14ac:dyDescent="0.25">
      <c r="A131" s="4" t="str">
        <f t="shared" si="11"/>
        <v>Московский</v>
      </c>
      <c r="B131" s="12" t="str">
        <f t="shared" si="11"/>
        <v>ГБОУ СОШ №507</v>
      </c>
      <c r="C131" s="6">
        <f t="shared" si="11"/>
        <v>11507</v>
      </c>
      <c r="D131" s="6" t="str">
        <f t="shared" si="11"/>
        <v>СОШ</v>
      </c>
      <c r="E131" s="8" t="str">
        <f t="shared" si="11"/>
        <v>2д</v>
      </c>
      <c r="F131" s="8">
        <f t="shared" si="11"/>
        <v>145</v>
      </c>
      <c r="G131" s="8">
        <f t="shared" si="11"/>
        <v>132</v>
      </c>
      <c r="H131" s="9"/>
      <c r="I131" s="9">
        <v>2</v>
      </c>
      <c r="J131" s="10">
        <v>1</v>
      </c>
      <c r="K131" s="10"/>
      <c r="L131" s="9"/>
      <c r="M131" s="9">
        <v>1</v>
      </c>
      <c r="N131" s="10"/>
      <c r="O131" s="10">
        <v>1</v>
      </c>
      <c r="P131" s="9"/>
      <c r="Q131" s="9">
        <v>2</v>
      </c>
      <c r="R131" s="10"/>
      <c r="S131" s="10">
        <v>1</v>
      </c>
      <c r="T131" s="9"/>
      <c r="U131" s="9">
        <v>1</v>
      </c>
      <c r="V131" s="11">
        <f t="shared" si="7"/>
        <v>9</v>
      </c>
    </row>
    <row r="132" spans="1:22" x14ac:dyDescent="0.25">
      <c r="A132" s="4" t="str">
        <f t="shared" si="11"/>
        <v>Московский</v>
      </c>
      <c r="B132" s="12" t="str">
        <f t="shared" si="11"/>
        <v>ГБОУ СОШ №507</v>
      </c>
      <c r="C132" s="6">
        <f t="shared" si="11"/>
        <v>11507</v>
      </c>
      <c r="D132" s="6" t="str">
        <f t="shared" si="11"/>
        <v>СОШ</v>
      </c>
      <c r="E132" s="8" t="str">
        <f t="shared" si="11"/>
        <v>2д</v>
      </c>
      <c r="F132" s="8">
        <f t="shared" si="11"/>
        <v>145</v>
      </c>
      <c r="G132" s="8">
        <f t="shared" si="11"/>
        <v>132</v>
      </c>
      <c r="H132" s="9"/>
      <c r="I132" s="9">
        <v>2</v>
      </c>
      <c r="J132" s="10">
        <v>1</v>
      </c>
      <c r="K132" s="10"/>
      <c r="L132" s="9"/>
      <c r="M132" s="9">
        <v>0</v>
      </c>
      <c r="N132" s="10">
        <v>1</v>
      </c>
      <c r="O132" s="10"/>
      <c r="P132" s="9">
        <v>0</v>
      </c>
      <c r="Q132" s="9"/>
      <c r="R132" s="10"/>
      <c r="S132" s="10">
        <v>1</v>
      </c>
      <c r="T132" s="9">
        <v>1</v>
      </c>
      <c r="U132" s="9"/>
      <c r="V132" s="11">
        <f t="shared" si="7"/>
        <v>6</v>
      </c>
    </row>
    <row r="133" spans="1:22" x14ac:dyDescent="0.25">
      <c r="A133" s="4" t="str">
        <f t="shared" si="11"/>
        <v>Московский</v>
      </c>
      <c r="B133" s="12" t="str">
        <f t="shared" si="11"/>
        <v>ГБОУ СОШ №507</v>
      </c>
      <c r="C133" s="6">
        <f t="shared" si="11"/>
        <v>11507</v>
      </c>
      <c r="D133" s="6" t="str">
        <f t="shared" si="11"/>
        <v>СОШ</v>
      </c>
      <c r="E133" s="8" t="str">
        <f t="shared" si="11"/>
        <v>2д</v>
      </c>
      <c r="F133" s="8">
        <f t="shared" si="11"/>
        <v>145</v>
      </c>
      <c r="G133" s="8">
        <f t="shared" si="11"/>
        <v>132</v>
      </c>
      <c r="H133" s="9"/>
      <c r="I133" s="9">
        <v>2</v>
      </c>
      <c r="J133" s="10"/>
      <c r="K133" s="10">
        <v>1</v>
      </c>
      <c r="L133" s="9">
        <v>2</v>
      </c>
      <c r="M133" s="9"/>
      <c r="N133" s="10">
        <v>1</v>
      </c>
      <c r="O133" s="10"/>
      <c r="P133" s="9"/>
      <c r="Q133" s="9">
        <v>2</v>
      </c>
      <c r="R133" s="10"/>
      <c r="S133" s="10">
        <v>1</v>
      </c>
      <c r="T133" s="9">
        <v>1</v>
      </c>
      <c r="U133" s="9"/>
      <c r="V133" s="11">
        <f>IF(COUNTBLANK(H133:U133)&lt;=7,SUM(H133:U133),"Не писал")</f>
        <v>10</v>
      </c>
    </row>
    <row r="134" spans="1:22" x14ac:dyDescent="0.25">
      <c r="A134" s="4" t="str">
        <f t="shared" ref="A134:G135" si="12">A133</f>
        <v>Московский</v>
      </c>
      <c r="B134" s="12" t="str">
        <f t="shared" si="12"/>
        <v>ГБОУ СОШ №507</v>
      </c>
      <c r="C134" s="6">
        <f t="shared" si="12"/>
        <v>11507</v>
      </c>
      <c r="D134" s="6" t="str">
        <f t="shared" si="12"/>
        <v>СОШ</v>
      </c>
      <c r="E134" s="8" t="str">
        <f t="shared" si="12"/>
        <v>2д</v>
      </c>
      <c r="F134" s="8">
        <f t="shared" si="12"/>
        <v>145</v>
      </c>
      <c r="G134" s="8">
        <f t="shared" si="12"/>
        <v>132</v>
      </c>
      <c r="H134" s="9">
        <v>1</v>
      </c>
      <c r="I134" s="9"/>
      <c r="J134" s="10"/>
      <c r="K134" s="10">
        <v>1</v>
      </c>
      <c r="L134" s="9"/>
      <c r="M134" s="9">
        <v>0</v>
      </c>
      <c r="N134" s="10"/>
      <c r="O134" s="10">
        <v>1</v>
      </c>
      <c r="P134" s="9"/>
      <c r="Q134" s="9">
        <v>2</v>
      </c>
      <c r="R134" s="10"/>
      <c r="S134" s="10">
        <v>1</v>
      </c>
      <c r="T134" s="9">
        <v>0</v>
      </c>
      <c r="U134" s="9"/>
      <c r="V134" s="11">
        <f>IF(COUNTBLANK(H134:U134)&lt;=7,SUM(H134:U134),"Не писал")</f>
        <v>6</v>
      </c>
    </row>
    <row r="135" spans="1:22" x14ac:dyDescent="0.25">
      <c r="A135" s="4" t="str">
        <f t="shared" si="12"/>
        <v>Московский</v>
      </c>
      <c r="B135" s="12" t="str">
        <f t="shared" si="12"/>
        <v>ГБОУ СОШ №507</v>
      </c>
      <c r="C135" s="6">
        <f t="shared" si="12"/>
        <v>11507</v>
      </c>
      <c r="D135" s="6" t="str">
        <f t="shared" si="12"/>
        <v>СОШ</v>
      </c>
      <c r="E135" s="8" t="str">
        <f t="shared" si="12"/>
        <v>2д</v>
      </c>
      <c r="F135" s="8">
        <f t="shared" si="12"/>
        <v>145</v>
      </c>
      <c r="G135" s="8">
        <f t="shared" si="12"/>
        <v>132</v>
      </c>
      <c r="H135" s="9"/>
      <c r="I135" s="9">
        <v>2</v>
      </c>
      <c r="J135" s="10"/>
      <c r="K135" s="10">
        <v>1</v>
      </c>
      <c r="L135" s="9">
        <v>2</v>
      </c>
      <c r="M135" s="9"/>
      <c r="N135" s="10">
        <v>1</v>
      </c>
      <c r="O135" s="10"/>
      <c r="P135" s="9"/>
      <c r="Q135" s="9">
        <v>1</v>
      </c>
      <c r="R135" s="10">
        <v>0</v>
      </c>
      <c r="S135" s="10"/>
      <c r="T135" s="9">
        <v>1</v>
      </c>
      <c r="U135" s="9"/>
      <c r="V135" s="11">
        <f>IF(COUNTBLANK(H135:U135)&lt;=7,SUM(H135:U135),"Не писал")</f>
        <v>8</v>
      </c>
    </row>
    <row r="136" spans="1:22" x14ac:dyDescent="0.25">
      <c r="A136" s="4" t="str">
        <f t="shared" ref="A136:G136" si="13">A135</f>
        <v>Московский</v>
      </c>
      <c r="B136" s="12" t="str">
        <f t="shared" si="13"/>
        <v>ГБОУ СОШ №507</v>
      </c>
      <c r="C136" s="6">
        <f t="shared" si="13"/>
        <v>11507</v>
      </c>
      <c r="D136" s="6" t="str">
        <f t="shared" si="13"/>
        <v>СОШ</v>
      </c>
      <c r="E136" s="8" t="str">
        <f t="shared" si="13"/>
        <v>2д</v>
      </c>
      <c r="F136" s="8">
        <f t="shared" si="13"/>
        <v>145</v>
      </c>
      <c r="G136" s="8">
        <f t="shared" si="13"/>
        <v>132</v>
      </c>
      <c r="H136" s="58">
        <f>SUM(H4:I135)/(132*2)</f>
        <v>0.85984848484848486</v>
      </c>
      <c r="I136" s="58"/>
      <c r="J136" s="58">
        <f>SUM(J4:K135)/(132*1)</f>
        <v>0.94696969696969702</v>
      </c>
      <c r="K136" s="58"/>
      <c r="L136" s="58">
        <f>SUM(L4:M135)/(132*2)</f>
        <v>0.83712121212121215</v>
      </c>
      <c r="M136" s="58"/>
      <c r="N136" s="58">
        <f>SUM(N4:O135)/(132*1)</f>
        <v>0.9242424242424242</v>
      </c>
      <c r="O136" s="58"/>
      <c r="P136" s="58">
        <f>SUM(P4:Q135)/(132*2)</f>
        <v>0.84469696969696972</v>
      </c>
      <c r="Q136" s="58"/>
      <c r="R136" s="58">
        <f>SUM(R4:S135)/(132*1)</f>
        <v>0.88636363636363635</v>
      </c>
      <c r="S136" s="58"/>
      <c r="T136" s="58">
        <f>SUM(T4:U135)/(132*2)</f>
        <v>0.6742424242424242</v>
      </c>
      <c r="U136" s="58"/>
      <c r="V136" s="58">
        <f>SUM(V4:W135)/(132*11)</f>
        <v>0.83539944903581265</v>
      </c>
    </row>
    <row r="137" spans="1:22" x14ac:dyDescent="0.25">
      <c r="A137" s="4" t="str">
        <f t="shared" ref="A137:G137" si="14">A136</f>
        <v>Московский</v>
      </c>
      <c r="B137" s="12" t="str">
        <f t="shared" si="14"/>
        <v>ГБОУ СОШ №507</v>
      </c>
      <c r="C137" s="6">
        <f t="shared" si="14"/>
        <v>11507</v>
      </c>
      <c r="D137" s="6" t="str">
        <f t="shared" si="14"/>
        <v>СОШ</v>
      </c>
      <c r="E137" s="8" t="str">
        <f t="shared" si="14"/>
        <v>2д</v>
      </c>
      <c r="F137" s="8">
        <f t="shared" si="14"/>
        <v>145</v>
      </c>
      <c r="G137" s="8">
        <f t="shared" si="14"/>
        <v>132</v>
      </c>
      <c r="H137" s="59">
        <v>63</v>
      </c>
      <c r="I137" s="59">
        <v>69</v>
      </c>
      <c r="J137" s="60">
        <v>84</v>
      </c>
      <c r="K137" s="60">
        <v>48</v>
      </c>
      <c r="L137" s="59">
        <v>79</v>
      </c>
      <c r="M137" s="59">
        <v>53</v>
      </c>
      <c r="N137" s="60">
        <v>110</v>
      </c>
      <c r="O137" s="60">
        <v>22</v>
      </c>
      <c r="P137" s="59">
        <v>78</v>
      </c>
      <c r="Q137" s="59">
        <v>54</v>
      </c>
      <c r="R137" s="60">
        <v>79</v>
      </c>
      <c r="S137" s="60">
        <v>53</v>
      </c>
      <c r="T137" s="59">
        <v>124</v>
      </c>
      <c r="U137" s="59">
        <f>COUNTA(U4:U136)</f>
        <v>39</v>
      </c>
      <c r="V137" s="50"/>
    </row>
    <row r="138" spans="1:22" x14ac:dyDescent="0.25">
      <c r="A138" s="4" t="str">
        <f t="shared" ref="A138:G138" si="15">A137</f>
        <v>Московский</v>
      </c>
      <c r="B138" s="12" t="str">
        <f t="shared" si="15"/>
        <v>ГБОУ СОШ №507</v>
      </c>
      <c r="C138" s="6">
        <f t="shared" si="15"/>
        <v>11507</v>
      </c>
      <c r="D138" s="6" t="str">
        <f t="shared" si="15"/>
        <v>СОШ</v>
      </c>
      <c r="E138" s="8" t="str">
        <f t="shared" si="15"/>
        <v>2д</v>
      </c>
      <c r="F138" s="8">
        <f t="shared" si="15"/>
        <v>145</v>
      </c>
      <c r="G138" s="8">
        <f t="shared" si="15"/>
        <v>132</v>
      </c>
      <c r="H138" s="58">
        <f>SUM(H4:H135)/(H137*2)</f>
        <v>0.77777777777777779</v>
      </c>
      <c r="I138" s="58">
        <f t="shared" ref="I138:U138" si="16">SUM(I4:I135)/(I137*2)</f>
        <v>0.93478260869565222</v>
      </c>
      <c r="J138" s="58">
        <f>SUM(J4:J135)/(J137*1)</f>
        <v>0.94047619047619047</v>
      </c>
      <c r="K138" s="58">
        <f>SUM(K4:K135)/(K137*1)</f>
        <v>0.95833333333333337</v>
      </c>
      <c r="L138" s="58">
        <f t="shared" si="16"/>
        <v>0.88607594936708856</v>
      </c>
      <c r="M138" s="58">
        <f t="shared" si="16"/>
        <v>0.76415094339622647</v>
      </c>
      <c r="N138" s="58">
        <f>SUM(N4:N135)/(N137*1)</f>
        <v>0.95454545454545459</v>
      </c>
      <c r="O138" s="58">
        <f>SUM(O4:O135)/(O137*1)</f>
        <v>0.77272727272727271</v>
      </c>
      <c r="P138" s="58">
        <f t="shared" si="16"/>
        <v>0.79487179487179482</v>
      </c>
      <c r="Q138" s="58">
        <f t="shared" si="16"/>
        <v>0.91666666666666663</v>
      </c>
      <c r="R138" s="58">
        <f>SUM(R4:R135)/(R137*1)</f>
        <v>0.88607594936708856</v>
      </c>
      <c r="S138" s="58">
        <f>SUM(S4:S135)/(S137*1)</f>
        <v>0.8867924528301887</v>
      </c>
      <c r="T138" s="58">
        <f t="shared" si="16"/>
        <v>0.5</v>
      </c>
      <c r="U138" s="58">
        <f t="shared" si="16"/>
        <v>0.69230769230769229</v>
      </c>
      <c r="V138" s="50"/>
    </row>
    <row r="139" spans="1:22" s="68" customFormat="1" x14ac:dyDescent="0.25">
      <c r="E139" s="69"/>
      <c r="F139" s="69"/>
      <c r="G139" s="69"/>
    </row>
    <row r="140" spans="1:22" s="68" customFormat="1" x14ac:dyDescent="0.25">
      <c r="E140" s="69"/>
      <c r="F140" s="69"/>
      <c r="G140" s="69"/>
    </row>
    <row r="141" spans="1:22" s="68" customFormat="1" x14ac:dyDescent="0.25">
      <c r="E141" s="69"/>
      <c r="F141" s="69"/>
      <c r="G141" s="69"/>
    </row>
    <row r="142" spans="1:22" s="68" customFormat="1" x14ac:dyDescent="0.25">
      <c r="E142" s="69"/>
      <c r="F142" s="69"/>
      <c r="G142" s="69"/>
    </row>
    <row r="143" spans="1:22" s="68" customFormat="1" x14ac:dyDescent="0.25">
      <c r="E143" s="69"/>
      <c r="F143" s="69"/>
      <c r="G143" s="69"/>
    </row>
    <row r="144" spans="1:22" s="68" customFormat="1" x14ac:dyDescent="0.25">
      <c r="E144" s="69"/>
      <c r="F144" s="69"/>
      <c r="G144" s="69"/>
    </row>
    <row r="145" spans="5:7" s="68" customFormat="1" x14ac:dyDescent="0.25">
      <c r="E145" s="69"/>
      <c r="F145" s="69"/>
      <c r="G145" s="69"/>
    </row>
    <row r="146" spans="5:7" s="68" customFormat="1" x14ac:dyDescent="0.25">
      <c r="E146" s="69"/>
      <c r="F146" s="69"/>
      <c r="G146" s="69"/>
    </row>
    <row r="147" spans="5:7" s="68" customFormat="1" x14ac:dyDescent="0.25">
      <c r="E147" s="69"/>
      <c r="F147" s="69"/>
      <c r="G147" s="69"/>
    </row>
    <row r="148" spans="5:7" s="68" customFormat="1" x14ac:dyDescent="0.25">
      <c r="E148" s="69"/>
      <c r="F148" s="69"/>
      <c r="G148" s="69"/>
    </row>
    <row r="149" spans="5:7" s="68" customFormat="1" x14ac:dyDescent="0.25">
      <c r="E149" s="69"/>
      <c r="F149" s="69"/>
      <c r="G149" s="69"/>
    </row>
    <row r="150" spans="5:7" s="68" customFormat="1" x14ac:dyDescent="0.25">
      <c r="E150" s="69"/>
      <c r="F150" s="69"/>
      <c r="G150" s="69"/>
    </row>
    <row r="151" spans="5:7" s="68" customFormat="1" x14ac:dyDescent="0.25">
      <c r="E151" s="69"/>
      <c r="F151" s="69"/>
      <c r="G151" s="69"/>
    </row>
    <row r="152" spans="5:7" s="68" customFormat="1" x14ac:dyDescent="0.25">
      <c r="E152" s="69"/>
      <c r="F152" s="69"/>
      <c r="G152" s="69"/>
    </row>
    <row r="153" spans="5:7" s="68" customFormat="1" x14ac:dyDescent="0.25">
      <c r="E153" s="69"/>
      <c r="F153" s="69"/>
      <c r="G153" s="69"/>
    </row>
    <row r="154" spans="5:7" s="68" customFormat="1" x14ac:dyDescent="0.25">
      <c r="E154" s="69"/>
      <c r="F154" s="69"/>
      <c r="G154" s="69"/>
    </row>
    <row r="155" spans="5:7" s="68" customFormat="1" x14ac:dyDescent="0.25">
      <c r="E155" s="69"/>
      <c r="F155" s="69"/>
      <c r="G155" s="69"/>
    </row>
    <row r="156" spans="5:7" s="68" customFormat="1" x14ac:dyDescent="0.25">
      <c r="E156" s="69"/>
      <c r="F156" s="69"/>
      <c r="G156" s="69"/>
    </row>
    <row r="157" spans="5:7" s="68" customFormat="1" x14ac:dyDescent="0.25">
      <c r="E157" s="69"/>
      <c r="F157" s="69"/>
      <c r="G157" s="69"/>
    </row>
    <row r="158" spans="5:7" s="68" customFormat="1" x14ac:dyDescent="0.25">
      <c r="E158" s="69"/>
      <c r="F158" s="69"/>
      <c r="G158" s="69"/>
    </row>
    <row r="159" spans="5:7" s="68" customFormat="1" x14ac:dyDescent="0.25">
      <c r="E159" s="69"/>
      <c r="F159" s="69"/>
      <c r="G159" s="69"/>
    </row>
    <row r="160" spans="5:7" s="68" customFormat="1" x14ac:dyDescent="0.25">
      <c r="E160" s="69"/>
      <c r="F160" s="69"/>
      <c r="G160" s="69"/>
    </row>
    <row r="161" spans="5:7" s="68" customFormat="1" x14ac:dyDescent="0.25">
      <c r="E161" s="69"/>
      <c r="F161" s="69"/>
      <c r="G161" s="69"/>
    </row>
    <row r="162" spans="5:7" s="68" customFormat="1" x14ac:dyDescent="0.25">
      <c r="E162" s="69"/>
      <c r="F162" s="69"/>
      <c r="G162" s="69"/>
    </row>
    <row r="163" spans="5:7" s="68" customFormat="1" x14ac:dyDescent="0.25">
      <c r="E163" s="69"/>
      <c r="F163" s="69"/>
      <c r="G163" s="69"/>
    </row>
    <row r="164" spans="5:7" s="68" customFormat="1" x14ac:dyDescent="0.25">
      <c r="E164" s="69"/>
      <c r="F164" s="69"/>
      <c r="G164" s="69"/>
    </row>
    <row r="165" spans="5:7" s="68" customFormat="1" x14ac:dyDescent="0.25">
      <c r="E165" s="69"/>
      <c r="F165" s="69"/>
      <c r="G165" s="69"/>
    </row>
    <row r="166" spans="5:7" s="68" customFormat="1" x14ac:dyDescent="0.25">
      <c r="E166" s="69"/>
      <c r="F166" s="69"/>
      <c r="G166" s="69"/>
    </row>
    <row r="167" spans="5:7" s="68" customFormat="1" x14ac:dyDescent="0.25">
      <c r="E167" s="69"/>
      <c r="F167" s="69"/>
      <c r="G167" s="69"/>
    </row>
    <row r="168" spans="5:7" s="68" customFormat="1" x14ac:dyDescent="0.25">
      <c r="E168" s="69"/>
      <c r="F168" s="69"/>
      <c r="G168" s="69"/>
    </row>
    <row r="169" spans="5:7" s="68" customFormat="1" x14ac:dyDescent="0.25">
      <c r="E169" s="69"/>
      <c r="F169" s="69"/>
      <c r="G169" s="69"/>
    </row>
    <row r="170" spans="5:7" s="68" customFormat="1" x14ac:dyDescent="0.25">
      <c r="E170" s="69"/>
      <c r="F170" s="69"/>
      <c r="G170" s="69"/>
    </row>
    <row r="171" spans="5:7" s="68" customFormat="1" x14ac:dyDescent="0.25">
      <c r="E171" s="69"/>
      <c r="F171" s="69"/>
      <c r="G171" s="69"/>
    </row>
    <row r="172" spans="5:7" s="68" customFormat="1" x14ac:dyDescent="0.25">
      <c r="E172" s="69"/>
      <c r="F172" s="69"/>
      <c r="G172" s="69"/>
    </row>
    <row r="173" spans="5:7" s="68" customFormat="1" x14ac:dyDescent="0.25">
      <c r="E173" s="69"/>
      <c r="F173" s="69"/>
      <c r="G173" s="69"/>
    </row>
    <row r="174" spans="5:7" s="68" customFormat="1" x14ac:dyDescent="0.25">
      <c r="E174" s="69"/>
      <c r="F174" s="69"/>
      <c r="G174" s="69"/>
    </row>
    <row r="175" spans="5:7" s="68" customFormat="1" x14ac:dyDescent="0.25">
      <c r="E175" s="69"/>
      <c r="F175" s="69"/>
      <c r="G175" s="69"/>
    </row>
    <row r="176" spans="5:7" s="68" customFormat="1" x14ac:dyDescent="0.25">
      <c r="E176" s="69"/>
      <c r="F176" s="69"/>
      <c r="G176" s="69"/>
    </row>
    <row r="177" spans="5:7" s="68" customFormat="1" x14ac:dyDescent="0.25">
      <c r="E177" s="69"/>
      <c r="F177" s="69"/>
      <c r="G177" s="69"/>
    </row>
    <row r="178" spans="5:7" s="68" customFormat="1" x14ac:dyDescent="0.25">
      <c r="E178" s="69"/>
      <c r="F178" s="69"/>
      <c r="G178" s="69"/>
    </row>
    <row r="179" spans="5:7" s="68" customFormat="1" x14ac:dyDescent="0.25">
      <c r="E179" s="69"/>
      <c r="F179" s="69"/>
      <c r="G179" s="69"/>
    </row>
    <row r="180" spans="5:7" s="68" customFormat="1" x14ac:dyDescent="0.25">
      <c r="E180" s="69"/>
      <c r="F180" s="69"/>
      <c r="G180" s="69"/>
    </row>
    <row r="181" spans="5:7" s="68" customFormat="1" x14ac:dyDescent="0.25">
      <c r="E181" s="69"/>
      <c r="F181" s="69"/>
      <c r="G181" s="69"/>
    </row>
    <row r="182" spans="5:7" s="68" customFormat="1" x14ac:dyDescent="0.25">
      <c r="E182" s="69"/>
      <c r="F182" s="69"/>
      <c r="G182" s="69"/>
    </row>
    <row r="183" spans="5:7" s="68" customFormat="1" x14ac:dyDescent="0.25">
      <c r="E183" s="69"/>
      <c r="F183" s="69"/>
      <c r="G183" s="69"/>
    </row>
    <row r="184" spans="5:7" s="68" customFormat="1" x14ac:dyDescent="0.25">
      <c r="E184" s="69"/>
      <c r="F184" s="69"/>
      <c r="G184" s="69"/>
    </row>
    <row r="185" spans="5:7" s="68" customFormat="1" x14ac:dyDescent="0.25">
      <c r="E185" s="69"/>
      <c r="F185" s="69"/>
      <c r="G185" s="69"/>
    </row>
    <row r="186" spans="5:7" s="68" customFormat="1" x14ac:dyDescent="0.25">
      <c r="E186" s="69"/>
      <c r="F186" s="69"/>
      <c r="G186" s="69"/>
    </row>
    <row r="187" spans="5:7" s="68" customFormat="1" x14ac:dyDescent="0.25">
      <c r="E187" s="69"/>
      <c r="F187" s="69"/>
      <c r="G187" s="69"/>
    </row>
    <row r="188" spans="5:7" s="68" customFormat="1" x14ac:dyDescent="0.25">
      <c r="E188" s="69"/>
      <c r="F188" s="69"/>
      <c r="G188" s="69"/>
    </row>
    <row r="189" spans="5:7" s="68" customFormat="1" x14ac:dyDescent="0.25">
      <c r="E189" s="69"/>
      <c r="F189" s="69"/>
      <c r="G189" s="69"/>
    </row>
    <row r="190" spans="5:7" s="68" customFormat="1" x14ac:dyDescent="0.25">
      <c r="E190" s="69"/>
      <c r="F190" s="69"/>
      <c r="G190" s="69"/>
    </row>
    <row r="191" spans="5:7" s="68" customFormat="1" x14ac:dyDescent="0.25">
      <c r="E191" s="69"/>
      <c r="F191" s="69"/>
      <c r="G191" s="69"/>
    </row>
    <row r="192" spans="5:7" s="68" customFormat="1" x14ac:dyDescent="0.25">
      <c r="E192" s="69"/>
      <c r="F192" s="69"/>
      <c r="G192" s="69"/>
    </row>
    <row r="193" spans="5:7" s="68" customFormat="1" x14ac:dyDescent="0.25">
      <c r="E193" s="69"/>
      <c r="F193" s="69"/>
      <c r="G193" s="69"/>
    </row>
    <row r="194" spans="5:7" s="68" customFormat="1" x14ac:dyDescent="0.25">
      <c r="E194" s="69"/>
      <c r="F194" s="69"/>
      <c r="G194" s="69"/>
    </row>
    <row r="195" spans="5:7" s="68" customFormat="1" x14ac:dyDescent="0.25">
      <c r="E195" s="69"/>
      <c r="F195" s="69"/>
      <c r="G195" s="69"/>
    </row>
    <row r="196" spans="5:7" s="68" customFormat="1" x14ac:dyDescent="0.25">
      <c r="E196" s="69"/>
      <c r="F196" s="69"/>
      <c r="G196" s="69"/>
    </row>
    <row r="197" spans="5:7" s="68" customFormat="1" x14ac:dyDescent="0.25">
      <c r="E197" s="69"/>
      <c r="F197" s="69"/>
      <c r="G197" s="69"/>
    </row>
    <row r="198" spans="5:7" s="68" customFormat="1" x14ac:dyDescent="0.25">
      <c r="E198" s="69"/>
      <c r="F198" s="69"/>
      <c r="G198" s="69"/>
    </row>
    <row r="199" spans="5:7" s="68" customFormat="1" x14ac:dyDescent="0.25">
      <c r="E199" s="69"/>
      <c r="F199" s="69"/>
      <c r="G199" s="69"/>
    </row>
    <row r="200" spans="5:7" s="68" customFormat="1" x14ac:dyDescent="0.25">
      <c r="E200" s="69"/>
      <c r="F200" s="69"/>
      <c r="G200" s="69"/>
    </row>
    <row r="201" spans="5:7" s="68" customFormat="1" x14ac:dyDescent="0.25">
      <c r="E201" s="69"/>
      <c r="F201" s="69"/>
      <c r="G201" s="69"/>
    </row>
    <row r="202" spans="5:7" s="68" customFormat="1" x14ac:dyDescent="0.25">
      <c r="E202" s="69"/>
      <c r="F202" s="69"/>
      <c r="G202" s="69"/>
    </row>
    <row r="203" spans="5:7" s="68" customFormat="1" x14ac:dyDescent="0.25">
      <c r="E203" s="69"/>
      <c r="F203" s="69"/>
      <c r="G203" s="69"/>
    </row>
    <row r="204" spans="5:7" s="68" customFormat="1" x14ac:dyDescent="0.25">
      <c r="E204" s="69"/>
      <c r="F204" s="69"/>
      <c r="G204" s="69"/>
    </row>
    <row r="205" spans="5:7" s="68" customFormat="1" x14ac:dyDescent="0.25">
      <c r="E205" s="69"/>
      <c r="F205" s="69"/>
      <c r="G205" s="69"/>
    </row>
    <row r="206" spans="5:7" s="68" customFormat="1" x14ac:dyDescent="0.25">
      <c r="E206" s="69"/>
      <c r="F206" s="69"/>
      <c r="G206" s="69"/>
    </row>
    <row r="207" spans="5:7" s="68" customFormat="1" x14ac:dyDescent="0.25">
      <c r="E207" s="69"/>
      <c r="F207" s="69"/>
      <c r="G207" s="69"/>
    </row>
    <row r="208" spans="5:7" s="68" customFormat="1" x14ac:dyDescent="0.25">
      <c r="E208" s="69"/>
      <c r="F208" s="69"/>
      <c r="G208" s="69"/>
    </row>
    <row r="209" spans="5:7" s="68" customFormat="1" x14ac:dyDescent="0.25">
      <c r="E209" s="69"/>
      <c r="F209" s="69"/>
      <c r="G209" s="69"/>
    </row>
    <row r="210" spans="5:7" s="68" customFormat="1" x14ac:dyDescent="0.25">
      <c r="E210" s="69"/>
      <c r="F210" s="69"/>
      <c r="G210" s="69"/>
    </row>
    <row r="211" spans="5:7" s="68" customFormat="1" x14ac:dyDescent="0.25">
      <c r="E211" s="69"/>
      <c r="F211" s="69"/>
      <c r="G211" s="69"/>
    </row>
    <row r="212" spans="5:7" s="68" customFormat="1" x14ac:dyDescent="0.25">
      <c r="E212" s="69"/>
      <c r="F212" s="69"/>
      <c r="G212" s="69"/>
    </row>
    <row r="213" spans="5:7" s="68" customFormat="1" x14ac:dyDescent="0.25">
      <c r="E213" s="69"/>
      <c r="F213" s="69"/>
      <c r="G213" s="69"/>
    </row>
    <row r="214" spans="5:7" s="68" customFormat="1" x14ac:dyDescent="0.25">
      <c r="E214" s="69"/>
      <c r="F214" s="69"/>
      <c r="G214" s="69"/>
    </row>
    <row r="215" spans="5:7" s="68" customFormat="1" x14ac:dyDescent="0.25">
      <c r="E215" s="69"/>
      <c r="F215" s="69"/>
      <c r="G215" s="69"/>
    </row>
    <row r="216" spans="5:7" s="68" customFormat="1" x14ac:dyDescent="0.25">
      <c r="E216" s="69"/>
      <c r="F216" s="69"/>
      <c r="G216" s="69"/>
    </row>
    <row r="217" spans="5:7" s="68" customFormat="1" x14ac:dyDescent="0.25">
      <c r="E217" s="69"/>
      <c r="F217" s="69"/>
      <c r="G217" s="69"/>
    </row>
    <row r="218" spans="5:7" s="68" customFormat="1" x14ac:dyDescent="0.25">
      <c r="E218" s="69"/>
      <c r="F218" s="69"/>
      <c r="G218" s="69"/>
    </row>
    <row r="219" spans="5:7" s="68" customFormat="1" x14ac:dyDescent="0.25">
      <c r="E219" s="69"/>
      <c r="F219" s="69"/>
      <c r="G219" s="69"/>
    </row>
    <row r="220" spans="5:7" s="68" customFormat="1" x14ac:dyDescent="0.25">
      <c r="E220" s="69"/>
      <c r="F220" s="69"/>
      <c r="G220" s="69"/>
    </row>
    <row r="221" spans="5:7" s="68" customFormat="1" x14ac:dyDescent="0.25">
      <c r="E221" s="69"/>
      <c r="F221" s="69"/>
      <c r="G221" s="69"/>
    </row>
    <row r="222" spans="5:7" s="68" customFormat="1" x14ac:dyDescent="0.25">
      <c r="E222" s="69"/>
      <c r="F222" s="69"/>
      <c r="G222" s="69"/>
    </row>
    <row r="223" spans="5:7" s="68" customFormat="1" x14ac:dyDescent="0.25">
      <c r="E223" s="69"/>
      <c r="F223" s="69"/>
      <c r="G223" s="69"/>
    </row>
    <row r="224" spans="5:7" s="68" customFormat="1" x14ac:dyDescent="0.25">
      <c r="E224" s="69"/>
      <c r="F224" s="69"/>
      <c r="G224" s="69"/>
    </row>
    <row r="225" spans="5:7" s="68" customFormat="1" x14ac:dyDescent="0.25">
      <c r="E225" s="69"/>
      <c r="F225" s="69"/>
      <c r="G225" s="69"/>
    </row>
    <row r="226" spans="5:7" s="68" customFormat="1" x14ac:dyDescent="0.25">
      <c r="E226" s="69"/>
      <c r="F226" s="69"/>
      <c r="G226" s="69"/>
    </row>
    <row r="227" spans="5:7" s="68" customFormat="1" x14ac:dyDescent="0.25">
      <c r="E227" s="69"/>
      <c r="F227" s="69"/>
      <c r="G227" s="69"/>
    </row>
    <row r="228" spans="5:7" s="68" customFormat="1" x14ac:dyDescent="0.25">
      <c r="E228" s="69"/>
      <c r="F228" s="69"/>
      <c r="G228" s="69"/>
    </row>
    <row r="229" spans="5:7" s="68" customFormat="1" x14ac:dyDescent="0.25">
      <c r="E229" s="69"/>
      <c r="F229" s="69"/>
      <c r="G229" s="69"/>
    </row>
    <row r="230" spans="5:7" s="68" customFormat="1" x14ac:dyDescent="0.25">
      <c r="E230" s="69"/>
      <c r="F230" s="69"/>
      <c r="G230" s="69"/>
    </row>
    <row r="231" spans="5:7" s="68" customFormat="1" x14ac:dyDescent="0.25">
      <c r="E231" s="69"/>
      <c r="F231" s="69"/>
      <c r="G231" s="69"/>
    </row>
    <row r="232" spans="5:7" s="68" customFormat="1" x14ac:dyDescent="0.25">
      <c r="E232" s="69"/>
      <c r="F232" s="69"/>
      <c r="G232" s="69"/>
    </row>
    <row r="233" spans="5:7" s="68" customFormat="1" x14ac:dyDescent="0.25">
      <c r="E233" s="69"/>
      <c r="F233" s="69"/>
      <c r="G233" s="69"/>
    </row>
    <row r="234" spans="5:7" s="68" customFormat="1" x14ac:dyDescent="0.25">
      <c r="E234" s="69"/>
      <c r="F234" s="69"/>
      <c r="G234" s="69"/>
    </row>
    <row r="235" spans="5:7" s="68" customFormat="1" x14ac:dyDescent="0.25">
      <c r="E235" s="69"/>
      <c r="F235" s="69"/>
      <c r="G235" s="69"/>
    </row>
    <row r="236" spans="5:7" s="68" customFormat="1" x14ac:dyDescent="0.25">
      <c r="E236" s="69"/>
      <c r="F236" s="69"/>
      <c r="G236" s="69"/>
    </row>
    <row r="237" spans="5:7" s="68" customFormat="1" x14ac:dyDescent="0.25">
      <c r="E237" s="69"/>
      <c r="F237" s="69"/>
      <c r="G237" s="69"/>
    </row>
    <row r="238" spans="5:7" s="68" customFormat="1" x14ac:dyDescent="0.25">
      <c r="E238" s="69"/>
      <c r="F238" s="69"/>
      <c r="G238" s="69"/>
    </row>
    <row r="239" spans="5:7" s="68" customFormat="1" x14ac:dyDescent="0.25">
      <c r="E239" s="69"/>
      <c r="F239" s="69"/>
      <c r="G239" s="69"/>
    </row>
    <row r="240" spans="5:7" s="68" customFormat="1" x14ac:dyDescent="0.25">
      <c r="E240" s="69"/>
      <c r="F240" s="69"/>
      <c r="G240" s="69"/>
    </row>
    <row r="241" spans="5:7" s="68" customFormat="1" x14ac:dyDescent="0.25">
      <c r="E241" s="69"/>
      <c r="F241" s="69"/>
      <c r="G241" s="69"/>
    </row>
    <row r="242" spans="5:7" s="68" customFormat="1" x14ac:dyDescent="0.25">
      <c r="E242" s="69"/>
      <c r="F242" s="69"/>
      <c r="G242" s="69"/>
    </row>
    <row r="243" spans="5:7" s="68" customFormat="1" x14ac:dyDescent="0.25">
      <c r="E243" s="69"/>
      <c r="F243" s="69"/>
      <c r="G243" s="69"/>
    </row>
    <row r="244" spans="5:7" s="68" customFormat="1" x14ac:dyDescent="0.25">
      <c r="E244" s="69"/>
      <c r="F244" s="69"/>
      <c r="G244" s="69"/>
    </row>
    <row r="245" spans="5:7" s="68" customFormat="1" x14ac:dyDescent="0.25">
      <c r="E245" s="69"/>
      <c r="F245" s="69"/>
      <c r="G245" s="69"/>
    </row>
    <row r="246" spans="5:7" s="68" customFormat="1" x14ac:dyDescent="0.25">
      <c r="E246" s="69"/>
      <c r="F246" s="69"/>
      <c r="G246" s="69"/>
    </row>
    <row r="247" spans="5:7" s="68" customFormat="1" x14ac:dyDescent="0.25">
      <c r="E247" s="69"/>
      <c r="F247" s="69"/>
      <c r="G247" s="69"/>
    </row>
    <row r="248" spans="5:7" s="68" customFormat="1" x14ac:dyDescent="0.25">
      <c r="E248" s="69"/>
      <c r="F248" s="69"/>
      <c r="G248" s="69"/>
    </row>
    <row r="249" spans="5:7" s="68" customFormat="1" x14ac:dyDescent="0.25">
      <c r="E249" s="69"/>
      <c r="F249" s="69"/>
      <c r="G249" s="69"/>
    </row>
    <row r="250" spans="5:7" s="68" customFormat="1" x14ac:dyDescent="0.25">
      <c r="E250" s="69"/>
      <c r="F250" s="69"/>
      <c r="G250" s="69"/>
    </row>
    <row r="251" spans="5:7" s="68" customFormat="1" x14ac:dyDescent="0.25">
      <c r="E251" s="69"/>
      <c r="F251" s="69"/>
      <c r="G251" s="69"/>
    </row>
    <row r="252" spans="5:7" s="68" customFormat="1" x14ac:dyDescent="0.25">
      <c r="E252" s="69"/>
      <c r="F252" s="69"/>
      <c r="G252" s="69"/>
    </row>
    <row r="253" spans="5:7" s="68" customFormat="1" x14ac:dyDescent="0.25">
      <c r="E253" s="69"/>
      <c r="F253" s="69"/>
      <c r="G253" s="69"/>
    </row>
    <row r="254" spans="5:7" s="68" customFormat="1" x14ac:dyDescent="0.25">
      <c r="E254" s="69"/>
      <c r="F254" s="69"/>
      <c r="G254" s="69"/>
    </row>
    <row r="255" spans="5:7" s="68" customFormat="1" x14ac:dyDescent="0.25">
      <c r="E255" s="69"/>
      <c r="F255" s="69"/>
      <c r="G255" s="69"/>
    </row>
    <row r="256" spans="5:7" s="68" customFormat="1" x14ac:dyDescent="0.25">
      <c r="E256" s="69"/>
      <c r="F256" s="69"/>
      <c r="G256" s="69"/>
    </row>
    <row r="257" spans="5:7" s="68" customFormat="1" x14ac:dyDescent="0.25">
      <c r="E257" s="69"/>
      <c r="F257" s="69"/>
      <c r="G257" s="69"/>
    </row>
    <row r="258" spans="5:7" s="68" customFormat="1" x14ac:dyDescent="0.25">
      <c r="E258" s="69"/>
      <c r="F258" s="69"/>
      <c r="G258" s="69"/>
    </row>
    <row r="259" spans="5:7" s="68" customFormat="1" x14ac:dyDescent="0.25">
      <c r="E259" s="69"/>
      <c r="F259" s="69"/>
      <c r="G259" s="69"/>
    </row>
    <row r="260" spans="5:7" s="68" customFormat="1" x14ac:dyDescent="0.25">
      <c r="E260" s="69"/>
      <c r="F260" s="69"/>
      <c r="G260" s="69"/>
    </row>
    <row r="261" spans="5:7" s="68" customFormat="1" x14ac:dyDescent="0.25">
      <c r="E261" s="69"/>
      <c r="F261" s="69"/>
      <c r="G261" s="69"/>
    </row>
    <row r="262" spans="5:7" s="68" customFormat="1" x14ac:dyDescent="0.25">
      <c r="E262" s="69"/>
      <c r="F262" s="69"/>
      <c r="G262" s="69"/>
    </row>
    <row r="263" spans="5:7" s="68" customFormat="1" x14ac:dyDescent="0.25">
      <c r="E263" s="69"/>
      <c r="F263" s="69"/>
      <c r="G263" s="69"/>
    </row>
    <row r="264" spans="5:7" s="68" customFormat="1" x14ac:dyDescent="0.25">
      <c r="E264" s="69"/>
      <c r="F264" s="69"/>
      <c r="G264" s="69"/>
    </row>
    <row r="265" spans="5:7" s="68" customFormat="1" x14ac:dyDescent="0.25">
      <c r="E265" s="69"/>
      <c r="F265" s="69"/>
      <c r="G265" s="69"/>
    </row>
    <row r="266" spans="5:7" s="68" customFormat="1" x14ac:dyDescent="0.25">
      <c r="E266" s="69"/>
      <c r="F266" s="69"/>
      <c r="G266" s="69"/>
    </row>
    <row r="267" spans="5:7" s="68" customFormat="1" x14ac:dyDescent="0.25">
      <c r="E267" s="69"/>
      <c r="F267" s="69"/>
      <c r="G267" s="69"/>
    </row>
    <row r="268" spans="5:7" s="68" customFormat="1" x14ac:dyDescent="0.25">
      <c r="E268" s="69"/>
      <c r="F268" s="69"/>
      <c r="G268" s="69"/>
    </row>
    <row r="269" spans="5:7" s="68" customFormat="1" x14ac:dyDescent="0.25">
      <c r="E269" s="69"/>
      <c r="F269" s="69"/>
      <c r="G269" s="69"/>
    </row>
    <row r="270" spans="5:7" s="68" customFormat="1" x14ac:dyDescent="0.25">
      <c r="E270" s="69"/>
      <c r="F270" s="69"/>
      <c r="G270" s="69"/>
    </row>
    <row r="271" spans="5:7" s="68" customFormat="1" x14ac:dyDescent="0.25">
      <c r="E271" s="69"/>
      <c r="F271" s="69"/>
      <c r="G271" s="69"/>
    </row>
    <row r="272" spans="5:7" s="68" customFormat="1" x14ac:dyDescent="0.25">
      <c r="E272" s="69"/>
      <c r="F272" s="69"/>
      <c r="G272" s="69"/>
    </row>
    <row r="273" spans="5:7" s="68" customFormat="1" x14ac:dyDescent="0.25">
      <c r="E273" s="69"/>
      <c r="F273" s="69"/>
      <c r="G273" s="69"/>
    </row>
    <row r="274" spans="5:7" s="68" customFormat="1" x14ac:dyDescent="0.25">
      <c r="E274" s="69"/>
      <c r="F274" s="69"/>
      <c r="G274" s="69"/>
    </row>
    <row r="275" spans="5:7" s="68" customFormat="1" x14ac:dyDescent="0.25">
      <c r="E275" s="69"/>
      <c r="F275" s="69"/>
      <c r="G275" s="69"/>
    </row>
    <row r="276" spans="5:7" s="68" customFormat="1" x14ac:dyDescent="0.25">
      <c r="E276" s="69"/>
      <c r="F276" s="69"/>
      <c r="G276" s="69"/>
    </row>
    <row r="277" spans="5:7" s="68" customFormat="1" x14ac:dyDescent="0.25">
      <c r="E277" s="69"/>
      <c r="F277" s="69"/>
      <c r="G277" s="69"/>
    </row>
    <row r="278" spans="5:7" s="68" customFormat="1" x14ac:dyDescent="0.25">
      <c r="E278" s="69"/>
      <c r="F278" s="69"/>
      <c r="G278" s="69"/>
    </row>
    <row r="279" spans="5:7" s="68" customFormat="1" x14ac:dyDescent="0.25">
      <c r="E279" s="69"/>
      <c r="F279" s="69"/>
      <c r="G279" s="69"/>
    </row>
    <row r="280" spans="5:7" s="68" customFormat="1" x14ac:dyDescent="0.25">
      <c r="E280" s="69"/>
      <c r="F280" s="69"/>
      <c r="G280" s="69"/>
    </row>
    <row r="281" spans="5:7" s="68" customFormat="1" x14ac:dyDescent="0.25">
      <c r="E281" s="69"/>
      <c r="F281" s="69"/>
      <c r="G281" s="69"/>
    </row>
    <row r="282" spans="5:7" s="68" customFormat="1" x14ac:dyDescent="0.25">
      <c r="E282" s="69"/>
      <c r="F282" s="69"/>
      <c r="G282" s="69"/>
    </row>
    <row r="283" spans="5:7" s="68" customFormat="1" x14ac:dyDescent="0.25">
      <c r="E283" s="69"/>
      <c r="F283" s="69"/>
      <c r="G283" s="69"/>
    </row>
    <row r="284" spans="5:7" s="68" customFormat="1" x14ac:dyDescent="0.25">
      <c r="E284" s="69"/>
      <c r="F284" s="69"/>
      <c r="G284" s="69"/>
    </row>
    <row r="285" spans="5:7" s="68" customFormat="1" x14ac:dyDescent="0.25">
      <c r="E285" s="69"/>
      <c r="F285" s="69"/>
      <c r="G285" s="69"/>
    </row>
    <row r="286" spans="5:7" s="68" customFormat="1" x14ac:dyDescent="0.25">
      <c r="E286" s="69"/>
      <c r="F286" s="69"/>
      <c r="G286" s="69"/>
    </row>
    <row r="287" spans="5:7" s="68" customFormat="1" x14ac:dyDescent="0.25">
      <c r="E287" s="69"/>
      <c r="F287" s="69"/>
      <c r="G287" s="69"/>
    </row>
    <row r="288" spans="5:7" s="68" customFormat="1" x14ac:dyDescent="0.25">
      <c r="E288" s="69"/>
      <c r="F288" s="69"/>
      <c r="G288" s="69"/>
    </row>
    <row r="289" spans="5:7" s="68" customFormat="1" x14ac:dyDescent="0.25">
      <c r="E289" s="69"/>
      <c r="F289" s="69"/>
      <c r="G289" s="69"/>
    </row>
    <row r="290" spans="5:7" s="68" customFormat="1" x14ac:dyDescent="0.25">
      <c r="E290" s="69"/>
      <c r="F290" s="69"/>
      <c r="G290" s="69"/>
    </row>
    <row r="291" spans="5:7" s="68" customFormat="1" x14ac:dyDescent="0.25">
      <c r="E291" s="69"/>
      <c r="F291" s="69"/>
      <c r="G291" s="69"/>
    </row>
    <row r="292" spans="5:7" s="68" customFormat="1" x14ac:dyDescent="0.25">
      <c r="E292" s="69"/>
      <c r="F292" s="69"/>
      <c r="G292" s="69"/>
    </row>
    <row r="293" spans="5:7" s="68" customFormat="1" x14ac:dyDescent="0.25">
      <c r="E293" s="69"/>
      <c r="F293" s="69"/>
      <c r="G293" s="69"/>
    </row>
    <row r="294" spans="5:7" s="68" customFormat="1" x14ac:dyDescent="0.25">
      <c r="E294" s="69"/>
      <c r="F294" s="69"/>
      <c r="G294" s="69"/>
    </row>
    <row r="295" spans="5:7" s="68" customFormat="1" x14ac:dyDescent="0.25">
      <c r="E295" s="69"/>
      <c r="F295" s="69"/>
      <c r="G295" s="69"/>
    </row>
    <row r="296" spans="5:7" s="68" customFormat="1" x14ac:dyDescent="0.25">
      <c r="E296" s="69"/>
      <c r="F296" s="69"/>
      <c r="G296" s="69"/>
    </row>
    <row r="297" spans="5:7" s="68" customFormat="1" x14ac:dyDescent="0.25">
      <c r="E297" s="69"/>
      <c r="F297" s="69"/>
      <c r="G297" s="69"/>
    </row>
    <row r="298" spans="5:7" s="68" customFormat="1" x14ac:dyDescent="0.25">
      <c r="E298" s="69"/>
      <c r="F298" s="69"/>
      <c r="G298" s="69"/>
    </row>
    <row r="299" spans="5:7" s="68" customFormat="1" x14ac:dyDescent="0.25">
      <c r="E299" s="69"/>
      <c r="F299" s="69"/>
      <c r="G299" s="69"/>
    </row>
    <row r="300" spans="5:7" s="68" customFormat="1" x14ac:dyDescent="0.25">
      <c r="E300" s="69"/>
      <c r="F300" s="69"/>
      <c r="G300" s="69"/>
    </row>
    <row r="301" spans="5:7" s="68" customFormat="1" x14ac:dyDescent="0.25">
      <c r="E301" s="69"/>
      <c r="F301" s="69"/>
      <c r="G301" s="69"/>
    </row>
    <row r="302" spans="5:7" s="68" customFormat="1" x14ac:dyDescent="0.25">
      <c r="E302" s="69"/>
      <c r="F302" s="69"/>
      <c r="G302" s="69"/>
    </row>
    <row r="303" spans="5:7" s="68" customFormat="1" x14ac:dyDescent="0.25">
      <c r="E303" s="69"/>
      <c r="F303" s="69"/>
      <c r="G303" s="69"/>
    </row>
    <row r="304" spans="5:7" s="68" customFormat="1" x14ac:dyDescent="0.25">
      <c r="E304" s="69"/>
      <c r="F304" s="69"/>
      <c r="G304" s="69"/>
    </row>
    <row r="305" spans="5:7" s="68" customFormat="1" x14ac:dyDescent="0.25">
      <c r="E305" s="69"/>
      <c r="F305" s="69"/>
      <c r="G305" s="69"/>
    </row>
    <row r="306" spans="5:7" s="68" customFormat="1" x14ac:dyDescent="0.25">
      <c r="E306" s="69"/>
      <c r="F306" s="69"/>
      <c r="G306" s="69"/>
    </row>
    <row r="307" spans="5:7" s="68" customFormat="1" x14ac:dyDescent="0.25">
      <c r="E307" s="69"/>
      <c r="F307" s="69"/>
      <c r="G307" s="69"/>
    </row>
  </sheetData>
  <autoFilter ref="A1:V135">
    <filterColumn colId="7" showButton="0"/>
    <filterColumn colId="9" showButton="0"/>
    <filterColumn colId="11" showButton="0"/>
    <filterColumn colId="13" showButton="0"/>
    <filterColumn colId="15" showButton="0"/>
    <filterColumn colId="17" showButton="0"/>
    <filterColumn colId="19" showButton="0"/>
  </autoFilter>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138"/>
    <dataValidation type="list" allowBlank="1" showInputMessage="1" showErrorMessage="1" sqref="H4:I135 P4:Q135 L4:M135 T4:U135">
      <formula1>балл2</formula1>
    </dataValidation>
    <dataValidation type="list" allowBlank="1" showInputMessage="1" showErrorMessage="1" sqref="J4:K135 N4:O135 R4:S135">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1"/>
  <dimension ref="A1:Y355"/>
  <sheetViews>
    <sheetView topLeftCell="C106" workbookViewId="0">
      <selection activeCell="H119" sqref="H119:V120"/>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8" width="8.42578125" style="15" customWidth="1"/>
    <col min="9" max="9" width="6.5703125" style="15" customWidth="1"/>
    <col min="10" max="10" width="6.5703125" style="16" customWidth="1"/>
    <col min="11" max="11" width="9" style="16" customWidth="1"/>
    <col min="12" max="13" width="6.5703125" style="15" customWidth="1"/>
    <col min="14" max="15" width="6.5703125" style="16" customWidth="1"/>
    <col min="16" max="17" width="6.5703125" style="15" customWidth="1"/>
    <col min="18" max="19" width="6.5703125" style="16" customWidth="1"/>
    <col min="20" max="21" width="6.57031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50</v>
      </c>
      <c r="C4" s="6">
        <f>VLOOKUP(B4,[19]Списки!$C$1:$E$40,2,FALSE)</f>
        <v>11508</v>
      </c>
      <c r="D4" s="6" t="str">
        <f>VLOOKUP(B4,[19]Списки!$C$1:$E$40,3,FALSE)</f>
        <v>СОШ с углуб.</v>
      </c>
      <c r="E4" s="7" t="s">
        <v>22</v>
      </c>
      <c r="F4" s="8">
        <v>125</v>
      </c>
      <c r="G4" s="8">
        <v>114</v>
      </c>
      <c r="H4" s="9"/>
      <c r="I4" s="9">
        <v>1</v>
      </c>
      <c r="J4" s="10"/>
      <c r="K4" s="10">
        <v>0</v>
      </c>
      <c r="L4" s="9"/>
      <c r="M4" s="9">
        <v>0</v>
      </c>
      <c r="N4" s="10"/>
      <c r="O4" s="10">
        <v>0</v>
      </c>
      <c r="P4" s="9">
        <v>0</v>
      </c>
      <c r="Q4" s="9"/>
      <c r="R4" s="10"/>
      <c r="S4" s="10">
        <v>0</v>
      </c>
      <c r="T4" s="9">
        <v>2</v>
      </c>
      <c r="U4" s="9"/>
      <c r="V4" s="11">
        <f>IF(COUNTBLANK(H4:U4)&lt;=7,SUM(H4:U4),"Не писал")</f>
        <v>3</v>
      </c>
      <c r="X4" s="118">
        <v>0</v>
      </c>
      <c r="Y4" s="50">
        <f>COUNTIF(V$4:V142,X4)</f>
        <v>0</v>
      </c>
    </row>
    <row r="5" spans="1:25" x14ac:dyDescent="0.25">
      <c r="A5" s="4" t="str">
        <f t="shared" ref="A5:A21" si="0">A4</f>
        <v>Московский</v>
      </c>
      <c r="B5" s="12" t="str">
        <f t="shared" ref="B5:G20" si="1">B4</f>
        <v>ГБОУ СОШ №508</v>
      </c>
      <c r="C5" s="6">
        <f t="shared" si="1"/>
        <v>11508</v>
      </c>
      <c r="D5" s="6" t="str">
        <f t="shared" si="1"/>
        <v>СОШ с углуб.</v>
      </c>
      <c r="E5" s="8" t="str">
        <f t="shared" si="1"/>
        <v>2а</v>
      </c>
      <c r="F5" s="8">
        <f t="shared" si="1"/>
        <v>125</v>
      </c>
      <c r="G5" s="8">
        <f t="shared" si="1"/>
        <v>114</v>
      </c>
      <c r="H5" s="9">
        <v>2</v>
      </c>
      <c r="I5" s="9"/>
      <c r="J5" s="10">
        <v>1</v>
      </c>
      <c r="K5" s="10"/>
      <c r="L5" s="9"/>
      <c r="M5" s="9">
        <v>0</v>
      </c>
      <c r="N5" s="10">
        <v>0</v>
      </c>
      <c r="O5" s="10"/>
      <c r="P5" s="9">
        <v>2</v>
      </c>
      <c r="Q5" s="9"/>
      <c r="R5" s="10">
        <v>1</v>
      </c>
      <c r="S5" s="10"/>
      <c r="T5" s="9">
        <v>0</v>
      </c>
      <c r="U5" s="9"/>
      <c r="V5" s="11">
        <f t="shared" ref="V5:V36" si="2">IF(COUNTBLANK(H5:U5)&lt;=7,SUM(H5:U5),"Не писал")</f>
        <v>6</v>
      </c>
      <c r="X5" s="118">
        <v>1</v>
      </c>
      <c r="Y5" s="50">
        <f>COUNTIF(V$4:V143,X5)</f>
        <v>1</v>
      </c>
    </row>
    <row r="6" spans="1:25" x14ac:dyDescent="0.25">
      <c r="A6" s="4" t="str">
        <f t="shared" si="0"/>
        <v>Московский</v>
      </c>
      <c r="B6" s="12" t="str">
        <f t="shared" si="1"/>
        <v>ГБОУ СОШ №508</v>
      </c>
      <c r="C6" s="6">
        <f t="shared" si="1"/>
        <v>11508</v>
      </c>
      <c r="D6" s="6" t="str">
        <f t="shared" si="1"/>
        <v>СОШ с углуб.</v>
      </c>
      <c r="E6" s="8" t="str">
        <f t="shared" si="1"/>
        <v>2а</v>
      </c>
      <c r="F6" s="8">
        <f t="shared" si="1"/>
        <v>125</v>
      </c>
      <c r="G6" s="8">
        <f t="shared" si="1"/>
        <v>114</v>
      </c>
      <c r="H6" s="9">
        <v>2</v>
      </c>
      <c r="I6" s="9"/>
      <c r="J6" s="10">
        <v>1</v>
      </c>
      <c r="K6" s="10"/>
      <c r="L6" s="9"/>
      <c r="M6" s="9">
        <v>1</v>
      </c>
      <c r="N6" s="10">
        <v>1</v>
      </c>
      <c r="O6" s="10"/>
      <c r="P6" s="9">
        <v>2</v>
      </c>
      <c r="Q6" s="9"/>
      <c r="R6" s="10">
        <v>1</v>
      </c>
      <c r="S6" s="10"/>
      <c r="T6" s="9">
        <v>1</v>
      </c>
      <c r="U6" s="9"/>
      <c r="V6" s="11">
        <f t="shared" si="2"/>
        <v>9</v>
      </c>
      <c r="X6" s="118">
        <v>2</v>
      </c>
      <c r="Y6" s="50">
        <f>COUNTIF(V$4:V144,X6)</f>
        <v>0</v>
      </c>
    </row>
    <row r="7" spans="1:25" x14ac:dyDescent="0.25">
      <c r="A7" s="4" t="str">
        <f t="shared" si="0"/>
        <v>Московский</v>
      </c>
      <c r="B7" s="12" t="str">
        <f t="shared" si="1"/>
        <v>ГБОУ СОШ №508</v>
      </c>
      <c r="C7" s="6">
        <f t="shared" si="1"/>
        <v>11508</v>
      </c>
      <c r="D7" s="6" t="str">
        <f t="shared" si="1"/>
        <v>СОШ с углуб.</v>
      </c>
      <c r="E7" s="8" t="str">
        <f t="shared" si="1"/>
        <v>2а</v>
      </c>
      <c r="F7" s="8">
        <f t="shared" si="1"/>
        <v>125</v>
      </c>
      <c r="G7" s="8">
        <f t="shared" si="1"/>
        <v>114</v>
      </c>
      <c r="H7" s="9"/>
      <c r="I7" s="9">
        <v>2</v>
      </c>
      <c r="J7" s="10"/>
      <c r="K7" s="10">
        <v>1</v>
      </c>
      <c r="L7" s="9"/>
      <c r="M7" s="9">
        <v>2</v>
      </c>
      <c r="N7" s="10">
        <v>1</v>
      </c>
      <c r="O7" s="10"/>
      <c r="P7" s="9">
        <v>2</v>
      </c>
      <c r="Q7" s="9"/>
      <c r="R7" s="10">
        <v>1</v>
      </c>
      <c r="S7" s="10"/>
      <c r="T7" s="9"/>
      <c r="U7" s="9">
        <v>2</v>
      </c>
      <c r="V7" s="11">
        <f t="shared" si="2"/>
        <v>11</v>
      </c>
      <c r="X7" s="118">
        <v>3</v>
      </c>
      <c r="Y7" s="50">
        <f>COUNTIF(V$4:V145,X7)</f>
        <v>1</v>
      </c>
    </row>
    <row r="8" spans="1:25" x14ac:dyDescent="0.25">
      <c r="A8" s="4" t="str">
        <f t="shared" si="0"/>
        <v>Московский</v>
      </c>
      <c r="B8" s="12" t="str">
        <f t="shared" si="1"/>
        <v>ГБОУ СОШ №508</v>
      </c>
      <c r="C8" s="6">
        <f t="shared" si="1"/>
        <v>11508</v>
      </c>
      <c r="D8" s="6" t="str">
        <f t="shared" si="1"/>
        <v>СОШ с углуб.</v>
      </c>
      <c r="E8" s="8" t="str">
        <f t="shared" si="1"/>
        <v>2а</v>
      </c>
      <c r="F8" s="8">
        <f t="shared" si="1"/>
        <v>125</v>
      </c>
      <c r="G8" s="8">
        <f t="shared" si="1"/>
        <v>114</v>
      </c>
      <c r="H8" s="9"/>
      <c r="I8" s="9">
        <v>2</v>
      </c>
      <c r="J8" s="10"/>
      <c r="K8" s="10">
        <v>1</v>
      </c>
      <c r="L8" s="9">
        <v>0</v>
      </c>
      <c r="M8" s="9"/>
      <c r="N8" s="10">
        <v>1</v>
      </c>
      <c r="O8" s="10"/>
      <c r="P8" s="9">
        <v>2</v>
      </c>
      <c r="Q8" s="9"/>
      <c r="R8" s="10">
        <v>0</v>
      </c>
      <c r="S8" s="10"/>
      <c r="T8" s="9">
        <v>2</v>
      </c>
      <c r="U8" s="9"/>
      <c r="V8" s="11">
        <f t="shared" si="2"/>
        <v>8</v>
      </c>
      <c r="X8" s="118">
        <v>4</v>
      </c>
      <c r="Y8" s="50">
        <f>COUNTIF(V$4:V146,X8)</f>
        <v>0</v>
      </c>
    </row>
    <row r="9" spans="1:25" x14ac:dyDescent="0.25">
      <c r="A9" s="4" t="str">
        <f t="shared" si="0"/>
        <v>Московский</v>
      </c>
      <c r="B9" s="12" t="str">
        <f t="shared" si="1"/>
        <v>ГБОУ СОШ №508</v>
      </c>
      <c r="C9" s="6">
        <f t="shared" si="1"/>
        <v>11508</v>
      </c>
      <c r="D9" s="6" t="str">
        <f t="shared" si="1"/>
        <v>СОШ с углуб.</v>
      </c>
      <c r="E9" s="8" t="str">
        <f t="shared" si="1"/>
        <v>2а</v>
      </c>
      <c r="F9" s="8">
        <f t="shared" si="1"/>
        <v>125</v>
      </c>
      <c r="G9" s="8">
        <f t="shared" si="1"/>
        <v>114</v>
      </c>
      <c r="H9" s="9"/>
      <c r="I9" s="9">
        <v>2</v>
      </c>
      <c r="J9" s="10"/>
      <c r="K9" s="10">
        <v>1</v>
      </c>
      <c r="L9" s="9"/>
      <c r="M9" s="9">
        <v>2</v>
      </c>
      <c r="N9" s="10">
        <v>1</v>
      </c>
      <c r="O9" s="10"/>
      <c r="P9" s="9">
        <v>2</v>
      </c>
      <c r="Q9" s="9"/>
      <c r="R9" s="10"/>
      <c r="S9" s="10">
        <v>1</v>
      </c>
      <c r="T9" s="9">
        <v>1</v>
      </c>
      <c r="U9" s="9"/>
      <c r="V9" s="11">
        <f t="shared" si="2"/>
        <v>10</v>
      </c>
      <c r="X9" s="118">
        <v>5</v>
      </c>
      <c r="Y9" s="50">
        <f>COUNTIF(V$4:V147,X9)</f>
        <v>2</v>
      </c>
    </row>
    <row r="10" spans="1:25" x14ac:dyDescent="0.25">
      <c r="A10" s="4" t="str">
        <f t="shared" si="0"/>
        <v>Московский</v>
      </c>
      <c r="B10" s="12" t="str">
        <f t="shared" si="1"/>
        <v>ГБОУ СОШ №508</v>
      </c>
      <c r="C10" s="6">
        <f t="shared" si="1"/>
        <v>11508</v>
      </c>
      <c r="D10" s="6" t="str">
        <f t="shared" si="1"/>
        <v>СОШ с углуб.</v>
      </c>
      <c r="E10" s="8" t="str">
        <f t="shared" si="1"/>
        <v>2а</v>
      </c>
      <c r="F10" s="8">
        <f t="shared" si="1"/>
        <v>125</v>
      </c>
      <c r="G10" s="8">
        <f t="shared" si="1"/>
        <v>114</v>
      </c>
      <c r="H10" s="9"/>
      <c r="I10" s="9">
        <v>2</v>
      </c>
      <c r="J10" s="10">
        <v>1</v>
      </c>
      <c r="K10" s="10"/>
      <c r="L10" s="9">
        <v>0</v>
      </c>
      <c r="M10" s="9"/>
      <c r="N10" s="10">
        <v>1</v>
      </c>
      <c r="O10" s="10"/>
      <c r="P10" s="9">
        <v>2</v>
      </c>
      <c r="Q10" s="9"/>
      <c r="R10" s="10"/>
      <c r="S10" s="10">
        <v>1</v>
      </c>
      <c r="T10" s="9"/>
      <c r="U10" s="9">
        <v>2</v>
      </c>
      <c r="V10" s="11">
        <f t="shared" si="2"/>
        <v>9</v>
      </c>
      <c r="X10" s="118">
        <v>6</v>
      </c>
      <c r="Y10" s="50">
        <f>COUNTIF(V$4:V148,X10)</f>
        <v>3</v>
      </c>
    </row>
    <row r="11" spans="1:25" x14ac:dyDescent="0.25">
      <c r="A11" s="4" t="str">
        <f t="shared" si="0"/>
        <v>Московский</v>
      </c>
      <c r="B11" s="12" t="str">
        <f t="shared" si="1"/>
        <v>ГБОУ СОШ №508</v>
      </c>
      <c r="C11" s="6">
        <f t="shared" si="1"/>
        <v>11508</v>
      </c>
      <c r="D11" s="6" t="str">
        <f t="shared" si="1"/>
        <v>СОШ с углуб.</v>
      </c>
      <c r="E11" s="8" t="str">
        <f t="shared" si="1"/>
        <v>2а</v>
      </c>
      <c r="F11" s="8">
        <f t="shared" si="1"/>
        <v>125</v>
      </c>
      <c r="G11" s="8">
        <f t="shared" si="1"/>
        <v>114</v>
      </c>
      <c r="H11" s="9"/>
      <c r="I11" s="9">
        <v>2</v>
      </c>
      <c r="J11" s="10">
        <v>1</v>
      </c>
      <c r="K11" s="10"/>
      <c r="L11" s="9">
        <v>1</v>
      </c>
      <c r="M11" s="9"/>
      <c r="N11" s="10">
        <v>1</v>
      </c>
      <c r="O11" s="10"/>
      <c r="P11" s="9">
        <v>2</v>
      </c>
      <c r="Q11" s="9"/>
      <c r="R11" s="10"/>
      <c r="S11" s="10">
        <v>1</v>
      </c>
      <c r="T11" s="9"/>
      <c r="U11" s="9">
        <v>2</v>
      </c>
      <c r="V11" s="11">
        <f t="shared" si="2"/>
        <v>10</v>
      </c>
      <c r="X11" s="118">
        <v>7</v>
      </c>
      <c r="Y11" s="50">
        <f>COUNTIF(V$4:V149,X11)</f>
        <v>9</v>
      </c>
    </row>
    <row r="12" spans="1:25" x14ac:dyDescent="0.25">
      <c r="A12" s="4" t="str">
        <f t="shared" si="0"/>
        <v>Московский</v>
      </c>
      <c r="B12" s="12" t="str">
        <f t="shared" si="1"/>
        <v>ГБОУ СОШ №508</v>
      </c>
      <c r="C12" s="6">
        <f t="shared" si="1"/>
        <v>11508</v>
      </c>
      <c r="D12" s="6" t="str">
        <f t="shared" si="1"/>
        <v>СОШ с углуб.</v>
      </c>
      <c r="E12" s="8" t="str">
        <f t="shared" si="1"/>
        <v>2а</v>
      </c>
      <c r="F12" s="8">
        <f t="shared" si="1"/>
        <v>125</v>
      </c>
      <c r="G12" s="8">
        <f t="shared" si="1"/>
        <v>114</v>
      </c>
      <c r="H12" s="9">
        <v>2</v>
      </c>
      <c r="I12" s="9"/>
      <c r="J12" s="10">
        <v>1</v>
      </c>
      <c r="K12" s="10"/>
      <c r="L12" s="9">
        <v>2</v>
      </c>
      <c r="M12" s="9"/>
      <c r="N12" s="10">
        <v>1</v>
      </c>
      <c r="O12" s="10"/>
      <c r="P12" s="9"/>
      <c r="Q12" s="9">
        <v>2</v>
      </c>
      <c r="R12" s="10">
        <v>1</v>
      </c>
      <c r="S12" s="10"/>
      <c r="T12" s="9">
        <v>2</v>
      </c>
      <c r="U12" s="9"/>
      <c r="V12" s="11">
        <f t="shared" si="2"/>
        <v>11</v>
      </c>
      <c r="X12" s="118">
        <v>8</v>
      </c>
      <c r="Y12" s="50">
        <f>COUNTIF(V$4:V150,X12)</f>
        <v>19</v>
      </c>
    </row>
    <row r="13" spans="1:25" x14ac:dyDescent="0.25">
      <c r="A13" s="4" t="str">
        <f t="shared" si="0"/>
        <v>Московский</v>
      </c>
      <c r="B13" s="12" t="str">
        <f t="shared" si="1"/>
        <v>ГБОУ СОШ №508</v>
      </c>
      <c r="C13" s="6">
        <f t="shared" si="1"/>
        <v>11508</v>
      </c>
      <c r="D13" s="6" t="str">
        <f t="shared" si="1"/>
        <v>СОШ с углуб.</v>
      </c>
      <c r="E13" s="8" t="str">
        <f t="shared" si="1"/>
        <v>2а</v>
      </c>
      <c r="F13" s="8">
        <f t="shared" si="1"/>
        <v>125</v>
      </c>
      <c r="G13" s="8">
        <f t="shared" si="1"/>
        <v>114</v>
      </c>
      <c r="H13" s="9"/>
      <c r="I13" s="9">
        <v>2</v>
      </c>
      <c r="J13" s="10">
        <v>1</v>
      </c>
      <c r="K13" s="10"/>
      <c r="L13" s="9"/>
      <c r="M13" s="9">
        <v>0</v>
      </c>
      <c r="N13" s="10">
        <v>1</v>
      </c>
      <c r="O13" s="10"/>
      <c r="P13" s="9"/>
      <c r="Q13" s="9">
        <v>2</v>
      </c>
      <c r="R13" s="10">
        <v>1</v>
      </c>
      <c r="S13" s="10"/>
      <c r="T13" s="9">
        <v>2</v>
      </c>
      <c r="U13" s="9"/>
      <c r="V13" s="11">
        <f t="shared" si="2"/>
        <v>9</v>
      </c>
      <c r="X13" s="118">
        <v>9</v>
      </c>
      <c r="Y13" s="50">
        <f>COUNTIF(V$4:V151,X13)</f>
        <v>26</v>
      </c>
    </row>
    <row r="14" spans="1:25" x14ac:dyDescent="0.25">
      <c r="A14" s="4" t="str">
        <f t="shared" si="0"/>
        <v>Московский</v>
      </c>
      <c r="B14" s="12" t="str">
        <f t="shared" si="1"/>
        <v>ГБОУ СОШ №508</v>
      </c>
      <c r="C14" s="6">
        <f t="shared" si="1"/>
        <v>11508</v>
      </c>
      <c r="D14" s="6" t="str">
        <f t="shared" si="1"/>
        <v>СОШ с углуб.</v>
      </c>
      <c r="E14" s="8" t="str">
        <f t="shared" si="1"/>
        <v>2а</v>
      </c>
      <c r="F14" s="8">
        <f t="shared" si="1"/>
        <v>125</v>
      </c>
      <c r="G14" s="8">
        <f t="shared" si="1"/>
        <v>114</v>
      </c>
      <c r="H14" s="9"/>
      <c r="I14" s="9">
        <v>2</v>
      </c>
      <c r="J14" s="10">
        <v>1</v>
      </c>
      <c r="K14" s="10"/>
      <c r="L14" s="9"/>
      <c r="M14" s="9">
        <v>1</v>
      </c>
      <c r="N14" s="10">
        <v>1</v>
      </c>
      <c r="O14" s="10"/>
      <c r="P14" s="9">
        <v>0</v>
      </c>
      <c r="Q14" s="9"/>
      <c r="R14" s="10">
        <v>1</v>
      </c>
      <c r="S14" s="10"/>
      <c r="T14" s="9">
        <v>2</v>
      </c>
      <c r="U14" s="9"/>
      <c r="V14" s="11">
        <f t="shared" si="2"/>
        <v>8</v>
      </c>
      <c r="X14" s="118">
        <v>10</v>
      </c>
      <c r="Y14" s="50">
        <f>COUNTIF(V$4:V152,X14)</f>
        <v>24</v>
      </c>
    </row>
    <row r="15" spans="1:25" x14ac:dyDescent="0.25">
      <c r="A15" s="4" t="str">
        <f t="shared" si="0"/>
        <v>Московский</v>
      </c>
      <c r="B15" s="12" t="str">
        <f t="shared" si="1"/>
        <v>ГБОУ СОШ №508</v>
      </c>
      <c r="C15" s="6">
        <f t="shared" si="1"/>
        <v>11508</v>
      </c>
      <c r="D15" s="6" t="str">
        <f t="shared" si="1"/>
        <v>СОШ с углуб.</v>
      </c>
      <c r="E15" s="8" t="str">
        <f t="shared" si="1"/>
        <v>2а</v>
      </c>
      <c r="F15" s="8">
        <f t="shared" si="1"/>
        <v>125</v>
      </c>
      <c r="G15" s="8">
        <f t="shared" si="1"/>
        <v>114</v>
      </c>
      <c r="H15" s="9">
        <v>2</v>
      </c>
      <c r="I15" s="9"/>
      <c r="J15" s="10"/>
      <c r="K15" s="10">
        <v>1</v>
      </c>
      <c r="L15" s="9">
        <v>2</v>
      </c>
      <c r="M15" s="9"/>
      <c r="N15" s="10">
        <v>1</v>
      </c>
      <c r="O15" s="10"/>
      <c r="P15" s="9">
        <v>2</v>
      </c>
      <c r="Q15" s="9"/>
      <c r="R15" s="10">
        <v>1</v>
      </c>
      <c r="S15" s="10"/>
      <c r="T15" s="9"/>
      <c r="U15" s="9">
        <v>1</v>
      </c>
      <c r="V15" s="11">
        <f t="shared" si="2"/>
        <v>10</v>
      </c>
      <c r="X15" s="118">
        <v>11</v>
      </c>
      <c r="Y15" s="50">
        <f>COUNTIF(V$4:V153,X15)</f>
        <v>29</v>
      </c>
    </row>
    <row r="16" spans="1:25" x14ac:dyDescent="0.25">
      <c r="A16" s="4" t="str">
        <f t="shared" si="0"/>
        <v>Московский</v>
      </c>
      <c r="B16" s="12" t="str">
        <f t="shared" si="1"/>
        <v>ГБОУ СОШ №508</v>
      </c>
      <c r="C16" s="6">
        <f t="shared" si="1"/>
        <v>11508</v>
      </c>
      <c r="D16" s="6" t="str">
        <f t="shared" si="1"/>
        <v>СОШ с углуб.</v>
      </c>
      <c r="E16" s="8" t="str">
        <f t="shared" si="1"/>
        <v>2а</v>
      </c>
      <c r="F16" s="8">
        <f t="shared" si="1"/>
        <v>125</v>
      </c>
      <c r="G16" s="8">
        <f t="shared" si="1"/>
        <v>114</v>
      </c>
      <c r="H16" s="9">
        <v>2</v>
      </c>
      <c r="I16" s="9"/>
      <c r="J16" s="10">
        <v>1</v>
      </c>
      <c r="K16" s="10"/>
      <c r="L16" s="9">
        <v>2</v>
      </c>
      <c r="M16" s="9"/>
      <c r="N16" s="10">
        <v>1</v>
      </c>
      <c r="O16" s="10"/>
      <c r="P16" s="9">
        <v>2</v>
      </c>
      <c r="Q16" s="9"/>
      <c r="R16" s="10">
        <v>1</v>
      </c>
      <c r="S16" s="10"/>
      <c r="T16" s="9"/>
      <c r="U16" s="9">
        <v>2</v>
      </c>
      <c r="V16" s="11">
        <f t="shared" si="2"/>
        <v>11</v>
      </c>
      <c r="Y16" s="156">
        <f>SUM(Y4:Y15)</f>
        <v>114</v>
      </c>
    </row>
    <row r="17" spans="1:22" x14ac:dyDescent="0.25">
      <c r="A17" s="4" t="str">
        <f t="shared" si="0"/>
        <v>Московский</v>
      </c>
      <c r="B17" s="12" t="str">
        <f t="shared" si="1"/>
        <v>ГБОУ СОШ №508</v>
      </c>
      <c r="C17" s="6">
        <f t="shared" si="1"/>
        <v>11508</v>
      </c>
      <c r="D17" s="6" t="str">
        <f t="shared" si="1"/>
        <v>СОШ с углуб.</v>
      </c>
      <c r="E17" s="8" t="str">
        <f t="shared" si="1"/>
        <v>2а</v>
      </c>
      <c r="F17" s="8">
        <f t="shared" si="1"/>
        <v>125</v>
      </c>
      <c r="G17" s="8">
        <f t="shared" si="1"/>
        <v>114</v>
      </c>
      <c r="H17" s="9">
        <v>2</v>
      </c>
      <c r="I17" s="9"/>
      <c r="J17" s="10">
        <v>1</v>
      </c>
      <c r="K17" s="10"/>
      <c r="L17" s="9"/>
      <c r="M17" s="9">
        <v>1</v>
      </c>
      <c r="N17" s="10">
        <v>1</v>
      </c>
      <c r="O17" s="10"/>
      <c r="P17" s="9"/>
      <c r="Q17" s="9">
        <v>2</v>
      </c>
      <c r="R17" s="10">
        <v>1</v>
      </c>
      <c r="S17" s="10"/>
      <c r="T17" s="9">
        <v>2</v>
      </c>
      <c r="U17" s="9"/>
      <c r="V17" s="11">
        <f t="shared" si="2"/>
        <v>10</v>
      </c>
    </row>
    <row r="18" spans="1:22" x14ac:dyDescent="0.25">
      <c r="A18" s="4" t="str">
        <f t="shared" si="0"/>
        <v>Московский</v>
      </c>
      <c r="B18" s="12" t="str">
        <f t="shared" si="1"/>
        <v>ГБОУ СОШ №508</v>
      </c>
      <c r="C18" s="6">
        <f t="shared" si="1"/>
        <v>11508</v>
      </c>
      <c r="D18" s="6" t="str">
        <f t="shared" si="1"/>
        <v>СОШ с углуб.</v>
      </c>
      <c r="E18" s="8" t="str">
        <f t="shared" si="1"/>
        <v>2а</v>
      </c>
      <c r="F18" s="8">
        <f t="shared" si="1"/>
        <v>125</v>
      </c>
      <c r="G18" s="8">
        <f t="shared" si="1"/>
        <v>114</v>
      </c>
      <c r="H18" s="9">
        <v>2</v>
      </c>
      <c r="I18" s="9"/>
      <c r="J18" s="10"/>
      <c r="K18" s="10">
        <v>1</v>
      </c>
      <c r="L18" s="9"/>
      <c r="M18" s="9">
        <v>2</v>
      </c>
      <c r="N18" s="10">
        <v>1</v>
      </c>
      <c r="O18" s="10"/>
      <c r="P18" s="9">
        <v>2</v>
      </c>
      <c r="Q18" s="9"/>
      <c r="R18" s="10">
        <v>1</v>
      </c>
      <c r="S18" s="10"/>
      <c r="T18" s="9"/>
      <c r="U18" s="9">
        <v>2</v>
      </c>
      <c r="V18" s="11">
        <f t="shared" si="2"/>
        <v>11</v>
      </c>
    </row>
    <row r="19" spans="1:22" x14ac:dyDescent="0.25">
      <c r="A19" s="4" t="str">
        <f t="shared" si="0"/>
        <v>Московский</v>
      </c>
      <c r="B19" s="12" t="str">
        <f t="shared" si="1"/>
        <v>ГБОУ СОШ №508</v>
      </c>
      <c r="C19" s="6">
        <f t="shared" si="1"/>
        <v>11508</v>
      </c>
      <c r="D19" s="6" t="str">
        <f t="shared" si="1"/>
        <v>СОШ с углуб.</v>
      </c>
      <c r="E19" s="8" t="str">
        <f t="shared" si="1"/>
        <v>2а</v>
      </c>
      <c r="F19" s="8">
        <f t="shared" si="1"/>
        <v>125</v>
      </c>
      <c r="G19" s="8">
        <f t="shared" si="1"/>
        <v>114</v>
      </c>
      <c r="H19" s="9">
        <v>1</v>
      </c>
      <c r="I19" s="9"/>
      <c r="J19" s="10">
        <v>0</v>
      </c>
      <c r="K19" s="10"/>
      <c r="L19" s="9">
        <v>2</v>
      </c>
      <c r="M19" s="9"/>
      <c r="N19" s="10">
        <v>1</v>
      </c>
      <c r="O19" s="10"/>
      <c r="P19" s="9">
        <v>2</v>
      </c>
      <c r="Q19" s="9"/>
      <c r="R19" s="10">
        <v>1</v>
      </c>
      <c r="S19" s="10"/>
      <c r="T19" s="9">
        <v>2</v>
      </c>
      <c r="U19" s="9"/>
      <c r="V19" s="11">
        <f t="shared" si="2"/>
        <v>9</v>
      </c>
    </row>
    <row r="20" spans="1:22" x14ac:dyDescent="0.25">
      <c r="A20" s="4" t="str">
        <f t="shared" si="0"/>
        <v>Московский</v>
      </c>
      <c r="B20" s="12" t="str">
        <f t="shared" si="1"/>
        <v>ГБОУ СОШ №508</v>
      </c>
      <c r="C20" s="6">
        <f t="shared" si="1"/>
        <v>11508</v>
      </c>
      <c r="D20" s="6" t="str">
        <f t="shared" si="1"/>
        <v>СОШ с углуб.</v>
      </c>
      <c r="E20" s="8" t="str">
        <f t="shared" si="1"/>
        <v>2а</v>
      </c>
      <c r="F20" s="8">
        <f t="shared" si="1"/>
        <v>125</v>
      </c>
      <c r="G20" s="8">
        <f t="shared" si="1"/>
        <v>114</v>
      </c>
      <c r="H20" s="9">
        <v>2</v>
      </c>
      <c r="I20" s="9"/>
      <c r="J20" s="10">
        <v>1</v>
      </c>
      <c r="K20" s="10"/>
      <c r="L20" s="9"/>
      <c r="M20" s="9">
        <v>2</v>
      </c>
      <c r="N20" s="10">
        <v>1</v>
      </c>
      <c r="O20" s="10"/>
      <c r="P20" s="9">
        <v>1</v>
      </c>
      <c r="Q20" s="9"/>
      <c r="R20" s="10">
        <v>1</v>
      </c>
      <c r="S20" s="10"/>
      <c r="T20" s="9">
        <v>1</v>
      </c>
      <c r="U20" s="9"/>
      <c r="V20" s="11">
        <f t="shared" si="2"/>
        <v>9</v>
      </c>
    </row>
    <row r="21" spans="1:22" x14ac:dyDescent="0.25">
      <c r="A21" s="4" t="str">
        <f t="shared" si="0"/>
        <v>Московский</v>
      </c>
      <c r="B21" s="12" t="str">
        <f t="shared" ref="B21:G21" si="3">B20</f>
        <v>ГБОУ СОШ №508</v>
      </c>
      <c r="C21" s="6">
        <f t="shared" si="3"/>
        <v>11508</v>
      </c>
      <c r="D21" s="6" t="str">
        <f t="shared" si="3"/>
        <v>СОШ с углуб.</v>
      </c>
      <c r="E21" s="8" t="str">
        <f t="shared" si="3"/>
        <v>2а</v>
      </c>
      <c r="F21" s="8">
        <f t="shared" si="3"/>
        <v>125</v>
      </c>
      <c r="G21" s="8">
        <f t="shared" si="3"/>
        <v>114</v>
      </c>
      <c r="H21" s="9"/>
      <c r="I21" s="9">
        <v>0</v>
      </c>
      <c r="J21" s="10">
        <v>1</v>
      </c>
      <c r="K21" s="10"/>
      <c r="L21" s="9">
        <v>2</v>
      </c>
      <c r="M21" s="9"/>
      <c r="N21" s="10">
        <v>1</v>
      </c>
      <c r="O21" s="10"/>
      <c r="P21" s="9">
        <v>2</v>
      </c>
      <c r="Q21" s="9"/>
      <c r="R21" s="10">
        <v>1</v>
      </c>
      <c r="S21" s="10"/>
      <c r="T21" s="9"/>
      <c r="U21" s="9">
        <v>1</v>
      </c>
      <c r="V21" s="11">
        <f t="shared" si="2"/>
        <v>8</v>
      </c>
    </row>
    <row r="22" spans="1:22" x14ac:dyDescent="0.25">
      <c r="A22" s="4" t="str">
        <f t="shared" ref="A22:G37" si="4">A21</f>
        <v>Московский</v>
      </c>
      <c r="B22" s="12" t="str">
        <f t="shared" si="4"/>
        <v>ГБОУ СОШ №508</v>
      </c>
      <c r="C22" s="6">
        <f t="shared" si="4"/>
        <v>11508</v>
      </c>
      <c r="D22" s="6" t="str">
        <f t="shared" si="4"/>
        <v>СОШ с углуб.</v>
      </c>
      <c r="E22" s="8" t="str">
        <f t="shared" si="4"/>
        <v>2а</v>
      </c>
      <c r="F22" s="8">
        <f t="shared" si="4"/>
        <v>125</v>
      </c>
      <c r="G22" s="8">
        <f t="shared" si="4"/>
        <v>114</v>
      </c>
      <c r="H22" s="9">
        <v>0</v>
      </c>
      <c r="I22" s="9"/>
      <c r="J22" s="10"/>
      <c r="K22" s="10">
        <v>0</v>
      </c>
      <c r="L22" s="9"/>
      <c r="M22" s="9">
        <v>0</v>
      </c>
      <c r="N22" s="10"/>
      <c r="O22" s="10">
        <v>0</v>
      </c>
      <c r="P22" s="9">
        <v>1</v>
      </c>
      <c r="Q22" s="9"/>
      <c r="R22" s="10">
        <v>0</v>
      </c>
      <c r="S22" s="10"/>
      <c r="T22" s="9"/>
      <c r="U22" s="9">
        <v>0</v>
      </c>
      <c r="V22" s="11">
        <f t="shared" si="2"/>
        <v>1</v>
      </c>
    </row>
    <row r="23" spans="1:22" x14ac:dyDescent="0.25">
      <c r="A23" s="4" t="str">
        <f t="shared" si="4"/>
        <v>Московский</v>
      </c>
      <c r="B23" s="12" t="str">
        <f t="shared" si="4"/>
        <v>ГБОУ СОШ №508</v>
      </c>
      <c r="C23" s="6">
        <f t="shared" si="4"/>
        <v>11508</v>
      </c>
      <c r="D23" s="6" t="str">
        <f t="shared" si="4"/>
        <v>СОШ с углуб.</v>
      </c>
      <c r="E23" s="8" t="str">
        <f t="shared" si="4"/>
        <v>2а</v>
      </c>
      <c r="F23" s="8">
        <f t="shared" si="4"/>
        <v>125</v>
      </c>
      <c r="G23" s="8">
        <f t="shared" si="4"/>
        <v>114</v>
      </c>
      <c r="H23" s="9">
        <v>2</v>
      </c>
      <c r="I23" s="9"/>
      <c r="J23" s="10">
        <v>1</v>
      </c>
      <c r="K23" s="10"/>
      <c r="L23" s="9"/>
      <c r="M23" s="9">
        <v>2</v>
      </c>
      <c r="N23" s="10">
        <v>1</v>
      </c>
      <c r="O23" s="10"/>
      <c r="P23" s="9">
        <v>2</v>
      </c>
      <c r="Q23" s="9"/>
      <c r="R23" s="10">
        <v>1</v>
      </c>
      <c r="S23" s="10"/>
      <c r="T23" s="9">
        <v>1</v>
      </c>
      <c r="U23" s="9"/>
      <c r="V23" s="11">
        <f t="shared" si="2"/>
        <v>10</v>
      </c>
    </row>
    <row r="24" spans="1:22" x14ac:dyDescent="0.25">
      <c r="A24" s="4" t="str">
        <f t="shared" si="4"/>
        <v>Московский</v>
      </c>
      <c r="B24" s="12" t="str">
        <f t="shared" si="4"/>
        <v>ГБОУ СОШ №508</v>
      </c>
      <c r="C24" s="6">
        <f t="shared" si="4"/>
        <v>11508</v>
      </c>
      <c r="D24" s="6" t="str">
        <f t="shared" si="4"/>
        <v>СОШ с углуб.</v>
      </c>
      <c r="E24" s="8" t="str">
        <f t="shared" si="4"/>
        <v>2а</v>
      </c>
      <c r="F24" s="8">
        <f t="shared" si="4"/>
        <v>125</v>
      </c>
      <c r="G24" s="8">
        <f t="shared" si="4"/>
        <v>114</v>
      </c>
      <c r="H24" s="9">
        <v>2</v>
      </c>
      <c r="I24" s="9"/>
      <c r="J24" s="10">
        <v>1</v>
      </c>
      <c r="K24" s="10"/>
      <c r="L24" s="9"/>
      <c r="M24" s="9">
        <v>1</v>
      </c>
      <c r="N24" s="10">
        <v>0</v>
      </c>
      <c r="O24" s="10"/>
      <c r="P24" s="9"/>
      <c r="Q24" s="9">
        <v>0</v>
      </c>
      <c r="R24" s="10">
        <v>1</v>
      </c>
      <c r="S24" s="10"/>
      <c r="T24" s="9">
        <v>2</v>
      </c>
      <c r="U24" s="9"/>
      <c r="V24" s="11">
        <f t="shared" si="2"/>
        <v>7</v>
      </c>
    </row>
    <row r="25" spans="1:22" x14ac:dyDescent="0.25">
      <c r="A25" s="4" t="str">
        <f t="shared" si="4"/>
        <v>Московский</v>
      </c>
      <c r="B25" s="12" t="str">
        <f t="shared" si="4"/>
        <v>ГБОУ СОШ №508</v>
      </c>
      <c r="C25" s="6">
        <f t="shared" si="4"/>
        <v>11508</v>
      </c>
      <c r="D25" s="6" t="str">
        <f t="shared" si="4"/>
        <v>СОШ с углуб.</v>
      </c>
      <c r="E25" s="8" t="str">
        <f t="shared" si="4"/>
        <v>2а</v>
      </c>
      <c r="F25" s="8">
        <f t="shared" si="4"/>
        <v>125</v>
      </c>
      <c r="G25" s="8">
        <f t="shared" si="4"/>
        <v>114</v>
      </c>
      <c r="H25" s="9">
        <v>2</v>
      </c>
      <c r="I25" s="9"/>
      <c r="J25" s="10"/>
      <c r="K25" s="10">
        <v>1</v>
      </c>
      <c r="L25" s="9"/>
      <c r="M25" s="9">
        <v>2</v>
      </c>
      <c r="N25" s="10">
        <v>1</v>
      </c>
      <c r="O25" s="10"/>
      <c r="P25" s="9">
        <v>2</v>
      </c>
      <c r="Q25" s="9"/>
      <c r="R25" s="10">
        <v>1</v>
      </c>
      <c r="S25" s="10"/>
      <c r="T25" s="9">
        <v>2</v>
      </c>
      <c r="U25" s="9"/>
      <c r="V25" s="11">
        <f t="shared" si="2"/>
        <v>11</v>
      </c>
    </row>
    <row r="26" spans="1:22" x14ac:dyDescent="0.25">
      <c r="A26" s="4" t="str">
        <f t="shared" si="4"/>
        <v>Московский</v>
      </c>
      <c r="B26" s="12" t="str">
        <f t="shared" si="4"/>
        <v>ГБОУ СОШ №508</v>
      </c>
      <c r="C26" s="6">
        <f t="shared" si="4"/>
        <v>11508</v>
      </c>
      <c r="D26" s="6" t="str">
        <f t="shared" si="4"/>
        <v>СОШ с углуб.</v>
      </c>
      <c r="E26" s="8" t="str">
        <f t="shared" si="4"/>
        <v>2а</v>
      </c>
      <c r="F26" s="8">
        <f t="shared" si="4"/>
        <v>125</v>
      </c>
      <c r="G26" s="8">
        <f t="shared" si="4"/>
        <v>114</v>
      </c>
      <c r="H26" s="9">
        <v>2</v>
      </c>
      <c r="I26" s="9"/>
      <c r="J26" s="10"/>
      <c r="K26" s="10">
        <v>1</v>
      </c>
      <c r="L26" s="9"/>
      <c r="M26" s="9">
        <v>2</v>
      </c>
      <c r="N26" s="10">
        <v>1</v>
      </c>
      <c r="O26" s="10"/>
      <c r="P26" s="9">
        <v>2</v>
      </c>
      <c r="Q26" s="9"/>
      <c r="R26" s="10">
        <v>1</v>
      </c>
      <c r="S26" s="10"/>
      <c r="T26" s="9">
        <v>1</v>
      </c>
      <c r="U26" s="9"/>
      <c r="V26" s="11">
        <f t="shared" si="2"/>
        <v>10</v>
      </c>
    </row>
    <row r="27" spans="1:22" x14ac:dyDescent="0.25">
      <c r="A27" s="4" t="str">
        <f t="shared" si="4"/>
        <v>Московский</v>
      </c>
      <c r="B27" s="12" t="str">
        <f t="shared" si="4"/>
        <v>ГБОУ СОШ №508</v>
      </c>
      <c r="C27" s="6">
        <f t="shared" si="4"/>
        <v>11508</v>
      </c>
      <c r="D27" s="6" t="str">
        <f t="shared" si="4"/>
        <v>СОШ с углуб.</v>
      </c>
      <c r="E27" s="8" t="str">
        <f t="shared" si="4"/>
        <v>2а</v>
      </c>
      <c r="F27" s="8">
        <f t="shared" si="4"/>
        <v>125</v>
      </c>
      <c r="G27" s="8">
        <f t="shared" si="4"/>
        <v>114</v>
      </c>
      <c r="H27" s="9">
        <v>2</v>
      </c>
      <c r="I27" s="9"/>
      <c r="J27" s="10">
        <v>0</v>
      </c>
      <c r="K27" s="10"/>
      <c r="L27" s="9">
        <v>1</v>
      </c>
      <c r="M27" s="9"/>
      <c r="N27" s="10"/>
      <c r="O27" s="10">
        <v>1</v>
      </c>
      <c r="P27" s="9">
        <v>2</v>
      </c>
      <c r="Q27" s="9"/>
      <c r="R27" s="10">
        <v>1</v>
      </c>
      <c r="S27" s="10"/>
      <c r="T27" s="9">
        <v>2</v>
      </c>
      <c r="U27" s="9"/>
      <c r="V27" s="11">
        <f t="shared" si="2"/>
        <v>9</v>
      </c>
    </row>
    <row r="28" spans="1:22" x14ac:dyDescent="0.25">
      <c r="A28" s="4" t="str">
        <f t="shared" si="4"/>
        <v>Московский</v>
      </c>
      <c r="B28" s="12" t="str">
        <f t="shared" si="4"/>
        <v>ГБОУ СОШ №508</v>
      </c>
      <c r="C28" s="6">
        <f t="shared" si="4"/>
        <v>11508</v>
      </c>
      <c r="D28" s="6" t="str">
        <f t="shared" si="4"/>
        <v>СОШ с углуб.</v>
      </c>
      <c r="E28" s="8" t="str">
        <f t="shared" si="4"/>
        <v>2а</v>
      </c>
      <c r="F28" s="8">
        <f t="shared" si="4"/>
        <v>125</v>
      </c>
      <c r="G28" s="8">
        <f t="shared" si="4"/>
        <v>114</v>
      </c>
      <c r="H28" s="9">
        <v>2</v>
      </c>
      <c r="I28" s="9"/>
      <c r="J28" s="10"/>
      <c r="K28" s="10">
        <v>1</v>
      </c>
      <c r="L28" s="9"/>
      <c r="M28" s="9">
        <v>0</v>
      </c>
      <c r="N28" s="10">
        <v>1</v>
      </c>
      <c r="O28" s="10"/>
      <c r="P28" s="9">
        <v>1</v>
      </c>
      <c r="Q28" s="9"/>
      <c r="R28" s="10">
        <v>1</v>
      </c>
      <c r="S28" s="10"/>
      <c r="T28" s="9">
        <v>2</v>
      </c>
      <c r="U28" s="9"/>
      <c r="V28" s="11">
        <f t="shared" si="2"/>
        <v>8</v>
      </c>
    </row>
    <row r="29" spans="1:22" x14ac:dyDescent="0.25">
      <c r="A29" s="4" t="str">
        <f t="shared" si="4"/>
        <v>Московский</v>
      </c>
      <c r="B29" s="12" t="str">
        <f t="shared" si="4"/>
        <v>ГБОУ СОШ №508</v>
      </c>
      <c r="C29" s="6">
        <f t="shared" si="4"/>
        <v>11508</v>
      </c>
      <c r="D29" s="6" t="str">
        <f t="shared" si="4"/>
        <v>СОШ с углуб.</v>
      </c>
      <c r="E29" s="8" t="str">
        <f t="shared" si="4"/>
        <v>2а</v>
      </c>
      <c r="F29" s="8">
        <f t="shared" si="4"/>
        <v>125</v>
      </c>
      <c r="G29" s="8">
        <f t="shared" si="4"/>
        <v>114</v>
      </c>
      <c r="H29" s="9">
        <v>1</v>
      </c>
      <c r="I29" s="9"/>
      <c r="J29" s="10">
        <v>1</v>
      </c>
      <c r="K29" s="10"/>
      <c r="L29" s="9"/>
      <c r="M29" s="9">
        <v>0</v>
      </c>
      <c r="N29" s="10">
        <v>1</v>
      </c>
      <c r="O29" s="10"/>
      <c r="P29" s="9">
        <v>2</v>
      </c>
      <c r="Q29" s="9"/>
      <c r="R29" s="10">
        <v>1</v>
      </c>
      <c r="S29" s="10"/>
      <c r="T29" s="9">
        <v>2</v>
      </c>
      <c r="U29" s="9"/>
      <c r="V29" s="11">
        <f t="shared" si="2"/>
        <v>8</v>
      </c>
    </row>
    <row r="30" spans="1:22" x14ac:dyDescent="0.25">
      <c r="A30" s="4" t="str">
        <f t="shared" si="4"/>
        <v>Московский</v>
      </c>
      <c r="B30" s="12" t="str">
        <f t="shared" si="4"/>
        <v>ГБОУ СОШ №508</v>
      </c>
      <c r="C30" s="6">
        <f t="shared" si="4"/>
        <v>11508</v>
      </c>
      <c r="D30" s="6" t="str">
        <f t="shared" si="4"/>
        <v>СОШ с углуб.</v>
      </c>
      <c r="E30" s="8" t="str">
        <f t="shared" si="4"/>
        <v>2а</v>
      </c>
      <c r="F30" s="8">
        <f t="shared" si="4"/>
        <v>125</v>
      </c>
      <c r="G30" s="8">
        <f t="shared" si="4"/>
        <v>114</v>
      </c>
      <c r="H30" s="9">
        <v>2</v>
      </c>
      <c r="I30" s="9"/>
      <c r="J30" s="10">
        <v>1</v>
      </c>
      <c r="K30" s="10"/>
      <c r="L30" s="9"/>
      <c r="M30" s="9">
        <v>2</v>
      </c>
      <c r="N30" s="10">
        <v>1</v>
      </c>
      <c r="O30" s="10"/>
      <c r="P30" s="9">
        <v>2</v>
      </c>
      <c r="Q30" s="9"/>
      <c r="R30" s="10">
        <v>1</v>
      </c>
      <c r="S30" s="10"/>
      <c r="T30" s="9">
        <v>2</v>
      </c>
      <c r="U30" s="9"/>
      <c r="V30" s="11">
        <f t="shared" si="2"/>
        <v>11</v>
      </c>
    </row>
    <row r="31" spans="1:22" x14ac:dyDescent="0.25">
      <c r="A31" s="4" t="str">
        <f t="shared" si="4"/>
        <v>Московский</v>
      </c>
      <c r="B31" s="12" t="str">
        <f t="shared" si="4"/>
        <v>ГБОУ СОШ №508</v>
      </c>
      <c r="C31" s="6">
        <f t="shared" si="4"/>
        <v>11508</v>
      </c>
      <c r="D31" s="6" t="str">
        <f t="shared" si="4"/>
        <v>СОШ с углуб.</v>
      </c>
      <c r="E31" s="8" t="str">
        <f t="shared" si="4"/>
        <v>2а</v>
      </c>
      <c r="F31" s="8">
        <f t="shared" si="4"/>
        <v>125</v>
      </c>
      <c r="G31" s="8">
        <f t="shared" si="4"/>
        <v>114</v>
      </c>
      <c r="H31" s="9"/>
      <c r="I31" s="9">
        <v>2</v>
      </c>
      <c r="J31" s="10"/>
      <c r="K31" s="10">
        <v>1</v>
      </c>
      <c r="L31" s="9">
        <v>2</v>
      </c>
      <c r="M31" s="9"/>
      <c r="N31" s="10">
        <v>1</v>
      </c>
      <c r="O31" s="10"/>
      <c r="P31" s="9">
        <v>2</v>
      </c>
      <c r="Q31" s="9"/>
      <c r="R31" s="10">
        <v>1</v>
      </c>
      <c r="S31" s="10"/>
      <c r="T31" s="9"/>
      <c r="U31" s="9">
        <v>2</v>
      </c>
      <c r="V31" s="11">
        <f t="shared" si="2"/>
        <v>11</v>
      </c>
    </row>
    <row r="32" spans="1:22" x14ac:dyDescent="0.25">
      <c r="A32" s="4" t="str">
        <f t="shared" si="4"/>
        <v>Московский</v>
      </c>
      <c r="B32" s="12" t="str">
        <f t="shared" si="4"/>
        <v>ГБОУ СОШ №508</v>
      </c>
      <c r="C32" s="6">
        <f t="shared" si="4"/>
        <v>11508</v>
      </c>
      <c r="D32" s="6" t="str">
        <f t="shared" si="4"/>
        <v>СОШ с углуб.</v>
      </c>
      <c r="E32" s="8" t="str">
        <f t="shared" si="4"/>
        <v>2а</v>
      </c>
      <c r="F32" s="8">
        <f t="shared" si="4"/>
        <v>125</v>
      </c>
      <c r="G32" s="8">
        <f t="shared" si="4"/>
        <v>114</v>
      </c>
      <c r="H32" s="9"/>
      <c r="I32" s="9">
        <v>1</v>
      </c>
      <c r="J32" s="10">
        <v>1</v>
      </c>
      <c r="K32" s="10"/>
      <c r="L32" s="9">
        <v>2</v>
      </c>
      <c r="M32" s="9"/>
      <c r="N32" s="10">
        <v>1</v>
      </c>
      <c r="O32" s="10"/>
      <c r="P32" s="9">
        <v>2</v>
      </c>
      <c r="Q32" s="9"/>
      <c r="R32" s="10">
        <v>1</v>
      </c>
      <c r="S32" s="10"/>
      <c r="T32" s="9">
        <v>1</v>
      </c>
      <c r="U32" s="9"/>
      <c r="V32" s="11">
        <f t="shared" si="2"/>
        <v>9</v>
      </c>
    </row>
    <row r="33" spans="1:22" x14ac:dyDescent="0.25">
      <c r="A33" s="4" t="str">
        <f t="shared" si="4"/>
        <v>Московский</v>
      </c>
      <c r="B33" s="12" t="str">
        <f t="shared" si="4"/>
        <v>ГБОУ СОШ №508</v>
      </c>
      <c r="C33" s="6">
        <f t="shared" si="4"/>
        <v>11508</v>
      </c>
      <c r="D33" s="6" t="str">
        <f t="shared" si="4"/>
        <v>СОШ с углуб.</v>
      </c>
      <c r="E33" s="8" t="str">
        <f t="shared" si="4"/>
        <v>2а</v>
      </c>
      <c r="F33" s="8">
        <f t="shared" si="4"/>
        <v>125</v>
      </c>
      <c r="G33" s="8">
        <f t="shared" si="4"/>
        <v>114</v>
      </c>
      <c r="H33" s="9">
        <v>2</v>
      </c>
      <c r="I33" s="9"/>
      <c r="J33" s="10">
        <v>1</v>
      </c>
      <c r="K33" s="10"/>
      <c r="L33" s="9">
        <v>1</v>
      </c>
      <c r="M33" s="9"/>
      <c r="N33" s="10">
        <v>1</v>
      </c>
      <c r="O33" s="10"/>
      <c r="P33" s="9">
        <v>2</v>
      </c>
      <c r="Q33" s="9"/>
      <c r="R33" s="10">
        <v>1</v>
      </c>
      <c r="S33" s="10"/>
      <c r="T33" s="9">
        <v>2</v>
      </c>
      <c r="U33" s="9"/>
      <c r="V33" s="11">
        <f t="shared" si="2"/>
        <v>10</v>
      </c>
    </row>
    <row r="34" spans="1:22" x14ac:dyDescent="0.25">
      <c r="A34" s="4" t="str">
        <f t="shared" si="4"/>
        <v>Московский</v>
      </c>
      <c r="B34" s="12" t="str">
        <f t="shared" si="4"/>
        <v>ГБОУ СОШ №508</v>
      </c>
      <c r="C34" s="6">
        <f t="shared" si="4"/>
        <v>11508</v>
      </c>
      <c r="D34" s="6" t="str">
        <f t="shared" si="4"/>
        <v>СОШ с углуб.</v>
      </c>
      <c r="E34" s="8" t="str">
        <f t="shared" si="4"/>
        <v>2а</v>
      </c>
      <c r="F34" s="8">
        <f t="shared" si="4"/>
        <v>125</v>
      </c>
      <c r="G34" s="8">
        <f t="shared" si="4"/>
        <v>114</v>
      </c>
      <c r="H34" s="9">
        <v>2</v>
      </c>
      <c r="I34" s="9"/>
      <c r="J34" s="10">
        <v>1</v>
      </c>
      <c r="K34" s="10"/>
      <c r="L34" s="9">
        <v>1</v>
      </c>
      <c r="M34" s="9"/>
      <c r="N34" s="10">
        <v>1</v>
      </c>
      <c r="O34" s="10"/>
      <c r="P34" s="9">
        <v>2</v>
      </c>
      <c r="Q34" s="9"/>
      <c r="R34" s="10">
        <v>1</v>
      </c>
      <c r="S34" s="10"/>
      <c r="T34" s="9">
        <v>2</v>
      </c>
      <c r="U34" s="9"/>
      <c r="V34" s="11">
        <f t="shared" si="2"/>
        <v>10</v>
      </c>
    </row>
    <row r="35" spans="1:22" x14ac:dyDescent="0.25">
      <c r="A35" s="4" t="str">
        <f t="shared" si="4"/>
        <v>Московский</v>
      </c>
      <c r="B35" s="12" t="str">
        <f t="shared" si="4"/>
        <v>ГБОУ СОШ №508</v>
      </c>
      <c r="C35" s="6">
        <f t="shared" si="4"/>
        <v>11508</v>
      </c>
      <c r="D35" s="6" t="str">
        <f t="shared" si="4"/>
        <v>СОШ с углуб.</v>
      </c>
      <c r="E35" s="8" t="str">
        <f t="shared" si="4"/>
        <v>2а</v>
      </c>
      <c r="F35" s="8">
        <f t="shared" si="4"/>
        <v>125</v>
      </c>
      <c r="G35" s="8">
        <f t="shared" si="4"/>
        <v>114</v>
      </c>
      <c r="H35" s="9">
        <v>1</v>
      </c>
      <c r="I35" s="9"/>
      <c r="J35" s="10">
        <v>1</v>
      </c>
      <c r="K35" s="10"/>
      <c r="L35" s="9"/>
      <c r="M35" s="9">
        <v>2</v>
      </c>
      <c r="N35" s="10">
        <v>1</v>
      </c>
      <c r="O35" s="10"/>
      <c r="P35" s="9">
        <v>2</v>
      </c>
      <c r="Q35" s="9"/>
      <c r="R35" s="10">
        <v>1</v>
      </c>
      <c r="S35" s="10"/>
      <c r="T35" s="9">
        <v>2</v>
      </c>
      <c r="U35" s="9"/>
      <c r="V35" s="11">
        <f t="shared" si="2"/>
        <v>10</v>
      </c>
    </row>
    <row r="36" spans="1:22" x14ac:dyDescent="0.25">
      <c r="A36" s="4" t="str">
        <f t="shared" si="4"/>
        <v>Московский</v>
      </c>
      <c r="B36" s="12" t="str">
        <f t="shared" si="4"/>
        <v>ГБОУ СОШ №508</v>
      </c>
      <c r="C36" s="6">
        <f t="shared" si="4"/>
        <v>11508</v>
      </c>
      <c r="D36" s="6" t="str">
        <f t="shared" si="4"/>
        <v>СОШ с углуб.</v>
      </c>
      <c r="E36" s="8" t="str">
        <f t="shared" si="4"/>
        <v>2а</v>
      </c>
      <c r="F36" s="8">
        <f t="shared" si="4"/>
        <v>125</v>
      </c>
      <c r="G36" s="8">
        <f t="shared" si="4"/>
        <v>114</v>
      </c>
      <c r="H36" s="9">
        <v>2</v>
      </c>
      <c r="I36" s="9"/>
      <c r="J36" s="10">
        <v>1</v>
      </c>
      <c r="K36" s="10"/>
      <c r="L36" s="9"/>
      <c r="M36" s="9">
        <v>2</v>
      </c>
      <c r="N36" s="10">
        <v>1</v>
      </c>
      <c r="O36" s="10"/>
      <c r="P36" s="9">
        <v>2</v>
      </c>
      <c r="Q36" s="9"/>
      <c r="R36" s="10">
        <v>1</v>
      </c>
      <c r="S36" s="10"/>
      <c r="T36" s="9">
        <v>2</v>
      </c>
      <c r="U36" s="9"/>
      <c r="V36" s="11">
        <f t="shared" si="2"/>
        <v>11</v>
      </c>
    </row>
    <row r="37" spans="1:22" x14ac:dyDescent="0.25">
      <c r="A37" s="4" t="str">
        <f t="shared" si="4"/>
        <v>Московский</v>
      </c>
      <c r="B37" s="12" t="str">
        <f t="shared" si="4"/>
        <v>ГБОУ СОШ №508</v>
      </c>
      <c r="C37" s="6">
        <f t="shared" si="4"/>
        <v>11508</v>
      </c>
      <c r="D37" s="6" t="str">
        <f t="shared" si="4"/>
        <v>СОШ с углуб.</v>
      </c>
      <c r="E37" s="13" t="s">
        <v>23</v>
      </c>
      <c r="F37" s="8">
        <f t="shared" si="4"/>
        <v>125</v>
      </c>
      <c r="G37" s="8">
        <f t="shared" si="4"/>
        <v>114</v>
      </c>
      <c r="H37" s="9"/>
      <c r="I37" s="9">
        <v>2</v>
      </c>
      <c r="J37" s="10"/>
      <c r="K37" s="10">
        <v>1</v>
      </c>
      <c r="L37" s="9"/>
      <c r="M37" s="9">
        <v>2</v>
      </c>
      <c r="N37" s="10">
        <v>1</v>
      </c>
      <c r="O37" s="10"/>
      <c r="P37" s="9">
        <v>2</v>
      </c>
      <c r="Q37" s="9"/>
      <c r="R37" s="10">
        <v>1</v>
      </c>
      <c r="S37" s="10"/>
      <c r="T37" s="9"/>
      <c r="U37" s="9">
        <v>2</v>
      </c>
      <c r="V37" s="11">
        <f>IF(COUNTBLANK(H37:U37)&lt;=7,SUM(H37:U37),"Не писал")</f>
        <v>11</v>
      </c>
    </row>
    <row r="38" spans="1:22" x14ac:dyDescent="0.25">
      <c r="A38" s="4" t="str">
        <f t="shared" ref="A38:G53" si="5">A37</f>
        <v>Московский</v>
      </c>
      <c r="B38" s="12" t="str">
        <f t="shared" si="5"/>
        <v>ГБОУ СОШ №508</v>
      </c>
      <c r="C38" s="6">
        <f t="shared" si="5"/>
        <v>11508</v>
      </c>
      <c r="D38" s="6" t="str">
        <f t="shared" si="5"/>
        <v>СОШ с углуб.</v>
      </c>
      <c r="E38" s="8" t="str">
        <f t="shared" si="5"/>
        <v>2б</v>
      </c>
      <c r="F38" s="8">
        <f t="shared" si="5"/>
        <v>125</v>
      </c>
      <c r="G38" s="8">
        <f t="shared" si="5"/>
        <v>114</v>
      </c>
      <c r="H38" s="9">
        <v>2</v>
      </c>
      <c r="I38" s="9"/>
      <c r="J38" s="10"/>
      <c r="K38" s="10">
        <v>1</v>
      </c>
      <c r="L38" s="9"/>
      <c r="M38" s="9">
        <v>2</v>
      </c>
      <c r="N38" s="10">
        <v>1</v>
      </c>
      <c r="O38" s="10"/>
      <c r="P38" s="9">
        <v>2</v>
      </c>
      <c r="Q38" s="9"/>
      <c r="R38" s="10">
        <v>1</v>
      </c>
      <c r="S38" s="10"/>
      <c r="T38" s="9"/>
      <c r="U38" s="9">
        <v>2</v>
      </c>
      <c r="V38" s="11">
        <f t="shared" ref="V38:V67" si="6">IF(COUNTBLANK(H38:U38)&lt;=7,SUM(H38:U38),"Не писал")</f>
        <v>11</v>
      </c>
    </row>
    <row r="39" spans="1:22" x14ac:dyDescent="0.25">
      <c r="A39" s="4" t="str">
        <f t="shared" si="5"/>
        <v>Московский</v>
      </c>
      <c r="B39" s="12" t="str">
        <f t="shared" si="5"/>
        <v>ГБОУ СОШ №508</v>
      </c>
      <c r="C39" s="6">
        <f t="shared" si="5"/>
        <v>11508</v>
      </c>
      <c r="D39" s="6" t="str">
        <f t="shared" si="5"/>
        <v>СОШ с углуб.</v>
      </c>
      <c r="E39" s="8" t="str">
        <f t="shared" si="5"/>
        <v>2б</v>
      </c>
      <c r="F39" s="8">
        <f t="shared" si="5"/>
        <v>125</v>
      </c>
      <c r="G39" s="8">
        <f t="shared" si="5"/>
        <v>114</v>
      </c>
      <c r="H39" s="9">
        <v>2</v>
      </c>
      <c r="I39" s="9"/>
      <c r="J39" s="10"/>
      <c r="K39" s="10">
        <v>1</v>
      </c>
      <c r="L39" s="9"/>
      <c r="M39" s="9">
        <v>2</v>
      </c>
      <c r="N39" s="10">
        <v>1</v>
      </c>
      <c r="O39" s="10"/>
      <c r="P39" s="9">
        <v>2</v>
      </c>
      <c r="Q39" s="9"/>
      <c r="R39" s="10">
        <v>1</v>
      </c>
      <c r="S39" s="10"/>
      <c r="T39" s="9">
        <v>2</v>
      </c>
      <c r="U39" s="9"/>
      <c r="V39" s="11">
        <f t="shared" si="6"/>
        <v>11</v>
      </c>
    </row>
    <row r="40" spans="1:22" x14ac:dyDescent="0.25">
      <c r="A40" s="4" t="str">
        <f t="shared" si="5"/>
        <v>Московский</v>
      </c>
      <c r="B40" s="12" t="str">
        <f t="shared" si="5"/>
        <v>ГБОУ СОШ №508</v>
      </c>
      <c r="C40" s="6">
        <f t="shared" si="5"/>
        <v>11508</v>
      </c>
      <c r="D40" s="6" t="str">
        <f t="shared" si="5"/>
        <v>СОШ с углуб.</v>
      </c>
      <c r="E40" s="8" t="str">
        <f t="shared" si="5"/>
        <v>2б</v>
      </c>
      <c r="F40" s="8">
        <f t="shared" si="5"/>
        <v>125</v>
      </c>
      <c r="G40" s="8">
        <f t="shared" si="5"/>
        <v>114</v>
      </c>
      <c r="H40" s="9">
        <v>2</v>
      </c>
      <c r="I40" s="9"/>
      <c r="J40" s="10"/>
      <c r="K40" s="10">
        <v>1</v>
      </c>
      <c r="L40" s="9">
        <v>2</v>
      </c>
      <c r="M40" s="9"/>
      <c r="N40" s="10">
        <v>1</v>
      </c>
      <c r="O40" s="10"/>
      <c r="P40" s="9">
        <v>2</v>
      </c>
      <c r="Q40" s="9"/>
      <c r="R40" s="10">
        <v>1</v>
      </c>
      <c r="S40" s="10"/>
      <c r="T40" s="9"/>
      <c r="U40" s="9">
        <v>2</v>
      </c>
      <c r="V40" s="11">
        <f t="shared" si="6"/>
        <v>11</v>
      </c>
    </row>
    <row r="41" spans="1:22" x14ac:dyDescent="0.25">
      <c r="A41" s="4" t="str">
        <f t="shared" si="5"/>
        <v>Московский</v>
      </c>
      <c r="B41" s="12" t="str">
        <f t="shared" si="5"/>
        <v>ГБОУ СОШ №508</v>
      </c>
      <c r="C41" s="6">
        <f t="shared" si="5"/>
        <v>11508</v>
      </c>
      <c r="D41" s="6" t="str">
        <f t="shared" si="5"/>
        <v>СОШ с углуб.</v>
      </c>
      <c r="E41" s="8" t="str">
        <f t="shared" si="5"/>
        <v>2б</v>
      </c>
      <c r="F41" s="8">
        <f t="shared" si="5"/>
        <v>125</v>
      </c>
      <c r="G41" s="8">
        <f t="shared" si="5"/>
        <v>114</v>
      </c>
      <c r="H41" s="9">
        <v>1</v>
      </c>
      <c r="I41" s="9"/>
      <c r="J41" s="10">
        <v>1</v>
      </c>
      <c r="K41" s="10"/>
      <c r="L41" s="9"/>
      <c r="M41" s="9">
        <v>2</v>
      </c>
      <c r="N41" s="10">
        <v>1</v>
      </c>
      <c r="O41" s="10"/>
      <c r="P41" s="9">
        <v>2</v>
      </c>
      <c r="Q41" s="9"/>
      <c r="R41" s="10">
        <v>1</v>
      </c>
      <c r="S41" s="10"/>
      <c r="T41" s="9">
        <v>0</v>
      </c>
      <c r="U41" s="9"/>
      <c r="V41" s="11">
        <f t="shared" si="6"/>
        <v>8</v>
      </c>
    </row>
    <row r="42" spans="1:22" x14ac:dyDescent="0.25">
      <c r="A42" s="4" t="str">
        <f t="shared" si="5"/>
        <v>Московский</v>
      </c>
      <c r="B42" s="12" t="str">
        <f t="shared" si="5"/>
        <v>ГБОУ СОШ №508</v>
      </c>
      <c r="C42" s="6">
        <f t="shared" si="5"/>
        <v>11508</v>
      </c>
      <c r="D42" s="6" t="str">
        <f t="shared" si="5"/>
        <v>СОШ с углуб.</v>
      </c>
      <c r="E42" s="8" t="str">
        <f t="shared" si="5"/>
        <v>2б</v>
      </c>
      <c r="F42" s="8">
        <f t="shared" si="5"/>
        <v>125</v>
      </c>
      <c r="G42" s="8">
        <f t="shared" si="5"/>
        <v>114</v>
      </c>
      <c r="H42" s="9">
        <v>2</v>
      </c>
      <c r="I42" s="9"/>
      <c r="J42" s="10"/>
      <c r="K42" s="10">
        <v>1</v>
      </c>
      <c r="L42" s="9">
        <v>2</v>
      </c>
      <c r="M42" s="9"/>
      <c r="N42" s="10">
        <v>1</v>
      </c>
      <c r="O42" s="10"/>
      <c r="P42" s="9"/>
      <c r="Q42" s="9">
        <v>2</v>
      </c>
      <c r="R42" s="10"/>
      <c r="S42" s="10">
        <v>1</v>
      </c>
      <c r="T42" s="9"/>
      <c r="U42" s="9">
        <v>2</v>
      </c>
      <c r="V42" s="11">
        <f t="shared" si="6"/>
        <v>11</v>
      </c>
    </row>
    <row r="43" spans="1:22" x14ac:dyDescent="0.25">
      <c r="A43" s="4" t="str">
        <f t="shared" si="5"/>
        <v>Московский</v>
      </c>
      <c r="B43" s="12" t="str">
        <f t="shared" si="5"/>
        <v>ГБОУ СОШ №508</v>
      </c>
      <c r="C43" s="6">
        <f t="shared" si="5"/>
        <v>11508</v>
      </c>
      <c r="D43" s="6" t="str">
        <f t="shared" si="5"/>
        <v>СОШ с углуб.</v>
      </c>
      <c r="E43" s="8" t="str">
        <f t="shared" si="5"/>
        <v>2б</v>
      </c>
      <c r="F43" s="8">
        <f t="shared" si="5"/>
        <v>125</v>
      </c>
      <c r="G43" s="8">
        <f t="shared" si="5"/>
        <v>114</v>
      </c>
      <c r="H43" s="9">
        <v>2</v>
      </c>
      <c r="I43" s="9"/>
      <c r="J43" s="10"/>
      <c r="K43" s="10">
        <v>1</v>
      </c>
      <c r="L43" s="9"/>
      <c r="M43" s="9">
        <v>1</v>
      </c>
      <c r="N43" s="10">
        <v>1</v>
      </c>
      <c r="O43" s="10"/>
      <c r="P43" s="9">
        <v>2</v>
      </c>
      <c r="Q43" s="9"/>
      <c r="R43" s="10">
        <v>1</v>
      </c>
      <c r="S43" s="10"/>
      <c r="T43" s="9"/>
      <c r="U43" s="9">
        <v>2</v>
      </c>
      <c r="V43" s="11">
        <f t="shared" si="6"/>
        <v>10</v>
      </c>
    </row>
    <row r="44" spans="1:22" x14ac:dyDescent="0.25">
      <c r="A44" s="4" t="str">
        <f t="shared" si="5"/>
        <v>Московский</v>
      </c>
      <c r="B44" s="12" t="str">
        <f t="shared" si="5"/>
        <v>ГБОУ СОШ №508</v>
      </c>
      <c r="C44" s="6">
        <f t="shared" si="5"/>
        <v>11508</v>
      </c>
      <c r="D44" s="6" t="str">
        <f t="shared" si="5"/>
        <v>СОШ с углуб.</v>
      </c>
      <c r="E44" s="8" t="str">
        <f t="shared" si="5"/>
        <v>2б</v>
      </c>
      <c r="F44" s="8">
        <f t="shared" si="5"/>
        <v>125</v>
      </c>
      <c r="G44" s="8">
        <f t="shared" si="5"/>
        <v>114</v>
      </c>
      <c r="H44" s="9">
        <v>2</v>
      </c>
      <c r="I44" s="9"/>
      <c r="J44" s="10">
        <v>1</v>
      </c>
      <c r="K44" s="10"/>
      <c r="L44" s="9">
        <v>2</v>
      </c>
      <c r="M44" s="9"/>
      <c r="N44" s="10">
        <v>1</v>
      </c>
      <c r="O44" s="10"/>
      <c r="P44" s="9">
        <v>2</v>
      </c>
      <c r="Q44" s="9"/>
      <c r="R44" s="10">
        <v>1</v>
      </c>
      <c r="S44" s="10"/>
      <c r="T44" s="9"/>
      <c r="U44" s="9">
        <v>2</v>
      </c>
      <c r="V44" s="11">
        <f t="shared" si="6"/>
        <v>11</v>
      </c>
    </row>
    <row r="45" spans="1:22" x14ac:dyDescent="0.25">
      <c r="A45" s="4" t="str">
        <f t="shared" si="5"/>
        <v>Московский</v>
      </c>
      <c r="B45" s="12" t="str">
        <f t="shared" si="5"/>
        <v>ГБОУ СОШ №508</v>
      </c>
      <c r="C45" s="6">
        <f t="shared" si="5"/>
        <v>11508</v>
      </c>
      <c r="D45" s="6" t="str">
        <f t="shared" si="5"/>
        <v>СОШ с углуб.</v>
      </c>
      <c r="E45" s="8" t="str">
        <f t="shared" si="5"/>
        <v>2б</v>
      </c>
      <c r="F45" s="8">
        <f t="shared" si="5"/>
        <v>125</v>
      </c>
      <c r="G45" s="8">
        <f t="shared" si="5"/>
        <v>114</v>
      </c>
      <c r="H45" s="9">
        <v>2</v>
      </c>
      <c r="I45" s="9"/>
      <c r="J45" s="10"/>
      <c r="K45" s="10">
        <v>1</v>
      </c>
      <c r="L45" s="9"/>
      <c r="M45" s="9">
        <v>1</v>
      </c>
      <c r="N45" s="10">
        <v>1</v>
      </c>
      <c r="O45" s="10"/>
      <c r="P45" s="9">
        <v>2</v>
      </c>
      <c r="Q45" s="9"/>
      <c r="R45" s="10">
        <v>1</v>
      </c>
      <c r="S45" s="10"/>
      <c r="T45" s="9">
        <v>0</v>
      </c>
      <c r="U45" s="9"/>
      <c r="V45" s="11">
        <f t="shared" si="6"/>
        <v>8</v>
      </c>
    </row>
    <row r="46" spans="1:22" x14ac:dyDescent="0.25">
      <c r="A46" s="4" t="str">
        <f t="shared" si="5"/>
        <v>Московский</v>
      </c>
      <c r="B46" s="12" t="str">
        <f t="shared" si="5"/>
        <v>ГБОУ СОШ №508</v>
      </c>
      <c r="C46" s="6">
        <f t="shared" si="5"/>
        <v>11508</v>
      </c>
      <c r="D46" s="6" t="str">
        <f t="shared" si="5"/>
        <v>СОШ с углуб.</v>
      </c>
      <c r="E46" s="8" t="str">
        <f t="shared" si="5"/>
        <v>2б</v>
      </c>
      <c r="F46" s="8">
        <f t="shared" si="5"/>
        <v>125</v>
      </c>
      <c r="G46" s="8">
        <f t="shared" si="5"/>
        <v>114</v>
      </c>
      <c r="H46" s="9"/>
      <c r="I46" s="9">
        <v>2</v>
      </c>
      <c r="J46" s="10">
        <v>1</v>
      </c>
      <c r="K46" s="10"/>
      <c r="L46" s="9"/>
      <c r="M46" s="9">
        <v>2</v>
      </c>
      <c r="N46" s="10">
        <v>1</v>
      </c>
      <c r="O46" s="10"/>
      <c r="P46" s="9">
        <v>2</v>
      </c>
      <c r="Q46" s="9"/>
      <c r="R46" s="10"/>
      <c r="S46" s="10">
        <v>1</v>
      </c>
      <c r="T46" s="9"/>
      <c r="U46" s="9">
        <v>0</v>
      </c>
      <c r="V46" s="11">
        <f t="shared" si="6"/>
        <v>9</v>
      </c>
    </row>
    <row r="47" spans="1:22" x14ac:dyDescent="0.25">
      <c r="A47" s="4" t="str">
        <f t="shared" si="5"/>
        <v>Московский</v>
      </c>
      <c r="B47" s="12" t="str">
        <f t="shared" si="5"/>
        <v>ГБОУ СОШ №508</v>
      </c>
      <c r="C47" s="6">
        <f t="shared" si="5"/>
        <v>11508</v>
      </c>
      <c r="D47" s="6" t="str">
        <f t="shared" si="5"/>
        <v>СОШ с углуб.</v>
      </c>
      <c r="E47" s="8" t="str">
        <f t="shared" si="5"/>
        <v>2б</v>
      </c>
      <c r="F47" s="8">
        <f t="shared" si="5"/>
        <v>125</v>
      </c>
      <c r="G47" s="8">
        <f t="shared" si="5"/>
        <v>114</v>
      </c>
      <c r="H47" s="9"/>
      <c r="I47" s="9">
        <v>2</v>
      </c>
      <c r="J47" s="10"/>
      <c r="K47" s="10">
        <v>1</v>
      </c>
      <c r="L47" s="9">
        <v>2</v>
      </c>
      <c r="M47" s="9"/>
      <c r="N47" s="10">
        <v>1</v>
      </c>
      <c r="O47" s="10"/>
      <c r="P47" s="9">
        <v>2</v>
      </c>
      <c r="Q47" s="9"/>
      <c r="R47" s="10">
        <v>1</v>
      </c>
      <c r="S47" s="10"/>
      <c r="T47" s="9"/>
      <c r="U47" s="9">
        <v>1</v>
      </c>
      <c r="V47" s="11">
        <f t="shared" si="6"/>
        <v>10</v>
      </c>
    </row>
    <row r="48" spans="1:22" x14ac:dyDescent="0.25">
      <c r="A48" s="4" t="str">
        <f t="shared" si="5"/>
        <v>Московский</v>
      </c>
      <c r="B48" s="12" t="str">
        <f t="shared" si="5"/>
        <v>ГБОУ СОШ №508</v>
      </c>
      <c r="C48" s="6">
        <f t="shared" si="5"/>
        <v>11508</v>
      </c>
      <c r="D48" s="6" t="str">
        <f t="shared" si="5"/>
        <v>СОШ с углуб.</v>
      </c>
      <c r="E48" s="8" t="str">
        <f t="shared" si="5"/>
        <v>2б</v>
      </c>
      <c r="F48" s="8">
        <f t="shared" si="5"/>
        <v>125</v>
      </c>
      <c r="G48" s="8">
        <f t="shared" si="5"/>
        <v>114</v>
      </c>
      <c r="H48" s="9">
        <v>2</v>
      </c>
      <c r="I48" s="9"/>
      <c r="J48" s="10"/>
      <c r="K48" s="10">
        <v>0</v>
      </c>
      <c r="L48" s="9"/>
      <c r="M48" s="9">
        <v>2</v>
      </c>
      <c r="N48" s="10">
        <v>1</v>
      </c>
      <c r="O48" s="10"/>
      <c r="P48" s="9">
        <v>1</v>
      </c>
      <c r="Q48" s="9"/>
      <c r="R48" s="10">
        <v>1</v>
      </c>
      <c r="S48" s="10"/>
      <c r="T48" s="9">
        <v>0</v>
      </c>
      <c r="U48" s="9"/>
      <c r="V48" s="11">
        <f t="shared" si="6"/>
        <v>7</v>
      </c>
    </row>
    <row r="49" spans="1:22" x14ac:dyDescent="0.25">
      <c r="A49" s="4" t="str">
        <f t="shared" si="5"/>
        <v>Московский</v>
      </c>
      <c r="B49" s="12" t="str">
        <f t="shared" si="5"/>
        <v>ГБОУ СОШ №508</v>
      </c>
      <c r="C49" s="6">
        <f t="shared" si="5"/>
        <v>11508</v>
      </c>
      <c r="D49" s="6" t="str">
        <f t="shared" si="5"/>
        <v>СОШ с углуб.</v>
      </c>
      <c r="E49" s="8" t="str">
        <f t="shared" si="5"/>
        <v>2б</v>
      </c>
      <c r="F49" s="8">
        <f t="shared" si="5"/>
        <v>125</v>
      </c>
      <c r="G49" s="8">
        <f t="shared" si="5"/>
        <v>114</v>
      </c>
      <c r="H49" s="9">
        <v>2</v>
      </c>
      <c r="I49" s="9"/>
      <c r="J49" s="10"/>
      <c r="K49" s="10">
        <v>1</v>
      </c>
      <c r="L49" s="9"/>
      <c r="M49" s="9">
        <v>2</v>
      </c>
      <c r="N49" s="10">
        <v>1</v>
      </c>
      <c r="O49" s="10"/>
      <c r="P49" s="9">
        <v>2</v>
      </c>
      <c r="Q49" s="9"/>
      <c r="R49" s="10"/>
      <c r="S49" s="10">
        <v>1</v>
      </c>
      <c r="T49" s="9"/>
      <c r="U49" s="9">
        <v>1</v>
      </c>
      <c r="V49" s="11">
        <f t="shared" si="6"/>
        <v>10</v>
      </c>
    </row>
    <row r="50" spans="1:22" x14ac:dyDescent="0.25">
      <c r="A50" s="4" t="str">
        <f t="shared" si="5"/>
        <v>Московский</v>
      </c>
      <c r="B50" s="12" t="str">
        <f t="shared" si="5"/>
        <v>ГБОУ СОШ №508</v>
      </c>
      <c r="C50" s="6">
        <f t="shared" si="5"/>
        <v>11508</v>
      </c>
      <c r="D50" s="6" t="str">
        <f t="shared" si="5"/>
        <v>СОШ с углуб.</v>
      </c>
      <c r="E50" s="8" t="str">
        <f t="shared" si="5"/>
        <v>2б</v>
      </c>
      <c r="F50" s="8">
        <f t="shared" si="5"/>
        <v>125</v>
      </c>
      <c r="G50" s="8">
        <f t="shared" si="5"/>
        <v>114</v>
      </c>
      <c r="H50" s="9">
        <v>2</v>
      </c>
      <c r="I50" s="9"/>
      <c r="J50" s="10"/>
      <c r="K50" s="10">
        <v>0</v>
      </c>
      <c r="L50" s="9"/>
      <c r="M50" s="9">
        <v>2</v>
      </c>
      <c r="N50" s="10">
        <v>1</v>
      </c>
      <c r="O50" s="10"/>
      <c r="P50" s="9">
        <v>2</v>
      </c>
      <c r="Q50" s="9"/>
      <c r="R50" s="10">
        <v>1</v>
      </c>
      <c r="S50" s="10"/>
      <c r="T50" s="9">
        <v>1</v>
      </c>
      <c r="U50" s="9"/>
      <c r="V50" s="11">
        <f t="shared" si="6"/>
        <v>9</v>
      </c>
    </row>
    <row r="51" spans="1:22" x14ac:dyDescent="0.25">
      <c r="A51" s="4" t="str">
        <f t="shared" si="5"/>
        <v>Московский</v>
      </c>
      <c r="B51" s="12" t="str">
        <f t="shared" si="5"/>
        <v>ГБОУ СОШ №508</v>
      </c>
      <c r="C51" s="6">
        <f t="shared" si="5"/>
        <v>11508</v>
      </c>
      <c r="D51" s="6" t="str">
        <f t="shared" si="5"/>
        <v>СОШ с углуб.</v>
      </c>
      <c r="E51" s="8" t="str">
        <f t="shared" si="5"/>
        <v>2б</v>
      </c>
      <c r="F51" s="8">
        <f t="shared" si="5"/>
        <v>125</v>
      </c>
      <c r="G51" s="8">
        <f t="shared" si="5"/>
        <v>114</v>
      </c>
      <c r="H51" s="9">
        <v>2</v>
      </c>
      <c r="I51" s="9"/>
      <c r="J51" s="10">
        <v>1</v>
      </c>
      <c r="K51" s="10"/>
      <c r="L51" s="9"/>
      <c r="M51" s="9">
        <v>1</v>
      </c>
      <c r="N51" s="10">
        <v>1</v>
      </c>
      <c r="O51" s="10"/>
      <c r="P51" s="9">
        <v>2</v>
      </c>
      <c r="Q51" s="9"/>
      <c r="R51" s="10"/>
      <c r="S51" s="10">
        <v>1</v>
      </c>
      <c r="T51" s="9"/>
      <c r="U51" s="9">
        <v>1</v>
      </c>
      <c r="V51" s="11">
        <f t="shared" si="6"/>
        <v>9</v>
      </c>
    </row>
    <row r="52" spans="1:22" x14ac:dyDescent="0.25">
      <c r="A52" s="4" t="str">
        <f t="shared" si="5"/>
        <v>Московский</v>
      </c>
      <c r="B52" s="12" t="str">
        <f t="shared" si="5"/>
        <v>ГБОУ СОШ №508</v>
      </c>
      <c r="C52" s="6">
        <f t="shared" si="5"/>
        <v>11508</v>
      </c>
      <c r="D52" s="6" t="str">
        <f t="shared" si="5"/>
        <v>СОШ с углуб.</v>
      </c>
      <c r="E52" s="8" t="str">
        <f t="shared" si="5"/>
        <v>2б</v>
      </c>
      <c r="F52" s="8">
        <f t="shared" si="5"/>
        <v>125</v>
      </c>
      <c r="G52" s="8">
        <f t="shared" si="5"/>
        <v>114</v>
      </c>
      <c r="H52" s="9">
        <v>2</v>
      </c>
      <c r="I52" s="9"/>
      <c r="J52" s="10">
        <v>1</v>
      </c>
      <c r="K52" s="10"/>
      <c r="L52" s="9">
        <v>1</v>
      </c>
      <c r="M52" s="9"/>
      <c r="N52" s="10">
        <v>1</v>
      </c>
      <c r="O52" s="10"/>
      <c r="P52" s="9">
        <v>2</v>
      </c>
      <c r="Q52" s="9"/>
      <c r="R52" s="10"/>
      <c r="S52" s="10">
        <v>1</v>
      </c>
      <c r="T52" s="9"/>
      <c r="U52" s="9">
        <v>0</v>
      </c>
      <c r="V52" s="11">
        <f t="shared" si="6"/>
        <v>8</v>
      </c>
    </row>
    <row r="53" spans="1:22" x14ac:dyDescent="0.25">
      <c r="A53" s="4" t="str">
        <f t="shared" si="5"/>
        <v>Московский</v>
      </c>
      <c r="B53" s="12" t="str">
        <f t="shared" si="5"/>
        <v>ГБОУ СОШ №508</v>
      </c>
      <c r="C53" s="6">
        <f t="shared" si="5"/>
        <v>11508</v>
      </c>
      <c r="D53" s="6" t="str">
        <f t="shared" si="5"/>
        <v>СОШ с углуб.</v>
      </c>
      <c r="E53" s="8" t="str">
        <f t="shared" si="5"/>
        <v>2б</v>
      </c>
      <c r="F53" s="8">
        <f t="shared" si="5"/>
        <v>125</v>
      </c>
      <c r="G53" s="8">
        <f t="shared" si="5"/>
        <v>114</v>
      </c>
      <c r="H53" s="9">
        <v>1</v>
      </c>
      <c r="I53" s="9"/>
      <c r="J53" s="10">
        <v>1</v>
      </c>
      <c r="K53" s="10"/>
      <c r="L53" s="9"/>
      <c r="M53" s="9">
        <v>0</v>
      </c>
      <c r="N53" s="10">
        <v>1</v>
      </c>
      <c r="O53" s="10"/>
      <c r="P53" s="9">
        <v>2</v>
      </c>
      <c r="Q53" s="9"/>
      <c r="R53" s="10">
        <v>1</v>
      </c>
      <c r="S53" s="10"/>
      <c r="T53" s="9"/>
      <c r="U53" s="9">
        <v>1</v>
      </c>
      <c r="V53" s="11">
        <f t="shared" si="6"/>
        <v>7</v>
      </c>
    </row>
    <row r="54" spans="1:22" x14ac:dyDescent="0.25">
      <c r="A54" s="4" t="str">
        <f t="shared" ref="A54:G69" si="7">A53</f>
        <v>Московский</v>
      </c>
      <c r="B54" s="12" t="str">
        <f t="shared" si="7"/>
        <v>ГБОУ СОШ №508</v>
      </c>
      <c r="C54" s="6">
        <f t="shared" si="7"/>
        <v>11508</v>
      </c>
      <c r="D54" s="6" t="str">
        <f t="shared" si="7"/>
        <v>СОШ с углуб.</v>
      </c>
      <c r="E54" s="8" t="str">
        <f t="shared" si="7"/>
        <v>2б</v>
      </c>
      <c r="F54" s="8">
        <f t="shared" si="7"/>
        <v>125</v>
      </c>
      <c r="G54" s="8">
        <f t="shared" si="7"/>
        <v>114</v>
      </c>
      <c r="H54" s="9">
        <v>2</v>
      </c>
      <c r="I54" s="9"/>
      <c r="J54" s="10"/>
      <c r="K54" s="10">
        <v>1</v>
      </c>
      <c r="L54" s="9">
        <v>2</v>
      </c>
      <c r="M54" s="9"/>
      <c r="N54" s="10">
        <v>1</v>
      </c>
      <c r="O54" s="10"/>
      <c r="P54" s="9">
        <v>1</v>
      </c>
      <c r="Q54" s="9"/>
      <c r="R54" s="10">
        <v>0</v>
      </c>
      <c r="S54" s="10"/>
      <c r="T54" s="9"/>
      <c r="U54" s="9">
        <v>0</v>
      </c>
      <c r="V54" s="11">
        <f t="shared" si="6"/>
        <v>7</v>
      </c>
    </row>
    <row r="55" spans="1:22" x14ac:dyDescent="0.25">
      <c r="A55" s="4" t="str">
        <f t="shared" si="7"/>
        <v>Московский</v>
      </c>
      <c r="B55" s="12" t="str">
        <f t="shared" si="7"/>
        <v>ГБОУ СОШ №508</v>
      </c>
      <c r="C55" s="6">
        <f t="shared" si="7"/>
        <v>11508</v>
      </c>
      <c r="D55" s="6" t="str">
        <f t="shared" si="7"/>
        <v>СОШ с углуб.</v>
      </c>
      <c r="E55" s="8" t="str">
        <f t="shared" si="7"/>
        <v>2б</v>
      </c>
      <c r="F55" s="8">
        <f t="shared" si="7"/>
        <v>125</v>
      </c>
      <c r="G55" s="8">
        <f t="shared" si="7"/>
        <v>114</v>
      </c>
      <c r="H55" s="9">
        <v>2</v>
      </c>
      <c r="I55" s="9"/>
      <c r="J55" s="10"/>
      <c r="K55" s="10">
        <v>1</v>
      </c>
      <c r="L55" s="9"/>
      <c r="M55" s="9">
        <v>2</v>
      </c>
      <c r="N55" s="10"/>
      <c r="O55" s="10">
        <v>1</v>
      </c>
      <c r="P55" s="9">
        <v>2</v>
      </c>
      <c r="Q55" s="9"/>
      <c r="R55" s="10">
        <v>1</v>
      </c>
      <c r="S55" s="10"/>
      <c r="T55" s="9">
        <v>1</v>
      </c>
      <c r="U55" s="9"/>
      <c r="V55" s="11">
        <f t="shared" si="6"/>
        <v>10</v>
      </c>
    </row>
    <row r="56" spans="1:22" x14ac:dyDescent="0.25">
      <c r="A56" s="4" t="str">
        <f t="shared" si="7"/>
        <v>Московский</v>
      </c>
      <c r="B56" s="12" t="str">
        <f t="shared" si="7"/>
        <v>ГБОУ СОШ №508</v>
      </c>
      <c r="C56" s="6">
        <f t="shared" si="7"/>
        <v>11508</v>
      </c>
      <c r="D56" s="6" t="str">
        <f t="shared" si="7"/>
        <v>СОШ с углуб.</v>
      </c>
      <c r="E56" s="8" t="str">
        <f t="shared" si="7"/>
        <v>2б</v>
      </c>
      <c r="F56" s="8">
        <f t="shared" si="7"/>
        <v>125</v>
      </c>
      <c r="G56" s="8">
        <f t="shared" si="7"/>
        <v>114</v>
      </c>
      <c r="H56" s="9">
        <v>2</v>
      </c>
      <c r="I56" s="9"/>
      <c r="J56" s="10"/>
      <c r="K56" s="10">
        <v>1</v>
      </c>
      <c r="L56" s="9">
        <v>2</v>
      </c>
      <c r="M56" s="9"/>
      <c r="N56" s="10">
        <v>1</v>
      </c>
      <c r="O56" s="10"/>
      <c r="P56" s="9">
        <v>2</v>
      </c>
      <c r="Q56" s="9"/>
      <c r="R56" s="10">
        <v>1</v>
      </c>
      <c r="S56" s="10"/>
      <c r="T56" s="9"/>
      <c r="U56" s="9">
        <v>2</v>
      </c>
      <c r="V56" s="11">
        <f t="shared" si="6"/>
        <v>11</v>
      </c>
    </row>
    <row r="57" spans="1:22" x14ac:dyDescent="0.25">
      <c r="A57" s="4" t="str">
        <f t="shared" si="7"/>
        <v>Московский</v>
      </c>
      <c r="B57" s="12" t="str">
        <f t="shared" si="7"/>
        <v>ГБОУ СОШ №508</v>
      </c>
      <c r="C57" s="6">
        <f t="shared" si="7"/>
        <v>11508</v>
      </c>
      <c r="D57" s="6" t="str">
        <f t="shared" si="7"/>
        <v>СОШ с углуб.</v>
      </c>
      <c r="E57" s="8" t="str">
        <f t="shared" si="7"/>
        <v>2б</v>
      </c>
      <c r="F57" s="8">
        <f t="shared" si="7"/>
        <v>125</v>
      </c>
      <c r="G57" s="8">
        <f t="shared" si="7"/>
        <v>114</v>
      </c>
      <c r="H57" s="9"/>
      <c r="I57" s="9">
        <v>2</v>
      </c>
      <c r="J57" s="10">
        <v>1</v>
      </c>
      <c r="K57" s="10"/>
      <c r="L57" s="9">
        <v>2</v>
      </c>
      <c r="M57" s="9"/>
      <c r="N57" s="10">
        <v>1</v>
      </c>
      <c r="O57" s="10"/>
      <c r="P57" s="9"/>
      <c r="Q57" s="9">
        <v>2</v>
      </c>
      <c r="R57" s="10"/>
      <c r="S57" s="10">
        <v>0</v>
      </c>
      <c r="T57" s="9"/>
      <c r="U57" s="9">
        <v>1</v>
      </c>
      <c r="V57" s="11">
        <f t="shared" si="6"/>
        <v>9</v>
      </c>
    </row>
    <row r="58" spans="1:22" x14ac:dyDescent="0.25">
      <c r="A58" s="4" t="str">
        <f t="shared" si="7"/>
        <v>Московский</v>
      </c>
      <c r="B58" s="12" t="str">
        <f t="shared" si="7"/>
        <v>ГБОУ СОШ №508</v>
      </c>
      <c r="C58" s="6">
        <f t="shared" si="7"/>
        <v>11508</v>
      </c>
      <c r="D58" s="6" t="str">
        <f t="shared" si="7"/>
        <v>СОШ с углуб.</v>
      </c>
      <c r="E58" s="8" t="str">
        <f t="shared" si="7"/>
        <v>2б</v>
      </c>
      <c r="F58" s="8">
        <f t="shared" si="7"/>
        <v>125</v>
      </c>
      <c r="G58" s="8">
        <f t="shared" si="7"/>
        <v>114</v>
      </c>
      <c r="H58" s="9">
        <v>2</v>
      </c>
      <c r="I58" s="9"/>
      <c r="J58" s="10"/>
      <c r="K58" s="10">
        <v>1</v>
      </c>
      <c r="L58" s="9">
        <v>2</v>
      </c>
      <c r="M58" s="9"/>
      <c r="N58" s="10">
        <v>1</v>
      </c>
      <c r="O58" s="10"/>
      <c r="P58" s="9"/>
      <c r="Q58" s="9">
        <v>2</v>
      </c>
      <c r="R58" s="10">
        <v>0</v>
      </c>
      <c r="S58" s="10"/>
      <c r="T58" s="9"/>
      <c r="U58" s="9">
        <v>1</v>
      </c>
      <c r="V58" s="11">
        <f t="shared" si="6"/>
        <v>9</v>
      </c>
    </row>
    <row r="59" spans="1:22" x14ac:dyDescent="0.25">
      <c r="A59" s="4" t="str">
        <f t="shared" si="7"/>
        <v>Московский</v>
      </c>
      <c r="B59" s="12" t="str">
        <f t="shared" si="7"/>
        <v>ГБОУ СОШ №508</v>
      </c>
      <c r="C59" s="6">
        <f t="shared" si="7"/>
        <v>11508</v>
      </c>
      <c r="D59" s="6" t="str">
        <f t="shared" si="7"/>
        <v>СОШ с углуб.</v>
      </c>
      <c r="E59" s="8" t="str">
        <f t="shared" si="7"/>
        <v>2б</v>
      </c>
      <c r="F59" s="8">
        <f t="shared" si="7"/>
        <v>125</v>
      </c>
      <c r="G59" s="8">
        <f t="shared" si="7"/>
        <v>114</v>
      </c>
      <c r="H59" s="9">
        <v>2</v>
      </c>
      <c r="I59" s="9"/>
      <c r="J59" s="10"/>
      <c r="K59" s="10">
        <v>1</v>
      </c>
      <c r="L59" s="9"/>
      <c r="M59" s="9">
        <v>2</v>
      </c>
      <c r="N59" s="10">
        <v>1</v>
      </c>
      <c r="O59" s="10"/>
      <c r="P59" s="9">
        <v>2</v>
      </c>
      <c r="Q59" s="9"/>
      <c r="R59" s="10">
        <v>1</v>
      </c>
      <c r="S59" s="10"/>
      <c r="T59" s="9">
        <v>1</v>
      </c>
      <c r="U59" s="9"/>
      <c r="V59" s="11">
        <f t="shared" si="6"/>
        <v>10</v>
      </c>
    </row>
    <row r="60" spans="1:22" x14ac:dyDescent="0.25">
      <c r="A60" s="4" t="str">
        <f t="shared" si="7"/>
        <v>Московский</v>
      </c>
      <c r="B60" s="12" t="str">
        <f t="shared" si="7"/>
        <v>ГБОУ СОШ №508</v>
      </c>
      <c r="C60" s="6">
        <f t="shared" si="7"/>
        <v>11508</v>
      </c>
      <c r="D60" s="6" t="str">
        <f t="shared" si="7"/>
        <v>СОШ с углуб.</v>
      </c>
      <c r="E60" s="8" t="str">
        <f t="shared" si="7"/>
        <v>2б</v>
      </c>
      <c r="F60" s="8">
        <f t="shared" si="7"/>
        <v>125</v>
      </c>
      <c r="G60" s="8">
        <f t="shared" si="7"/>
        <v>114</v>
      </c>
      <c r="H60" s="9"/>
      <c r="I60" s="9">
        <v>2</v>
      </c>
      <c r="J60" s="10"/>
      <c r="K60" s="10">
        <v>1</v>
      </c>
      <c r="L60" s="9">
        <v>2</v>
      </c>
      <c r="M60" s="9"/>
      <c r="N60" s="10"/>
      <c r="O60" s="10">
        <v>1</v>
      </c>
      <c r="P60" s="9">
        <v>2</v>
      </c>
      <c r="Q60" s="9"/>
      <c r="R60" s="10">
        <v>1</v>
      </c>
      <c r="S60" s="10"/>
      <c r="T60" s="9">
        <v>1</v>
      </c>
      <c r="U60" s="9"/>
      <c r="V60" s="11">
        <f t="shared" si="6"/>
        <v>10</v>
      </c>
    </row>
    <row r="61" spans="1:22" x14ac:dyDescent="0.25">
      <c r="A61" s="4" t="str">
        <f t="shared" si="7"/>
        <v>Московский</v>
      </c>
      <c r="B61" s="12" t="str">
        <f t="shared" si="7"/>
        <v>ГБОУ СОШ №508</v>
      </c>
      <c r="C61" s="6">
        <f t="shared" si="7"/>
        <v>11508</v>
      </c>
      <c r="D61" s="6" t="str">
        <f t="shared" si="7"/>
        <v>СОШ с углуб.</v>
      </c>
      <c r="E61" s="8" t="str">
        <f t="shared" si="7"/>
        <v>2б</v>
      </c>
      <c r="F61" s="8">
        <f t="shared" si="7"/>
        <v>125</v>
      </c>
      <c r="G61" s="8">
        <f t="shared" si="7"/>
        <v>114</v>
      </c>
      <c r="H61" s="9">
        <v>2</v>
      </c>
      <c r="I61" s="9"/>
      <c r="J61" s="10"/>
      <c r="K61" s="10">
        <v>1</v>
      </c>
      <c r="L61" s="9">
        <v>0</v>
      </c>
      <c r="M61" s="9"/>
      <c r="N61" s="10">
        <v>1</v>
      </c>
      <c r="O61" s="10"/>
      <c r="P61" s="9">
        <v>2</v>
      </c>
      <c r="Q61" s="9"/>
      <c r="R61" s="10"/>
      <c r="S61" s="10">
        <v>1</v>
      </c>
      <c r="T61" s="9"/>
      <c r="U61" s="9">
        <v>1</v>
      </c>
      <c r="V61" s="11">
        <f t="shared" si="6"/>
        <v>8</v>
      </c>
    </row>
    <row r="62" spans="1:22" x14ac:dyDescent="0.25">
      <c r="A62" s="4" t="str">
        <f t="shared" si="7"/>
        <v>Московский</v>
      </c>
      <c r="B62" s="12" t="str">
        <f t="shared" si="7"/>
        <v>ГБОУ СОШ №508</v>
      </c>
      <c r="C62" s="6">
        <f t="shared" si="7"/>
        <v>11508</v>
      </c>
      <c r="D62" s="6" t="str">
        <f t="shared" si="7"/>
        <v>СОШ с углуб.</v>
      </c>
      <c r="E62" s="8" t="str">
        <f t="shared" si="7"/>
        <v>2б</v>
      </c>
      <c r="F62" s="8">
        <f t="shared" si="7"/>
        <v>125</v>
      </c>
      <c r="G62" s="8">
        <f t="shared" si="7"/>
        <v>114</v>
      </c>
      <c r="H62" s="9">
        <v>2</v>
      </c>
      <c r="I62" s="9"/>
      <c r="J62" s="10">
        <v>1</v>
      </c>
      <c r="K62" s="10"/>
      <c r="L62" s="9">
        <v>2</v>
      </c>
      <c r="M62" s="9"/>
      <c r="N62" s="10">
        <v>1</v>
      </c>
      <c r="O62" s="10"/>
      <c r="P62" s="9">
        <v>2</v>
      </c>
      <c r="Q62" s="9"/>
      <c r="R62" s="10">
        <v>1</v>
      </c>
      <c r="S62" s="10"/>
      <c r="T62" s="9"/>
      <c r="U62" s="9">
        <v>2</v>
      </c>
      <c r="V62" s="11">
        <f t="shared" si="6"/>
        <v>11</v>
      </c>
    </row>
    <row r="63" spans="1:22" x14ac:dyDescent="0.25">
      <c r="A63" s="4" t="str">
        <f t="shared" si="7"/>
        <v>Московский</v>
      </c>
      <c r="B63" s="12" t="str">
        <f t="shared" si="7"/>
        <v>ГБОУ СОШ №508</v>
      </c>
      <c r="C63" s="6">
        <f t="shared" si="7"/>
        <v>11508</v>
      </c>
      <c r="D63" s="6" t="str">
        <f t="shared" si="7"/>
        <v>СОШ с углуб.</v>
      </c>
      <c r="E63" s="8" t="str">
        <f t="shared" si="7"/>
        <v>2б</v>
      </c>
      <c r="F63" s="8">
        <f t="shared" si="7"/>
        <v>125</v>
      </c>
      <c r="G63" s="8">
        <f t="shared" si="7"/>
        <v>114</v>
      </c>
      <c r="H63" s="9">
        <v>2</v>
      </c>
      <c r="I63" s="9"/>
      <c r="J63" s="10">
        <v>1</v>
      </c>
      <c r="K63" s="10"/>
      <c r="L63" s="9"/>
      <c r="M63" s="9">
        <v>2</v>
      </c>
      <c r="N63" s="10">
        <v>1</v>
      </c>
      <c r="O63" s="10"/>
      <c r="P63" s="9">
        <v>2</v>
      </c>
      <c r="Q63" s="9"/>
      <c r="R63" s="10">
        <v>1</v>
      </c>
      <c r="S63" s="10"/>
      <c r="T63" s="9"/>
      <c r="U63" s="9">
        <v>2</v>
      </c>
      <c r="V63" s="11">
        <f t="shared" si="6"/>
        <v>11</v>
      </c>
    </row>
    <row r="64" spans="1:22" x14ac:dyDescent="0.25">
      <c r="A64" s="4" t="str">
        <f t="shared" si="7"/>
        <v>Московский</v>
      </c>
      <c r="B64" s="12" t="str">
        <f t="shared" si="7"/>
        <v>ГБОУ СОШ №508</v>
      </c>
      <c r="C64" s="6">
        <f t="shared" si="7"/>
        <v>11508</v>
      </c>
      <c r="D64" s="6" t="str">
        <f t="shared" si="7"/>
        <v>СОШ с углуб.</v>
      </c>
      <c r="E64" s="8" t="str">
        <f t="shared" si="7"/>
        <v>2б</v>
      </c>
      <c r="F64" s="8">
        <f t="shared" si="7"/>
        <v>125</v>
      </c>
      <c r="G64" s="8">
        <f t="shared" si="7"/>
        <v>114</v>
      </c>
      <c r="H64" s="9">
        <v>2</v>
      </c>
      <c r="I64" s="9"/>
      <c r="J64" s="10">
        <v>0</v>
      </c>
      <c r="K64" s="10"/>
      <c r="L64" s="9"/>
      <c r="M64" s="9">
        <v>2</v>
      </c>
      <c r="N64" s="10">
        <v>1</v>
      </c>
      <c r="O64" s="10"/>
      <c r="P64" s="9"/>
      <c r="Q64" s="9">
        <v>0</v>
      </c>
      <c r="R64" s="10">
        <v>1</v>
      </c>
      <c r="S64" s="10"/>
      <c r="T64" s="9"/>
      <c r="U64" s="9">
        <v>2</v>
      </c>
      <c r="V64" s="11">
        <f t="shared" si="6"/>
        <v>8</v>
      </c>
    </row>
    <row r="65" spans="1:22" x14ac:dyDescent="0.25">
      <c r="A65" s="4" t="str">
        <f t="shared" si="7"/>
        <v>Московский</v>
      </c>
      <c r="B65" s="12" t="str">
        <f t="shared" si="7"/>
        <v>ГБОУ СОШ №508</v>
      </c>
      <c r="C65" s="6">
        <f t="shared" si="7"/>
        <v>11508</v>
      </c>
      <c r="D65" s="6" t="str">
        <f t="shared" si="7"/>
        <v>СОШ с углуб.</v>
      </c>
      <c r="E65" s="8" t="str">
        <f t="shared" si="7"/>
        <v>2б</v>
      </c>
      <c r="F65" s="8">
        <f t="shared" si="7"/>
        <v>125</v>
      </c>
      <c r="G65" s="8">
        <f t="shared" si="7"/>
        <v>114</v>
      </c>
      <c r="H65" s="9">
        <v>1</v>
      </c>
      <c r="I65" s="9"/>
      <c r="J65" s="10">
        <v>1</v>
      </c>
      <c r="K65" s="10"/>
      <c r="L65" s="9"/>
      <c r="M65" s="9">
        <v>1</v>
      </c>
      <c r="N65" s="10">
        <v>1</v>
      </c>
      <c r="O65" s="10"/>
      <c r="P65" s="9">
        <v>2</v>
      </c>
      <c r="Q65" s="9"/>
      <c r="R65" s="10">
        <v>1</v>
      </c>
      <c r="S65" s="10"/>
      <c r="T65" s="9">
        <v>0</v>
      </c>
      <c r="U65" s="9"/>
      <c r="V65" s="11">
        <f t="shared" si="6"/>
        <v>7</v>
      </c>
    </row>
    <row r="66" spans="1:22" x14ac:dyDescent="0.25">
      <c r="A66" s="4" t="str">
        <f t="shared" si="7"/>
        <v>Московский</v>
      </c>
      <c r="B66" s="12" t="str">
        <f t="shared" si="7"/>
        <v>ГБОУ СОШ №508</v>
      </c>
      <c r="C66" s="6">
        <f t="shared" si="7"/>
        <v>11508</v>
      </c>
      <c r="D66" s="6" t="str">
        <f t="shared" si="7"/>
        <v>СОШ с углуб.</v>
      </c>
      <c r="E66" s="8" t="str">
        <f t="shared" si="7"/>
        <v>2б</v>
      </c>
      <c r="F66" s="8">
        <f t="shared" si="7"/>
        <v>125</v>
      </c>
      <c r="G66" s="8">
        <f t="shared" si="7"/>
        <v>114</v>
      </c>
      <c r="H66" s="9"/>
      <c r="I66" s="9">
        <v>2</v>
      </c>
      <c r="J66" s="10"/>
      <c r="K66" s="10">
        <v>1</v>
      </c>
      <c r="L66" s="9"/>
      <c r="M66" s="9">
        <v>2</v>
      </c>
      <c r="N66" s="10">
        <v>1</v>
      </c>
      <c r="O66" s="10"/>
      <c r="P66" s="9">
        <v>2</v>
      </c>
      <c r="Q66" s="9"/>
      <c r="R66" s="10"/>
      <c r="S66" s="10">
        <v>1</v>
      </c>
      <c r="T66" s="9"/>
      <c r="U66" s="9">
        <v>2</v>
      </c>
      <c r="V66" s="11">
        <f t="shared" si="6"/>
        <v>11</v>
      </c>
    </row>
    <row r="67" spans="1:22" x14ac:dyDescent="0.25">
      <c r="A67" s="4" t="str">
        <f t="shared" si="7"/>
        <v>Московский</v>
      </c>
      <c r="B67" s="12" t="str">
        <f t="shared" si="7"/>
        <v>ГБОУ СОШ №508</v>
      </c>
      <c r="C67" s="6">
        <f t="shared" si="7"/>
        <v>11508</v>
      </c>
      <c r="D67" s="6" t="str">
        <f t="shared" si="7"/>
        <v>СОШ с углуб.</v>
      </c>
      <c r="E67" s="8" t="str">
        <f t="shared" si="7"/>
        <v>2б</v>
      </c>
      <c r="F67" s="8">
        <f t="shared" si="7"/>
        <v>125</v>
      </c>
      <c r="G67" s="8">
        <f t="shared" si="7"/>
        <v>114</v>
      </c>
      <c r="H67" s="9">
        <v>2</v>
      </c>
      <c r="I67" s="9"/>
      <c r="J67" s="10"/>
      <c r="K67" s="10">
        <v>1</v>
      </c>
      <c r="L67" s="9"/>
      <c r="M67" s="9">
        <v>2</v>
      </c>
      <c r="N67" s="10">
        <v>1</v>
      </c>
      <c r="O67" s="10"/>
      <c r="P67" s="9">
        <v>2</v>
      </c>
      <c r="Q67" s="9"/>
      <c r="R67" s="10">
        <v>1</v>
      </c>
      <c r="S67" s="10"/>
      <c r="T67" s="9"/>
      <c r="U67" s="9">
        <v>0</v>
      </c>
      <c r="V67" s="11">
        <f t="shared" si="6"/>
        <v>9</v>
      </c>
    </row>
    <row r="68" spans="1:22" x14ac:dyDescent="0.25">
      <c r="A68" s="4" t="str">
        <f t="shared" si="7"/>
        <v>Московский</v>
      </c>
      <c r="B68" s="12" t="str">
        <f t="shared" si="7"/>
        <v>ГБОУ СОШ №508</v>
      </c>
      <c r="C68" s="6">
        <f t="shared" si="7"/>
        <v>11508</v>
      </c>
      <c r="D68" s="6" t="str">
        <f t="shared" si="7"/>
        <v>СОШ с углуб.</v>
      </c>
      <c r="E68" s="13" t="s">
        <v>24</v>
      </c>
      <c r="F68" s="8">
        <v>125</v>
      </c>
      <c r="G68" s="8">
        <f t="shared" si="7"/>
        <v>114</v>
      </c>
      <c r="H68" s="9"/>
      <c r="I68" s="9">
        <v>1</v>
      </c>
      <c r="J68" s="10">
        <v>1</v>
      </c>
      <c r="K68" s="10"/>
      <c r="L68" s="9">
        <v>2</v>
      </c>
      <c r="M68" s="9"/>
      <c r="N68" s="10"/>
      <c r="O68" s="10">
        <v>1</v>
      </c>
      <c r="P68" s="9">
        <v>2</v>
      </c>
      <c r="Q68" s="9"/>
      <c r="R68" s="10">
        <v>1</v>
      </c>
      <c r="S68" s="10"/>
      <c r="T68" s="9">
        <v>1</v>
      </c>
      <c r="U68" s="9"/>
      <c r="V68" s="11">
        <f>IF(COUNTBLANK(H68:U68)&lt;=7,SUM(H68:U68),"Не писал")</f>
        <v>9</v>
      </c>
    </row>
    <row r="69" spans="1:22" x14ac:dyDescent="0.25">
      <c r="A69" s="4" t="str">
        <f t="shared" si="7"/>
        <v>Московский</v>
      </c>
      <c r="B69" s="12" t="str">
        <f t="shared" si="7"/>
        <v>ГБОУ СОШ №508</v>
      </c>
      <c r="C69" s="6">
        <f t="shared" si="7"/>
        <v>11508</v>
      </c>
      <c r="D69" s="6" t="str">
        <f t="shared" si="7"/>
        <v>СОШ с углуб.</v>
      </c>
      <c r="E69" s="8" t="str">
        <f t="shared" si="7"/>
        <v>2в</v>
      </c>
      <c r="F69" s="8">
        <f t="shared" si="7"/>
        <v>125</v>
      </c>
      <c r="G69" s="8">
        <f t="shared" si="7"/>
        <v>114</v>
      </c>
      <c r="H69" s="9"/>
      <c r="I69" s="9">
        <v>2</v>
      </c>
      <c r="J69" s="10">
        <v>1</v>
      </c>
      <c r="K69" s="10"/>
      <c r="L69" s="9">
        <v>2</v>
      </c>
      <c r="M69" s="9"/>
      <c r="N69" s="10">
        <v>1</v>
      </c>
      <c r="O69" s="10"/>
      <c r="P69" s="9">
        <v>2</v>
      </c>
      <c r="Q69" s="9"/>
      <c r="R69" s="10">
        <v>1</v>
      </c>
      <c r="S69" s="10"/>
      <c r="T69" s="9">
        <v>0</v>
      </c>
      <c r="U69" s="9"/>
      <c r="V69" s="11">
        <f t="shared" ref="V69:V117" si="8">IF(COUNTBLANK(H69:U69)&lt;=7,SUM(H69:U69),"Не писал")</f>
        <v>9</v>
      </c>
    </row>
    <row r="70" spans="1:22" x14ac:dyDescent="0.25">
      <c r="A70" s="4" t="str">
        <f t="shared" ref="A70:G85" si="9">A69</f>
        <v>Московский</v>
      </c>
      <c r="B70" s="12" t="str">
        <f t="shared" si="9"/>
        <v>ГБОУ СОШ №508</v>
      </c>
      <c r="C70" s="6">
        <f t="shared" si="9"/>
        <v>11508</v>
      </c>
      <c r="D70" s="6" t="str">
        <f t="shared" si="9"/>
        <v>СОШ с углуб.</v>
      </c>
      <c r="E70" s="8" t="str">
        <f t="shared" si="9"/>
        <v>2в</v>
      </c>
      <c r="F70" s="8">
        <f t="shared" si="9"/>
        <v>125</v>
      </c>
      <c r="G70" s="8">
        <f t="shared" si="9"/>
        <v>114</v>
      </c>
      <c r="H70" s="9">
        <v>1</v>
      </c>
      <c r="I70" s="9"/>
      <c r="J70" s="10"/>
      <c r="K70" s="10">
        <v>1</v>
      </c>
      <c r="L70" s="9">
        <v>2</v>
      </c>
      <c r="M70" s="9"/>
      <c r="N70" s="10">
        <v>1</v>
      </c>
      <c r="O70" s="10"/>
      <c r="P70" s="9">
        <v>1</v>
      </c>
      <c r="Q70" s="9"/>
      <c r="R70" s="10">
        <v>1</v>
      </c>
      <c r="S70" s="10"/>
      <c r="T70" s="9">
        <v>2</v>
      </c>
      <c r="U70" s="9"/>
      <c r="V70" s="11">
        <f t="shared" si="8"/>
        <v>9</v>
      </c>
    </row>
    <row r="71" spans="1:22" x14ac:dyDescent="0.25">
      <c r="A71" s="4" t="str">
        <f t="shared" si="9"/>
        <v>Московский</v>
      </c>
      <c r="B71" s="12" t="str">
        <f t="shared" si="9"/>
        <v>ГБОУ СОШ №508</v>
      </c>
      <c r="C71" s="6">
        <f t="shared" si="9"/>
        <v>11508</v>
      </c>
      <c r="D71" s="6" t="str">
        <f t="shared" si="9"/>
        <v>СОШ с углуб.</v>
      </c>
      <c r="E71" s="8" t="str">
        <f t="shared" si="9"/>
        <v>2в</v>
      </c>
      <c r="F71" s="8">
        <f t="shared" si="9"/>
        <v>125</v>
      </c>
      <c r="G71" s="8">
        <f t="shared" si="9"/>
        <v>114</v>
      </c>
      <c r="H71" s="9">
        <v>2</v>
      </c>
      <c r="I71" s="9"/>
      <c r="J71" s="10">
        <v>1</v>
      </c>
      <c r="K71" s="10"/>
      <c r="L71" s="9"/>
      <c r="M71" s="9">
        <v>1</v>
      </c>
      <c r="N71" s="10">
        <v>1</v>
      </c>
      <c r="O71" s="10"/>
      <c r="P71" s="9">
        <v>0</v>
      </c>
      <c r="Q71" s="9"/>
      <c r="R71" s="10">
        <v>1</v>
      </c>
      <c r="S71" s="10"/>
      <c r="T71" s="9">
        <v>2</v>
      </c>
      <c r="U71" s="9"/>
      <c r="V71" s="11">
        <f t="shared" si="8"/>
        <v>8</v>
      </c>
    </row>
    <row r="72" spans="1:22" x14ac:dyDescent="0.25">
      <c r="A72" s="4" t="str">
        <f t="shared" si="9"/>
        <v>Московский</v>
      </c>
      <c r="B72" s="12" t="str">
        <f t="shared" si="9"/>
        <v>ГБОУ СОШ №508</v>
      </c>
      <c r="C72" s="6">
        <f t="shared" si="9"/>
        <v>11508</v>
      </c>
      <c r="D72" s="6" t="str">
        <f t="shared" si="9"/>
        <v>СОШ с углуб.</v>
      </c>
      <c r="E72" s="8" t="str">
        <f t="shared" si="9"/>
        <v>2в</v>
      </c>
      <c r="F72" s="8">
        <f t="shared" si="9"/>
        <v>125</v>
      </c>
      <c r="G72" s="8">
        <f t="shared" si="9"/>
        <v>114</v>
      </c>
      <c r="H72" s="9">
        <v>2</v>
      </c>
      <c r="I72" s="9"/>
      <c r="J72" s="10"/>
      <c r="K72" s="10">
        <v>1</v>
      </c>
      <c r="L72" s="9">
        <v>2</v>
      </c>
      <c r="M72" s="9"/>
      <c r="N72" s="10">
        <v>1</v>
      </c>
      <c r="O72" s="10"/>
      <c r="P72" s="9">
        <v>2</v>
      </c>
      <c r="Q72" s="9"/>
      <c r="R72" s="10">
        <v>1</v>
      </c>
      <c r="S72" s="10"/>
      <c r="T72" s="9">
        <v>2</v>
      </c>
      <c r="U72" s="9"/>
      <c r="V72" s="11">
        <f t="shared" si="8"/>
        <v>11</v>
      </c>
    </row>
    <row r="73" spans="1:22" x14ac:dyDescent="0.25">
      <c r="A73" s="4" t="str">
        <f t="shared" si="9"/>
        <v>Московский</v>
      </c>
      <c r="B73" s="12" t="str">
        <f t="shared" si="9"/>
        <v>ГБОУ СОШ №508</v>
      </c>
      <c r="C73" s="6">
        <f t="shared" si="9"/>
        <v>11508</v>
      </c>
      <c r="D73" s="6" t="str">
        <f t="shared" si="9"/>
        <v>СОШ с углуб.</v>
      </c>
      <c r="E73" s="8" t="str">
        <f t="shared" si="9"/>
        <v>2в</v>
      </c>
      <c r="F73" s="8">
        <f t="shared" si="9"/>
        <v>125</v>
      </c>
      <c r="G73" s="8">
        <f t="shared" si="9"/>
        <v>114</v>
      </c>
      <c r="H73" s="9"/>
      <c r="I73" s="9">
        <v>2</v>
      </c>
      <c r="J73" s="10">
        <v>1</v>
      </c>
      <c r="K73" s="10"/>
      <c r="L73" s="9"/>
      <c r="M73" s="9">
        <v>2</v>
      </c>
      <c r="N73" s="10"/>
      <c r="O73" s="10">
        <v>0</v>
      </c>
      <c r="P73" s="9">
        <v>2</v>
      </c>
      <c r="Q73" s="9"/>
      <c r="R73" s="10">
        <v>1</v>
      </c>
      <c r="S73" s="10"/>
      <c r="T73" s="9">
        <v>2</v>
      </c>
      <c r="U73" s="9"/>
      <c r="V73" s="11">
        <f t="shared" si="8"/>
        <v>10</v>
      </c>
    </row>
    <row r="74" spans="1:22" x14ac:dyDescent="0.25">
      <c r="A74" s="4" t="str">
        <f t="shared" si="9"/>
        <v>Московский</v>
      </c>
      <c r="B74" s="12" t="str">
        <f t="shared" si="9"/>
        <v>ГБОУ СОШ №508</v>
      </c>
      <c r="C74" s="6">
        <f t="shared" si="9"/>
        <v>11508</v>
      </c>
      <c r="D74" s="6" t="str">
        <f t="shared" si="9"/>
        <v>СОШ с углуб.</v>
      </c>
      <c r="E74" s="8" t="str">
        <f t="shared" si="9"/>
        <v>2в</v>
      </c>
      <c r="F74" s="8">
        <f t="shared" si="9"/>
        <v>125</v>
      </c>
      <c r="G74" s="8">
        <f t="shared" si="9"/>
        <v>114</v>
      </c>
      <c r="H74" s="9">
        <v>2</v>
      </c>
      <c r="I74" s="9"/>
      <c r="J74" s="10">
        <v>1</v>
      </c>
      <c r="K74" s="10"/>
      <c r="L74" s="9"/>
      <c r="M74" s="9">
        <v>2</v>
      </c>
      <c r="N74" s="10">
        <v>1</v>
      </c>
      <c r="O74" s="10"/>
      <c r="P74" s="9">
        <v>2</v>
      </c>
      <c r="Q74" s="9"/>
      <c r="R74" s="10">
        <v>1</v>
      </c>
      <c r="S74" s="10"/>
      <c r="T74" s="9">
        <v>2</v>
      </c>
      <c r="U74" s="9"/>
      <c r="V74" s="11">
        <f t="shared" si="8"/>
        <v>11</v>
      </c>
    </row>
    <row r="75" spans="1:22" x14ac:dyDescent="0.25">
      <c r="A75" s="4" t="str">
        <f t="shared" si="9"/>
        <v>Московский</v>
      </c>
      <c r="B75" s="12" t="str">
        <f t="shared" si="9"/>
        <v>ГБОУ СОШ №508</v>
      </c>
      <c r="C75" s="6">
        <f t="shared" si="9"/>
        <v>11508</v>
      </c>
      <c r="D75" s="6" t="str">
        <f t="shared" si="9"/>
        <v>СОШ с углуб.</v>
      </c>
      <c r="E75" s="8" t="str">
        <f t="shared" si="9"/>
        <v>2в</v>
      </c>
      <c r="F75" s="8">
        <f t="shared" si="9"/>
        <v>125</v>
      </c>
      <c r="G75" s="8">
        <f t="shared" si="9"/>
        <v>114</v>
      </c>
      <c r="H75" s="9"/>
      <c r="I75" s="9">
        <v>2</v>
      </c>
      <c r="J75" s="10">
        <v>0</v>
      </c>
      <c r="K75" s="10"/>
      <c r="L75" s="9">
        <v>2</v>
      </c>
      <c r="M75" s="9"/>
      <c r="N75" s="10">
        <v>1</v>
      </c>
      <c r="O75" s="10"/>
      <c r="P75" s="9">
        <v>2</v>
      </c>
      <c r="Q75" s="9"/>
      <c r="R75" s="10">
        <v>1</v>
      </c>
      <c r="S75" s="10"/>
      <c r="T75" s="9">
        <v>2</v>
      </c>
      <c r="U75" s="9"/>
      <c r="V75" s="11">
        <f t="shared" si="8"/>
        <v>10</v>
      </c>
    </row>
    <row r="76" spans="1:22" x14ac:dyDescent="0.25">
      <c r="A76" s="4" t="str">
        <f t="shared" si="9"/>
        <v>Московский</v>
      </c>
      <c r="B76" s="12" t="str">
        <f t="shared" si="9"/>
        <v>ГБОУ СОШ №508</v>
      </c>
      <c r="C76" s="6">
        <f t="shared" si="9"/>
        <v>11508</v>
      </c>
      <c r="D76" s="6" t="str">
        <f t="shared" si="9"/>
        <v>СОШ с углуб.</v>
      </c>
      <c r="E76" s="8" t="str">
        <f t="shared" si="9"/>
        <v>2в</v>
      </c>
      <c r="F76" s="8">
        <f t="shared" si="9"/>
        <v>125</v>
      </c>
      <c r="G76" s="8">
        <f t="shared" si="9"/>
        <v>114</v>
      </c>
      <c r="H76" s="9">
        <v>2</v>
      </c>
      <c r="I76" s="9"/>
      <c r="J76" s="10">
        <v>1</v>
      </c>
      <c r="K76" s="10"/>
      <c r="L76" s="9">
        <v>2</v>
      </c>
      <c r="M76" s="9"/>
      <c r="N76" s="10">
        <v>1</v>
      </c>
      <c r="O76" s="10"/>
      <c r="P76" s="9">
        <v>2</v>
      </c>
      <c r="Q76" s="9"/>
      <c r="R76" s="10">
        <v>1</v>
      </c>
      <c r="S76" s="10"/>
      <c r="T76" s="9">
        <v>2</v>
      </c>
      <c r="U76" s="9"/>
      <c r="V76" s="11">
        <f t="shared" si="8"/>
        <v>11</v>
      </c>
    </row>
    <row r="77" spans="1:22" x14ac:dyDescent="0.25">
      <c r="A77" s="4" t="str">
        <f t="shared" si="9"/>
        <v>Московский</v>
      </c>
      <c r="B77" s="12" t="str">
        <f t="shared" si="9"/>
        <v>ГБОУ СОШ №508</v>
      </c>
      <c r="C77" s="6">
        <f t="shared" si="9"/>
        <v>11508</v>
      </c>
      <c r="D77" s="6" t="str">
        <f t="shared" si="9"/>
        <v>СОШ с углуб.</v>
      </c>
      <c r="E77" s="8" t="str">
        <f t="shared" si="9"/>
        <v>2в</v>
      </c>
      <c r="F77" s="8">
        <f t="shared" si="9"/>
        <v>125</v>
      </c>
      <c r="G77" s="8">
        <f t="shared" si="9"/>
        <v>114</v>
      </c>
      <c r="H77" s="9">
        <v>2</v>
      </c>
      <c r="I77" s="9"/>
      <c r="J77" s="10">
        <v>1</v>
      </c>
      <c r="K77" s="10"/>
      <c r="L77" s="9">
        <v>2</v>
      </c>
      <c r="M77" s="9"/>
      <c r="N77" s="10">
        <v>1</v>
      </c>
      <c r="O77" s="10"/>
      <c r="P77" s="9">
        <v>2</v>
      </c>
      <c r="Q77" s="9"/>
      <c r="R77" s="10">
        <v>1</v>
      </c>
      <c r="S77" s="10"/>
      <c r="T77" s="9">
        <v>2</v>
      </c>
      <c r="U77" s="9"/>
      <c r="V77" s="11">
        <f t="shared" si="8"/>
        <v>11</v>
      </c>
    </row>
    <row r="78" spans="1:22" x14ac:dyDescent="0.25">
      <c r="A78" s="4" t="str">
        <f t="shared" si="9"/>
        <v>Московский</v>
      </c>
      <c r="B78" s="12" t="str">
        <f t="shared" si="9"/>
        <v>ГБОУ СОШ №508</v>
      </c>
      <c r="C78" s="6">
        <f t="shared" si="9"/>
        <v>11508</v>
      </c>
      <c r="D78" s="6" t="str">
        <f t="shared" si="9"/>
        <v>СОШ с углуб.</v>
      </c>
      <c r="E78" s="8" t="str">
        <f t="shared" si="9"/>
        <v>2в</v>
      </c>
      <c r="F78" s="8">
        <f t="shared" si="9"/>
        <v>125</v>
      </c>
      <c r="G78" s="8">
        <f t="shared" si="9"/>
        <v>114</v>
      </c>
      <c r="H78" s="9">
        <v>2</v>
      </c>
      <c r="I78" s="9"/>
      <c r="J78" s="10">
        <v>0</v>
      </c>
      <c r="K78" s="10"/>
      <c r="L78" s="9">
        <v>2</v>
      </c>
      <c r="M78" s="9"/>
      <c r="N78" s="10">
        <v>1</v>
      </c>
      <c r="O78" s="10"/>
      <c r="P78" s="9">
        <v>2</v>
      </c>
      <c r="Q78" s="9"/>
      <c r="R78" s="10">
        <v>1</v>
      </c>
      <c r="S78" s="10"/>
      <c r="T78" s="9">
        <v>1</v>
      </c>
      <c r="U78" s="9"/>
      <c r="V78" s="11">
        <f t="shared" si="8"/>
        <v>9</v>
      </c>
    </row>
    <row r="79" spans="1:22" x14ac:dyDescent="0.25">
      <c r="A79" s="4" t="str">
        <f t="shared" si="9"/>
        <v>Московский</v>
      </c>
      <c r="B79" s="12" t="str">
        <f t="shared" si="9"/>
        <v>ГБОУ СОШ №508</v>
      </c>
      <c r="C79" s="6">
        <f t="shared" si="9"/>
        <v>11508</v>
      </c>
      <c r="D79" s="6" t="str">
        <f t="shared" si="9"/>
        <v>СОШ с углуб.</v>
      </c>
      <c r="E79" s="8" t="str">
        <f t="shared" si="9"/>
        <v>2в</v>
      </c>
      <c r="F79" s="8">
        <f t="shared" si="9"/>
        <v>125</v>
      </c>
      <c r="G79" s="8">
        <f t="shared" si="9"/>
        <v>114</v>
      </c>
      <c r="H79" s="9">
        <v>2</v>
      </c>
      <c r="I79" s="9"/>
      <c r="J79" s="10">
        <v>1</v>
      </c>
      <c r="K79" s="10"/>
      <c r="L79" s="9">
        <v>2</v>
      </c>
      <c r="M79" s="9"/>
      <c r="N79" s="10">
        <v>0</v>
      </c>
      <c r="O79" s="10"/>
      <c r="P79" s="9">
        <v>2</v>
      </c>
      <c r="Q79" s="9"/>
      <c r="R79" s="10">
        <v>0</v>
      </c>
      <c r="S79" s="10"/>
      <c r="T79" s="9">
        <v>2</v>
      </c>
      <c r="U79" s="9"/>
      <c r="V79" s="11">
        <f t="shared" si="8"/>
        <v>9</v>
      </c>
    </row>
    <row r="80" spans="1:22" x14ac:dyDescent="0.25">
      <c r="A80" s="4" t="str">
        <f t="shared" si="9"/>
        <v>Московский</v>
      </c>
      <c r="B80" s="12" t="str">
        <f t="shared" si="9"/>
        <v>ГБОУ СОШ №508</v>
      </c>
      <c r="C80" s="6">
        <f t="shared" si="9"/>
        <v>11508</v>
      </c>
      <c r="D80" s="6" t="str">
        <f t="shared" si="9"/>
        <v>СОШ с углуб.</v>
      </c>
      <c r="E80" s="8" t="str">
        <f t="shared" si="9"/>
        <v>2в</v>
      </c>
      <c r="F80" s="8">
        <f t="shared" si="9"/>
        <v>125</v>
      </c>
      <c r="G80" s="8">
        <f t="shared" si="9"/>
        <v>114</v>
      </c>
      <c r="H80" s="9"/>
      <c r="I80" s="9">
        <v>2</v>
      </c>
      <c r="J80" s="10">
        <v>0</v>
      </c>
      <c r="K80" s="10"/>
      <c r="L80" s="9">
        <v>2</v>
      </c>
      <c r="M80" s="9"/>
      <c r="N80" s="10">
        <v>1</v>
      </c>
      <c r="O80" s="10"/>
      <c r="P80" s="9">
        <v>1</v>
      </c>
      <c r="Q80" s="9"/>
      <c r="R80" s="10">
        <v>1</v>
      </c>
      <c r="S80" s="10"/>
      <c r="T80" s="9">
        <v>1</v>
      </c>
      <c r="U80" s="9"/>
      <c r="V80" s="11">
        <f t="shared" si="8"/>
        <v>8</v>
      </c>
    </row>
    <row r="81" spans="1:22" x14ac:dyDescent="0.25">
      <c r="A81" s="4" t="str">
        <f t="shared" si="9"/>
        <v>Московский</v>
      </c>
      <c r="B81" s="12" t="str">
        <f t="shared" si="9"/>
        <v>ГБОУ СОШ №508</v>
      </c>
      <c r="C81" s="6">
        <f t="shared" si="9"/>
        <v>11508</v>
      </c>
      <c r="D81" s="6" t="str">
        <f t="shared" si="9"/>
        <v>СОШ с углуб.</v>
      </c>
      <c r="E81" s="8" t="str">
        <f t="shared" si="9"/>
        <v>2в</v>
      </c>
      <c r="F81" s="8">
        <f t="shared" si="9"/>
        <v>125</v>
      </c>
      <c r="G81" s="8">
        <f t="shared" si="9"/>
        <v>114</v>
      </c>
      <c r="H81" s="9"/>
      <c r="I81" s="9">
        <v>2</v>
      </c>
      <c r="J81" s="10">
        <v>0</v>
      </c>
      <c r="K81" s="10"/>
      <c r="L81" s="9">
        <v>2</v>
      </c>
      <c r="M81" s="9"/>
      <c r="N81" s="10">
        <v>1</v>
      </c>
      <c r="O81" s="10"/>
      <c r="P81" s="9">
        <v>0</v>
      </c>
      <c r="Q81" s="9"/>
      <c r="R81" s="10">
        <v>1</v>
      </c>
      <c r="S81" s="10"/>
      <c r="T81" s="9">
        <v>2</v>
      </c>
      <c r="U81" s="9"/>
      <c r="V81" s="11">
        <f t="shared" si="8"/>
        <v>8</v>
      </c>
    </row>
    <row r="82" spans="1:22" x14ac:dyDescent="0.25">
      <c r="A82" s="4" t="str">
        <f t="shared" si="9"/>
        <v>Московский</v>
      </c>
      <c r="B82" s="12" t="str">
        <f t="shared" si="9"/>
        <v>ГБОУ СОШ №508</v>
      </c>
      <c r="C82" s="6">
        <f t="shared" si="9"/>
        <v>11508</v>
      </c>
      <c r="D82" s="6" t="str">
        <f t="shared" si="9"/>
        <v>СОШ с углуб.</v>
      </c>
      <c r="E82" s="8" t="str">
        <f t="shared" si="9"/>
        <v>2в</v>
      </c>
      <c r="F82" s="8">
        <f t="shared" si="9"/>
        <v>125</v>
      </c>
      <c r="G82" s="8">
        <f t="shared" si="9"/>
        <v>114</v>
      </c>
      <c r="H82" s="9">
        <v>2</v>
      </c>
      <c r="I82" s="9"/>
      <c r="J82" s="10"/>
      <c r="K82" s="10">
        <v>1</v>
      </c>
      <c r="L82" s="9">
        <v>2</v>
      </c>
      <c r="M82" s="9"/>
      <c r="N82" s="10">
        <v>1</v>
      </c>
      <c r="O82" s="10"/>
      <c r="P82" s="9">
        <v>0</v>
      </c>
      <c r="Q82" s="9"/>
      <c r="R82" s="10">
        <v>1</v>
      </c>
      <c r="S82" s="10"/>
      <c r="T82" s="9">
        <v>2</v>
      </c>
      <c r="U82" s="9"/>
      <c r="V82" s="11">
        <f t="shared" si="8"/>
        <v>9</v>
      </c>
    </row>
    <row r="83" spans="1:22" x14ac:dyDescent="0.25">
      <c r="A83" s="4" t="str">
        <f t="shared" si="9"/>
        <v>Московский</v>
      </c>
      <c r="B83" s="12" t="str">
        <f t="shared" si="9"/>
        <v>ГБОУ СОШ №508</v>
      </c>
      <c r="C83" s="6">
        <f t="shared" si="9"/>
        <v>11508</v>
      </c>
      <c r="D83" s="6" t="str">
        <f t="shared" si="9"/>
        <v>СОШ с углуб.</v>
      </c>
      <c r="E83" s="8" t="str">
        <f t="shared" si="9"/>
        <v>2в</v>
      </c>
      <c r="F83" s="8">
        <f t="shared" si="9"/>
        <v>125</v>
      </c>
      <c r="G83" s="8">
        <f t="shared" si="9"/>
        <v>114</v>
      </c>
      <c r="H83" s="9"/>
      <c r="I83" s="9">
        <v>2</v>
      </c>
      <c r="J83" s="10">
        <v>1</v>
      </c>
      <c r="K83" s="10"/>
      <c r="L83" s="9">
        <v>2</v>
      </c>
      <c r="M83" s="9"/>
      <c r="N83" s="10">
        <v>1</v>
      </c>
      <c r="O83" s="10"/>
      <c r="P83" s="9"/>
      <c r="Q83" s="9">
        <v>1</v>
      </c>
      <c r="R83" s="10"/>
      <c r="S83" s="10">
        <v>1</v>
      </c>
      <c r="T83" s="9">
        <v>2</v>
      </c>
      <c r="U83" s="9"/>
      <c r="V83" s="11">
        <f t="shared" si="8"/>
        <v>10</v>
      </c>
    </row>
    <row r="84" spans="1:22" x14ac:dyDescent="0.25">
      <c r="A84" s="4" t="str">
        <f t="shared" si="9"/>
        <v>Московский</v>
      </c>
      <c r="B84" s="12" t="str">
        <f t="shared" si="9"/>
        <v>ГБОУ СОШ №508</v>
      </c>
      <c r="C84" s="6">
        <f t="shared" si="9"/>
        <v>11508</v>
      </c>
      <c r="D84" s="6" t="str">
        <f t="shared" si="9"/>
        <v>СОШ с углуб.</v>
      </c>
      <c r="E84" s="8" t="str">
        <f t="shared" si="9"/>
        <v>2в</v>
      </c>
      <c r="F84" s="8">
        <f t="shared" si="9"/>
        <v>125</v>
      </c>
      <c r="G84" s="8">
        <f t="shared" si="9"/>
        <v>114</v>
      </c>
      <c r="H84" s="9">
        <v>2</v>
      </c>
      <c r="I84" s="9"/>
      <c r="J84" s="10">
        <v>1</v>
      </c>
      <c r="K84" s="10"/>
      <c r="L84" s="9">
        <v>2</v>
      </c>
      <c r="M84" s="9"/>
      <c r="N84" s="10">
        <v>1</v>
      </c>
      <c r="O84" s="10"/>
      <c r="P84" s="9">
        <v>2</v>
      </c>
      <c r="Q84" s="9"/>
      <c r="R84" s="10">
        <v>1</v>
      </c>
      <c r="S84" s="10"/>
      <c r="T84" s="9">
        <v>2</v>
      </c>
      <c r="U84" s="9"/>
      <c r="V84" s="11">
        <f t="shared" si="8"/>
        <v>11</v>
      </c>
    </row>
    <row r="85" spans="1:22" x14ac:dyDescent="0.25">
      <c r="A85" s="4" t="str">
        <f t="shared" si="9"/>
        <v>Московский</v>
      </c>
      <c r="B85" s="12" t="str">
        <f t="shared" si="9"/>
        <v>ГБОУ СОШ №508</v>
      </c>
      <c r="C85" s="6">
        <f t="shared" si="9"/>
        <v>11508</v>
      </c>
      <c r="D85" s="6" t="str">
        <f t="shared" si="9"/>
        <v>СОШ с углуб.</v>
      </c>
      <c r="E85" s="8" t="str">
        <f t="shared" si="9"/>
        <v>2в</v>
      </c>
      <c r="F85" s="8">
        <f t="shared" si="9"/>
        <v>125</v>
      </c>
      <c r="G85" s="8">
        <f t="shared" si="9"/>
        <v>114</v>
      </c>
      <c r="H85" s="9">
        <v>1</v>
      </c>
      <c r="I85" s="9"/>
      <c r="J85" s="10"/>
      <c r="K85" s="10">
        <v>1</v>
      </c>
      <c r="L85" s="9">
        <v>2</v>
      </c>
      <c r="M85" s="9"/>
      <c r="N85" s="10">
        <v>1</v>
      </c>
      <c r="O85" s="10"/>
      <c r="P85" s="9">
        <v>2</v>
      </c>
      <c r="Q85" s="9"/>
      <c r="R85" s="10">
        <v>1</v>
      </c>
      <c r="S85" s="10"/>
      <c r="T85" s="9">
        <v>1</v>
      </c>
      <c r="U85" s="9"/>
      <c r="V85" s="11">
        <f t="shared" si="8"/>
        <v>9</v>
      </c>
    </row>
    <row r="86" spans="1:22" x14ac:dyDescent="0.25">
      <c r="A86" s="4" t="str">
        <f t="shared" ref="A86:G101" si="10">A85</f>
        <v>Московский</v>
      </c>
      <c r="B86" s="12" t="str">
        <f t="shared" si="10"/>
        <v>ГБОУ СОШ №508</v>
      </c>
      <c r="C86" s="6">
        <f t="shared" si="10"/>
        <v>11508</v>
      </c>
      <c r="D86" s="6" t="str">
        <f t="shared" si="10"/>
        <v>СОШ с углуб.</v>
      </c>
      <c r="E86" s="8" t="str">
        <f t="shared" si="10"/>
        <v>2в</v>
      </c>
      <c r="F86" s="8">
        <f t="shared" si="10"/>
        <v>125</v>
      </c>
      <c r="G86" s="8">
        <f t="shared" si="10"/>
        <v>114</v>
      </c>
      <c r="H86" s="9">
        <v>1</v>
      </c>
      <c r="I86" s="9"/>
      <c r="J86" s="10">
        <v>0</v>
      </c>
      <c r="K86" s="10"/>
      <c r="L86" s="9">
        <v>2</v>
      </c>
      <c r="M86" s="9"/>
      <c r="N86" s="10">
        <v>1</v>
      </c>
      <c r="O86" s="10"/>
      <c r="P86" s="9">
        <v>1</v>
      </c>
      <c r="Q86" s="9"/>
      <c r="R86" s="10">
        <v>1</v>
      </c>
      <c r="S86" s="10"/>
      <c r="T86" s="9"/>
      <c r="U86" s="9">
        <v>2</v>
      </c>
      <c r="V86" s="11">
        <f t="shared" si="8"/>
        <v>8</v>
      </c>
    </row>
    <row r="87" spans="1:22" x14ac:dyDescent="0.25">
      <c r="A87" s="4" t="str">
        <f t="shared" si="10"/>
        <v>Московский</v>
      </c>
      <c r="B87" s="12" t="str">
        <f t="shared" si="10"/>
        <v>ГБОУ СОШ №508</v>
      </c>
      <c r="C87" s="6">
        <f t="shared" si="10"/>
        <v>11508</v>
      </c>
      <c r="D87" s="6" t="str">
        <f t="shared" si="10"/>
        <v>СОШ с углуб.</v>
      </c>
      <c r="E87" s="8" t="str">
        <f t="shared" si="10"/>
        <v>2в</v>
      </c>
      <c r="F87" s="8">
        <f t="shared" si="10"/>
        <v>125</v>
      </c>
      <c r="G87" s="8">
        <f t="shared" si="10"/>
        <v>114</v>
      </c>
      <c r="H87" s="9">
        <v>2</v>
      </c>
      <c r="I87" s="9"/>
      <c r="J87" s="10">
        <v>1</v>
      </c>
      <c r="K87" s="10"/>
      <c r="L87" s="9">
        <v>2</v>
      </c>
      <c r="M87" s="9"/>
      <c r="N87" s="10">
        <v>0</v>
      </c>
      <c r="O87" s="10"/>
      <c r="P87" s="9">
        <v>2</v>
      </c>
      <c r="Q87" s="9"/>
      <c r="R87" s="10">
        <v>1</v>
      </c>
      <c r="S87" s="10"/>
      <c r="T87" s="9">
        <v>2</v>
      </c>
      <c r="U87" s="9"/>
      <c r="V87" s="11">
        <f t="shared" si="8"/>
        <v>10</v>
      </c>
    </row>
    <row r="88" spans="1:22" x14ac:dyDescent="0.25">
      <c r="A88" s="4" t="str">
        <f t="shared" si="10"/>
        <v>Московский</v>
      </c>
      <c r="B88" s="12" t="str">
        <f t="shared" si="10"/>
        <v>ГБОУ СОШ №508</v>
      </c>
      <c r="C88" s="6">
        <f t="shared" si="10"/>
        <v>11508</v>
      </c>
      <c r="D88" s="6" t="str">
        <f t="shared" si="10"/>
        <v>СОШ с углуб.</v>
      </c>
      <c r="E88" s="8" t="str">
        <f t="shared" si="10"/>
        <v>2в</v>
      </c>
      <c r="F88" s="8">
        <f t="shared" si="10"/>
        <v>125</v>
      </c>
      <c r="G88" s="8">
        <f t="shared" si="10"/>
        <v>114</v>
      </c>
      <c r="H88" s="9">
        <v>2</v>
      </c>
      <c r="I88" s="9"/>
      <c r="J88" s="10">
        <v>1</v>
      </c>
      <c r="K88" s="10"/>
      <c r="L88" s="9">
        <v>2</v>
      </c>
      <c r="M88" s="9"/>
      <c r="N88" s="10">
        <v>0</v>
      </c>
      <c r="O88" s="10"/>
      <c r="P88" s="9">
        <v>2</v>
      </c>
      <c r="Q88" s="9"/>
      <c r="R88" s="10">
        <v>1</v>
      </c>
      <c r="S88" s="10"/>
      <c r="T88" s="9">
        <v>2</v>
      </c>
      <c r="U88" s="9"/>
      <c r="V88" s="11">
        <f t="shared" si="8"/>
        <v>10</v>
      </c>
    </row>
    <row r="89" spans="1:22" x14ac:dyDescent="0.25">
      <c r="A89" s="4" t="str">
        <f t="shared" si="10"/>
        <v>Московский</v>
      </c>
      <c r="B89" s="12" t="str">
        <f t="shared" si="10"/>
        <v>ГБОУ СОШ №508</v>
      </c>
      <c r="C89" s="6">
        <f t="shared" si="10"/>
        <v>11508</v>
      </c>
      <c r="D89" s="6" t="str">
        <f t="shared" si="10"/>
        <v>СОШ с углуб.</v>
      </c>
      <c r="E89" s="8" t="str">
        <f t="shared" si="10"/>
        <v>2в</v>
      </c>
      <c r="F89" s="8">
        <f t="shared" si="10"/>
        <v>125</v>
      </c>
      <c r="G89" s="8">
        <f t="shared" si="10"/>
        <v>114</v>
      </c>
      <c r="H89" s="9">
        <v>2</v>
      </c>
      <c r="I89" s="9"/>
      <c r="J89" s="10">
        <v>1</v>
      </c>
      <c r="K89" s="10"/>
      <c r="L89" s="9">
        <v>2</v>
      </c>
      <c r="M89" s="9"/>
      <c r="N89" s="10">
        <v>1</v>
      </c>
      <c r="O89" s="10"/>
      <c r="P89" s="9">
        <v>2</v>
      </c>
      <c r="Q89" s="9"/>
      <c r="R89" s="10">
        <v>1</v>
      </c>
      <c r="S89" s="10"/>
      <c r="T89" s="9">
        <v>2</v>
      </c>
      <c r="U89" s="9"/>
      <c r="V89" s="11">
        <f t="shared" si="8"/>
        <v>11</v>
      </c>
    </row>
    <row r="90" spans="1:22" x14ac:dyDescent="0.25">
      <c r="A90" s="4" t="str">
        <f t="shared" si="10"/>
        <v>Московский</v>
      </c>
      <c r="B90" s="12" t="str">
        <f t="shared" si="10"/>
        <v>ГБОУ СОШ №508</v>
      </c>
      <c r="C90" s="6">
        <f t="shared" si="10"/>
        <v>11508</v>
      </c>
      <c r="D90" s="6" t="str">
        <f t="shared" si="10"/>
        <v>СОШ с углуб.</v>
      </c>
      <c r="E90" s="8" t="str">
        <f t="shared" si="10"/>
        <v>2в</v>
      </c>
      <c r="F90" s="8">
        <f t="shared" si="10"/>
        <v>125</v>
      </c>
      <c r="G90" s="8">
        <f t="shared" si="10"/>
        <v>114</v>
      </c>
      <c r="H90" s="9">
        <v>2</v>
      </c>
      <c r="I90" s="9"/>
      <c r="J90" s="10">
        <v>1</v>
      </c>
      <c r="K90" s="10"/>
      <c r="L90" s="9">
        <v>2</v>
      </c>
      <c r="M90" s="9"/>
      <c r="N90" s="10">
        <v>1</v>
      </c>
      <c r="O90" s="10"/>
      <c r="P90" s="9"/>
      <c r="Q90" s="9">
        <v>2</v>
      </c>
      <c r="R90" s="10">
        <v>1</v>
      </c>
      <c r="S90" s="10"/>
      <c r="T90" s="9">
        <v>2</v>
      </c>
      <c r="U90" s="9"/>
      <c r="V90" s="11">
        <f t="shared" si="8"/>
        <v>11</v>
      </c>
    </row>
    <row r="91" spans="1:22" x14ac:dyDescent="0.25">
      <c r="A91" s="4" t="str">
        <f t="shared" si="10"/>
        <v>Московский</v>
      </c>
      <c r="B91" s="12" t="str">
        <f t="shared" si="10"/>
        <v>ГБОУ СОШ №508</v>
      </c>
      <c r="C91" s="6">
        <f t="shared" si="10"/>
        <v>11508</v>
      </c>
      <c r="D91" s="6" t="str">
        <f t="shared" si="10"/>
        <v>СОШ с углуб.</v>
      </c>
      <c r="E91" s="8" t="str">
        <f t="shared" si="10"/>
        <v>2в</v>
      </c>
      <c r="F91" s="8">
        <f t="shared" si="10"/>
        <v>125</v>
      </c>
      <c r="G91" s="8">
        <f t="shared" si="10"/>
        <v>114</v>
      </c>
      <c r="H91" s="9">
        <v>0</v>
      </c>
      <c r="I91" s="9"/>
      <c r="J91" s="10">
        <v>1</v>
      </c>
      <c r="K91" s="10"/>
      <c r="L91" s="9">
        <v>1</v>
      </c>
      <c r="M91" s="9"/>
      <c r="N91" s="10">
        <v>0</v>
      </c>
      <c r="O91" s="10"/>
      <c r="P91" s="9"/>
      <c r="Q91" s="9">
        <v>0</v>
      </c>
      <c r="R91" s="10">
        <v>1</v>
      </c>
      <c r="S91" s="10"/>
      <c r="T91" s="9">
        <v>2</v>
      </c>
      <c r="U91" s="9"/>
      <c r="V91" s="11">
        <f t="shared" si="8"/>
        <v>5</v>
      </c>
    </row>
    <row r="92" spans="1:22" x14ac:dyDescent="0.25">
      <c r="A92" s="4" t="str">
        <f t="shared" si="10"/>
        <v>Московский</v>
      </c>
      <c r="B92" s="12" t="str">
        <f t="shared" si="10"/>
        <v>ГБОУ СОШ №508</v>
      </c>
      <c r="C92" s="6">
        <f t="shared" si="10"/>
        <v>11508</v>
      </c>
      <c r="D92" s="6" t="str">
        <f t="shared" si="10"/>
        <v>СОШ с углуб.</v>
      </c>
      <c r="E92" s="8" t="str">
        <f t="shared" si="10"/>
        <v>2в</v>
      </c>
      <c r="F92" s="8">
        <f t="shared" si="10"/>
        <v>125</v>
      </c>
      <c r="G92" s="8">
        <f t="shared" si="10"/>
        <v>114</v>
      </c>
      <c r="H92" s="9">
        <v>1</v>
      </c>
      <c r="I92" s="9"/>
      <c r="J92" s="10"/>
      <c r="K92" s="10">
        <v>0</v>
      </c>
      <c r="L92" s="9"/>
      <c r="M92" s="9">
        <v>2</v>
      </c>
      <c r="N92" s="10">
        <v>1</v>
      </c>
      <c r="O92" s="10"/>
      <c r="P92" s="9">
        <v>2</v>
      </c>
      <c r="Q92" s="9"/>
      <c r="R92" s="10">
        <v>1</v>
      </c>
      <c r="S92" s="10"/>
      <c r="T92" s="9">
        <v>2</v>
      </c>
      <c r="U92" s="9"/>
      <c r="V92" s="11">
        <f t="shared" si="8"/>
        <v>9</v>
      </c>
    </row>
    <row r="93" spans="1:22" x14ac:dyDescent="0.25">
      <c r="A93" s="4" t="str">
        <f t="shared" si="10"/>
        <v>Московский</v>
      </c>
      <c r="B93" s="12" t="str">
        <f t="shared" si="10"/>
        <v>ГБОУ СОШ №508</v>
      </c>
      <c r="C93" s="6">
        <f t="shared" si="10"/>
        <v>11508</v>
      </c>
      <c r="D93" s="6" t="str">
        <f t="shared" si="10"/>
        <v>СОШ с углуб.</v>
      </c>
      <c r="E93" s="8" t="str">
        <f t="shared" si="10"/>
        <v>2в</v>
      </c>
      <c r="F93" s="8">
        <f t="shared" si="10"/>
        <v>125</v>
      </c>
      <c r="G93" s="8">
        <f t="shared" si="10"/>
        <v>114</v>
      </c>
      <c r="H93" s="9">
        <v>2</v>
      </c>
      <c r="I93" s="9"/>
      <c r="J93" s="10">
        <v>1</v>
      </c>
      <c r="K93" s="10"/>
      <c r="L93" s="9">
        <v>2</v>
      </c>
      <c r="M93" s="9"/>
      <c r="N93" s="10">
        <v>1</v>
      </c>
      <c r="O93" s="10"/>
      <c r="P93" s="9"/>
      <c r="Q93" s="9">
        <v>2</v>
      </c>
      <c r="R93" s="10">
        <v>1</v>
      </c>
      <c r="S93" s="10"/>
      <c r="T93" s="9">
        <v>2</v>
      </c>
      <c r="U93" s="9"/>
      <c r="V93" s="11">
        <f t="shared" si="8"/>
        <v>11</v>
      </c>
    </row>
    <row r="94" spans="1:22" x14ac:dyDescent="0.25">
      <c r="A94" s="4" t="str">
        <f t="shared" si="10"/>
        <v>Московский</v>
      </c>
      <c r="B94" s="12" t="str">
        <f t="shared" si="10"/>
        <v>ГБОУ СОШ №508</v>
      </c>
      <c r="C94" s="6">
        <f t="shared" si="10"/>
        <v>11508</v>
      </c>
      <c r="D94" s="6" t="str">
        <f t="shared" si="10"/>
        <v>СОШ с углуб.</v>
      </c>
      <c r="E94" s="8" t="str">
        <f t="shared" si="10"/>
        <v>2в</v>
      </c>
      <c r="F94" s="8">
        <f t="shared" si="10"/>
        <v>125</v>
      </c>
      <c r="G94" s="8">
        <f t="shared" si="10"/>
        <v>114</v>
      </c>
      <c r="H94" s="9"/>
      <c r="I94" s="9">
        <v>2</v>
      </c>
      <c r="J94" s="10">
        <v>1</v>
      </c>
      <c r="K94" s="10"/>
      <c r="L94" s="9">
        <v>2</v>
      </c>
      <c r="M94" s="9"/>
      <c r="N94" s="10">
        <v>1</v>
      </c>
      <c r="O94" s="10"/>
      <c r="P94" s="9">
        <v>0</v>
      </c>
      <c r="Q94" s="9"/>
      <c r="R94" s="10">
        <v>1</v>
      </c>
      <c r="S94" s="10"/>
      <c r="T94" s="9">
        <v>2</v>
      </c>
      <c r="U94" s="9"/>
      <c r="V94" s="11">
        <f t="shared" si="8"/>
        <v>9</v>
      </c>
    </row>
    <row r="95" spans="1:22" x14ac:dyDescent="0.25">
      <c r="A95" s="4" t="str">
        <f t="shared" si="10"/>
        <v>Московский</v>
      </c>
      <c r="B95" s="12" t="str">
        <f t="shared" si="10"/>
        <v>ГБОУ СОШ №508</v>
      </c>
      <c r="C95" s="6">
        <f t="shared" si="10"/>
        <v>11508</v>
      </c>
      <c r="D95" s="6" t="str">
        <f t="shared" si="10"/>
        <v>СОШ с углуб.</v>
      </c>
      <c r="E95" s="8" t="str">
        <f t="shared" si="10"/>
        <v>2в</v>
      </c>
      <c r="F95" s="8">
        <f t="shared" si="10"/>
        <v>125</v>
      </c>
      <c r="G95" s="8">
        <f t="shared" si="10"/>
        <v>114</v>
      </c>
      <c r="H95" s="9">
        <v>1</v>
      </c>
      <c r="I95" s="9"/>
      <c r="J95" s="10">
        <v>1</v>
      </c>
      <c r="K95" s="10"/>
      <c r="L95" s="9">
        <v>0</v>
      </c>
      <c r="M95" s="9"/>
      <c r="N95" s="10">
        <v>1</v>
      </c>
      <c r="O95" s="10"/>
      <c r="P95" s="9">
        <v>1</v>
      </c>
      <c r="Q95" s="9"/>
      <c r="R95" s="10">
        <v>1</v>
      </c>
      <c r="S95" s="10"/>
      <c r="T95" s="9">
        <v>2</v>
      </c>
      <c r="U95" s="9"/>
      <c r="V95" s="11">
        <f t="shared" si="8"/>
        <v>7</v>
      </c>
    </row>
    <row r="96" spans="1:22" x14ac:dyDescent="0.25">
      <c r="A96" s="4" t="str">
        <f t="shared" si="10"/>
        <v>Московский</v>
      </c>
      <c r="B96" s="12" t="str">
        <f t="shared" si="10"/>
        <v>ГБОУ СОШ №508</v>
      </c>
      <c r="C96" s="6">
        <f t="shared" si="10"/>
        <v>11508</v>
      </c>
      <c r="D96" s="6" t="str">
        <f t="shared" si="10"/>
        <v>СОШ с углуб.</v>
      </c>
      <c r="E96" s="8" t="str">
        <f t="shared" si="10"/>
        <v>2в</v>
      </c>
      <c r="F96" s="8">
        <f t="shared" si="10"/>
        <v>125</v>
      </c>
      <c r="G96" s="8">
        <f t="shared" si="10"/>
        <v>114</v>
      </c>
      <c r="H96" s="9"/>
      <c r="I96" s="9">
        <v>1</v>
      </c>
      <c r="J96" s="10">
        <v>1</v>
      </c>
      <c r="K96" s="10"/>
      <c r="L96" s="9">
        <v>1</v>
      </c>
      <c r="M96" s="9"/>
      <c r="N96" s="10">
        <v>0</v>
      </c>
      <c r="O96" s="10"/>
      <c r="P96" s="9">
        <v>1</v>
      </c>
      <c r="Q96" s="9"/>
      <c r="R96" s="10">
        <v>1</v>
      </c>
      <c r="S96" s="10"/>
      <c r="T96" s="9">
        <v>1</v>
      </c>
      <c r="U96" s="9"/>
      <c r="V96" s="11">
        <f t="shared" si="8"/>
        <v>6</v>
      </c>
    </row>
    <row r="97" spans="1:22" x14ac:dyDescent="0.25">
      <c r="A97" s="4" t="str">
        <f t="shared" si="10"/>
        <v>Московский</v>
      </c>
      <c r="B97" s="12" t="str">
        <f t="shared" si="10"/>
        <v>ГБОУ СОШ №508</v>
      </c>
      <c r="C97" s="6">
        <f t="shared" si="10"/>
        <v>11508</v>
      </c>
      <c r="D97" s="6" t="str">
        <f t="shared" si="10"/>
        <v>СОШ с углуб.</v>
      </c>
      <c r="E97" s="8" t="str">
        <f t="shared" si="10"/>
        <v>2в</v>
      </c>
      <c r="F97" s="8">
        <f t="shared" si="10"/>
        <v>125</v>
      </c>
      <c r="G97" s="8">
        <f t="shared" si="10"/>
        <v>114</v>
      </c>
      <c r="H97" s="9">
        <v>2</v>
      </c>
      <c r="I97" s="9"/>
      <c r="J97" s="10">
        <v>1</v>
      </c>
      <c r="K97" s="10"/>
      <c r="L97" s="9">
        <v>1</v>
      </c>
      <c r="M97" s="9"/>
      <c r="N97" s="10">
        <v>0</v>
      </c>
      <c r="O97" s="10"/>
      <c r="P97" s="9">
        <v>1</v>
      </c>
      <c r="Q97" s="9"/>
      <c r="R97" s="10">
        <v>1</v>
      </c>
      <c r="S97" s="10"/>
      <c r="T97" s="9">
        <v>2</v>
      </c>
      <c r="U97" s="9"/>
      <c r="V97" s="11">
        <f t="shared" si="8"/>
        <v>8</v>
      </c>
    </row>
    <row r="98" spans="1:22" x14ac:dyDescent="0.25">
      <c r="A98" s="4" t="str">
        <f t="shared" si="10"/>
        <v>Московский</v>
      </c>
      <c r="B98" s="12" t="str">
        <f t="shared" si="10"/>
        <v>ГБОУ СОШ №508</v>
      </c>
      <c r="C98" s="6">
        <f t="shared" si="10"/>
        <v>11508</v>
      </c>
      <c r="D98" s="6" t="str">
        <f t="shared" si="10"/>
        <v>СОШ с углуб.</v>
      </c>
      <c r="E98" s="8" t="str">
        <f t="shared" si="10"/>
        <v>2в</v>
      </c>
      <c r="F98" s="8">
        <f t="shared" si="10"/>
        <v>125</v>
      </c>
      <c r="G98" s="8">
        <f t="shared" si="10"/>
        <v>114</v>
      </c>
      <c r="H98" s="9">
        <v>1</v>
      </c>
      <c r="I98" s="9"/>
      <c r="J98" s="10">
        <v>1</v>
      </c>
      <c r="K98" s="10"/>
      <c r="L98" s="9">
        <v>1</v>
      </c>
      <c r="M98" s="9"/>
      <c r="N98" s="10">
        <v>1</v>
      </c>
      <c r="O98" s="10"/>
      <c r="P98" s="9"/>
      <c r="Q98" s="9">
        <v>1</v>
      </c>
      <c r="R98" s="10"/>
      <c r="S98" s="10">
        <v>1</v>
      </c>
      <c r="T98" s="9">
        <v>1</v>
      </c>
      <c r="U98" s="9"/>
      <c r="V98" s="11">
        <f t="shared" si="8"/>
        <v>7</v>
      </c>
    </row>
    <row r="99" spans="1:22" x14ac:dyDescent="0.25">
      <c r="A99" s="4" t="str">
        <f t="shared" si="10"/>
        <v>Московский</v>
      </c>
      <c r="B99" s="12" t="str">
        <f t="shared" si="10"/>
        <v>ГБОУ СОШ №508</v>
      </c>
      <c r="C99" s="6">
        <f t="shared" si="10"/>
        <v>11508</v>
      </c>
      <c r="D99" s="6" t="str">
        <f t="shared" si="10"/>
        <v>СОШ с углуб.</v>
      </c>
      <c r="E99" s="13" t="s">
        <v>25</v>
      </c>
      <c r="F99" s="8">
        <f t="shared" si="10"/>
        <v>125</v>
      </c>
      <c r="G99" s="8">
        <f t="shared" si="10"/>
        <v>114</v>
      </c>
      <c r="H99" s="9"/>
      <c r="I99" s="9">
        <v>2</v>
      </c>
      <c r="J99" s="10"/>
      <c r="K99" s="10">
        <v>1</v>
      </c>
      <c r="L99" s="9">
        <v>2</v>
      </c>
      <c r="M99" s="9"/>
      <c r="N99" s="10">
        <v>1</v>
      </c>
      <c r="O99" s="10"/>
      <c r="P99" s="9">
        <v>2</v>
      </c>
      <c r="Q99" s="9"/>
      <c r="R99" s="10"/>
      <c r="S99" s="10">
        <v>1</v>
      </c>
      <c r="T99" s="9"/>
      <c r="U99" s="9">
        <v>2</v>
      </c>
      <c r="V99" s="11">
        <f t="shared" si="8"/>
        <v>11</v>
      </c>
    </row>
    <row r="100" spans="1:22" x14ac:dyDescent="0.25">
      <c r="A100" s="4" t="str">
        <f t="shared" si="10"/>
        <v>Московский</v>
      </c>
      <c r="B100" s="12" t="str">
        <f t="shared" si="10"/>
        <v>ГБОУ СОШ №508</v>
      </c>
      <c r="C100" s="6">
        <f t="shared" si="10"/>
        <v>11508</v>
      </c>
      <c r="D100" s="6" t="str">
        <f t="shared" si="10"/>
        <v>СОШ с углуб.</v>
      </c>
      <c r="E100" s="8" t="str">
        <f t="shared" si="10"/>
        <v>2г</v>
      </c>
      <c r="F100" s="8">
        <f t="shared" si="10"/>
        <v>125</v>
      </c>
      <c r="G100" s="8">
        <f t="shared" si="10"/>
        <v>114</v>
      </c>
      <c r="H100" s="9">
        <v>2</v>
      </c>
      <c r="I100" s="9"/>
      <c r="J100" s="10">
        <v>1</v>
      </c>
      <c r="K100" s="10"/>
      <c r="L100" s="9">
        <v>2</v>
      </c>
      <c r="M100" s="9"/>
      <c r="N100" s="10">
        <v>1</v>
      </c>
      <c r="O100" s="10"/>
      <c r="P100" s="9">
        <v>2</v>
      </c>
      <c r="Q100" s="9"/>
      <c r="R100" s="10">
        <v>1</v>
      </c>
      <c r="S100" s="10"/>
      <c r="T100" s="9"/>
      <c r="U100" s="9">
        <v>2</v>
      </c>
      <c r="V100" s="11">
        <f t="shared" si="8"/>
        <v>11</v>
      </c>
    </row>
    <row r="101" spans="1:22" x14ac:dyDescent="0.25">
      <c r="A101" s="4" t="str">
        <f t="shared" si="10"/>
        <v>Московский</v>
      </c>
      <c r="B101" s="12" t="str">
        <f t="shared" si="10"/>
        <v>ГБОУ СОШ №508</v>
      </c>
      <c r="C101" s="6">
        <f t="shared" si="10"/>
        <v>11508</v>
      </c>
      <c r="D101" s="6" t="str">
        <f t="shared" si="10"/>
        <v>СОШ с углуб.</v>
      </c>
      <c r="E101" s="8" t="str">
        <f t="shared" si="10"/>
        <v>2г</v>
      </c>
      <c r="F101" s="8">
        <f t="shared" si="10"/>
        <v>125</v>
      </c>
      <c r="G101" s="8">
        <f t="shared" si="10"/>
        <v>114</v>
      </c>
      <c r="H101" s="9">
        <v>2</v>
      </c>
      <c r="I101" s="9"/>
      <c r="J101" s="10"/>
      <c r="K101" s="10">
        <v>1</v>
      </c>
      <c r="L101" s="9">
        <v>2</v>
      </c>
      <c r="M101" s="9"/>
      <c r="N101" s="10">
        <v>1</v>
      </c>
      <c r="O101" s="10"/>
      <c r="P101" s="9">
        <v>2</v>
      </c>
      <c r="Q101" s="9"/>
      <c r="R101" s="10">
        <v>1</v>
      </c>
      <c r="S101" s="10"/>
      <c r="T101" s="9">
        <v>2</v>
      </c>
      <c r="U101" s="9"/>
      <c r="V101" s="11">
        <f t="shared" si="8"/>
        <v>11</v>
      </c>
    </row>
    <row r="102" spans="1:22" x14ac:dyDescent="0.25">
      <c r="A102" s="4" t="str">
        <f t="shared" ref="A102:G118" si="11">A101</f>
        <v>Московский</v>
      </c>
      <c r="B102" s="12" t="str">
        <f t="shared" si="11"/>
        <v>ГБОУ СОШ №508</v>
      </c>
      <c r="C102" s="6">
        <f t="shared" si="11"/>
        <v>11508</v>
      </c>
      <c r="D102" s="6" t="str">
        <f t="shared" si="11"/>
        <v>СОШ с углуб.</v>
      </c>
      <c r="E102" s="8" t="str">
        <f t="shared" si="11"/>
        <v>2г</v>
      </c>
      <c r="F102" s="8">
        <f t="shared" si="11"/>
        <v>125</v>
      </c>
      <c r="G102" s="8">
        <f t="shared" si="11"/>
        <v>114</v>
      </c>
      <c r="H102" s="9">
        <v>2</v>
      </c>
      <c r="I102" s="9"/>
      <c r="J102" s="10"/>
      <c r="K102" s="10">
        <v>1</v>
      </c>
      <c r="L102" s="9">
        <v>2</v>
      </c>
      <c r="M102" s="9"/>
      <c r="N102" s="10">
        <v>1</v>
      </c>
      <c r="O102" s="10"/>
      <c r="P102" s="9">
        <v>2</v>
      </c>
      <c r="Q102" s="9"/>
      <c r="R102" s="10">
        <v>1</v>
      </c>
      <c r="S102" s="10"/>
      <c r="T102" s="9">
        <v>1</v>
      </c>
      <c r="U102" s="9"/>
      <c r="V102" s="11">
        <f t="shared" si="8"/>
        <v>10</v>
      </c>
    </row>
    <row r="103" spans="1:22" x14ac:dyDescent="0.25">
      <c r="A103" s="4" t="str">
        <f t="shared" si="11"/>
        <v>Московский</v>
      </c>
      <c r="B103" s="12" t="str">
        <f t="shared" si="11"/>
        <v>ГБОУ СОШ №508</v>
      </c>
      <c r="C103" s="6">
        <f t="shared" si="11"/>
        <v>11508</v>
      </c>
      <c r="D103" s="6" t="str">
        <f t="shared" si="11"/>
        <v>СОШ с углуб.</v>
      </c>
      <c r="E103" s="8" t="str">
        <f t="shared" si="11"/>
        <v>2г</v>
      </c>
      <c r="F103" s="8">
        <f t="shared" si="11"/>
        <v>125</v>
      </c>
      <c r="G103" s="8">
        <f t="shared" si="11"/>
        <v>114</v>
      </c>
      <c r="H103" s="9"/>
      <c r="I103" s="9">
        <v>2</v>
      </c>
      <c r="J103" s="10">
        <v>0</v>
      </c>
      <c r="K103" s="10"/>
      <c r="L103" s="9"/>
      <c r="M103" s="9">
        <v>2</v>
      </c>
      <c r="N103" s="10">
        <v>1</v>
      </c>
      <c r="O103" s="10"/>
      <c r="P103" s="9"/>
      <c r="Q103" s="9">
        <v>2</v>
      </c>
      <c r="R103" s="10">
        <v>1</v>
      </c>
      <c r="S103" s="10"/>
      <c r="T103" s="9"/>
      <c r="U103" s="9">
        <v>2</v>
      </c>
      <c r="V103" s="11">
        <f t="shared" si="8"/>
        <v>10</v>
      </c>
    </row>
    <row r="104" spans="1:22" x14ac:dyDescent="0.25">
      <c r="A104" s="4" t="str">
        <f t="shared" si="11"/>
        <v>Московский</v>
      </c>
      <c r="B104" s="12" t="str">
        <f t="shared" si="11"/>
        <v>ГБОУ СОШ №508</v>
      </c>
      <c r="C104" s="6">
        <f t="shared" si="11"/>
        <v>11508</v>
      </c>
      <c r="D104" s="6" t="str">
        <f t="shared" si="11"/>
        <v>СОШ с углуб.</v>
      </c>
      <c r="E104" s="8" t="str">
        <f t="shared" si="11"/>
        <v>2г</v>
      </c>
      <c r="F104" s="8">
        <f t="shared" si="11"/>
        <v>125</v>
      </c>
      <c r="G104" s="8">
        <f t="shared" si="11"/>
        <v>114</v>
      </c>
      <c r="H104" s="9"/>
      <c r="I104" s="9">
        <v>2</v>
      </c>
      <c r="J104" s="10">
        <v>0</v>
      </c>
      <c r="K104" s="10"/>
      <c r="L104" s="9"/>
      <c r="M104" s="9">
        <v>2</v>
      </c>
      <c r="N104" s="10">
        <v>1</v>
      </c>
      <c r="O104" s="10"/>
      <c r="P104" s="9"/>
      <c r="Q104" s="9">
        <v>2</v>
      </c>
      <c r="R104" s="10">
        <v>1</v>
      </c>
      <c r="S104" s="10"/>
      <c r="T104" s="9"/>
      <c r="U104" s="9">
        <v>2</v>
      </c>
      <c r="V104" s="11">
        <f t="shared" si="8"/>
        <v>10</v>
      </c>
    </row>
    <row r="105" spans="1:22" x14ac:dyDescent="0.25">
      <c r="A105" s="4" t="str">
        <f t="shared" si="11"/>
        <v>Московский</v>
      </c>
      <c r="B105" s="12" t="str">
        <f t="shared" si="11"/>
        <v>ГБОУ СОШ №508</v>
      </c>
      <c r="C105" s="6">
        <f t="shared" si="11"/>
        <v>11508</v>
      </c>
      <c r="D105" s="6" t="str">
        <f t="shared" si="11"/>
        <v>СОШ с углуб.</v>
      </c>
      <c r="E105" s="8" t="str">
        <f t="shared" si="11"/>
        <v>2г</v>
      </c>
      <c r="F105" s="8">
        <f t="shared" si="11"/>
        <v>125</v>
      </c>
      <c r="G105" s="8">
        <f t="shared" si="11"/>
        <v>114</v>
      </c>
      <c r="H105" s="9">
        <v>2</v>
      </c>
      <c r="I105" s="9"/>
      <c r="J105" s="10"/>
      <c r="K105" s="10">
        <v>1</v>
      </c>
      <c r="L105" s="9"/>
      <c r="M105" s="9">
        <v>1</v>
      </c>
      <c r="N105" s="10">
        <v>1</v>
      </c>
      <c r="O105" s="10"/>
      <c r="P105" s="9">
        <v>2</v>
      </c>
      <c r="Q105" s="9"/>
      <c r="R105" s="10">
        <v>1</v>
      </c>
      <c r="S105" s="10"/>
      <c r="T105" s="9"/>
      <c r="U105" s="9">
        <v>2</v>
      </c>
      <c r="V105" s="11">
        <f t="shared" si="8"/>
        <v>10</v>
      </c>
    </row>
    <row r="106" spans="1:22" x14ac:dyDescent="0.25">
      <c r="A106" s="4" t="str">
        <f t="shared" si="11"/>
        <v>Московский</v>
      </c>
      <c r="B106" s="12" t="str">
        <f t="shared" si="11"/>
        <v>ГБОУ СОШ №508</v>
      </c>
      <c r="C106" s="6">
        <f t="shared" si="11"/>
        <v>11508</v>
      </c>
      <c r="D106" s="6" t="str">
        <f t="shared" si="11"/>
        <v>СОШ с углуб.</v>
      </c>
      <c r="E106" s="8" t="str">
        <f t="shared" si="11"/>
        <v>2г</v>
      </c>
      <c r="F106" s="8">
        <f t="shared" si="11"/>
        <v>125</v>
      </c>
      <c r="G106" s="8">
        <f t="shared" si="11"/>
        <v>114</v>
      </c>
      <c r="H106" s="9"/>
      <c r="I106" s="9">
        <v>1</v>
      </c>
      <c r="J106" s="10"/>
      <c r="K106" s="10">
        <v>1</v>
      </c>
      <c r="L106" s="9">
        <v>2</v>
      </c>
      <c r="M106" s="9"/>
      <c r="N106" s="10">
        <v>1</v>
      </c>
      <c r="O106" s="10"/>
      <c r="P106" s="9">
        <v>2</v>
      </c>
      <c r="Q106" s="9"/>
      <c r="R106" s="10">
        <v>1</v>
      </c>
      <c r="S106" s="10"/>
      <c r="T106" s="9">
        <v>1</v>
      </c>
      <c r="U106" s="9"/>
      <c r="V106" s="11">
        <f t="shared" si="8"/>
        <v>9</v>
      </c>
    </row>
    <row r="107" spans="1:22" x14ac:dyDescent="0.25">
      <c r="A107" s="4" t="str">
        <f t="shared" si="11"/>
        <v>Московский</v>
      </c>
      <c r="B107" s="12" t="str">
        <f t="shared" si="11"/>
        <v>ГБОУ СОШ №508</v>
      </c>
      <c r="C107" s="6">
        <f t="shared" si="11"/>
        <v>11508</v>
      </c>
      <c r="D107" s="6" t="str">
        <f t="shared" si="11"/>
        <v>СОШ с углуб.</v>
      </c>
      <c r="E107" s="8" t="str">
        <f t="shared" si="11"/>
        <v>2г</v>
      </c>
      <c r="F107" s="8">
        <f t="shared" si="11"/>
        <v>125</v>
      </c>
      <c r="G107" s="8">
        <f t="shared" si="11"/>
        <v>114</v>
      </c>
      <c r="H107" s="9">
        <v>2</v>
      </c>
      <c r="I107" s="9"/>
      <c r="J107" s="10">
        <v>1</v>
      </c>
      <c r="K107" s="10"/>
      <c r="L107" s="9"/>
      <c r="M107" s="9">
        <v>1</v>
      </c>
      <c r="N107" s="10">
        <v>1</v>
      </c>
      <c r="O107" s="10"/>
      <c r="P107" s="9"/>
      <c r="Q107" s="9">
        <v>2</v>
      </c>
      <c r="R107" s="10">
        <v>1</v>
      </c>
      <c r="S107" s="10"/>
      <c r="T107" s="9"/>
      <c r="U107" s="9">
        <v>1</v>
      </c>
      <c r="V107" s="11">
        <f t="shared" si="8"/>
        <v>9</v>
      </c>
    </row>
    <row r="108" spans="1:22" x14ac:dyDescent="0.25">
      <c r="A108" s="4" t="str">
        <f t="shared" si="11"/>
        <v>Московский</v>
      </c>
      <c r="B108" s="12" t="str">
        <f t="shared" si="11"/>
        <v>ГБОУ СОШ №508</v>
      </c>
      <c r="C108" s="6">
        <f t="shared" si="11"/>
        <v>11508</v>
      </c>
      <c r="D108" s="6" t="str">
        <f t="shared" si="11"/>
        <v>СОШ с углуб.</v>
      </c>
      <c r="E108" s="8" t="str">
        <f t="shared" si="11"/>
        <v>2г</v>
      </c>
      <c r="F108" s="8">
        <f t="shared" si="11"/>
        <v>125</v>
      </c>
      <c r="G108" s="8">
        <f t="shared" si="11"/>
        <v>114</v>
      </c>
      <c r="H108" s="9">
        <v>2</v>
      </c>
      <c r="I108" s="9"/>
      <c r="J108" s="10"/>
      <c r="K108" s="10">
        <v>1</v>
      </c>
      <c r="L108" s="9">
        <v>2</v>
      </c>
      <c r="M108" s="9"/>
      <c r="N108" s="10">
        <v>1</v>
      </c>
      <c r="O108" s="10"/>
      <c r="P108" s="9">
        <v>1</v>
      </c>
      <c r="Q108" s="9"/>
      <c r="R108" s="10">
        <v>1</v>
      </c>
      <c r="S108" s="10"/>
      <c r="T108" s="9"/>
      <c r="U108" s="9">
        <v>1</v>
      </c>
      <c r="V108" s="11">
        <f t="shared" si="8"/>
        <v>9</v>
      </c>
    </row>
    <row r="109" spans="1:22" x14ac:dyDescent="0.25">
      <c r="A109" s="4" t="str">
        <f t="shared" si="11"/>
        <v>Московский</v>
      </c>
      <c r="B109" s="12" t="str">
        <f t="shared" si="11"/>
        <v>ГБОУ СОШ №508</v>
      </c>
      <c r="C109" s="6">
        <f t="shared" si="11"/>
        <v>11508</v>
      </c>
      <c r="D109" s="6" t="str">
        <f t="shared" si="11"/>
        <v>СОШ с углуб.</v>
      </c>
      <c r="E109" s="8" t="str">
        <f t="shared" si="11"/>
        <v>2г</v>
      </c>
      <c r="F109" s="8">
        <f t="shared" si="11"/>
        <v>125</v>
      </c>
      <c r="G109" s="8">
        <f t="shared" si="11"/>
        <v>114</v>
      </c>
      <c r="H109" s="9">
        <v>1</v>
      </c>
      <c r="I109" s="9"/>
      <c r="J109" s="10">
        <v>1</v>
      </c>
      <c r="K109" s="10"/>
      <c r="L109" s="9">
        <v>2</v>
      </c>
      <c r="M109" s="9"/>
      <c r="N109" s="10">
        <v>1</v>
      </c>
      <c r="O109" s="10"/>
      <c r="P109" s="9"/>
      <c r="Q109" s="9">
        <v>2</v>
      </c>
      <c r="R109" s="10"/>
      <c r="S109" s="10">
        <v>1</v>
      </c>
      <c r="T109" s="9"/>
      <c r="U109" s="9">
        <v>1</v>
      </c>
      <c r="V109" s="11">
        <f t="shared" si="8"/>
        <v>9</v>
      </c>
    </row>
    <row r="110" spans="1:22" x14ac:dyDescent="0.25">
      <c r="A110" s="4" t="str">
        <f t="shared" si="11"/>
        <v>Московский</v>
      </c>
      <c r="B110" s="12" t="str">
        <f t="shared" si="11"/>
        <v>ГБОУ СОШ №508</v>
      </c>
      <c r="C110" s="6">
        <f t="shared" si="11"/>
        <v>11508</v>
      </c>
      <c r="D110" s="6" t="str">
        <f t="shared" si="11"/>
        <v>СОШ с углуб.</v>
      </c>
      <c r="E110" s="8" t="str">
        <f t="shared" si="11"/>
        <v>2г</v>
      </c>
      <c r="F110" s="8">
        <f t="shared" si="11"/>
        <v>125</v>
      </c>
      <c r="G110" s="8">
        <f t="shared" si="11"/>
        <v>114</v>
      </c>
      <c r="H110" s="9">
        <v>1</v>
      </c>
      <c r="I110" s="9"/>
      <c r="J110" s="10">
        <v>1</v>
      </c>
      <c r="K110" s="10"/>
      <c r="L110" s="9"/>
      <c r="M110" s="9">
        <v>1</v>
      </c>
      <c r="N110" s="10">
        <v>1</v>
      </c>
      <c r="O110" s="10"/>
      <c r="P110" s="9">
        <v>2</v>
      </c>
      <c r="Q110" s="9"/>
      <c r="R110" s="10">
        <v>1</v>
      </c>
      <c r="S110" s="10"/>
      <c r="T110" s="9">
        <v>1</v>
      </c>
      <c r="U110" s="9"/>
      <c r="V110" s="11">
        <f t="shared" si="8"/>
        <v>8</v>
      </c>
    </row>
    <row r="111" spans="1:22" x14ac:dyDescent="0.25">
      <c r="A111" s="4" t="str">
        <f t="shared" si="11"/>
        <v>Московский</v>
      </c>
      <c r="B111" s="12" t="str">
        <f t="shared" si="11"/>
        <v>ГБОУ СОШ №508</v>
      </c>
      <c r="C111" s="6">
        <f t="shared" si="11"/>
        <v>11508</v>
      </c>
      <c r="D111" s="6" t="str">
        <f t="shared" si="11"/>
        <v>СОШ с углуб.</v>
      </c>
      <c r="E111" s="8" t="str">
        <f t="shared" si="11"/>
        <v>2г</v>
      </c>
      <c r="F111" s="8">
        <f t="shared" si="11"/>
        <v>125</v>
      </c>
      <c r="G111" s="8">
        <f t="shared" si="11"/>
        <v>114</v>
      </c>
      <c r="H111" s="9">
        <v>2</v>
      </c>
      <c r="I111" s="9"/>
      <c r="J111" s="10">
        <v>1</v>
      </c>
      <c r="K111" s="10"/>
      <c r="L111" s="9">
        <v>2</v>
      </c>
      <c r="M111" s="9"/>
      <c r="N111" s="10">
        <v>1</v>
      </c>
      <c r="O111" s="10"/>
      <c r="P111" s="9">
        <v>0</v>
      </c>
      <c r="Q111" s="9"/>
      <c r="R111" s="10">
        <v>1</v>
      </c>
      <c r="S111" s="10"/>
      <c r="T111" s="9">
        <v>1</v>
      </c>
      <c r="U111" s="9"/>
      <c r="V111" s="11">
        <f t="shared" si="8"/>
        <v>8</v>
      </c>
    </row>
    <row r="112" spans="1:22" x14ac:dyDescent="0.25">
      <c r="A112" s="4" t="str">
        <f t="shared" si="11"/>
        <v>Московский</v>
      </c>
      <c r="B112" s="12" t="str">
        <f t="shared" si="11"/>
        <v>ГБОУ СОШ №508</v>
      </c>
      <c r="C112" s="6">
        <f t="shared" si="11"/>
        <v>11508</v>
      </c>
      <c r="D112" s="6" t="str">
        <f t="shared" si="11"/>
        <v>СОШ с углуб.</v>
      </c>
      <c r="E112" s="8" t="str">
        <f t="shared" si="11"/>
        <v>2г</v>
      </c>
      <c r="F112" s="8">
        <f t="shared" si="11"/>
        <v>125</v>
      </c>
      <c r="G112" s="8">
        <f t="shared" si="11"/>
        <v>114</v>
      </c>
      <c r="H112" s="9">
        <v>1</v>
      </c>
      <c r="I112" s="9"/>
      <c r="J112" s="10"/>
      <c r="K112" s="10">
        <v>1</v>
      </c>
      <c r="L112" s="9">
        <v>0</v>
      </c>
      <c r="M112" s="9"/>
      <c r="N112" s="10">
        <v>1</v>
      </c>
      <c r="O112" s="10"/>
      <c r="P112" s="9">
        <v>2</v>
      </c>
      <c r="Q112" s="9"/>
      <c r="R112" s="10">
        <v>1</v>
      </c>
      <c r="S112" s="10"/>
      <c r="T112" s="9">
        <v>2</v>
      </c>
      <c r="U112" s="9"/>
      <c r="V112" s="11">
        <f t="shared" si="8"/>
        <v>8</v>
      </c>
    </row>
    <row r="113" spans="1:22" x14ac:dyDescent="0.25">
      <c r="A113" s="4" t="str">
        <f t="shared" si="11"/>
        <v>Московский</v>
      </c>
      <c r="B113" s="12" t="str">
        <f t="shared" si="11"/>
        <v>ГБОУ СОШ №508</v>
      </c>
      <c r="C113" s="6">
        <f t="shared" si="11"/>
        <v>11508</v>
      </c>
      <c r="D113" s="6" t="str">
        <f t="shared" si="11"/>
        <v>СОШ с углуб.</v>
      </c>
      <c r="E113" s="8" t="str">
        <f t="shared" si="11"/>
        <v>2г</v>
      </c>
      <c r="F113" s="8">
        <f t="shared" si="11"/>
        <v>125</v>
      </c>
      <c r="G113" s="8">
        <f t="shared" si="11"/>
        <v>114</v>
      </c>
      <c r="H113" s="9">
        <v>0</v>
      </c>
      <c r="I113" s="9"/>
      <c r="J113" s="10">
        <v>1</v>
      </c>
      <c r="K113" s="10"/>
      <c r="L113" s="9"/>
      <c r="M113" s="9">
        <v>2</v>
      </c>
      <c r="N113" s="10">
        <v>1</v>
      </c>
      <c r="O113" s="10"/>
      <c r="P113" s="9">
        <v>2</v>
      </c>
      <c r="Q113" s="9"/>
      <c r="R113" s="10">
        <v>1</v>
      </c>
      <c r="S113" s="10"/>
      <c r="T113" s="9"/>
      <c r="U113" s="9">
        <v>1</v>
      </c>
      <c r="V113" s="11">
        <f t="shared" si="8"/>
        <v>8</v>
      </c>
    </row>
    <row r="114" spans="1:22" x14ac:dyDescent="0.25">
      <c r="A114" s="4" t="str">
        <f t="shared" si="11"/>
        <v>Московский</v>
      </c>
      <c r="B114" s="12" t="str">
        <f t="shared" si="11"/>
        <v>ГБОУ СОШ №508</v>
      </c>
      <c r="C114" s="6">
        <f t="shared" si="11"/>
        <v>11508</v>
      </c>
      <c r="D114" s="6" t="str">
        <f t="shared" si="11"/>
        <v>СОШ с углуб.</v>
      </c>
      <c r="E114" s="8" t="str">
        <f t="shared" si="11"/>
        <v>2г</v>
      </c>
      <c r="F114" s="8">
        <f t="shared" si="11"/>
        <v>125</v>
      </c>
      <c r="G114" s="8">
        <f t="shared" si="11"/>
        <v>114</v>
      </c>
      <c r="H114" s="9">
        <v>2</v>
      </c>
      <c r="I114" s="9"/>
      <c r="J114" s="10">
        <v>1</v>
      </c>
      <c r="K114" s="10"/>
      <c r="L114" s="9"/>
      <c r="M114" s="9">
        <v>2</v>
      </c>
      <c r="N114" s="10">
        <v>1</v>
      </c>
      <c r="O114" s="10"/>
      <c r="P114" s="9">
        <v>0</v>
      </c>
      <c r="Q114" s="9"/>
      <c r="R114" s="10">
        <v>1</v>
      </c>
      <c r="S114" s="10"/>
      <c r="T114" s="9">
        <v>0</v>
      </c>
      <c r="U114" s="9"/>
      <c r="V114" s="11">
        <f t="shared" si="8"/>
        <v>7</v>
      </c>
    </row>
    <row r="115" spans="1:22" x14ac:dyDescent="0.25">
      <c r="A115" s="4" t="str">
        <f t="shared" si="11"/>
        <v>Московский</v>
      </c>
      <c r="B115" s="12" t="str">
        <f t="shared" si="11"/>
        <v>ГБОУ СОШ №508</v>
      </c>
      <c r="C115" s="6">
        <f t="shared" si="11"/>
        <v>11508</v>
      </c>
      <c r="D115" s="6" t="str">
        <f t="shared" si="11"/>
        <v>СОШ с углуб.</v>
      </c>
      <c r="E115" s="8" t="str">
        <f t="shared" si="11"/>
        <v>2г</v>
      </c>
      <c r="F115" s="8">
        <f t="shared" si="11"/>
        <v>125</v>
      </c>
      <c r="G115" s="8">
        <f t="shared" si="11"/>
        <v>114</v>
      </c>
      <c r="H115" s="9">
        <v>1</v>
      </c>
      <c r="I115" s="9"/>
      <c r="J115" s="10">
        <v>1</v>
      </c>
      <c r="K115" s="10"/>
      <c r="L115" s="9">
        <v>2</v>
      </c>
      <c r="M115" s="9"/>
      <c r="N115" s="10"/>
      <c r="O115" s="10">
        <v>0</v>
      </c>
      <c r="P115" s="9"/>
      <c r="Q115" s="9">
        <v>1</v>
      </c>
      <c r="R115" s="10">
        <v>1</v>
      </c>
      <c r="S115" s="10"/>
      <c r="T115" s="9">
        <v>1</v>
      </c>
      <c r="U115" s="9"/>
      <c r="V115" s="11">
        <f t="shared" si="8"/>
        <v>7</v>
      </c>
    </row>
    <row r="116" spans="1:22" x14ac:dyDescent="0.25">
      <c r="A116" s="4" t="str">
        <f t="shared" si="11"/>
        <v>Московский</v>
      </c>
      <c r="B116" s="12" t="str">
        <f t="shared" si="11"/>
        <v>ГБОУ СОШ №508</v>
      </c>
      <c r="C116" s="6">
        <f t="shared" si="11"/>
        <v>11508</v>
      </c>
      <c r="D116" s="6" t="str">
        <f t="shared" si="11"/>
        <v>СОШ с углуб.</v>
      </c>
      <c r="E116" s="8" t="str">
        <f t="shared" si="11"/>
        <v>2г</v>
      </c>
      <c r="F116" s="8">
        <f t="shared" si="11"/>
        <v>125</v>
      </c>
      <c r="G116" s="8">
        <f t="shared" si="11"/>
        <v>114</v>
      </c>
      <c r="H116" s="9">
        <v>2</v>
      </c>
      <c r="I116" s="9"/>
      <c r="J116" s="10">
        <v>0</v>
      </c>
      <c r="K116" s="10"/>
      <c r="L116" s="9">
        <v>0</v>
      </c>
      <c r="M116" s="9"/>
      <c r="N116" s="10">
        <v>1</v>
      </c>
      <c r="O116" s="10"/>
      <c r="P116" s="9"/>
      <c r="Q116" s="9">
        <v>2</v>
      </c>
      <c r="R116" s="10">
        <v>1</v>
      </c>
      <c r="S116" s="10"/>
      <c r="T116" s="9">
        <v>0</v>
      </c>
      <c r="U116" s="9"/>
      <c r="V116" s="11">
        <f t="shared" si="8"/>
        <v>6</v>
      </c>
    </row>
    <row r="117" spans="1:22" x14ac:dyDescent="0.25">
      <c r="A117" s="4" t="str">
        <f t="shared" si="11"/>
        <v>Московский</v>
      </c>
      <c r="B117" s="12" t="str">
        <f t="shared" si="11"/>
        <v>ГБОУ СОШ №508</v>
      </c>
      <c r="C117" s="6">
        <f t="shared" si="11"/>
        <v>11508</v>
      </c>
      <c r="D117" s="6" t="str">
        <f t="shared" si="11"/>
        <v>СОШ с углуб.</v>
      </c>
      <c r="E117" s="8" t="str">
        <f t="shared" si="11"/>
        <v>2г</v>
      </c>
      <c r="F117" s="8">
        <f t="shared" si="11"/>
        <v>125</v>
      </c>
      <c r="G117" s="8">
        <f t="shared" si="11"/>
        <v>114</v>
      </c>
      <c r="H117" s="9">
        <v>0</v>
      </c>
      <c r="I117" s="9"/>
      <c r="J117" s="10">
        <v>1</v>
      </c>
      <c r="K117" s="10"/>
      <c r="L117" s="9">
        <v>1</v>
      </c>
      <c r="M117" s="9"/>
      <c r="N117" s="10">
        <v>1</v>
      </c>
      <c r="O117" s="10"/>
      <c r="P117" s="9">
        <v>0</v>
      </c>
      <c r="Q117" s="9"/>
      <c r="R117" s="10">
        <v>1</v>
      </c>
      <c r="S117" s="10"/>
      <c r="T117" s="9">
        <v>1</v>
      </c>
      <c r="U117" s="9"/>
      <c r="V117" s="11">
        <f t="shared" si="8"/>
        <v>5</v>
      </c>
    </row>
    <row r="118" spans="1:22" x14ac:dyDescent="0.25">
      <c r="A118" s="4" t="str">
        <f>A117</f>
        <v>Московский</v>
      </c>
      <c r="B118" s="12" t="str">
        <f>B117</f>
        <v>ГБОУ СОШ №508</v>
      </c>
      <c r="C118" s="6">
        <f>C117</f>
        <v>11508</v>
      </c>
      <c r="D118" s="6" t="str">
        <f>D117</f>
        <v>СОШ с углуб.</v>
      </c>
      <c r="F118" s="8">
        <f t="shared" si="11"/>
        <v>125</v>
      </c>
      <c r="G118" s="8">
        <f t="shared" si="11"/>
        <v>114</v>
      </c>
      <c r="H118" s="58">
        <f>SUM(H3:I117)/(114*2)</f>
        <v>0.86403508771929827</v>
      </c>
      <c r="I118" s="58"/>
      <c r="J118" s="58">
        <f>SUM(J3:K117)/(114*1)</f>
        <v>0.85964912280701755</v>
      </c>
      <c r="K118" s="58"/>
      <c r="L118" s="58">
        <f>SUM(L3:M117)/(114*2)</f>
        <v>0.78947368421052633</v>
      </c>
      <c r="M118" s="58"/>
      <c r="N118" s="58">
        <f>SUM(N3:O117)/(114*1)</f>
        <v>0.89473684210526316</v>
      </c>
      <c r="O118" s="58"/>
      <c r="P118" s="58">
        <f>SUM(P3:Q117)/(114*2)</f>
        <v>0.82894736842105265</v>
      </c>
      <c r="Q118" s="58"/>
      <c r="R118" s="58">
        <f>SUM(R3:S117)/(114*1)</f>
        <v>0.93859649122807021</v>
      </c>
      <c r="S118" s="58"/>
      <c r="T118" s="58">
        <f>SUM(T3:U117)/(114*2)</f>
        <v>0.73245614035087714</v>
      </c>
      <c r="U118" s="58"/>
      <c r="V118" s="58">
        <f>SUM(V3:W117)/(114*11)</f>
        <v>0.82934609250398728</v>
      </c>
    </row>
    <row r="119" spans="1:22" x14ac:dyDescent="0.25">
      <c r="A119" s="4" t="str">
        <f t="shared" ref="A119:D120" si="12">A118</f>
        <v>Московский</v>
      </c>
      <c r="B119" s="12" t="str">
        <f t="shared" si="12"/>
        <v>ГБОУ СОШ №508</v>
      </c>
      <c r="C119" s="6">
        <f t="shared" si="12"/>
        <v>11508</v>
      </c>
      <c r="D119" s="6" t="str">
        <f t="shared" si="12"/>
        <v>СОШ с углуб.</v>
      </c>
      <c r="F119" s="8">
        <f>F118</f>
        <v>125</v>
      </c>
      <c r="G119" s="8">
        <f>G118</f>
        <v>114</v>
      </c>
      <c r="H119" s="59">
        <v>84</v>
      </c>
      <c r="I119" s="59">
        <v>30</v>
      </c>
      <c r="J119" s="60">
        <v>71</v>
      </c>
      <c r="K119" s="60">
        <v>43</v>
      </c>
      <c r="L119" s="59">
        <v>64</v>
      </c>
      <c r="M119" s="59">
        <v>50</v>
      </c>
      <c r="N119" s="60">
        <v>107</v>
      </c>
      <c r="O119" s="60">
        <v>7</v>
      </c>
      <c r="P119" s="59">
        <v>95</v>
      </c>
      <c r="Q119" s="59">
        <v>19</v>
      </c>
      <c r="R119" s="60">
        <v>98</v>
      </c>
      <c r="S119" s="60">
        <v>16</v>
      </c>
      <c r="T119" s="59">
        <v>73</v>
      </c>
      <c r="U119" s="59">
        <v>41</v>
      </c>
      <c r="V119" s="59">
        <v>114</v>
      </c>
    </row>
    <row r="120" spans="1:22" x14ac:dyDescent="0.25">
      <c r="A120" s="4" t="str">
        <f t="shared" si="12"/>
        <v>Московский</v>
      </c>
      <c r="B120" s="12" t="str">
        <f t="shared" si="12"/>
        <v>ГБОУ СОШ №508</v>
      </c>
      <c r="C120" s="6">
        <f t="shared" si="12"/>
        <v>11508</v>
      </c>
      <c r="D120" s="6" t="str">
        <f t="shared" si="12"/>
        <v>СОШ с углуб.</v>
      </c>
      <c r="F120" s="8">
        <f>F119</f>
        <v>125</v>
      </c>
      <c r="G120" s="8">
        <f>G119</f>
        <v>114</v>
      </c>
      <c r="H120" s="58">
        <f>SUM(H3:H117)/(H119*2)</f>
        <v>0.8571428571428571</v>
      </c>
      <c r="I120" s="58">
        <f t="shared" ref="I120:U120" si="13">SUM(I3:I117)/(I119*2)</f>
        <v>0.8833333333333333</v>
      </c>
      <c r="J120" s="58">
        <f>SUM(J3:J117)/(J119*1)</f>
        <v>0.84507042253521125</v>
      </c>
      <c r="K120" s="58">
        <f>SUM(K3:K117)/(K119*1)</f>
        <v>0.88372093023255816</v>
      </c>
      <c r="L120" s="58">
        <f t="shared" si="13"/>
        <v>0.828125</v>
      </c>
      <c r="M120" s="58">
        <f t="shared" si="13"/>
        <v>0.74</v>
      </c>
      <c r="N120" s="58">
        <f>SUM(N3:N117)/(N119*1)</f>
        <v>0.91588785046728971</v>
      </c>
      <c r="O120" s="58">
        <f>SUM(O3:O117)/(O119*1)</f>
        <v>0.5714285714285714</v>
      </c>
      <c r="P120" s="58">
        <f t="shared" si="13"/>
        <v>0.84210526315789469</v>
      </c>
      <c r="Q120" s="58">
        <f t="shared" si="13"/>
        <v>0.76315789473684215</v>
      </c>
      <c r="R120" s="58">
        <f>SUM(R3:R117)/(R119*1)</f>
        <v>0.94897959183673475</v>
      </c>
      <c r="S120" s="58">
        <f>SUM(S3:S117)/(S119*1)</f>
        <v>0.875</v>
      </c>
      <c r="T120" s="58">
        <f t="shared" si="13"/>
        <v>0.73972602739726023</v>
      </c>
      <c r="U120" s="58">
        <f t="shared" si="13"/>
        <v>0.71951219512195119</v>
      </c>
      <c r="V120" s="58">
        <f>SUM(V3:V117)/(V119*11)</f>
        <v>0.82934609250398728</v>
      </c>
    </row>
    <row r="121" spans="1:22" s="68" customFormat="1" x14ac:dyDescent="0.25">
      <c r="E121" s="69"/>
      <c r="F121" s="69"/>
      <c r="G121" s="69"/>
    </row>
    <row r="122" spans="1:22" s="68" customFormat="1" x14ac:dyDescent="0.25">
      <c r="E122" s="69"/>
      <c r="F122" s="69"/>
      <c r="G122" s="69"/>
    </row>
    <row r="123" spans="1:22" s="68" customFormat="1" x14ac:dyDescent="0.25">
      <c r="E123" s="69"/>
      <c r="F123" s="69"/>
      <c r="G123" s="69"/>
    </row>
    <row r="124" spans="1:22" s="68" customFormat="1" x14ac:dyDescent="0.25">
      <c r="E124" s="69"/>
      <c r="F124" s="69"/>
      <c r="G124" s="69"/>
    </row>
    <row r="125" spans="1:22" s="68" customFormat="1" x14ac:dyDescent="0.25">
      <c r="E125" s="69"/>
      <c r="F125" s="69"/>
      <c r="G125" s="69"/>
    </row>
    <row r="126" spans="1:22" s="68" customFormat="1" x14ac:dyDescent="0.25">
      <c r="E126" s="69"/>
      <c r="F126" s="69"/>
      <c r="G126" s="69"/>
    </row>
    <row r="127" spans="1:22" s="68" customFormat="1" x14ac:dyDescent="0.25">
      <c r="E127" s="69"/>
      <c r="F127" s="69"/>
      <c r="G127" s="69"/>
    </row>
    <row r="128" spans="1:22" s="68" customFormat="1" x14ac:dyDescent="0.25">
      <c r="E128" s="69"/>
      <c r="F128" s="69"/>
      <c r="G128" s="69"/>
    </row>
    <row r="129" spans="5:7" s="68" customFormat="1" x14ac:dyDescent="0.25">
      <c r="E129" s="69"/>
      <c r="F129" s="69"/>
      <c r="G129" s="69"/>
    </row>
    <row r="130" spans="5:7" s="68" customFormat="1" x14ac:dyDescent="0.25">
      <c r="E130" s="69"/>
      <c r="F130" s="69"/>
      <c r="G130" s="69"/>
    </row>
    <row r="131" spans="5:7" s="68" customFormat="1" x14ac:dyDescent="0.25">
      <c r="E131" s="69"/>
      <c r="F131" s="69"/>
      <c r="G131" s="69"/>
    </row>
    <row r="132" spans="5:7" s="68" customFormat="1" x14ac:dyDescent="0.25">
      <c r="E132" s="69"/>
      <c r="F132" s="69"/>
      <c r="G132" s="69"/>
    </row>
    <row r="133" spans="5:7" s="68" customFormat="1" x14ac:dyDescent="0.25">
      <c r="E133" s="69"/>
      <c r="F133" s="69"/>
      <c r="G133" s="69"/>
    </row>
    <row r="134" spans="5:7" s="68" customFormat="1" x14ac:dyDescent="0.25">
      <c r="E134" s="69"/>
      <c r="F134" s="69"/>
      <c r="G134" s="69"/>
    </row>
    <row r="135" spans="5:7" s="68" customFormat="1" x14ac:dyDescent="0.25">
      <c r="E135" s="69"/>
      <c r="F135" s="69"/>
      <c r="G135" s="69"/>
    </row>
    <row r="136" spans="5:7" s="68" customFormat="1" x14ac:dyDescent="0.25">
      <c r="E136" s="69"/>
      <c r="F136" s="69"/>
      <c r="G136" s="69"/>
    </row>
    <row r="137" spans="5:7" s="68" customFormat="1" x14ac:dyDescent="0.25">
      <c r="E137" s="69"/>
      <c r="F137" s="69"/>
      <c r="G137" s="69"/>
    </row>
    <row r="138" spans="5:7" s="68" customFormat="1" x14ac:dyDescent="0.25">
      <c r="E138" s="69"/>
      <c r="F138" s="69"/>
      <c r="G138" s="69"/>
    </row>
    <row r="139" spans="5:7" s="68" customFormat="1" x14ac:dyDescent="0.25">
      <c r="E139" s="69"/>
      <c r="F139" s="69"/>
      <c r="G139" s="69"/>
    </row>
    <row r="140" spans="5:7" s="68" customFormat="1" x14ac:dyDescent="0.25">
      <c r="E140" s="69"/>
      <c r="F140" s="69"/>
      <c r="G140" s="69"/>
    </row>
    <row r="141" spans="5:7" s="68" customFormat="1" x14ac:dyDescent="0.25">
      <c r="E141" s="69"/>
      <c r="F141" s="69"/>
      <c r="G141" s="69"/>
    </row>
    <row r="142" spans="5:7" s="68" customFormat="1" x14ac:dyDescent="0.25">
      <c r="E142" s="69"/>
      <c r="F142" s="69"/>
      <c r="G142" s="69"/>
    </row>
    <row r="143" spans="5:7" s="68" customFormat="1" x14ac:dyDescent="0.25">
      <c r="E143" s="69"/>
      <c r="F143" s="69"/>
      <c r="G143" s="69"/>
    </row>
    <row r="144" spans="5:7" s="68" customFormat="1" x14ac:dyDescent="0.25">
      <c r="E144" s="69"/>
      <c r="F144" s="69"/>
      <c r="G144" s="69"/>
    </row>
    <row r="145" spans="5:7" s="68" customFormat="1" x14ac:dyDescent="0.25">
      <c r="E145" s="69"/>
      <c r="F145" s="69"/>
      <c r="G145" s="69"/>
    </row>
    <row r="146" spans="5:7" s="68" customFormat="1" x14ac:dyDescent="0.25">
      <c r="E146" s="69"/>
      <c r="F146" s="69"/>
      <c r="G146" s="69"/>
    </row>
    <row r="147" spans="5:7" s="68" customFormat="1" x14ac:dyDescent="0.25">
      <c r="E147" s="69"/>
      <c r="F147" s="69"/>
      <c r="G147" s="69"/>
    </row>
    <row r="148" spans="5:7" s="68" customFormat="1" x14ac:dyDescent="0.25">
      <c r="E148" s="69"/>
      <c r="F148" s="69"/>
      <c r="G148" s="69"/>
    </row>
    <row r="149" spans="5:7" s="68" customFormat="1" x14ac:dyDescent="0.25">
      <c r="E149" s="69"/>
      <c r="F149" s="69"/>
      <c r="G149" s="69"/>
    </row>
    <row r="150" spans="5:7" s="68" customFormat="1" x14ac:dyDescent="0.25">
      <c r="E150" s="69"/>
      <c r="F150" s="69"/>
      <c r="G150" s="69"/>
    </row>
    <row r="151" spans="5:7" s="68" customFormat="1" x14ac:dyDescent="0.25">
      <c r="E151" s="69"/>
      <c r="F151" s="69"/>
      <c r="G151" s="69"/>
    </row>
    <row r="152" spans="5:7" s="68" customFormat="1" x14ac:dyDescent="0.25">
      <c r="E152" s="69"/>
      <c r="F152" s="69"/>
      <c r="G152" s="69"/>
    </row>
    <row r="153" spans="5:7" s="68" customFormat="1" x14ac:dyDescent="0.25">
      <c r="E153" s="69"/>
      <c r="F153" s="69"/>
      <c r="G153" s="69"/>
    </row>
    <row r="154" spans="5:7" s="68" customFormat="1" x14ac:dyDescent="0.25">
      <c r="E154" s="69"/>
      <c r="F154" s="69"/>
      <c r="G154" s="69"/>
    </row>
    <row r="155" spans="5:7" s="68" customFormat="1" x14ac:dyDescent="0.25">
      <c r="E155" s="69"/>
      <c r="F155" s="69"/>
      <c r="G155" s="69"/>
    </row>
    <row r="156" spans="5:7" s="68" customFormat="1" x14ac:dyDescent="0.25">
      <c r="E156" s="69"/>
      <c r="F156" s="69"/>
      <c r="G156" s="69"/>
    </row>
    <row r="157" spans="5:7" s="68" customFormat="1" x14ac:dyDescent="0.25">
      <c r="E157" s="69"/>
      <c r="F157" s="69"/>
      <c r="G157" s="69"/>
    </row>
    <row r="158" spans="5:7" s="68" customFormat="1" x14ac:dyDescent="0.25">
      <c r="E158" s="69"/>
      <c r="F158" s="69"/>
      <c r="G158" s="69"/>
    </row>
    <row r="159" spans="5:7" s="68" customFormat="1" x14ac:dyDescent="0.25">
      <c r="E159" s="69"/>
      <c r="F159" s="69"/>
      <c r="G159" s="69"/>
    </row>
    <row r="160" spans="5:7" s="68" customFormat="1" x14ac:dyDescent="0.25">
      <c r="E160" s="69"/>
      <c r="F160" s="69"/>
      <c r="G160" s="69"/>
    </row>
    <row r="161" spans="5:7" s="68" customFormat="1" x14ac:dyDescent="0.25">
      <c r="E161" s="69"/>
      <c r="F161" s="69"/>
      <c r="G161" s="69"/>
    </row>
    <row r="162" spans="5:7" s="68" customFormat="1" x14ac:dyDescent="0.25">
      <c r="E162" s="69"/>
      <c r="F162" s="69"/>
      <c r="G162" s="69"/>
    </row>
    <row r="163" spans="5:7" s="68" customFormat="1" x14ac:dyDescent="0.25">
      <c r="E163" s="69"/>
      <c r="F163" s="69"/>
      <c r="G163" s="69"/>
    </row>
    <row r="164" spans="5:7" s="68" customFormat="1" x14ac:dyDescent="0.25">
      <c r="E164" s="69"/>
      <c r="F164" s="69"/>
      <c r="G164" s="69"/>
    </row>
    <row r="165" spans="5:7" s="68" customFormat="1" x14ac:dyDescent="0.25">
      <c r="E165" s="69"/>
      <c r="F165" s="69"/>
      <c r="G165" s="69"/>
    </row>
    <row r="166" spans="5:7" s="68" customFormat="1" x14ac:dyDescent="0.25">
      <c r="E166" s="69"/>
      <c r="F166" s="69"/>
      <c r="G166" s="69"/>
    </row>
    <row r="167" spans="5:7" s="68" customFormat="1" x14ac:dyDescent="0.25">
      <c r="E167" s="69"/>
      <c r="F167" s="69"/>
      <c r="G167" s="69"/>
    </row>
    <row r="168" spans="5:7" s="68" customFormat="1" x14ac:dyDescent="0.25">
      <c r="E168" s="69"/>
      <c r="F168" s="69"/>
      <c r="G168" s="69"/>
    </row>
    <row r="169" spans="5:7" s="68" customFormat="1" x14ac:dyDescent="0.25">
      <c r="E169" s="69"/>
      <c r="F169" s="69"/>
      <c r="G169" s="69"/>
    </row>
    <row r="170" spans="5:7" s="68" customFormat="1" x14ac:dyDescent="0.25">
      <c r="E170" s="69"/>
      <c r="F170" s="69"/>
      <c r="G170" s="69"/>
    </row>
    <row r="171" spans="5:7" s="68" customFormat="1" x14ac:dyDescent="0.25">
      <c r="E171" s="69"/>
      <c r="F171" s="69"/>
      <c r="G171" s="69"/>
    </row>
    <row r="172" spans="5:7" s="68" customFormat="1" x14ac:dyDescent="0.25">
      <c r="E172" s="69"/>
      <c r="F172" s="69"/>
      <c r="G172" s="69"/>
    </row>
    <row r="173" spans="5:7" s="68" customFormat="1" x14ac:dyDescent="0.25">
      <c r="E173" s="69"/>
      <c r="F173" s="69"/>
      <c r="G173" s="69"/>
    </row>
    <row r="174" spans="5:7" s="68" customFormat="1" x14ac:dyDescent="0.25">
      <c r="E174" s="69"/>
      <c r="F174" s="69"/>
      <c r="G174" s="69"/>
    </row>
    <row r="175" spans="5:7" s="68" customFormat="1" x14ac:dyDescent="0.25">
      <c r="E175" s="69"/>
      <c r="F175" s="69"/>
      <c r="G175" s="69"/>
    </row>
    <row r="176" spans="5:7" s="68" customFormat="1" x14ac:dyDescent="0.25">
      <c r="E176" s="69"/>
      <c r="F176" s="69"/>
      <c r="G176" s="69"/>
    </row>
    <row r="177" spans="5:7" s="68" customFormat="1" x14ac:dyDescent="0.25">
      <c r="E177" s="69"/>
      <c r="F177" s="69"/>
      <c r="G177" s="69"/>
    </row>
    <row r="178" spans="5:7" s="68" customFormat="1" x14ac:dyDescent="0.25">
      <c r="E178" s="69"/>
      <c r="F178" s="69"/>
      <c r="G178" s="69"/>
    </row>
    <row r="179" spans="5:7" s="68" customFormat="1" x14ac:dyDescent="0.25">
      <c r="E179" s="69"/>
      <c r="F179" s="69"/>
      <c r="G179" s="69"/>
    </row>
    <row r="180" spans="5:7" s="68" customFormat="1" x14ac:dyDescent="0.25">
      <c r="E180" s="69"/>
      <c r="F180" s="69"/>
      <c r="G180" s="69"/>
    </row>
    <row r="181" spans="5:7" s="68" customFormat="1" x14ac:dyDescent="0.25">
      <c r="E181" s="69"/>
      <c r="F181" s="69"/>
      <c r="G181" s="69"/>
    </row>
    <row r="182" spans="5:7" s="68" customFormat="1" x14ac:dyDescent="0.25">
      <c r="E182" s="69"/>
      <c r="F182" s="69"/>
      <c r="G182" s="69"/>
    </row>
    <row r="183" spans="5:7" s="68" customFormat="1" x14ac:dyDescent="0.25">
      <c r="E183" s="69"/>
      <c r="F183" s="69"/>
      <c r="G183" s="69"/>
    </row>
    <row r="184" spans="5:7" s="68" customFormat="1" x14ac:dyDescent="0.25">
      <c r="E184" s="69"/>
      <c r="F184" s="69"/>
      <c r="G184" s="69"/>
    </row>
    <row r="185" spans="5:7" s="68" customFormat="1" x14ac:dyDescent="0.25">
      <c r="E185" s="69"/>
      <c r="F185" s="69"/>
      <c r="G185" s="69"/>
    </row>
    <row r="186" spans="5:7" s="68" customFormat="1" x14ac:dyDescent="0.25">
      <c r="E186" s="69"/>
      <c r="F186" s="69"/>
      <c r="G186" s="69"/>
    </row>
    <row r="187" spans="5:7" s="68" customFormat="1" x14ac:dyDescent="0.25">
      <c r="E187" s="69"/>
      <c r="F187" s="69"/>
      <c r="G187" s="69"/>
    </row>
    <row r="188" spans="5:7" s="68" customFormat="1" x14ac:dyDescent="0.25">
      <c r="E188" s="69"/>
      <c r="F188" s="69"/>
      <c r="G188" s="69"/>
    </row>
    <row r="189" spans="5:7" s="68" customFormat="1" x14ac:dyDescent="0.25">
      <c r="E189" s="69"/>
      <c r="F189" s="69"/>
      <c r="G189" s="69"/>
    </row>
    <row r="190" spans="5:7" s="68" customFormat="1" x14ac:dyDescent="0.25">
      <c r="E190" s="69"/>
      <c r="F190" s="69"/>
      <c r="G190" s="69"/>
    </row>
    <row r="191" spans="5:7" s="68" customFormat="1" x14ac:dyDescent="0.25">
      <c r="E191" s="69"/>
      <c r="F191" s="69"/>
      <c r="G191" s="69"/>
    </row>
    <row r="192" spans="5:7" s="68" customFormat="1" x14ac:dyDescent="0.25">
      <c r="E192" s="69"/>
      <c r="F192" s="69"/>
      <c r="G192" s="69"/>
    </row>
    <row r="193" spans="5:7" s="68" customFormat="1" x14ac:dyDescent="0.25">
      <c r="E193" s="69"/>
      <c r="F193" s="69"/>
      <c r="G193" s="69"/>
    </row>
    <row r="194" spans="5:7" s="68" customFormat="1" x14ac:dyDescent="0.25">
      <c r="E194" s="69"/>
      <c r="F194" s="69"/>
      <c r="G194" s="69"/>
    </row>
    <row r="195" spans="5:7" s="68" customFormat="1" x14ac:dyDescent="0.25">
      <c r="E195" s="69"/>
      <c r="F195" s="69"/>
      <c r="G195" s="69"/>
    </row>
    <row r="196" spans="5:7" s="68" customFormat="1" x14ac:dyDescent="0.25">
      <c r="E196" s="69"/>
      <c r="F196" s="69"/>
      <c r="G196" s="69"/>
    </row>
    <row r="197" spans="5:7" s="68" customFormat="1" x14ac:dyDescent="0.25">
      <c r="E197" s="69"/>
      <c r="F197" s="69"/>
      <c r="G197" s="69"/>
    </row>
    <row r="198" spans="5:7" s="68" customFormat="1" x14ac:dyDescent="0.25">
      <c r="E198" s="69"/>
      <c r="F198" s="69"/>
      <c r="G198" s="69"/>
    </row>
    <row r="199" spans="5:7" s="68" customFormat="1" x14ac:dyDescent="0.25">
      <c r="E199" s="69"/>
      <c r="F199" s="69"/>
      <c r="G199" s="69"/>
    </row>
    <row r="200" spans="5:7" s="68" customFormat="1" x14ac:dyDescent="0.25">
      <c r="E200" s="69"/>
      <c r="F200" s="69"/>
      <c r="G200" s="69"/>
    </row>
    <row r="201" spans="5:7" s="68" customFormat="1" x14ac:dyDescent="0.25">
      <c r="E201" s="69"/>
      <c r="F201" s="69"/>
      <c r="G201" s="69"/>
    </row>
    <row r="202" spans="5:7" s="68" customFormat="1" x14ac:dyDescent="0.25">
      <c r="E202" s="69"/>
      <c r="F202" s="69"/>
      <c r="G202" s="69"/>
    </row>
    <row r="203" spans="5:7" s="68" customFormat="1" x14ac:dyDescent="0.25">
      <c r="E203" s="69"/>
      <c r="F203" s="69"/>
      <c r="G203" s="69"/>
    </row>
    <row r="204" spans="5:7" s="68" customFormat="1" x14ac:dyDescent="0.25">
      <c r="E204" s="69"/>
      <c r="F204" s="69"/>
      <c r="G204" s="69"/>
    </row>
    <row r="205" spans="5:7" s="68" customFormat="1" x14ac:dyDescent="0.25">
      <c r="E205" s="69"/>
      <c r="F205" s="69"/>
      <c r="G205" s="69"/>
    </row>
    <row r="206" spans="5:7" s="68" customFormat="1" x14ac:dyDescent="0.25">
      <c r="E206" s="69"/>
      <c r="F206" s="69"/>
      <c r="G206" s="69"/>
    </row>
    <row r="207" spans="5:7" s="68" customFormat="1" x14ac:dyDescent="0.25">
      <c r="E207" s="69"/>
      <c r="F207" s="69"/>
      <c r="G207" s="69"/>
    </row>
    <row r="208" spans="5:7" s="68" customFormat="1" x14ac:dyDescent="0.25">
      <c r="E208" s="69"/>
      <c r="F208" s="69"/>
      <c r="G208" s="69"/>
    </row>
    <row r="209" spans="5:7" s="68" customFormat="1" x14ac:dyDescent="0.25">
      <c r="E209" s="69"/>
      <c r="F209" s="69"/>
      <c r="G209" s="69"/>
    </row>
    <row r="210" spans="5:7" s="68" customFormat="1" x14ac:dyDescent="0.25">
      <c r="E210" s="69"/>
      <c r="F210" s="69"/>
      <c r="G210" s="69"/>
    </row>
    <row r="211" spans="5:7" s="68" customFormat="1" x14ac:dyDescent="0.25">
      <c r="E211" s="69"/>
      <c r="F211" s="69"/>
      <c r="G211" s="69"/>
    </row>
    <row r="212" spans="5:7" s="68" customFormat="1" x14ac:dyDescent="0.25">
      <c r="E212" s="69"/>
      <c r="F212" s="69"/>
      <c r="G212" s="69"/>
    </row>
    <row r="213" spans="5:7" s="68" customFormat="1" x14ac:dyDescent="0.25">
      <c r="E213" s="69"/>
      <c r="F213" s="69"/>
      <c r="G213" s="69"/>
    </row>
    <row r="214" spans="5:7" s="68" customFormat="1" x14ac:dyDescent="0.25">
      <c r="E214" s="69"/>
      <c r="F214" s="69"/>
      <c r="G214" s="69"/>
    </row>
    <row r="215" spans="5:7" s="68" customFormat="1" x14ac:dyDescent="0.25">
      <c r="E215" s="69"/>
      <c r="F215" s="69"/>
      <c r="G215" s="69"/>
    </row>
    <row r="216" spans="5:7" s="68" customFormat="1" x14ac:dyDescent="0.25">
      <c r="E216" s="69"/>
      <c r="F216" s="69"/>
      <c r="G216" s="69"/>
    </row>
    <row r="217" spans="5:7" s="68" customFormat="1" x14ac:dyDescent="0.25">
      <c r="E217" s="69"/>
      <c r="F217" s="69"/>
      <c r="G217" s="69"/>
    </row>
    <row r="218" spans="5:7" s="68" customFormat="1" x14ac:dyDescent="0.25">
      <c r="E218" s="69"/>
      <c r="F218" s="69"/>
      <c r="G218" s="69"/>
    </row>
    <row r="219" spans="5:7" s="68" customFormat="1" x14ac:dyDescent="0.25">
      <c r="E219" s="69"/>
      <c r="F219" s="69"/>
      <c r="G219" s="69"/>
    </row>
    <row r="220" spans="5:7" s="68" customFormat="1" x14ac:dyDescent="0.25">
      <c r="E220" s="69"/>
      <c r="F220" s="69"/>
      <c r="G220" s="69"/>
    </row>
    <row r="221" spans="5:7" s="68" customFormat="1" x14ac:dyDescent="0.25">
      <c r="E221" s="69"/>
      <c r="F221" s="69"/>
      <c r="G221" s="69"/>
    </row>
    <row r="222" spans="5:7" s="68" customFormat="1" x14ac:dyDescent="0.25">
      <c r="E222" s="69"/>
      <c r="F222" s="69"/>
      <c r="G222" s="69"/>
    </row>
    <row r="223" spans="5:7" s="68" customFormat="1" x14ac:dyDescent="0.25">
      <c r="E223" s="69"/>
      <c r="F223" s="69"/>
      <c r="G223" s="69"/>
    </row>
    <row r="224" spans="5:7" s="68" customFormat="1" x14ac:dyDescent="0.25">
      <c r="E224" s="69"/>
      <c r="F224" s="69"/>
      <c r="G224" s="69"/>
    </row>
    <row r="225" spans="5:7" s="68" customFormat="1" x14ac:dyDescent="0.25">
      <c r="E225" s="69"/>
      <c r="F225" s="69"/>
      <c r="G225" s="69"/>
    </row>
    <row r="226" spans="5:7" s="68" customFormat="1" x14ac:dyDescent="0.25">
      <c r="E226" s="69"/>
      <c r="F226" s="69"/>
      <c r="G226" s="69"/>
    </row>
    <row r="227" spans="5:7" s="68" customFormat="1" x14ac:dyDescent="0.25">
      <c r="E227" s="69"/>
      <c r="F227" s="69"/>
      <c r="G227" s="69"/>
    </row>
    <row r="228" spans="5:7" s="68" customFormat="1" x14ac:dyDescent="0.25">
      <c r="E228" s="69"/>
      <c r="F228" s="69"/>
      <c r="G228" s="69"/>
    </row>
    <row r="229" spans="5:7" s="68" customFormat="1" x14ac:dyDescent="0.25">
      <c r="E229" s="69"/>
      <c r="F229" s="69"/>
      <c r="G229" s="69"/>
    </row>
    <row r="230" spans="5:7" s="68" customFormat="1" x14ac:dyDescent="0.25">
      <c r="E230" s="69"/>
      <c r="F230" s="69"/>
      <c r="G230" s="69"/>
    </row>
    <row r="231" spans="5:7" s="68" customFormat="1" x14ac:dyDescent="0.25">
      <c r="E231" s="69"/>
      <c r="F231" s="69"/>
      <c r="G231" s="69"/>
    </row>
    <row r="232" spans="5:7" s="68" customFormat="1" x14ac:dyDescent="0.25">
      <c r="E232" s="69"/>
      <c r="F232" s="69"/>
      <c r="G232" s="69"/>
    </row>
    <row r="233" spans="5:7" s="68" customFormat="1" x14ac:dyDescent="0.25">
      <c r="E233" s="69"/>
      <c r="F233" s="69"/>
      <c r="G233" s="69"/>
    </row>
    <row r="234" spans="5:7" s="68" customFormat="1" x14ac:dyDescent="0.25">
      <c r="E234" s="69"/>
      <c r="F234" s="69"/>
      <c r="G234" s="69"/>
    </row>
    <row r="235" spans="5:7" s="68" customFormat="1" x14ac:dyDescent="0.25">
      <c r="E235" s="69"/>
      <c r="F235" s="69"/>
      <c r="G235" s="69"/>
    </row>
    <row r="236" spans="5:7" s="68" customFormat="1" x14ac:dyDescent="0.25">
      <c r="E236" s="69"/>
      <c r="F236" s="69"/>
      <c r="G236" s="69"/>
    </row>
    <row r="237" spans="5:7" s="68" customFormat="1" x14ac:dyDescent="0.25">
      <c r="E237" s="69"/>
      <c r="F237" s="69"/>
      <c r="G237" s="69"/>
    </row>
    <row r="238" spans="5:7" s="68" customFormat="1" x14ac:dyDescent="0.25">
      <c r="E238" s="69"/>
      <c r="F238" s="69"/>
      <c r="G238" s="69"/>
    </row>
    <row r="239" spans="5:7" s="68" customFormat="1" x14ac:dyDescent="0.25">
      <c r="E239" s="69"/>
      <c r="F239" s="69"/>
      <c r="G239" s="69"/>
    </row>
    <row r="240" spans="5:7" s="68" customFormat="1" x14ac:dyDescent="0.25">
      <c r="E240" s="69"/>
      <c r="F240" s="69"/>
      <c r="G240" s="69"/>
    </row>
    <row r="241" spans="5:7" s="68" customFormat="1" x14ac:dyDescent="0.25">
      <c r="E241" s="69"/>
      <c r="F241" s="69"/>
      <c r="G241" s="69"/>
    </row>
    <row r="242" spans="5:7" s="68" customFormat="1" x14ac:dyDescent="0.25">
      <c r="E242" s="69"/>
      <c r="F242" s="69"/>
      <c r="G242" s="69"/>
    </row>
    <row r="243" spans="5:7" s="68" customFormat="1" x14ac:dyDescent="0.25">
      <c r="E243" s="69"/>
      <c r="F243" s="69"/>
      <c r="G243" s="69"/>
    </row>
    <row r="244" spans="5:7" s="68" customFormat="1" x14ac:dyDescent="0.25">
      <c r="E244" s="69"/>
      <c r="F244" s="69"/>
      <c r="G244" s="69"/>
    </row>
    <row r="245" spans="5:7" s="68" customFormat="1" x14ac:dyDescent="0.25">
      <c r="E245" s="69"/>
      <c r="F245" s="69"/>
      <c r="G245" s="69"/>
    </row>
    <row r="246" spans="5:7" s="68" customFormat="1" x14ac:dyDescent="0.25">
      <c r="E246" s="69"/>
      <c r="F246" s="69"/>
      <c r="G246" s="69"/>
    </row>
    <row r="247" spans="5:7" s="68" customFormat="1" x14ac:dyDescent="0.25">
      <c r="E247" s="69"/>
      <c r="F247" s="69"/>
      <c r="G247" s="69"/>
    </row>
    <row r="248" spans="5:7" s="68" customFormat="1" x14ac:dyDescent="0.25">
      <c r="E248" s="69"/>
      <c r="F248" s="69"/>
      <c r="G248" s="69"/>
    </row>
    <row r="249" spans="5:7" s="68" customFormat="1" x14ac:dyDescent="0.25">
      <c r="E249" s="69"/>
      <c r="F249" s="69"/>
      <c r="G249" s="69"/>
    </row>
    <row r="250" spans="5:7" s="68" customFormat="1" x14ac:dyDescent="0.25">
      <c r="E250" s="69"/>
      <c r="F250" s="69"/>
      <c r="G250" s="69"/>
    </row>
    <row r="251" spans="5:7" s="68" customFormat="1" x14ac:dyDescent="0.25">
      <c r="E251" s="69"/>
      <c r="F251" s="69"/>
      <c r="G251" s="69"/>
    </row>
    <row r="252" spans="5:7" s="68" customFormat="1" x14ac:dyDescent="0.25">
      <c r="E252" s="69"/>
      <c r="F252" s="69"/>
      <c r="G252" s="69"/>
    </row>
    <row r="253" spans="5:7" s="68" customFormat="1" x14ac:dyDescent="0.25">
      <c r="E253" s="69"/>
      <c r="F253" s="69"/>
      <c r="G253" s="69"/>
    </row>
    <row r="254" spans="5:7" s="68" customFormat="1" x14ac:dyDescent="0.25">
      <c r="E254" s="69"/>
      <c r="F254" s="69"/>
      <c r="G254" s="69"/>
    </row>
    <row r="255" spans="5:7" s="68" customFormat="1" x14ac:dyDescent="0.25">
      <c r="E255" s="69"/>
      <c r="F255" s="69"/>
      <c r="G255" s="69"/>
    </row>
    <row r="256" spans="5:7" s="68" customFormat="1" x14ac:dyDescent="0.25">
      <c r="E256" s="69"/>
      <c r="F256" s="69"/>
      <c r="G256" s="69"/>
    </row>
    <row r="257" spans="5:7" s="68" customFormat="1" x14ac:dyDescent="0.25">
      <c r="E257" s="69"/>
      <c r="F257" s="69"/>
      <c r="G257" s="69"/>
    </row>
    <row r="258" spans="5:7" s="68" customFormat="1" x14ac:dyDescent="0.25">
      <c r="E258" s="69"/>
      <c r="F258" s="69"/>
      <c r="G258" s="69"/>
    </row>
    <row r="259" spans="5:7" s="68" customFormat="1" x14ac:dyDescent="0.25">
      <c r="E259" s="69"/>
      <c r="F259" s="69"/>
      <c r="G259" s="69"/>
    </row>
    <row r="260" spans="5:7" s="68" customFormat="1" x14ac:dyDescent="0.25">
      <c r="E260" s="69"/>
      <c r="F260" s="69"/>
      <c r="G260" s="69"/>
    </row>
    <row r="261" spans="5:7" s="68" customFormat="1" x14ac:dyDescent="0.25">
      <c r="E261" s="69"/>
      <c r="F261" s="69"/>
      <c r="G261" s="69"/>
    </row>
    <row r="262" spans="5:7" s="68" customFormat="1" x14ac:dyDescent="0.25">
      <c r="E262" s="69"/>
      <c r="F262" s="69"/>
      <c r="G262" s="69"/>
    </row>
    <row r="263" spans="5:7" s="68" customFormat="1" x14ac:dyDescent="0.25">
      <c r="E263" s="69"/>
      <c r="F263" s="69"/>
      <c r="G263" s="69"/>
    </row>
    <row r="264" spans="5:7" s="68" customFormat="1" x14ac:dyDescent="0.25">
      <c r="E264" s="69"/>
      <c r="F264" s="69"/>
      <c r="G264" s="69"/>
    </row>
    <row r="265" spans="5:7" s="68" customFormat="1" x14ac:dyDescent="0.25">
      <c r="E265" s="69"/>
      <c r="F265" s="69"/>
      <c r="G265" s="69"/>
    </row>
    <row r="266" spans="5:7" s="68" customFormat="1" x14ac:dyDescent="0.25">
      <c r="E266" s="69"/>
      <c r="F266" s="69"/>
      <c r="G266" s="69"/>
    </row>
    <row r="267" spans="5:7" s="68" customFormat="1" x14ac:dyDescent="0.25">
      <c r="E267" s="69"/>
      <c r="F267" s="69"/>
      <c r="G267" s="69"/>
    </row>
    <row r="268" spans="5:7" s="68" customFormat="1" x14ac:dyDescent="0.25">
      <c r="E268" s="69"/>
      <c r="F268" s="69"/>
      <c r="G268" s="69"/>
    </row>
    <row r="269" spans="5:7" s="68" customFormat="1" x14ac:dyDescent="0.25">
      <c r="E269" s="69"/>
      <c r="F269" s="69"/>
      <c r="G269" s="69"/>
    </row>
    <row r="270" spans="5:7" s="68" customFormat="1" x14ac:dyDescent="0.25">
      <c r="E270" s="69"/>
      <c r="F270" s="69"/>
      <c r="G270" s="69"/>
    </row>
    <row r="271" spans="5:7" s="68" customFormat="1" x14ac:dyDescent="0.25">
      <c r="E271" s="69"/>
      <c r="F271" s="69"/>
      <c r="G271" s="69"/>
    </row>
    <row r="272" spans="5:7" s="68" customFormat="1" x14ac:dyDescent="0.25">
      <c r="E272" s="69"/>
      <c r="F272" s="69"/>
      <c r="G272" s="69"/>
    </row>
    <row r="273" spans="5:7" s="68" customFormat="1" x14ac:dyDescent="0.25">
      <c r="E273" s="69"/>
      <c r="F273" s="69"/>
      <c r="G273" s="69"/>
    </row>
    <row r="274" spans="5:7" s="68" customFormat="1" x14ac:dyDescent="0.25">
      <c r="E274" s="69"/>
      <c r="F274" s="69"/>
      <c r="G274" s="69"/>
    </row>
    <row r="275" spans="5:7" s="68" customFormat="1" x14ac:dyDescent="0.25">
      <c r="E275" s="69"/>
      <c r="F275" s="69"/>
      <c r="G275" s="69"/>
    </row>
    <row r="276" spans="5:7" s="68" customFormat="1" x14ac:dyDescent="0.25">
      <c r="E276" s="69"/>
      <c r="F276" s="69"/>
      <c r="G276" s="69"/>
    </row>
    <row r="277" spans="5:7" s="68" customFormat="1" x14ac:dyDescent="0.25">
      <c r="E277" s="69"/>
      <c r="F277" s="69"/>
      <c r="G277" s="69"/>
    </row>
    <row r="278" spans="5:7" s="68" customFormat="1" x14ac:dyDescent="0.25">
      <c r="E278" s="69"/>
      <c r="F278" s="69"/>
      <c r="G278" s="69"/>
    </row>
    <row r="279" spans="5:7" s="68" customFormat="1" x14ac:dyDescent="0.25">
      <c r="E279" s="69"/>
      <c r="F279" s="69"/>
      <c r="G279" s="69"/>
    </row>
    <row r="280" spans="5:7" s="68" customFormat="1" x14ac:dyDescent="0.25">
      <c r="E280" s="69"/>
      <c r="F280" s="69"/>
      <c r="G280" s="69"/>
    </row>
    <row r="281" spans="5:7" s="68" customFormat="1" x14ac:dyDescent="0.25">
      <c r="E281" s="69"/>
      <c r="F281" s="69"/>
      <c r="G281" s="69"/>
    </row>
    <row r="282" spans="5:7" s="68" customFormat="1" x14ac:dyDescent="0.25">
      <c r="E282" s="69"/>
      <c r="F282" s="69"/>
      <c r="G282" s="69"/>
    </row>
    <row r="283" spans="5:7" s="68" customFormat="1" x14ac:dyDescent="0.25">
      <c r="E283" s="69"/>
      <c r="F283" s="69"/>
      <c r="G283" s="69"/>
    </row>
    <row r="284" spans="5:7" s="68" customFormat="1" x14ac:dyDescent="0.25">
      <c r="E284" s="69"/>
      <c r="F284" s="69"/>
      <c r="G284" s="69"/>
    </row>
    <row r="285" spans="5:7" s="68" customFormat="1" x14ac:dyDescent="0.25">
      <c r="E285" s="69"/>
      <c r="F285" s="69"/>
      <c r="G285" s="69"/>
    </row>
    <row r="286" spans="5:7" s="68" customFormat="1" x14ac:dyDescent="0.25">
      <c r="E286" s="69"/>
      <c r="F286" s="69"/>
      <c r="G286" s="69"/>
    </row>
    <row r="287" spans="5:7" s="68" customFormat="1" x14ac:dyDescent="0.25">
      <c r="E287" s="69"/>
      <c r="F287" s="69"/>
      <c r="G287" s="69"/>
    </row>
    <row r="288" spans="5:7" s="68" customFormat="1" x14ac:dyDescent="0.25">
      <c r="E288" s="69"/>
      <c r="F288" s="69"/>
      <c r="G288" s="69"/>
    </row>
    <row r="289" spans="5:7" s="68" customFormat="1" x14ac:dyDescent="0.25">
      <c r="E289" s="69"/>
      <c r="F289" s="69"/>
      <c r="G289" s="69"/>
    </row>
    <row r="290" spans="5:7" s="68" customFormat="1" x14ac:dyDescent="0.25">
      <c r="E290" s="69"/>
      <c r="F290" s="69"/>
      <c r="G290" s="69"/>
    </row>
    <row r="291" spans="5:7" s="68" customFormat="1" x14ac:dyDescent="0.25">
      <c r="E291" s="69"/>
      <c r="F291" s="69"/>
      <c r="G291" s="69"/>
    </row>
    <row r="292" spans="5:7" s="68" customFormat="1" x14ac:dyDescent="0.25">
      <c r="E292" s="69"/>
      <c r="F292" s="69"/>
      <c r="G292" s="69"/>
    </row>
    <row r="293" spans="5:7" s="68" customFormat="1" x14ac:dyDescent="0.25">
      <c r="E293" s="69"/>
      <c r="F293" s="69"/>
      <c r="G293" s="69"/>
    </row>
    <row r="294" spans="5:7" s="68" customFormat="1" x14ac:dyDescent="0.25">
      <c r="E294" s="69"/>
      <c r="F294" s="69"/>
      <c r="G294" s="69"/>
    </row>
    <row r="295" spans="5:7" s="68" customFormat="1" x14ac:dyDescent="0.25">
      <c r="E295" s="69"/>
      <c r="F295" s="69"/>
      <c r="G295" s="69"/>
    </row>
    <row r="296" spans="5:7" s="68" customFormat="1" x14ac:dyDescent="0.25">
      <c r="E296" s="69"/>
      <c r="F296" s="69"/>
      <c r="G296" s="69"/>
    </row>
    <row r="297" spans="5:7" s="68" customFormat="1" x14ac:dyDescent="0.25">
      <c r="E297" s="69"/>
      <c r="F297" s="69"/>
      <c r="G297" s="69"/>
    </row>
    <row r="298" spans="5:7" s="68" customFormat="1" x14ac:dyDescent="0.25">
      <c r="E298" s="69"/>
      <c r="F298" s="69"/>
      <c r="G298" s="69"/>
    </row>
    <row r="299" spans="5:7" s="68" customFormat="1" x14ac:dyDescent="0.25">
      <c r="E299" s="69"/>
      <c r="F299" s="69"/>
      <c r="G299" s="69"/>
    </row>
    <row r="300" spans="5:7" s="68" customFormat="1" x14ac:dyDescent="0.25">
      <c r="E300" s="69"/>
      <c r="F300" s="69"/>
      <c r="G300" s="69"/>
    </row>
    <row r="301" spans="5:7" s="68" customFormat="1" x14ac:dyDescent="0.25">
      <c r="E301" s="69"/>
      <c r="F301" s="69"/>
      <c r="G301" s="69"/>
    </row>
    <row r="302" spans="5:7" s="68" customFormat="1" x14ac:dyDescent="0.25">
      <c r="E302" s="69"/>
      <c r="F302" s="69"/>
      <c r="G302" s="69"/>
    </row>
    <row r="303" spans="5:7" s="68" customFormat="1" x14ac:dyDescent="0.25">
      <c r="E303" s="69"/>
      <c r="F303" s="69"/>
      <c r="G303" s="69"/>
    </row>
    <row r="304" spans="5:7" s="68" customFormat="1" x14ac:dyDescent="0.25">
      <c r="E304" s="69"/>
      <c r="F304" s="69"/>
      <c r="G304" s="69"/>
    </row>
    <row r="305" spans="5:7" s="68" customFormat="1" x14ac:dyDescent="0.25">
      <c r="E305" s="69"/>
      <c r="F305" s="69"/>
      <c r="G305" s="69"/>
    </row>
    <row r="306" spans="5:7" s="68" customFormat="1" x14ac:dyDescent="0.25">
      <c r="E306" s="69"/>
      <c r="F306" s="69"/>
      <c r="G306" s="69"/>
    </row>
    <row r="307" spans="5:7" s="68" customFormat="1" x14ac:dyDescent="0.25">
      <c r="E307" s="69"/>
      <c r="F307" s="69"/>
      <c r="G307" s="69"/>
    </row>
    <row r="308" spans="5:7" s="68" customFormat="1" x14ac:dyDescent="0.25">
      <c r="E308" s="69"/>
      <c r="F308" s="69"/>
      <c r="G308" s="69"/>
    </row>
    <row r="309" spans="5:7" s="68" customFormat="1" x14ac:dyDescent="0.25">
      <c r="E309" s="69"/>
      <c r="F309" s="69"/>
      <c r="G309" s="69"/>
    </row>
    <row r="310" spans="5:7" s="68" customFormat="1" x14ac:dyDescent="0.25">
      <c r="E310" s="69"/>
      <c r="F310" s="69"/>
      <c r="G310" s="69"/>
    </row>
    <row r="311" spans="5:7" s="68" customFormat="1" x14ac:dyDescent="0.25">
      <c r="E311" s="69"/>
      <c r="F311" s="69"/>
      <c r="G311" s="69"/>
    </row>
    <row r="312" spans="5:7" s="68" customFormat="1" x14ac:dyDescent="0.25">
      <c r="E312" s="69"/>
      <c r="F312" s="69"/>
      <c r="G312" s="69"/>
    </row>
    <row r="313" spans="5:7" s="68" customFormat="1" x14ac:dyDescent="0.25">
      <c r="E313" s="69"/>
      <c r="F313" s="69"/>
      <c r="G313" s="69"/>
    </row>
    <row r="314" spans="5:7" s="68" customFormat="1" x14ac:dyDescent="0.25">
      <c r="E314" s="69"/>
      <c r="F314" s="69"/>
      <c r="G314" s="69"/>
    </row>
    <row r="315" spans="5:7" s="68" customFormat="1" x14ac:dyDescent="0.25">
      <c r="E315" s="69"/>
      <c r="F315" s="69"/>
      <c r="G315" s="69"/>
    </row>
    <row r="316" spans="5:7" s="68" customFormat="1" x14ac:dyDescent="0.25">
      <c r="E316" s="69"/>
      <c r="F316" s="69"/>
      <c r="G316" s="69"/>
    </row>
    <row r="317" spans="5:7" s="68" customFormat="1" x14ac:dyDescent="0.25">
      <c r="E317" s="69"/>
      <c r="F317" s="69"/>
      <c r="G317" s="69"/>
    </row>
    <row r="318" spans="5:7" s="68" customFormat="1" x14ac:dyDescent="0.25">
      <c r="E318" s="69"/>
      <c r="F318" s="69"/>
      <c r="G318" s="69"/>
    </row>
    <row r="319" spans="5:7" s="68" customFormat="1" x14ac:dyDescent="0.25">
      <c r="E319" s="69"/>
      <c r="F319" s="69"/>
      <c r="G319" s="69"/>
    </row>
    <row r="320" spans="5:7" s="68" customFormat="1" x14ac:dyDescent="0.25">
      <c r="E320" s="69"/>
      <c r="F320" s="69"/>
      <c r="G320" s="69"/>
    </row>
    <row r="321" spans="5:7" s="68" customFormat="1" x14ac:dyDescent="0.25">
      <c r="E321" s="69"/>
      <c r="F321" s="69"/>
      <c r="G321" s="69"/>
    </row>
    <row r="322" spans="5:7" s="68" customFormat="1" x14ac:dyDescent="0.25">
      <c r="E322" s="69"/>
      <c r="F322" s="69"/>
      <c r="G322" s="69"/>
    </row>
    <row r="323" spans="5:7" s="68" customFormat="1" x14ac:dyDescent="0.25">
      <c r="E323" s="69"/>
      <c r="F323" s="69"/>
      <c r="G323" s="69"/>
    </row>
    <row r="324" spans="5:7" s="68" customFormat="1" x14ac:dyDescent="0.25">
      <c r="E324" s="69"/>
      <c r="F324" s="69"/>
      <c r="G324" s="69"/>
    </row>
    <row r="325" spans="5:7" s="68" customFormat="1" x14ac:dyDescent="0.25">
      <c r="E325" s="69"/>
      <c r="F325" s="69"/>
      <c r="G325" s="69"/>
    </row>
    <row r="326" spans="5:7" s="68" customFormat="1" x14ac:dyDescent="0.25">
      <c r="E326" s="69"/>
      <c r="F326" s="69"/>
      <c r="G326" s="69"/>
    </row>
    <row r="327" spans="5:7" s="68" customFormat="1" x14ac:dyDescent="0.25">
      <c r="E327" s="69"/>
      <c r="F327" s="69"/>
      <c r="G327" s="69"/>
    </row>
    <row r="328" spans="5:7" s="68" customFormat="1" x14ac:dyDescent="0.25">
      <c r="E328" s="69"/>
      <c r="F328" s="69"/>
      <c r="G328" s="69"/>
    </row>
    <row r="329" spans="5:7" s="68" customFormat="1" x14ac:dyDescent="0.25">
      <c r="E329" s="69"/>
      <c r="F329" s="69"/>
      <c r="G329" s="69"/>
    </row>
    <row r="330" spans="5:7" s="68" customFormat="1" x14ac:dyDescent="0.25">
      <c r="E330" s="69"/>
      <c r="F330" s="69"/>
      <c r="G330" s="69"/>
    </row>
    <row r="331" spans="5:7" s="68" customFormat="1" x14ac:dyDescent="0.25">
      <c r="E331" s="69"/>
      <c r="F331" s="69"/>
      <c r="G331" s="69"/>
    </row>
    <row r="332" spans="5:7" s="68" customFormat="1" x14ac:dyDescent="0.25">
      <c r="E332" s="69"/>
      <c r="F332" s="69"/>
      <c r="G332" s="69"/>
    </row>
    <row r="333" spans="5:7" s="68" customFormat="1" x14ac:dyDescent="0.25">
      <c r="E333" s="69"/>
      <c r="F333" s="69"/>
      <c r="G333" s="69"/>
    </row>
    <row r="334" spans="5:7" s="68" customFormat="1" x14ac:dyDescent="0.25">
      <c r="E334" s="69"/>
      <c r="F334" s="69"/>
      <c r="G334" s="69"/>
    </row>
    <row r="335" spans="5:7" s="68" customFormat="1" x14ac:dyDescent="0.25">
      <c r="E335" s="69"/>
      <c r="F335" s="69"/>
      <c r="G335" s="69"/>
    </row>
    <row r="336" spans="5:7" s="68" customFormat="1" x14ac:dyDescent="0.25">
      <c r="E336" s="69"/>
      <c r="F336" s="69"/>
      <c r="G336" s="69"/>
    </row>
    <row r="337" spans="5:7" s="68" customFormat="1" x14ac:dyDescent="0.25">
      <c r="E337" s="69"/>
      <c r="F337" s="69"/>
      <c r="G337" s="69"/>
    </row>
    <row r="338" spans="5:7" s="68" customFormat="1" x14ac:dyDescent="0.25">
      <c r="E338" s="69"/>
      <c r="F338" s="69"/>
      <c r="G338" s="69"/>
    </row>
    <row r="339" spans="5:7" s="68" customFormat="1" x14ac:dyDescent="0.25">
      <c r="E339" s="69"/>
      <c r="F339" s="69"/>
      <c r="G339" s="69"/>
    </row>
    <row r="340" spans="5:7" s="68" customFormat="1" x14ac:dyDescent="0.25">
      <c r="E340" s="69"/>
      <c r="F340" s="69"/>
      <c r="G340" s="69"/>
    </row>
    <row r="341" spans="5:7" s="68" customFormat="1" x14ac:dyDescent="0.25">
      <c r="E341" s="69"/>
      <c r="F341" s="69"/>
      <c r="G341" s="69"/>
    </row>
    <row r="342" spans="5:7" s="68" customFormat="1" x14ac:dyDescent="0.25">
      <c r="E342" s="69"/>
      <c r="F342" s="69"/>
      <c r="G342" s="69"/>
    </row>
    <row r="343" spans="5:7" s="68" customFormat="1" x14ac:dyDescent="0.25">
      <c r="E343" s="69"/>
      <c r="F343" s="69"/>
      <c r="G343" s="69"/>
    </row>
    <row r="344" spans="5:7" s="68" customFormat="1" x14ac:dyDescent="0.25">
      <c r="E344" s="69"/>
      <c r="F344" s="69"/>
      <c r="G344" s="69"/>
    </row>
    <row r="345" spans="5:7" s="68" customFormat="1" x14ac:dyDescent="0.25">
      <c r="E345" s="69"/>
      <c r="F345" s="69"/>
      <c r="G345" s="69"/>
    </row>
    <row r="346" spans="5:7" s="68" customFormat="1" x14ac:dyDescent="0.25">
      <c r="E346" s="69"/>
      <c r="F346" s="69"/>
      <c r="G346" s="69"/>
    </row>
    <row r="347" spans="5:7" s="68" customFormat="1" x14ac:dyDescent="0.25">
      <c r="E347" s="69"/>
      <c r="F347" s="69"/>
      <c r="G347" s="69"/>
    </row>
    <row r="348" spans="5:7" s="68" customFormat="1" x14ac:dyDescent="0.25">
      <c r="E348" s="69"/>
      <c r="F348" s="69"/>
      <c r="G348" s="69"/>
    </row>
    <row r="349" spans="5:7" s="68" customFormat="1" x14ac:dyDescent="0.25">
      <c r="E349" s="69"/>
      <c r="F349" s="69"/>
      <c r="G349" s="69"/>
    </row>
    <row r="350" spans="5:7" s="68" customFormat="1" x14ac:dyDescent="0.25">
      <c r="E350" s="69"/>
      <c r="F350" s="69"/>
      <c r="G350" s="69"/>
    </row>
    <row r="351" spans="5:7" s="68" customFormat="1" x14ac:dyDescent="0.25">
      <c r="E351" s="69"/>
      <c r="F351" s="69"/>
      <c r="G351" s="69"/>
    </row>
    <row r="352" spans="5:7" s="68" customFormat="1" x14ac:dyDescent="0.25">
      <c r="E352" s="69"/>
      <c r="F352" s="69"/>
      <c r="G352" s="69"/>
    </row>
    <row r="353" spans="5:7" s="68" customFormat="1" x14ac:dyDescent="0.25">
      <c r="E353" s="69"/>
      <c r="F353" s="69"/>
      <c r="G353" s="69"/>
    </row>
    <row r="354" spans="5:7" s="68" customFormat="1" x14ac:dyDescent="0.25">
      <c r="E354" s="69"/>
      <c r="F354" s="69"/>
      <c r="G354" s="69"/>
    </row>
    <row r="355" spans="5:7" s="68" customFormat="1" x14ac:dyDescent="0.25">
      <c r="E355" s="69"/>
      <c r="F355" s="69"/>
      <c r="G355" s="69"/>
    </row>
  </sheetData>
  <autoFilter ref="A1:V117">
    <filterColumn colId="7" showButton="0"/>
    <filterColumn colId="9" showButton="0"/>
    <filterColumn colId="11" showButton="0"/>
    <filterColumn colId="13" showButton="0"/>
    <filterColumn colId="15" showButton="0"/>
    <filterColumn colId="17" showButton="0"/>
    <filterColumn colId="19" showButton="0"/>
  </autoFilter>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117 F118:G120"/>
    <dataValidation type="list" allowBlank="1" showInputMessage="1" showErrorMessage="1" sqref="H4:I117 T4:U117 L4:M117 P4:Q117">
      <formula1>балл2</formula1>
    </dataValidation>
    <dataValidation type="list" allowBlank="1" showInputMessage="1" showErrorMessage="1" sqref="J4:K117 R4:S117 N4:O117">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2"/>
  <dimension ref="A1:Y1188"/>
  <sheetViews>
    <sheetView topLeftCell="F1" workbookViewId="0">
      <selection activeCell="H76" sqref="H76:V77"/>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8.140625" style="15" customWidth="1"/>
    <col min="10" max="11" width="8.140625" style="16" customWidth="1"/>
    <col min="12" max="13" width="8.140625" style="15" customWidth="1"/>
    <col min="14" max="15" width="8.140625" style="16" customWidth="1"/>
    <col min="16" max="17" width="8.140625" style="15" customWidth="1"/>
    <col min="18" max="19" width="8.140625" style="16" customWidth="1"/>
    <col min="20" max="21" width="8.140625" style="15" customWidth="1"/>
    <col min="257" max="257" width="16.5703125" customWidth="1"/>
    <col min="258" max="258" width="18.7109375" customWidth="1"/>
    <col min="259" max="259" width="9.42578125" customWidth="1"/>
    <col min="260" max="260" width="14.85546875" customWidth="1"/>
    <col min="261" max="261" width="13.85546875" customWidth="1"/>
    <col min="262" max="262" width="12.42578125" customWidth="1"/>
    <col min="263" max="263" width="15" customWidth="1"/>
    <col min="264" max="277" width="5.7109375" customWidth="1"/>
    <col min="513" max="513" width="16.5703125" customWidth="1"/>
    <col min="514" max="514" width="18.7109375" customWidth="1"/>
    <col min="515" max="515" width="9.42578125" customWidth="1"/>
    <col min="516" max="516" width="14.85546875" customWidth="1"/>
    <col min="517" max="517" width="13.85546875" customWidth="1"/>
    <col min="518" max="518" width="12.42578125" customWidth="1"/>
    <col min="519" max="519" width="15" customWidth="1"/>
    <col min="520" max="533" width="5.7109375" customWidth="1"/>
    <col min="769" max="769" width="16.5703125" customWidth="1"/>
    <col min="770" max="770" width="18.7109375" customWidth="1"/>
    <col min="771" max="771" width="9.42578125" customWidth="1"/>
    <col min="772" max="772" width="14.85546875" customWidth="1"/>
    <col min="773" max="773" width="13.85546875" customWidth="1"/>
    <col min="774" max="774" width="12.42578125" customWidth="1"/>
    <col min="775" max="775" width="15" customWidth="1"/>
    <col min="776" max="789" width="5.7109375" customWidth="1"/>
    <col min="1025" max="1025" width="16.5703125" customWidth="1"/>
    <col min="1026" max="1026" width="18.7109375" customWidth="1"/>
    <col min="1027" max="1027" width="9.42578125" customWidth="1"/>
    <col min="1028" max="1028" width="14.85546875" customWidth="1"/>
    <col min="1029" max="1029" width="13.85546875" customWidth="1"/>
    <col min="1030" max="1030" width="12.42578125" customWidth="1"/>
    <col min="1031" max="1031" width="15" customWidth="1"/>
    <col min="1032" max="1045" width="5.7109375" customWidth="1"/>
    <col min="1281" max="1281" width="16.5703125" customWidth="1"/>
    <col min="1282" max="1282" width="18.7109375" customWidth="1"/>
    <col min="1283" max="1283" width="9.42578125" customWidth="1"/>
    <col min="1284" max="1284" width="14.85546875" customWidth="1"/>
    <col min="1285" max="1285" width="13.85546875" customWidth="1"/>
    <col min="1286" max="1286" width="12.42578125" customWidth="1"/>
    <col min="1287" max="1287" width="15" customWidth="1"/>
    <col min="1288" max="1301" width="5.7109375" customWidth="1"/>
    <col min="1537" max="1537" width="16.5703125" customWidth="1"/>
    <col min="1538" max="1538" width="18.7109375" customWidth="1"/>
    <col min="1539" max="1539" width="9.42578125" customWidth="1"/>
    <col min="1540" max="1540" width="14.85546875" customWidth="1"/>
    <col min="1541" max="1541" width="13.85546875" customWidth="1"/>
    <col min="1542" max="1542" width="12.42578125" customWidth="1"/>
    <col min="1543" max="1543" width="15" customWidth="1"/>
    <col min="1544" max="1557" width="5.7109375" customWidth="1"/>
    <col min="1793" max="1793" width="16.5703125" customWidth="1"/>
    <col min="1794" max="1794" width="18.7109375" customWidth="1"/>
    <col min="1795" max="1795" width="9.42578125" customWidth="1"/>
    <col min="1796" max="1796" width="14.85546875" customWidth="1"/>
    <col min="1797" max="1797" width="13.85546875" customWidth="1"/>
    <col min="1798" max="1798" width="12.42578125" customWidth="1"/>
    <col min="1799" max="1799" width="15" customWidth="1"/>
    <col min="1800" max="1813" width="5.7109375" customWidth="1"/>
    <col min="2049" max="2049" width="16.5703125" customWidth="1"/>
    <col min="2050" max="2050" width="18.7109375" customWidth="1"/>
    <col min="2051" max="2051" width="9.42578125" customWidth="1"/>
    <col min="2052" max="2052" width="14.85546875" customWidth="1"/>
    <col min="2053" max="2053" width="13.85546875" customWidth="1"/>
    <col min="2054" max="2054" width="12.42578125" customWidth="1"/>
    <col min="2055" max="2055" width="15" customWidth="1"/>
    <col min="2056" max="2069" width="5.7109375" customWidth="1"/>
    <col min="2305" max="2305" width="16.5703125" customWidth="1"/>
    <col min="2306" max="2306" width="18.7109375" customWidth="1"/>
    <col min="2307" max="2307" width="9.42578125" customWidth="1"/>
    <col min="2308" max="2308" width="14.85546875" customWidth="1"/>
    <col min="2309" max="2309" width="13.85546875" customWidth="1"/>
    <col min="2310" max="2310" width="12.42578125" customWidth="1"/>
    <col min="2311" max="2311" width="15" customWidth="1"/>
    <col min="2312" max="2325" width="5.7109375" customWidth="1"/>
    <col min="2561" max="2561" width="16.5703125" customWidth="1"/>
    <col min="2562" max="2562" width="18.7109375" customWidth="1"/>
    <col min="2563" max="2563" width="9.42578125" customWidth="1"/>
    <col min="2564" max="2564" width="14.85546875" customWidth="1"/>
    <col min="2565" max="2565" width="13.85546875" customWidth="1"/>
    <col min="2566" max="2566" width="12.42578125" customWidth="1"/>
    <col min="2567" max="2567" width="15" customWidth="1"/>
    <col min="2568" max="2581" width="5.7109375" customWidth="1"/>
    <col min="2817" max="2817" width="16.5703125" customWidth="1"/>
    <col min="2818" max="2818" width="18.7109375" customWidth="1"/>
    <col min="2819" max="2819" width="9.42578125" customWidth="1"/>
    <col min="2820" max="2820" width="14.85546875" customWidth="1"/>
    <col min="2821" max="2821" width="13.85546875" customWidth="1"/>
    <col min="2822" max="2822" width="12.42578125" customWidth="1"/>
    <col min="2823" max="2823" width="15" customWidth="1"/>
    <col min="2824" max="2837" width="5.7109375" customWidth="1"/>
    <col min="3073" max="3073" width="16.5703125" customWidth="1"/>
    <col min="3074" max="3074" width="18.7109375" customWidth="1"/>
    <col min="3075" max="3075" width="9.42578125" customWidth="1"/>
    <col min="3076" max="3076" width="14.85546875" customWidth="1"/>
    <col min="3077" max="3077" width="13.85546875" customWidth="1"/>
    <col min="3078" max="3078" width="12.42578125" customWidth="1"/>
    <col min="3079" max="3079" width="15" customWidth="1"/>
    <col min="3080" max="3093" width="5.7109375" customWidth="1"/>
    <col min="3329" max="3329" width="16.5703125" customWidth="1"/>
    <col min="3330" max="3330" width="18.7109375" customWidth="1"/>
    <col min="3331" max="3331" width="9.42578125" customWidth="1"/>
    <col min="3332" max="3332" width="14.85546875" customWidth="1"/>
    <col min="3333" max="3333" width="13.85546875" customWidth="1"/>
    <col min="3334" max="3334" width="12.42578125" customWidth="1"/>
    <col min="3335" max="3335" width="15" customWidth="1"/>
    <col min="3336" max="3349" width="5.7109375" customWidth="1"/>
    <col min="3585" max="3585" width="16.5703125" customWidth="1"/>
    <col min="3586" max="3586" width="18.7109375" customWidth="1"/>
    <col min="3587" max="3587" width="9.42578125" customWidth="1"/>
    <col min="3588" max="3588" width="14.85546875" customWidth="1"/>
    <col min="3589" max="3589" width="13.85546875" customWidth="1"/>
    <col min="3590" max="3590" width="12.42578125" customWidth="1"/>
    <col min="3591" max="3591" width="15" customWidth="1"/>
    <col min="3592" max="3605" width="5.7109375" customWidth="1"/>
    <col min="3841" max="3841" width="16.5703125" customWidth="1"/>
    <col min="3842" max="3842" width="18.7109375" customWidth="1"/>
    <col min="3843" max="3843" width="9.42578125" customWidth="1"/>
    <col min="3844" max="3844" width="14.85546875" customWidth="1"/>
    <col min="3845" max="3845" width="13.85546875" customWidth="1"/>
    <col min="3846" max="3846" width="12.42578125" customWidth="1"/>
    <col min="3847" max="3847" width="15" customWidth="1"/>
    <col min="3848" max="3861" width="5.7109375" customWidth="1"/>
    <col min="4097" max="4097" width="16.5703125" customWidth="1"/>
    <col min="4098" max="4098" width="18.7109375" customWidth="1"/>
    <col min="4099" max="4099" width="9.42578125" customWidth="1"/>
    <col min="4100" max="4100" width="14.85546875" customWidth="1"/>
    <col min="4101" max="4101" width="13.85546875" customWidth="1"/>
    <col min="4102" max="4102" width="12.42578125" customWidth="1"/>
    <col min="4103" max="4103" width="15" customWidth="1"/>
    <col min="4104" max="4117" width="5.7109375" customWidth="1"/>
    <col min="4353" max="4353" width="16.5703125" customWidth="1"/>
    <col min="4354" max="4354" width="18.7109375" customWidth="1"/>
    <col min="4355" max="4355" width="9.42578125" customWidth="1"/>
    <col min="4356" max="4356" width="14.85546875" customWidth="1"/>
    <col min="4357" max="4357" width="13.85546875" customWidth="1"/>
    <col min="4358" max="4358" width="12.42578125" customWidth="1"/>
    <col min="4359" max="4359" width="15" customWidth="1"/>
    <col min="4360" max="4373" width="5.7109375" customWidth="1"/>
    <col min="4609" max="4609" width="16.5703125" customWidth="1"/>
    <col min="4610" max="4610" width="18.7109375" customWidth="1"/>
    <col min="4611" max="4611" width="9.42578125" customWidth="1"/>
    <col min="4612" max="4612" width="14.85546875" customWidth="1"/>
    <col min="4613" max="4613" width="13.85546875" customWidth="1"/>
    <col min="4614" max="4614" width="12.42578125" customWidth="1"/>
    <col min="4615" max="4615" width="15" customWidth="1"/>
    <col min="4616" max="4629" width="5.7109375" customWidth="1"/>
    <col min="4865" max="4865" width="16.5703125" customWidth="1"/>
    <col min="4866" max="4866" width="18.7109375" customWidth="1"/>
    <col min="4867" max="4867" width="9.42578125" customWidth="1"/>
    <col min="4868" max="4868" width="14.85546875" customWidth="1"/>
    <col min="4869" max="4869" width="13.85546875" customWidth="1"/>
    <col min="4870" max="4870" width="12.42578125" customWidth="1"/>
    <col min="4871" max="4871" width="15" customWidth="1"/>
    <col min="4872" max="4885" width="5.7109375" customWidth="1"/>
    <col min="5121" max="5121" width="16.5703125" customWidth="1"/>
    <col min="5122" max="5122" width="18.7109375" customWidth="1"/>
    <col min="5123" max="5123" width="9.42578125" customWidth="1"/>
    <col min="5124" max="5124" width="14.85546875" customWidth="1"/>
    <col min="5125" max="5125" width="13.85546875" customWidth="1"/>
    <col min="5126" max="5126" width="12.42578125" customWidth="1"/>
    <col min="5127" max="5127" width="15" customWidth="1"/>
    <col min="5128" max="5141" width="5.7109375" customWidth="1"/>
    <col min="5377" max="5377" width="16.5703125" customWidth="1"/>
    <col min="5378" max="5378" width="18.7109375" customWidth="1"/>
    <col min="5379" max="5379" width="9.42578125" customWidth="1"/>
    <col min="5380" max="5380" width="14.85546875" customWidth="1"/>
    <col min="5381" max="5381" width="13.85546875" customWidth="1"/>
    <col min="5382" max="5382" width="12.42578125" customWidth="1"/>
    <col min="5383" max="5383" width="15" customWidth="1"/>
    <col min="5384" max="5397" width="5.7109375" customWidth="1"/>
    <col min="5633" max="5633" width="16.5703125" customWidth="1"/>
    <col min="5634" max="5634" width="18.7109375" customWidth="1"/>
    <col min="5635" max="5635" width="9.42578125" customWidth="1"/>
    <col min="5636" max="5636" width="14.85546875" customWidth="1"/>
    <col min="5637" max="5637" width="13.85546875" customWidth="1"/>
    <col min="5638" max="5638" width="12.42578125" customWidth="1"/>
    <col min="5639" max="5639" width="15" customWidth="1"/>
    <col min="5640" max="5653" width="5.7109375" customWidth="1"/>
    <col min="5889" max="5889" width="16.5703125" customWidth="1"/>
    <col min="5890" max="5890" width="18.7109375" customWidth="1"/>
    <col min="5891" max="5891" width="9.42578125" customWidth="1"/>
    <col min="5892" max="5892" width="14.85546875" customWidth="1"/>
    <col min="5893" max="5893" width="13.85546875" customWidth="1"/>
    <col min="5894" max="5894" width="12.42578125" customWidth="1"/>
    <col min="5895" max="5895" width="15" customWidth="1"/>
    <col min="5896" max="5909" width="5.7109375" customWidth="1"/>
    <col min="6145" max="6145" width="16.5703125" customWidth="1"/>
    <col min="6146" max="6146" width="18.7109375" customWidth="1"/>
    <col min="6147" max="6147" width="9.42578125" customWidth="1"/>
    <col min="6148" max="6148" width="14.85546875" customWidth="1"/>
    <col min="6149" max="6149" width="13.85546875" customWidth="1"/>
    <col min="6150" max="6150" width="12.42578125" customWidth="1"/>
    <col min="6151" max="6151" width="15" customWidth="1"/>
    <col min="6152" max="6165" width="5.7109375" customWidth="1"/>
    <col min="6401" max="6401" width="16.5703125" customWidth="1"/>
    <col min="6402" max="6402" width="18.7109375" customWidth="1"/>
    <col min="6403" max="6403" width="9.42578125" customWidth="1"/>
    <col min="6404" max="6404" width="14.85546875" customWidth="1"/>
    <col min="6405" max="6405" width="13.85546875" customWidth="1"/>
    <col min="6406" max="6406" width="12.42578125" customWidth="1"/>
    <col min="6407" max="6407" width="15" customWidth="1"/>
    <col min="6408" max="6421" width="5.7109375" customWidth="1"/>
    <col min="6657" max="6657" width="16.5703125" customWidth="1"/>
    <col min="6658" max="6658" width="18.7109375" customWidth="1"/>
    <col min="6659" max="6659" width="9.42578125" customWidth="1"/>
    <col min="6660" max="6660" width="14.85546875" customWidth="1"/>
    <col min="6661" max="6661" width="13.85546875" customWidth="1"/>
    <col min="6662" max="6662" width="12.42578125" customWidth="1"/>
    <col min="6663" max="6663" width="15" customWidth="1"/>
    <col min="6664" max="6677" width="5.7109375" customWidth="1"/>
    <col min="6913" max="6913" width="16.5703125" customWidth="1"/>
    <col min="6914" max="6914" width="18.7109375" customWidth="1"/>
    <col min="6915" max="6915" width="9.42578125" customWidth="1"/>
    <col min="6916" max="6916" width="14.85546875" customWidth="1"/>
    <col min="6917" max="6917" width="13.85546875" customWidth="1"/>
    <col min="6918" max="6918" width="12.42578125" customWidth="1"/>
    <col min="6919" max="6919" width="15" customWidth="1"/>
    <col min="6920" max="6933" width="5.7109375" customWidth="1"/>
    <col min="7169" max="7169" width="16.5703125" customWidth="1"/>
    <col min="7170" max="7170" width="18.7109375" customWidth="1"/>
    <col min="7171" max="7171" width="9.42578125" customWidth="1"/>
    <col min="7172" max="7172" width="14.85546875" customWidth="1"/>
    <col min="7173" max="7173" width="13.85546875" customWidth="1"/>
    <col min="7174" max="7174" width="12.42578125" customWidth="1"/>
    <col min="7175" max="7175" width="15" customWidth="1"/>
    <col min="7176" max="7189" width="5.7109375" customWidth="1"/>
    <col min="7425" max="7425" width="16.5703125" customWidth="1"/>
    <col min="7426" max="7426" width="18.7109375" customWidth="1"/>
    <col min="7427" max="7427" width="9.42578125" customWidth="1"/>
    <col min="7428" max="7428" width="14.85546875" customWidth="1"/>
    <col min="7429" max="7429" width="13.85546875" customWidth="1"/>
    <col min="7430" max="7430" width="12.42578125" customWidth="1"/>
    <col min="7431" max="7431" width="15" customWidth="1"/>
    <col min="7432" max="7445" width="5.7109375" customWidth="1"/>
    <col min="7681" max="7681" width="16.5703125" customWidth="1"/>
    <col min="7682" max="7682" width="18.7109375" customWidth="1"/>
    <col min="7683" max="7683" width="9.42578125" customWidth="1"/>
    <col min="7684" max="7684" width="14.85546875" customWidth="1"/>
    <col min="7685" max="7685" width="13.85546875" customWidth="1"/>
    <col min="7686" max="7686" width="12.42578125" customWidth="1"/>
    <col min="7687" max="7687" width="15" customWidth="1"/>
    <col min="7688" max="7701" width="5.7109375" customWidth="1"/>
    <col min="7937" max="7937" width="16.5703125" customWidth="1"/>
    <col min="7938" max="7938" width="18.7109375" customWidth="1"/>
    <col min="7939" max="7939" width="9.42578125" customWidth="1"/>
    <col min="7940" max="7940" width="14.85546875" customWidth="1"/>
    <col min="7941" max="7941" width="13.85546875" customWidth="1"/>
    <col min="7942" max="7942" width="12.42578125" customWidth="1"/>
    <col min="7943" max="7943" width="15" customWidth="1"/>
    <col min="7944" max="7957" width="5.7109375" customWidth="1"/>
    <col min="8193" max="8193" width="16.5703125" customWidth="1"/>
    <col min="8194" max="8194" width="18.7109375" customWidth="1"/>
    <col min="8195" max="8195" width="9.42578125" customWidth="1"/>
    <col min="8196" max="8196" width="14.85546875" customWidth="1"/>
    <col min="8197" max="8197" width="13.85546875" customWidth="1"/>
    <col min="8198" max="8198" width="12.42578125" customWidth="1"/>
    <col min="8199" max="8199" width="15" customWidth="1"/>
    <col min="8200" max="8213" width="5.7109375" customWidth="1"/>
    <col min="8449" max="8449" width="16.5703125" customWidth="1"/>
    <col min="8450" max="8450" width="18.7109375" customWidth="1"/>
    <col min="8451" max="8451" width="9.42578125" customWidth="1"/>
    <col min="8452" max="8452" width="14.85546875" customWidth="1"/>
    <col min="8453" max="8453" width="13.85546875" customWidth="1"/>
    <col min="8454" max="8454" width="12.42578125" customWidth="1"/>
    <col min="8455" max="8455" width="15" customWidth="1"/>
    <col min="8456" max="8469" width="5.7109375" customWidth="1"/>
    <col min="8705" max="8705" width="16.5703125" customWidth="1"/>
    <col min="8706" max="8706" width="18.7109375" customWidth="1"/>
    <col min="8707" max="8707" width="9.42578125" customWidth="1"/>
    <col min="8708" max="8708" width="14.85546875" customWidth="1"/>
    <col min="8709" max="8709" width="13.85546875" customWidth="1"/>
    <col min="8710" max="8710" width="12.42578125" customWidth="1"/>
    <col min="8711" max="8711" width="15" customWidth="1"/>
    <col min="8712" max="8725" width="5.7109375" customWidth="1"/>
    <col min="8961" max="8961" width="16.5703125" customWidth="1"/>
    <col min="8962" max="8962" width="18.7109375" customWidth="1"/>
    <col min="8963" max="8963" width="9.42578125" customWidth="1"/>
    <col min="8964" max="8964" width="14.85546875" customWidth="1"/>
    <col min="8965" max="8965" width="13.85546875" customWidth="1"/>
    <col min="8966" max="8966" width="12.42578125" customWidth="1"/>
    <col min="8967" max="8967" width="15" customWidth="1"/>
    <col min="8968" max="8981" width="5.7109375" customWidth="1"/>
    <col min="9217" max="9217" width="16.5703125" customWidth="1"/>
    <col min="9218" max="9218" width="18.7109375" customWidth="1"/>
    <col min="9219" max="9219" width="9.42578125" customWidth="1"/>
    <col min="9220" max="9220" width="14.85546875" customWidth="1"/>
    <col min="9221" max="9221" width="13.85546875" customWidth="1"/>
    <col min="9222" max="9222" width="12.42578125" customWidth="1"/>
    <col min="9223" max="9223" width="15" customWidth="1"/>
    <col min="9224" max="9237" width="5.7109375" customWidth="1"/>
    <col min="9473" max="9473" width="16.5703125" customWidth="1"/>
    <col min="9474" max="9474" width="18.7109375" customWidth="1"/>
    <col min="9475" max="9475" width="9.42578125" customWidth="1"/>
    <col min="9476" max="9476" width="14.85546875" customWidth="1"/>
    <col min="9477" max="9477" width="13.85546875" customWidth="1"/>
    <col min="9478" max="9478" width="12.42578125" customWidth="1"/>
    <col min="9479" max="9479" width="15" customWidth="1"/>
    <col min="9480" max="9493" width="5.7109375" customWidth="1"/>
    <col min="9729" max="9729" width="16.5703125" customWidth="1"/>
    <col min="9730" max="9730" width="18.7109375" customWidth="1"/>
    <col min="9731" max="9731" width="9.42578125" customWidth="1"/>
    <col min="9732" max="9732" width="14.85546875" customWidth="1"/>
    <col min="9733" max="9733" width="13.85546875" customWidth="1"/>
    <col min="9734" max="9734" width="12.42578125" customWidth="1"/>
    <col min="9735" max="9735" width="15" customWidth="1"/>
    <col min="9736" max="9749" width="5.7109375" customWidth="1"/>
    <col min="9985" max="9985" width="16.5703125" customWidth="1"/>
    <col min="9986" max="9986" width="18.7109375" customWidth="1"/>
    <col min="9987" max="9987" width="9.42578125" customWidth="1"/>
    <col min="9988" max="9988" width="14.85546875" customWidth="1"/>
    <col min="9989" max="9989" width="13.85546875" customWidth="1"/>
    <col min="9990" max="9990" width="12.42578125" customWidth="1"/>
    <col min="9991" max="9991" width="15" customWidth="1"/>
    <col min="9992" max="10005" width="5.7109375" customWidth="1"/>
    <col min="10241" max="10241" width="16.5703125" customWidth="1"/>
    <col min="10242" max="10242" width="18.7109375" customWidth="1"/>
    <col min="10243" max="10243" width="9.42578125" customWidth="1"/>
    <col min="10244" max="10244" width="14.85546875" customWidth="1"/>
    <col min="10245" max="10245" width="13.85546875" customWidth="1"/>
    <col min="10246" max="10246" width="12.42578125" customWidth="1"/>
    <col min="10247" max="10247" width="15" customWidth="1"/>
    <col min="10248" max="10261" width="5.7109375" customWidth="1"/>
    <col min="10497" max="10497" width="16.5703125" customWidth="1"/>
    <col min="10498" max="10498" width="18.7109375" customWidth="1"/>
    <col min="10499" max="10499" width="9.42578125" customWidth="1"/>
    <col min="10500" max="10500" width="14.85546875" customWidth="1"/>
    <col min="10501" max="10501" width="13.85546875" customWidth="1"/>
    <col min="10502" max="10502" width="12.42578125" customWidth="1"/>
    <col min="10503" max="10503" width="15" customWidth="1"/>
    <col min="10504" max="10517" width="5.7109375" customWidth="1"/>
    <col min="10753" max="10753" width="16.5703125" customWidth="1"/>
    <col min="10754" max="10754" width="18.7109375" customWidth="1"/>
    <col min="10755" max="10755" width="9.42578125" customWidth="1"/>
    <col min="10756" max="10756" width="14.85546875" customWidth="1"/>
    <col min="10757" max="10757" width="13.85546875" customWidth="1"/>
    <col min="10758" max="10758" width="12.42578125" customWidth="1"/>
    <col min="10759" max="10759" width="15" customWidth="1"/>
    <col min="10760" max="10773" width="5.7109375" customWidth="1"/>
    <col min="11009" max="11009" width="16.5703125" customWidth="1"/>
    <col min="11010" max="11010" width="18.7109375" customWidth="1"/>
    <col min="11011" max="11011" width="9.42578125" customWidth="1"/>
    <col min="11012" max="11012" width="14.85546875" customWidth="1"/>
    <col min="11013" max="11013" width="13.85546875" customWidth="1"/>
    <col min="11014" max="11014" width="12.42578125" customWidth="1"/>
    <col min="11015" max="11015" width="15" customWidth="1"/>
    <col min="11016" max="11029" width="5.7109375" customWidth="1"/>
    <col min="11265" max="11265" width="16.5703125" customWidth="1"/>
    <col min="11266" max="11266" width="18.7109375" customWidth="1"/>
    <col min="11267" max="11267" width="9.42578125" customWidth="1"/>
    <col min="11268" max="11268" width="14.85546875" customWidth="1"/>
    <col min="11269" max="11269" width="13.85546875" customWidth="1"/>
    <col min="11270" max="11270" width="12.42578125" customWidth="1"/>
    <col min="11271" max="11271" width="15" customWidth="1"/>
    <col min="11272" max="11285" width="5.7109375" customWidth="1"/>
    <col min="11521" max="11521" width="16.5703125" customWidth="1"/>
    <col min="11522" max="11522" width="18.7109375" customWidth="1"/>
    <col min="11523" max="11523" width="9.42578125" customWidth="1"/>
    <col min="11524" max="11524" width="14.85546875" customWidth="1"/>
    <col min="11525" max="11525" width="13.85546875" customWidth="1"/>
    <col min="11526" max="11526" width="12.42578125" customWidth="1"/>
    <col min="11527" max="11527" width="15" customWidth="1"/>
    <col min="11528" max="11541" width="5.7109375" customWidth="1"/>
    <col min="11777" max="11777" width="16.5703125" customWidth="1"/>
    <col min="11778" max="11778" width="18.7109375" customWidth="1"/>
    <col min="11779" max="11779" width="9.42578125" customWidth="1"/>
    <col min="11780" max="11780" width="14.85546875" customWidth="1"/>
    <col min="11781" max="11781" width="13.85546875" customWidth="1"/>
    <col min="11782" max="11782" width="12.42578125" customWidth="1"/>
    <col min="11783" max="11783" width="15" customWidth="1"/>
    <col min="11784" max="11797" width="5.7109375" customWidth="1"/>
    <col min="12033" max="12033" width="16.5703125" customWidth="1"/>
    <col min="12034" max="12034" width="18.7109375" customWidth="1"/>
    <col min="12035" max="12035" width="9.42578125" customWidth="1"/>
    <col min="12036" max="12036" width="14.85546875" customWidth="1"/>
    <col min="12037" max="12037" width="13.85546875" customWidth="1"/>
    <col min="12038" max="12038" width="12.42578125" customWidth="1"/>
    <col min="12039" max="12039" width="15" customWidth="1"/>
    <col min="12040" max="12053" width="5.7109375" customWidth="1"/>
    <col min="12289" max="12289" width="16.5703125" customWidth="1"/>
    <col min="12290" max="12290" width="18.7109375" customWidth="1"/>
    <col min="12291" max="12291" width="9.42578125" customWidth="1"/>
    <col min="12292" max="12292" width="14.85546875" customWidth="1"/>
    <col min="12293" max="12293" width="13.85546875" customWidth="1"/>
    <col min="12294" max="12294" width="12.42578125" customWidth="1"/>
    <col min="12295" max="12295" width="15" customWidth="1"/>
    <col min="12296" max="12309" width="5.7109375" customWidth="1"/>
    <col min="12545" max="12545" width="16.5703125" customWidth="1"/>
    <col min="12546" max="12546" width="18.7109375" customWidth="1"/>
    <col min="12547" max="12547" width="9.42578125" customWidth="1"/>
    <col min="12548" max="12548" width="14.85546875" customWidth="1"/>
    <col min="12549" max="12549" width="13.85546875" customWidth="1"/>
    <col min="12550" max="12550" width="12.42578125" customWidth="1"/>
    <col min="12551" max="12551" width="15" customWidth="1"/>
    <col min="12552" max="12565" width="5.7109375" customWidth="1"/>
    <col min="12801" max="12801" width="16.5703125" customWidth="1"/>
    <col min="12802" max="12802" width="18.7109375" customWidth="1"/>
    <col min="12803" max="12803" width="9.42578125" customWidth="1"/>
    <col min="12804" max="12804" width="14.85546875" customWidth="1"/>
    <col min="12805" max="12805" width="13.85546875" customWidth="1"/>
    <col min="12806" max="12806" width="12.42578125" customWidth="1"/>
    <col min="12807" max="12807" width="15" customWidth="1"/>
    <col min="12808" max="12821" width="5.7109375" customWidth="1"/>
    <col min="13057" max="13057" width="16.5703125" customWidth="1"/>
    <col min="13058" max="13058" width="18.7109375" customWidth="1"/>
    <col min="13059" max="13059" width="9.42578125" customWidth="1"/>
    <col min="13060" max="13060" width="14.85546875" customWidth="1"/>
    <col min="13061" max="13061" width="13.85546875" customWidth="1"/>
    <col min="13062" max="13062" width="12.42578125" customWidth="1"/>
    <col min="13063" max="13063" width="15" customWidth="1"/>
    <col min="13064" max="13077" width="5.7109375" customWidth="1"/>
    <col min="13313" max="13313" width="16.5703125" customWidth="1"/>
    <col min="13314" max="13314" width="18.7109375" customWidth="1"/>
    <col min="13315" max="13315" width="9.42578125" customWidth="1"/>
    <col min="13316" max="13316" width="14.85546875" customWidth="1"/>
    <col min="13317" max="13317" width="13.85546875" customWidth="1"/>
    <col min="13318" max="13318" width="12.42578125" customWidth="1"/>
    <col min="13319" max="13319" width="15" customWidth="1"/>
    <col min="13320" max="13333" width="5.7109375" customWidth="1"/>
    <col min="13569" max="13569" width="16.5703125" customWidth="1"/>
    <col min="13570" max="13570" width="18.7109375" customWidth="1"/>
    <col min="13571" max="13571" width="9.42578125" customWidth="1"/>
    <col min="13572" max="13572" width="14.85546875" customWidth="1"/>
    <col min="13573" max="13573" width="13.85546875" customWidth="1"/>
    <col min="13574" max="13574" width="12.42578125" customWidth="1"/>
    <col min="13575" max="13575" width="15" customWidth="1"/>
    <col min="13576" max="13589" width="5.7109375" customWidth="1"/>
    <col min="13825" max="13825" width="16.5703125" customWidth="1"/>
    <col min="13826" max="13826" width="18.7109375" customWidth="1"/>
    <col min="13827" max="13827" width="9.42578125" customWidth="1"/>
    <col min="13828" max="13828" width="14.85546875" customWidth="1"/>
    <col min="13829" max="13829" width="13.85546875" customWidth="1"/>
    <col min="13830" max="13830" width="12.42578125" customWidth="1"/>
    <col min="13831" max="13831" width="15" customWidth="1"/>
    <col min="13832" max="13845" width="5.7109375" customWidth="1"/>
    <col min="14081" max="14081" width="16.5703125" customWidth="1"/>
    <col min="14082" max="14082" width="18.7109375" customWidth="1"/>
    <col min="14083" max="14083" width="9.42578125" customWidth="1"/>
    <col min="14084" max="14084" width="14.85546875" customWidth="1"/>
    <col min="14085" max="14085" width="13.85546875" customWidth="1"/>
    <col min="14086" max="14086" width="12.42578125" customWidth="1"/>
    <col min="14087" max="14087" width="15" customWidth="1"/>
    <col min="14088" max="14101" width="5.7109375" customWidth="1"/>
    <col min="14337" max="14337" width="16.5703125" customWidth="1"/>
    <col min="14338" max="14338" width="18.7109375" customWidth="1"/>
    <col min="14339" max="14339" width="9.42578125" customWidth="1"/>
    <col min="14340" max="14340" width="14.85546875" customWidth="1"/>
    <col min="14341" max="14341" width="13.85546875" customWidth="1"/>
    <col min="14342" max="14342" width="12.42578125" customWidth="1"/>
    <col min="14343" max="14343" width="15" customWidth="1"/>
    <col min="14344" max="14357" width="5.7109375" customWidth="1"/>
    <col min="14593" max="14593" width="16.5703125" customWidth="1"/>
    <col min="14594" max="14594" width="18.7109375" customWidth="1"/>
    <col min="14595" max="14595" width="9.42578125" customWidth="1"/>
    <col min="14596" max="14596" width="14.85546875" customWidth="1"/>
    <col min="14597" max="14597" width="13.85546875" customWidth="1"/>
    <col min="14598" max="14598" width="12.42578125" customWidth="1"/>
    <col min="14599" max="14599" width="15" customWidth="1"/>
    <col min="14600" max="14613" width="5.7109375" customWidth="1"/>
    <col min="14849" max="14849" width="16.5703125" customWidth="1"/>
    <col min="14850" max="14850" width="18.7109375" customWidth="1"/>
    <col min="14851" max="14851" width="9.42578125" customWidth="1"/>
    <col min="14852" max="14852" width="14.85546875" customWidth="1"/>
    <col min="14853" max="14853" width="13.85546875" customWidth="1"/>
    <col min="14854" max="14854" width="12.42578125" customWidth="1"/>
    <col min="14855" max="14855" width="15" customWidth="1"/>
    <col min="14856" max="14869" width="5.7109375" customWidth="1"/>
    <col min="15105" max="15105" width="16.5703125" customWidth="1"/>
    <col min="15106" max="15106" width="18.7109375" customWidth="1"/>
    <col min="15107" max="15107" width="9.42578125" customWidth="1"/>
    <col min="15108" max="15108" width="14.85546875" customWidth="1"/>
    <col min="15109" max="15109" width="13.85546875" customWidth="1"/>
    <col min="15110" max="15110" width="12.42578125" customWidth="1"/>
    <col min="15111" max="15111" width="15" customWidth="1"/>
    <col min="15112" max="15125" width="5.7109375" customWidth="1"/>
    <col min="15361" max="15361" width="16.5703125" customWidth="1"/>
    <col min="15362" max="15362" width="18.7109375" customWidth="1"/>
    <col min="15363" max="15363" width="9.42578125" customWidth="1"/>
    <col min="15364" max="15364" width="14.85546875" customWidth="1"/>
    <col min="15365" max="15365" width="13.85546875" customWidth="1"/>
    <col min="15366" max="15366" width="12.42578125" customWidth="1"/>
    <col min="15367" max="15367" width="15" customWidth="1"/>
    <col min="15368" max="15381" width="5.7109375" customWidth="1"/>
    <col min="15617" max="15617" width="16.5703125" customWidth="1"/>
    <col min="15618" max="15618" width="18.7109375" customWidth="1"/>
    <col min="15619" max="15619" width="9.42578125" customWidth="1"/>
    <col min="15620" max="15620" width="14.85546875" customWidth="1"/>
    <col min="15621" max="15621" width="13.85546875" customWidth="1"/>
    <col min="15622" max="15622" width="12.42578125" customWidth="1"/>
    <col min="15623" max="15623" width="15" customWidth="1"/>
    <col min="15624" max="15637" width="5.7109375" customWidth="1"/>
    <col min="15873" max="15873" width="16.5703125" customWidth="1"/>
    <col min="15874" max="15874" width="18.7109375" customWidth="1"/>
    <col min="15875" max="15875" width="9.42578125" customWidth="1"/>
    <col min="15876" max="15876" width="14.85546875" customWidth="1"/>
    <col min="15877" max="15877" width="13.85546875" customWidth="1"/>
    <col min="15878" max="15878" width="12.42578125" customWidth="1"/>
    <col min="15879" max="15879" width="15" customWidth="1"/>
    <col min="15880" max="15893" width="5.7109375" customWidth="1"/>
    <col min="16129" max="16129" width="16.5703125" customWidth="1"/>
    <col min="16130" max="16130" width="18.7109375" customWidth="1"/>
    <col min="16131" max="16131" width="9.42578125" customWidth="1"/>
    <col min="16132" max="16132" width="14.85546875" customWidth="1"/>
    <col min="16133" max="16133" width="13.85546875" customWidth="1"/>
    <col min="16134" max="16134" width="12.42578125" customWidth="1"/>
    <col min="16135" max="16135" width="15" customWidth="1"/>
    <col min="16136" max="16149" width="5.710937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37" t="s">
        <v>16</v>
      </c>
      <c r="B4" s="12" t="s">
        <v>51</v>
      </c>
      <c r="C4" s="6">
        <f>VLOOKUP(B4,[20]Списки!$C$1:$E$40,2,FALSE)</f>
        <v>11510</v>
      </c>
      <c r="D4" s="6" t="str">
        <f>VLOOKUP(B4,[20]Списки!$C$1:$E$40,3,FALSE)</f>
        <v>СОШ с углуб.</v>
      </c>
      <c r="E4" s="38" t="s">
        <v>22</v>
      </c>
      <c r="F4" s="8">
        <v>72</v>
      </c>
      <c r="G4" s="8">
        <v>71</v>
      </c>
      <c r="H4" s="9">
        <v>2</v>
      </c>
      <c r="I4" s="9"/>
      <c r="J4" s="10">
        <v>1</v>
      </c>
      <c r="K4" s="10"/>
      <c r="L4" s="9"/>
      <c r="M4" s="9">
        <v>1</v>
      </c>
      <c r="N4" s="10">
        <v>1</v>
      </c>
      <c r="O4" s="10"/>
      <c r="P4" s="9"/>
      <c r="Q4" s="9">
        <v>1</v>
      </c>
      <c r="R4" s="10">
        <v>1</v>
      </c>
      <c r="S4" s="10"/>
      <c r="T4" s="9">
        <v>1</v>
      </c>
      <c r="U4" s="9"/>
      <c r="V4" s="11">
        <v>8</v>
      </c>
      <c r="X4" s="118">
        <v>0</v>
      </c>
      <c r="Y4" s="50">
        <f>COUNTIF(V$4:V142,X4)</f>
        <v>0</v>
      </c>
    </row>
    <row r="5" spans="1:25" x14ac:dyDescent="0.25">
      <c r="A5" s="37" t="str">
        <f t="shared" ref="A5:A21" si="0">A4</f>
        <v>Московский</v>
      </c>
      <c r="B5" s="12" t="str">
        <f t="shared" ref="B5:G20" si="1">B4</f>
        <v>ГБОУ СОШ №510</v>
      </c>
      <c r="C5" s="6">
        <f t="shared" si="1"/>
        <v>11510</v>
      </c>
      <c r="D5" s="6" t="str">
        <f t="shared" si="1"/>
        <v>СОШ с углуб.</v>
      </c>
      <c r="E5" s="8" t="str">
        <f t="shared" si="1"/>
        <v>2а</v>
      </c>
      <c r="F5" s="8">
        <f t="shared" si="1"/>
        <v>72</v>
      </c>
      <c r="G5" s="8">
        <f t="shared" si="1"/>
        <v>71</v>
      </c>
      <c r="H5" s="9">
        <v>2</v>
      </c>
      <c r="I5" s="9"/>
      <c r="J5" s="10">
        <v>1</v>
      </c>
      <c r="K5" s="10"/>
      <c r="L5" s="9"/>
      <c r="M5" s="9">
        <v>1</v>
      </c>
      <c r="N5" s="10">
        <v>1</v>
      </c>
      <c r="O5" s="10"/>
      <c r="P5" s="9">
        <v>2</v>
      </c>
      <c r="Q5" s="9"/>
      <c r="R5" s="10">
        <v>1</v>
      </c>
      <c r="S5" s="10"/>
      <c r="T5" s="9">
        <v>1</v>
      </c>
      <c r="U5" s="9"/>
      <c r="V5" s="11">
        <v>9</v>
      </c>
      <c r="X5" s="118">
        <v>1</v>
      </c>
      <c r="Y5" s="50">
        <f>COUNTIF(V$4:V143,X5)</f>
        <v>0</v>
      </c>
    </row>
    <row r="6" spans="1:25" x14ac:dyDescent="0.25">
      <c r="A6" s="37" t="str">
        <f t="shared" si="0"/>
        <v>Московский</v>
      </c>
      <c r="B6" s="12" t="str">
        <f t="shared" si="1"/>
        <v>ГБОУ СОШ №510</v>
      </c>
      <c r="C6" s="6">
        <f t="shared" si="1"/>
        <v>11510</v>
      </c>
      <c r="D6" s="6" t="str">
        <f t="shared" si="1"/>
        <v>СОШ с углуб.</v>
      </c>
      <c r="E6" s="8" t="str">
        <f t="shared" si="1"/>
        <v>2а</v>
      </c>
      <c r="F6" s="8">
        <f>F5</f>
        <v>72</v>
      </c>
      <c r="G6" s="8">
        <f t="shared" si="1"/>
        <v>71</v>
      </c>
      <c r="H6" s="9">
        <v>0</v>
      </c>
      <c r="I6" s="9"/>
      <c r="J6" s="10"/>
      <c r="K6" s="10">
        <v>1</v>
      </c>
      <c r="L6" s="9">
        <v>2</v>
      </c>
      <c r="M6" s="9"/>
      <c r="N6" s="10">
        <v>1</v>
      </c>
      <c r="O6" s="10"/>
      <c r="P6" s="9">
        <v>1</v>
      </c>
      <c r="Q6" s="9"/>
      <c r="R6" s="10">
        <v>1</v>
      </c>
      <c r="S6" s="10"/>
      <c r="T6" s="9">
        <v>2</v>
      </c>
      <c r="U6" s="9"/>
      <c r="V6" s="11">
        <v>8</v>
      </c>
      <c r="X6" s="118">
        <v>2</v>
      </c>
      <c r="Y6" s="50">
        <f>COUNTIF(V$4:V144,X6)</f>
        <v>0</v>
      </c>
    </row>
    <row r="7" spans="1:25" x14ac:dyDescent="0.25">
      <c r="A7" s="37" t="str">
        <f t="shared" si="0"/>
        <v>Московский</v>
      </c>
      <c r="B7" s="12" t="str">
        <f t="shared" si="1"/>
        <v>ГБОУ СОШ №510</v>
      </c>
      <c r="C7" s="6">
        <f t="shared" si="1"/>
        <v>11510</v>
      </c>
      <c r="D7" s="6" t="str">
        <f t="shared" si="1"/>
        <v>СОШ с углуб.</v>
      </c>
      <c r="E7" s="8" t="str">
        <f t="shared" si="1"/>
        <v>2а</v>
      </c>
      <c r="F7" s="8">
        <f t="shared" si="1"/>
        <v>72</v>
      </c>
      <c r="G7" s="8">
        <f t="shared" si="1"/>
        <v>71</v>
      </c>
      <c r="H7" s="9"/>
      <c r="I7" s="9">
        <v>1</v>
      </c>
      <c r="J7" s="10">
        <v>1</v>
      </c>
      <c r="K7" s="10"/>
      <c r="L7" s="9"/>
      <c r="M7" s="9">
        <v>2</v>
      </c>
      <c r="N7" s="10">
        <v>1</v>
      </c>
      <c r="O7" s="10"/>
      <c r="P7" s="9">
        <v>1</v>
      </c>
      <c r="Q7" s="9"/>
      <c r="R7" s="10">
        <v>1</v>
      </c>
      <c r="S7" s="10"/>
      <c r="T7" s="9">
        <v>1</v>
      </c>
      <c r="U7" s="9"/>
      <c r="V7" s="11">
        <v>8</v>
      </c>
      <c r="X7" s="118">
        <v>3</v>
      </c>
      <c r="Y7" s="50">
        <f>COUNTIF(V$4:V145,X7)</f>
        <v>3</v>
      </c>
    </row>
    <row r="8" spans="1:25" x14ac:dyDescent="0.25">
      <c r="A8" s="37" t="str">
        <f t="shared" si="0"/>
        <v>Московский</v>
      </c>
      <c r="B8" s="12" t="str">
        <f t="shared" si="1"/>
        <v>ГБОУ СОШ №510</v>
      </c>
      <c r="C8" s="6">
        <f t="shared" si="1"/>
        <v>11510</v>
      </c>
      <c r="D8" s="6" t="str">
        <f t="shared" si="1"/>
        <v>СОШ с углуб.</v>
      </c>
      <c r="E8" s="8" t="str">
        <f t="shared" si="1"/>
        <v>2а</v>
      </c>
      <c r="F8" s="8">
        <f t="shared" si="1"/>
        <v>72</v>
      </c>
      <c r="G8" s="8">
        <f t="shared" si="1"/>
        <v>71</v>
      </c>
      <c r="H8" s="9">
        <v>1</v>
      </c>
      <c r="I8" s="9"/>
      <c r="J8" s="10">
        <v>1</v>
      </c>
      <c r="K8" s="10"/>
      <c r="L8" s="9">
        <v>0</v>
      </c>
      <c r="M8" s="9"/>
      <c r="N8" s="10">
        <v>1</v>
      </c>
      <c r="O8" s="10"/>
      <c r="P8" s="9">
        <v>1</v>
      </c>
      <c r="Q8" s="9"/>
      <c r="R8" s="10">
        <v>1</v>
      </c>
      <c r="S8" s="10"/>
      <c r="T8" s="9">
        <v>1</v>
      </c>
      <c r="U8" s="9"/>
      <c r="V8" s="11">
        <v>6</v>
      </c>
      <c r="X8" s="118">
        <v>4</v>
      </c>
      <c r="Y8" s="50">
        <f>COUNTIF(V$4:V146,X8)</f>
        <v>3</v>
      </c>
    </row>
    <row r="9" spans="1:25" x14ac:dyDescent="0.25">
      <c r="A9" s="37" t="str">
        <f t="shared" si="0"/>
        <v>Московский</v>
      </c>
      <c r="B9" s="12" t="str">
        <f t="shared" si="1"/>
        <v>ГБОУ СОШ №510</v>
      </c>
      <c r="C9" s="6">
        <f t="shared" si="1"/>
        <v>11510</v>
      </c>
      <c r="D9" s="6" t="str">
        <f t="shared" si="1"/>
        <v>СОШ с углуб.</v>
      </c>
      <c r="E9" s="8" t="str">
        <f t="shared" si="1"/>
        <v>2а</v>
      </c>
      <c r="F9" s="8">
        <f t="shared" si="1"/>
        <v>72</v>
      </c>
      <c r="G9" s="8">
        <f t="shared" si="1"/>
        <v>71</v>
      </c>
      <c r="H9" s="9"/>
      <c r="I9" s="9">
        <v>2</v>
      </c>
      <c r="J9" s="10">
        <v>1</v>
      </c>
      <c r="K9" s="10"/>
      <c r="L9" s="9">
        <v>2</v>
      </c>
      <c r="M9" s="9"/>
      <c r="N9" s="10">
        <v>0</v>
      </c>
      <c r="O9" s="10"/>
      <c r="P9" s="9">
        <v>2</v>
      </c>
      <c r="Q9" s="9"/>
      <c r="R9" s="10">
        <v>0</v>
      </c>
      <c r="S9" s="10"/>
      <c r="T9" s="9"/>
      <c r="U9" s="9">
        <v>2</v>
      </c>
      <c r="V9" s="11">
        <v>9</v>
      </c>
      <c r="X9" s="118">
        <v>5</v>
      </c>
      <c r="Y9" s="50">
        <f>COUNTIF(V$4:V147,X9)</f>
        <v>5</v>
      </c>
    </row>
    <row r="10" spans="1:25" x14ac:dyDescent="0.25">
      <c r="A10" s="37" t="str">
        <f t="shared" si="0"/>
        <v>Московский</v>
      </c>
      <c r="B10" s="12" t="str">
        <f t="shared" si="1"/>
        <v>ГБОУ СОШ №510</v>
      </c>
      <c r="C10" s="6">
        <f t="shared" si="1"/>
        <v>11510</v>
      </c>
      <c r="D10" s="6" t="str">
        <f t="shared" si="1"/>
        <v>СОШ с углуб.</v>
      </c>
      <c r="E10" s="8" t="str">
        <f t="shared" si="1"/>
        <v>2а</v>
      </c>
      <c r="F10" s="8">
        <f t="shared" si="1"/>
        <v>72</v>
      </c>
      <c r="G10" s="8">
        <f t="shared" si="1"/>
        <v>71</v>
      </c>
      <c r="H10" s="9">
        <v>1</v>
      </c>
      <c r="I10" s="9"/>
      <c r="J10" s="10">
        <v>1</v>
      </c>
      <c r="K10" s="10"/>
      <c r="L10" s="9">
        <v>2</v>
      </c>
      <c r="M10" s="9"/>
      <c r="N10" s="10">
        <v>1</v>
      </c>
      <c r="O10" s="10"/>
      <c r="P10" s="9">
        <v>2</v>
      </c>
      <c r="Q10" s="9"/>
      <c r="R10" s="10">
        <v>1</v>
      </c>
      <c r="S10" s="10"/>
      <c r="T10" s="9">
        <v>1</v>
      </c>
      <c r="U10" s="9"/>
      <c r="V10" s="11">
        <v>9</v>
      </c>
      <c r="X10" s="118">
        <v>6</v>
      </c>
      <c r="Y10" s="50">
        <f>COUNTIF(V$4:V148,X10)</f>
        <v>5</v>
      </c>
    </row>
    <row r="11" spans="1:25" x14ac:dyDescent="0.25">
      <c r="A11" s="37" t="str">
        <f t="shared" si="0"/>
        <v>Московский</v>
      </c>
      <c r="B11" s="12" t="str">
        <f t="shared" si="1"/>
        <v>ГБОУ СОШ №510</v>
      </c>
      <c r="C11" s="6">
        <f t="shared" si="1"/>
        <v>11510</v>
      </c>
      <c r="D11" s="6" t="str">
        <f t="shared" si="1"/>
        <v>СОШ с углуб.</v>
      </c>
      <c r="E11" s="8" t="str">
        <f t="shared" si="1"/>
        <v>2а</v>
      </c>
      <c r="F11" s="8">
        <f t="shared" si="1"/>
        <v>72</v>
      </c>
      <c r="G11" s="8">
        <f t="shared" si="1"/>
        <v>71</v>
      </c>
      <c r="H11" s="9"/>
      <c r="I11" s="9">
        <v>2</v>
      </c>
      <c r="J11" s="10"/>
      <c r="K11" s="10">
        <v>1</v>
      </c>
      <c r="L11" s="9">
        <v>2</v>
      </c>
      <c r="M11" s="9"/>
      <c r="N11" s="10">
        <v>1</v>
      </c>
      <c r="O11" s="10"/>
      <c r="P11" s="9">
        <v>0</v>
      </c>
      <c r="Q11" s="9"/>
      <c r="R11" s="10">
        <v>1</v>
      </c>
      <c r="S11" s="10"/>
      <c r="T11" s="9">
        <v>2</v>
      </c>
      <c r="U11" s="9"/>
      <c r="V11" s="11">
        <v>9</v>
      </c>
      <c r="X11" s="118">
        <v>7</v>
      </c>
      <c r="Y11" s="50">
        <f>COUNTIF(V$4:V149,X11)</f>
        <v>8</v>
      </c>
    </row>
    <row r="12" spans="1:25" x14ac:dyDescent="0.25">
      <c r="A12" s="37" t="str">
        <f t="shared" si="0"/>
        <v>Московский</v>
      </c>
      <c r="B12" s="12" t="str">
        <f t="shared" si="1"/>
        <v>ГБОУ СОШ №510</v>
      </c>
      <c r="C12" s="6">
        <f t="shared" si="1"/>
        <v>11510</v>
      </c>
      <c r="D12" s="6" t="str">
        <f t="shared" si="1"/>
        <v>СОШ с углуб.</v>
      </c>
      <c r="E12" s="8" t="str">
        <f t="shared" si="1"/>
        <v>2а</v>
      </c>
      <c r="F12" s="8">
        <f t="shared" si="1"/>
        <v>72</v>
      </c>
      <c r="G12" s="8">
        <f t="shared" si="1"/>
        <v>71</v>
      </c>
      <c r="H12" s="9">
        <v>2</v>
      </c>
      <c r="I12" s="9"/>
      <c r="J12" s="10">
        <v>1</v>
      </c>
      <c r="K12" s="10"/>
      <c r="L12" s="9"/>
      <c r="M12" s="9">
        <v>1</v>
      </c>
      <c r="N12" s="10">
        <v>1</v>
      </c>
      <c r="O12" s="10"/>
      <c r="P12" s="9">
        <v>2</v>
      </c>
      <c r="Q12" s="9"/>
      <c r="R12" s="10">
        <v>1</v>
      </c>
      <c r="S12" s="10"/>
      <c r="T12" s="9">
        <v>1</v>
      </c>
      <c r="U12" s="9"/>
      <c r="V12" s="11">
        <v>9</v>
      </c>
      <c r="X12" s="118">
        <v>8</v>
      </c>
      <c r="Y12" s="50">
        <f>COUNTIF(V$4:V150,X12)</f>
        <v>14</v>
      </c>
    </row>
    <row r="13" spans="1:25" x14ac:dyDescent="0.25">
      <c r="A13" s="37" t="str">
        <f t="shared" si="0"/>
        <v>Московский</v>
      </c>
      <c r="B13" s="12" t="str">
        <f t="shared" si="1"/>
        <v>ГБОУ СОШ №510</v>
      </c>
      <c r="C13" s="6">
        <f t="shared" si="1"/>
        <v>11510</v>
      </c>
      <c r="D13" s="6" t="str">
        <f t="shared" si="1"/>
        <v>СОШ с углуб.</v>
      </c>
      <c r="E13" s="8" t="str">
        <f t="shared" si="1"/>
        <v>2а</v>
      </c>
      <c r="F13" s="8">
        <f t="shared" si="1"/>
        <v>72</v>
      </c>
      <c r="G13" s="8">
        <f t="shared" si="1"/>
        <v>71</v>
      </c>
      <c r="H13" s="9"/>
      <c r="I13" s="9">
        <v>2</v>
      </c>
      <c r="J13" s="10">
        <v>1</v>
      </c>
      <c r="K13" s="10"/>
      <c r="L13" s="9"/>
      <c r="M13" s="9">
        <v>0</v>
      </c>
      <c r="N13" s="10">
        <v>1</v>
      </c>
      <c r="O13" s="10"/>
      <c r="P13" s="9">
        <v>2</v>
      </c>
      <c r="Q13" s="9"/>
      <c r="R13" s="10">
        <v>1</v>
      </c>
      <c r="S13" s="10"/>
      <c r="T13" s="9">
        <v>1</v>
      </c>
      <c r="U13" s="9"/>
      <c r="V13" s="11">
        <v>8</v>
      </c>
      <c r="X13" s="118">
        <v>9</v>
      </c>
      <c r="Y13" s="50">
        <f>COUNTIF(V$4:V151,X13)</f>
        <v>19</v>
      </c>
    </row>
    <row r="14" spans="1:25" x14ac:dyDescent="0.25">
      <c r="A14" s="37" t="str">
        <f t="shared" si="0"/>
        <v>Московский</v>
      </c>
      <c r="B14" s="12" t="str">
        <f t="shared" si="1"/>
        <v>ГБОУ СОШ №510</v>
      </c>
      <c r="C14" s="6">
        <f t="shared" si="1"/>
        <v>11510</v>
      </c>
      <c r="D14" s="6" t="str">
        <f t="shared" si="1"/>
        <v>СОШ с углуб.</v>
      </c>
      <c r="E14" s="8" t="str">
        <f t="shared" si="1"/>
        <v>2а</v>
      </c>
      <c r="F14" s="8">
        <f t="shared" si="1"/>
        <v>72</v>
      </c>
      <c r="G14" s="8">
        <f t="shared" si="1"/>
        <v>71</v>
      </c>
      <c r="H14" s="9"/>
      <c r="I14" s="9">
        <v>2</v>
      </c>
      <c r="J14" s="10">
        <v>1</v>
      </c>
      <c r="K14" s="10"/>
      <c r="L14" s="9">
        <v>2</v>
      </c>
      <c r="M14" s="9"/>
      <c r="N14" s="10">
        <v>1</v>
      </c>
      <c r="O14" s="10"/>
      <c r="P14" s="9"/>
      <c r="Q14" s="9">
        <v>2</v>
      </c>
      <c r="R14" s="10">
        <v>1</v>
      </c>
      <c r="S14" s="10"/>
      <c r="T14" s="9">
        <v>2</v>
      </c>
      <c r="U14" s="9"/>
      <c r="V14" s="11">
        <v>11</v>
      </c>
      <c r="X14" s="118">
        <v>10</v>
      </c>
      <c r="Y14" s="50">
        <f>COUNTIF(V$4:V152,X14)</f>
        <v>11</v>
      </c>
    </row>
    <row r="15" spans="1:25" x14ac:dyDescent="0.25">
      <c r="A15" s="37" t="str">
        <f t="shared" si="0"/>
        <v>Московский</v>
      </c>
      <c r="B15" s="12" t="str">
        <f t="shared" si="1"/>
        <v>ГБОУ СОШ №510</v>
      </c>
      <c r="C15" s="6">
        <f t="shared" si="1"/>
        <v>11510</v>
      </c>
      <c r="D15" s="6" t="str">
        <f t="shared" si="1"/>
        <v>СОШ с углуб.</v>
      </c>
      <c r="E15" s="8" t="str">
        <f t="shared" si="1"/>
        <v>2а</v>
      </c>
      <c r="F15" s="8">
        <f t="shared" si="1"/>
        <v>72</v>
      </c>
      <c r="G15" s="8">
        <f t="shared" si="1"/>
        <v>71</v>
      </c>
      <c r="H15" s="9">
        <v>0</v>
      </c>
      <c r="I15" s="9"/>
      <c r="J15" s="10"/>
      <c r="K15" s="10">
        <v>1</v>
      </c>
      <c r="L15" s="9">
        <v>2</v>
      </c>
      <c r="M15" s="9">
        <v>1</v>
      </c>
      <c r="N15" s="10"/>
      <c r="O15" s="10">
        <v>0</v>
      </c>
      <c r="P15" s="9"/>
      <c r="Q15" s="9"/>
      <c r="R15" s="10">
        <v>0</v>
      </c>
      <c r="S15" s="10">
        <v>1</v>
      </c>
      <c r="T15" s="9"/>
      <c r="U15" s="9"/>
      <c r="V15" s="11">
        <v>5</v>
      </c>
      <c r="X15" s="118">
        <v>11</v>
      </c>
      <c r="Y15" s="50">
        <f>COUNTIF(V$4:V153,X15)</f>
        <v>3</v>
      </c>
    </row>
    <row r="16" spans="1:25" x14ac:dyDescent="0.25">
      <c r="A16" s="37" t="str">
        <f t="shared" si="0"/>
        <v>Московский</v>
      </c>
      <c r="B16" s="12" t="str">
        <f t="shared" si="1"/>
        <v>ГБОУ СОШ №510</v>
      </c>
      <c r="C16" s="6">
        <f t="shared" si="1"/>
        <v>11510</v>
      </c>
      <c r="D16" s="6" t="str">
        <f t="shared" si="1"/>
        <v>СОШ с углуб.</v>
      </c>
      <c r="E16" s="8" t="str">
        <f t="shared" si="1"/>
        <v>2а</v>
      </c>
      <c r="F16" s="8">
        <f t="shared" si="1"/>
        <v>72</v>
      </c>
      <c r="G16" s="8">
        <f t="shared" si="1"/>
        <v>71</v>
      </c>
      <c r="H16" s="9"/>
      <c r="I16" s="9">
        <v>2</v>
      </c>
      <c r="J16" s="10"/>
      <c r="K16" s="10">
        <v>1</v>
      </c>
      <c r="L16" s="9"/>
      <c r="M16" s="9">
        <v>2</v>
      </c>
      <c r="N16" s="10">
        <v>1</v>
      </c>
      <c r="O16" s="10"/>
      <c r="P16" s="9"/>
      <c r="Q16" s="9">
        <v>1</v>
      </c>
      <c r="R16" s="10">
        <v>1</v>
      </c>
      <c r="S16" s="10"/>
      <c r="T16" s="9">
        <v>2</v>
      </c>
      <c r="U16" s="9"/>
      <c r="V16" s="11">
        <v>10</v>
      </c>
      <c r="Y16" s="156">
        <f>SUM(Y4:Y15)</f>
        <v>71</v>
      </c>
    </row>
    <row r="17" spans="1:22" x14ac:dyDescent="0.25">
      <c r="A17" s="37" t="str">
        <f t="shared" si="0"/>
        <v>Московский</v>
      </c>
      <c r="B17" s="12" t="str">
        <f t="shared" si="1"/>
        <v>ГБОУ СОШ №510</v>
      </c>
      <c r="C17" s="6">
        <f t="shared" si="1"/>
        <v>11510</v>
      </c>
      <c r="D17" s="6" t="str">
        <f t="shared" si="1"/>
        <v>СОШ с углуб.</v>
      </c>
      <c r="E17" s="8" t="str">
        <f t="shared" si="1"/>
        <v>2а</v>
      </c>
      <c r="F17" s="8">
        <f t="shared" si="1"/>
        <v>72</v>
      </c>
      <c r="G17" s="8">
        <f t="shared" si="1"/>
        <v>71</v>
      </c>
      <c r="H17" s="9"/>
      <c r="I17" s="9">
        <v>2</v>
      </c>
      <c r="J17" s="10">
        <v>1</v>
      </c>
      <c r="K17" s="10"/>
      <c r="L17" s="9">
        <v>2</v>
      </c>
      <c r="M17" s="9"/>
      <c r="N17" s="10">
        <v>1</v>
      </c>
      <c r="O17" s="10"/>
      <c r="P17" s="9">
        <v>0</v>
      </c>
      <c r="Q17" s="9"/>
      <c r="R17" s="10">
        <v>1</v>
      </c>
      <c r="S17" s="10"/>
      <c r="T17" s="9">
        <v>1</v>
      </c>
      <c r="U17" s="9"/>
      <c r="V17" s="11">
        <v>8</v>
      </c>
    </row>
    <row r="18" spans="1:22" x14ac:dyDescent="0.25">
      <c r="A18" s="37" t="str">
        <f t="shared" si="0"/>
        <v>Московский</v>
      </c>
      <c r="B18" s="12" t="str">
        <f t="shared" si="1"/>
        <v>ГБОУ СОШ №510</v>
      </c>
      <c r="C18" s="6">
        <f t="shared" si="1"/>
        <v>11510</v>
      </c>
      <c r="D18" s="6" t="str">
        <f t="shared" si="1"/>
        <v>СОШ с углуб.</v>
      </c>
      <c r="E18" s="8" t="str">
        <f t="shared" si="1"/>
        <v>2а</v>
      </c>
      <c r="F18" s="8">
        <f t="shared" si="1"/>
        <v>72</v>
      </c>
      <c r="G18" s="8">
        <f t="shared" si="1"/>
        <v>71</v>
      </c>
      <c r="H18" s="9"/>
      <c r="I18" s="9">
        <v>2</v>
      </c>
      <c r="J18" s="10"/>
      <c r="K18" s="10">
        <v>1</v>
      </c>
      <c r="L18" s="9">
        <v>0</v>
      </c>
      <c r="M18" s="9"/>
      <c r="N18" s="10">
        <v>1</v>
      </c>
      <c r="O18" s="10"/>
      <c r="P18" s="9">
        <v>2</v>
      </c>
      <c r="Q18" s="9"/>
      <c r="R18" s="10">
        <v>1</v>
      </c>
      <c r="S18" s="10"/>
      <c r="T18" s="9">
        <v>2</v>
      </c>
      <c r="U18" s="9"/>
      <c r="V18" s="11">
        <v>9</v>
      </c>
    </row>
    <row r="19" spans="1:22" x14ac:dyDescent="0.25">
      <c r="A19" s="37" t="str">
        <f t="shared" si="0"/>
        <v>Московский</v>
      </c>
      <c r="B19" s="12" t="str">
        <f t="shared" si="1"/>
        <v>ГБОУ СОШ №510</v>
      </c>
      <c r="C19" s="6">
        <f t="shared" si="1"/>
        <v>11510</v>
      </c>
      <c r="D19" s="6" t="str">
        <f t="shared" si="1"/>
        <v>СОШ с углуб.</v>
      </c>
      <c r="E19" s="8" t="str">
        <f t="shared" si="1"/>
        <v>2а</v>
      </c>
      <c r="F19" s="8">
        <f t="shared" si="1"/>
        <v>72</v>
      </c>
      <c r="G19" s="8">
        <f t="shared" si="1"/>
        <v>71</v>
      </c>
      <c r="H19" s="9">
        <v>2</v>
      </c>
      <c r="I19" s="9"/>
      <c r="J19" s="10"/>
      <c r="K19" s="10">
        <v>1</v>
      </c>
      <c r="L19" s="9"/>
      <c r="M19" s="9">
        <v>0</v>
      </c>
      <c r="N19" s="10">
        <v>1</v>
      </c>
      <c r="O19" s="10"/>
      <c r="P19" s="9">
        <v>2</v>
      </c>
      <c r="Q19" s="9"/>
      <c r="R19" s="10">
        <v>1</v>
      </c>
      <c r="S19" s="10"/>
      <c r="T19" s="9">
        <v>1</v>
      </c>
      <c r="U19" s="9"/>
      <c r="V19" s="11">
        <v>8</v>
      </c>
    </row>
    <row r="20" spans="1:22" x14ac:dyDescent="0.25">
      <c r="A20" s="37" t="str">
        <f t="shared" si="0"/>
        <v>Московский</v>
      </c>
      <c r="B20" s="12" t="str">
        <f t="shared" si="1"/>
        <v>ГБОУ СОШ №510</v>
      </c>
      <c r="C20" s="6">
        <f t="shared" si="1"/>
        <v>11510</v>
      </c>
      <c r="D20" s="6" t="str">
        <f t="shared" si="1"/>
        <v>СОШ с углуб.</v>
      </c>
      <c r="E20" s="8" t="str">
        <f t="shared" si="1"/>
        <v>2а</v>
      </c>
      <c r="F20" s="8">
        <f t="shared" si="1"/>
        <v>72</v>
      </c>
      <c r="G20" s="8">
        <f t="shared" si="1"/>
        <v>71</v>
      </c>
      <c r="H20" s="9">
        <v>1</v>
      </c>
      <c r="I20" s="9"/>
      <c r="J20" s="10">
        <v>1</v>
      </c>
      <c r="K20" s="10"/>
      <c r="L20" s="9">
        <v>0</v>
      </c>
      <c r="M20" s="9"/>
      <c r="N20" s="10">
        <v>0</v>
      </c>
      <c r="O20" s="10"/>
      <c r="P20" s="9">
        <v>1</v>
      </c>
      <c r="Q20" s="9"/>
      <c r="R20" s="10">
        <v>1</v>
      </c>
      <c r="S20" s="10"/>
      <c r="T20" s="9">
        <v>1</v>
      </c>
      <c r="U20" s="9"/>
      <c r="V20" s="11">
        <v>5</v>
      </c>
    </row>
    <row r="21" spans="1:22" x14ac:dyDescent="0.25">
      <c r="A21" s="37" t="str">
        <f t="shared" si="0"/>
        <v>Московский</v>
      </c>
      <c r="B21" s="12" t="str">
        <f t="shared" ref="B21:G21" si="2">B20</f>
        <v>ГБОУ СОШ №510</v>
      </c>
      <c r="C21" s="6">
        <f t="shared" si="2"/>
        <v>11510</v>
      </c>
      <c r="D21" s="6" t="str">
        <f t="shared" si="2"/>
        <v>СОШ с углуб.</v>
      </c>
      <c r="E21" s="8" t="str">
        <f t="shared" si="2"/>
        <v>2а</v>
      </c>
      <c r="F21" s="8">
        <f t="shared" si="2"/>
        <v>72</v>
      </c>
      <c r="G21" s="8">
        <f t="shared" si="2"/>
        <v>71</v>
      </c>
      <c r="H21" s="9">
        <v>0</v>
      </c>
      <c r="I21" s="9"/>
      <c r="J21" s="10">
        <v>1</v>
      </c>
      <c r="K21" s="10"/>
      <c r="L21" s="9">
        <v>2</v>
      </c>
      <c r="M21" s="9"/>
      <c r="N21" s="10">
        <v>1</v>
      </c>
      <c r="O21" s="10"/>
      <c r="P21" s="9"/>
      <c r="Q21" s="9">
        <v>2</v>
      </c>
      <c r="R21" s="10">
        <v>1</v>
      </c>
      <c r="S21" s="10"/>
      <c r="T21" s="9"/>
      <c r="U21" s="9">
        <v>2</v>
      </c>
      <c r="V21" s="11">
        <v>9</v>
      </c>
    </row>
    <row r="22" spans="1:22" x14ac:dyDescent="0.25">
      <c r="A22" s="37" t="str">
        <f t="shared" ref="A22:G37" si="3">A21</f>
        <v>Московский</v>
      </c>
      <c r="B22" s="12" t="str">
        <f t="shared" si="3"/>
        <v>ГБОУ СОШ №510</v>
      </c>
      <c r="C22" s="6">
        <f t="shared" si="3"/>
        <v>11510</v>
      </c>
      <c r="D22" s="6" t="str">
        <f t="shared" si="3"/>
        <v>СОШ с углуб.</v>
      </c>
      <c r="E22" s="8" t="str">
        <f t="shared" si="3"/>
        <v>2а</v>
      </c>
      <c r="F22" s="8">
        <f t="shared" si="3"/>
        <v>72</v>
      </c>
      <c r="G22" s="8">
        <f t="shared" si="3"/>
        <v>71</v>
      </c>
      <c r="H22" s="9">
        <v>2</v>
      </c>
      <c r="I22" s="9"/>
      <c r="J22" s="10">
        <v>1</v>
      </c>
      <c r="K22" s="10"/>
      <c r="L22" s="9"/>
      <c r="M22" s="9">
        <v>0</v>
      </c>
      <c r="N22" s="10">
        <v>1</v>
      </c>
      <c r="O22" s="10"/>
      <c r="P22" s="9">
        <v>0</v>
      </c>
      <c r="Q22" s="9"/>
      <c r="R22" s="10">
        <v>1</v>
      </c>
      <c r="S22" s="10"/>
      <c r="T22" s="9">
        <v>2</v>
      </c>
      <c r="U22" s="9"/>
      <c r="V22" s="11">
        <v>7</v>
      </c>
    </row>
    <row r="23" spans="1:22" x14ac:dyDescent="0.25">
      <c r="A23" s="37" t="str">
        <f t="shared" si="3"/>
        <v>Московский</v>
      </c>
      <c r="B23" s="12" t="str">
        <f t="shared" si="3"/>
        <v>ГБОУ СОШ №510</v>
      </c>
      <c r="C23" s="6">
        <f t="shared" si="3"/>
        <v>11510</v>
      </c>
      <c r="D23" s="6" t="str">
        <f t="shared" si="3"/>
        <v>СОШ с углуб.</v>
      </c>
      <c r="E23" s="8" t="str">
        <f t="shared" si="3"/>
        <v>2а</v>
      </c>
      <c r="F23" s="8">
        <f t="shared" si="3"/>
        <v>72</v>
      </c>
      <c r="G23" s="8">
        <f t="shared" si="3"/>
        <v>71</v>
      </c>
      <c r="H23" s="9">
        <v>0</v>
      </c>
      <c r="I23" s="9"/>
      <c r="J23" s="10"/>
      <c r="K23" s="10">
        <v>1</v>
      </c>
      <c r="L23" s="9"/>
      <c r="M23" s="9">
        <v>0</v>
      </c>
      <c r="N23" s="10">
        <v>1</v>
      </c>
      <c r="O23" s="10"/>
      <c r="P23" s="9"/>
      <c r="Q23" s="9">
        <v>2</v>
      </c>
      <c r="R23" s="10">
        <v>1</v>
      </c>
      <c r="S23" s="10"/>
      <c r="T23" s="9"/>
      <c r="U23" s="9">
        <v>1</v>
      </c>
      <c r="V23" s="11">
        <v>6</v>
      </c>
    </row>
    <row r="24" spans="1:22" x14ac:dyDescent="0.25">
      <c r="A24" s="37" t="str">
        <f t="shared" si="3"/>
        <v>Московский</v>
      </c>
      <c r="B24" s="12" t="str">
        <f t="shared" si="3"/>
        <v>ГБОУ СОШ №510</v>
      </c>
      <c r="C24" s="6">
        <f t="shared" si="3"/>
        <v>11510</v>
      </c>
      <c r="D24" s="6" t="str">
        <f t="shared" si="3"/>
        <v>СОШ с углуб.</v>
      </c>
      <c r="E24" s="8" t="str">
        <f t="shared" si="3"/>
        <v>2а</v>
      </c>
      <c r="F24" s="8">
        <f t="shared" si="3"/>
        <v>72</v>
      </c>
      <c r="G24" s="8">
        <f t="shared" si="3"/>
        <v>71</v>
      </c>
      <c r="H24" s="9">
        <v>2</v>
      </c>
      <c r="I24" s="9"/>
      <c r="J24" s="10"/>
      <c r="K24" s="10">
        <v>1</v>
      </c>
      <c r="L24" s="9"/>
      <c r="M24" s="9">
        <v>0</v>
      </c>
      <c r="N24" s="10">
        <v>1</v>
      </c>
      <c r="O24" s="10"/>
      <c r="P24" s="9">
        <v>0</v>
      </c>
      <c r="Q24" s="9"/>
      <c r="R24" s="10">
        <v>1</v>
      </c>
      <c r="S24" s="10"/>
      <c r="T24" s="9">
        <v>2</v>
      </c>
      <c r="U24" s="9"/>
      <c r="V24" s="11">
        <v>7</v>
      </c>
    </row>
    <row r="25" spans="1:22" x14ac:dyDescent="0.25">
      <c r="A25" s="37" t="str">
        <f t="shared" si="3"/>
        <v>Московский</v>
      </c>
      <c r="B25" s="12" t="str">
        <f t="shared" si="3"/>
        <v>ГБОУ СОШ №510</v>
      </c>
      <c r="C25" s="6">
        <f t="shared" si="3"/>
        <v>11510</v>
      </c>
      <c r="D25" s="6" t="str">
        <f t="shared" si="3"/>
        <v>СОШ с углуб.</v>
      </c>
      <c r="E25" s="8" t="str">
        <f t="shared" si="3"/>
        <v>2а</v>
      </c>
      <c r="F25" s="8">
        <f t="shared" si="3"/>
        <v>72</v>
      </c>
      <c r="G25" s="8">
        <f t="shared" si="3"/>
        <v>71</v>
      </c>
      <c r="H25" s="9"/>
      <c r="I25" s="9">
        <v>2</v>
      </c>
      <c r="J25" s="10">
        <v>1</v>
      </c>
      <c r="K25" s="10"/>
      <c r="L25" s="9"/>
      <c r="M25" s="9">
        <v>1</v>
      </c>
      <c r="N25" s="10">
        <v>1</v>
      </c>
      <c r="O25" s="10"/>
      <c r="P25" s="9">
        <v>2</v>
      </c>
      <c r="Q25" s="9"/>
      <c r="R25" s="10">
        <v>1</v>
      </c>
      <c r="S25" s="10"/>
      <c r="T25" s="9">
        <v>1</v>
      </c>
      <c r="U25" s="9"/>
      <c r="V25" s="11">
        <v>9</v>
      </c>
    </row>
    <row r="26" spans="1:22" x14ac:dyDescent="0.25">
      <c r="A26" s="37" t="str">
        <f t="shared" si="3"/>
        <v>Московский</v>
      </c>
      <c r="B26" s="12" t="str">
        <f t="shared" si="3"/>
        <v>ГБОУ СОШ №510</v>
      </c>
      <c r="C26" s="6">
        <f t="shared" si="3"/>
        <v>11510</v>
      </c>
      <c r="D26" s="6" t="str">
        <f t="shared" si="3"/>
        <v>СОШ с углуб.</v>
      </c>
      <c r="E26" s="8" t="str">
        <f t="shared" si="3"/>
        <v>2а</v>
      </c>
      <c r="F26" s="8">
        <f t="shared" si="3"/>
        <v>72</v>
      </c>
      <c r="G26" s="8">
        <f t="shared" si="3"/>
        <v>71</v>
      </c>
      <c r="H26" s="9">
        <v>2</v>
      </c>
      <c r="I26" s="9"/>
      <c r="J26" s="10">
        <v>1</v>
      </c>
      <c r="K26" s="10"/>
      <c r="L26" s="9"/>
      <c r="M26" s="9">
        <v>1</v>
      </c>
      <c r="N26" s="10">
        <v>1</v>
      </c>
      <c r="O26" s="10"/>
      <c r="P26" s="9"/>
      <c r="Q26" s="9">
        <v>1</v>
      </c>
      <c r="R26" s="10">
        <v>1</v>
      </c>
      <c r="S26" s="10"/>
      <c r="T26" s="9">
        <v>1</v>
      </c>
      <c r="U26" s="9"/>
      <c r="V26" s="11">
        <v>8</v>
      </c>
    </row>
    <row r="27" spans="1:22" x14ac:dyDescent="0.25">
      <c r="A27" s="37" t="str">
        <f t="shared" si="3"/>
        <v>Московский</v>
      </c>
      <c r="B27" s="12" t="str">
        <f t="shared" si="3"/>
        <v>ГБОУ СОШ №510</v>
      </c>
      <c r="C27" s="6">
        <f t="shared" si="3"/>
        <v>11510</v>
      </c>
      <c r="D27" s="6" t="str">
        <f t="shared" si="3"/>
        <v>СОШ с углуб.</v>
      </c>
      <c r="E27" s="8" t="str">
        <f t="shared" si="3"/>
        <v>2а</v>
      </c>
      <c r="F27" s="8">
        <f t="shared" si="3"/>
        <v>72</v>
      </c>
      <c r="G27" s="8">
        <f t="shared" si="3"/>
        <v>71</v>
      </c>
      <c r="H27" s="9">
        <v>2</v>
      </c>
      <c r="I27" s="9"/>
      <c r="J27" s="10">
        <v>1</v>
      </c>
      <c r="K27" s="10"/>
      <c r="L27" s="9"/>
      <c r="M27" s="9">
        <v>1</v>
      </c>
      <c r="N27" s="10">
        <v>1</v>
      </c>
      <c r="O27" s="10"/>
      <c r="P27" s="9">
        <v>1</v>
      </c>
      <c r="Q27" s="9"/>
      <c r="R27" s="10">
        <v>1</v>
      </c>
      <c r="S27" s="10"/>
      <c r="T27" s="9">
        <v>1</v>
      </c>
      <c r="U27" s="9"/>
      <c r="V27" s="11">
        <v>8</v>
      </c>
    </row>
    <row r="28" spans="1:22" x14ac:dyDescent="0.25">
      <c r="A28" s="37" t="str">
        <f t="shared" si="3"/>
        <v>Московский</v>
      </c>
      <c r="B28" s="12" t="str">
        <f t="shared" si="3"/>
        <v>ГБОУ СОШ №510</v>
      </c>
      <c r="C28" s="6">
        <f t="shared" si="3"/>
        <v>11510</v>
      </c>
      <c r="D28" s="6" t="str">
        <f t="shared" si="3"/>
        <v>СОШ с углуб.</v>
      </c>
      <c r="E28" s="8" t="str">
        <f t="shared" si="3"/>
        <v>2а</v>
      </c>
      <c r="F28" s="8">
        <f t="shared" si="3"/>
        <v>72</v>
      </c>
      <c r="G28" s="8">
        <f t="shared" si="3"/>
        <v>71</v>
      </c>
      <c r="H28" s="9"/>
      <c r="I28" s="9">
        <v>2</v>
      </c>
      <c r="J28" s="10"/>
      <c r="K28" s="10">
        <v>1</v>
      </c>
      <c r="L28" s="9">
        <v>0</v>
      </c>
      <c r="M28" s="9"/>
      <c r="N28" s="10">
        <v>1</v>
      </c>
      <c r="O28" s="10"/>
      <c r="P28" s="9">
        <v>2</v>
      </c>
      <c r="Q28" s="9"/>
      <c r="R28" s="10">
        <v>1</v>
      </c>
      <c r="S28" s="10"/>
      <c r="T28" s="9"/>
      <c r="U28" s="9">
        <v>2</v>
      </c>
      <c r="V28" s="11">
        <v>9</v>
      </c>
    </row>
    <row r="29" spans="1:22" x14ac:dyDescent="0.25">
      <c r="A29" s="37" t="str">
        <f t="shared" si="3"/>
        <v>Московский</v>
      </c>
      <c r="B29" s="12" t="str">
        <f t="shared" si="3"/>
        <v>ГБОУ СОШ №510</v>
      </c>
      <c r="C29" s="6">
        <f t="shared" si="3"/>
        <v>11510</v>
      </c>
      <c r="D29" s="6" t="str">
        <f t="shared" si="3"/>
        <v>СОШ с углуб.</v>
      </c>
      <c r="E29" s="39" t="s">
        <v>23</v>
      </c>
      <c r="F29" s="8">
        <f t="shared" si="3"/>
        <v>72</v>
      </c>
      <c r="G29" s="8">
        <f t="shared" si="3"/>
        <v>71</v>
      </c>
      <c r="H29" s="9"/>
      <c r="I29" s="9">
        <v>2</v>
      </c>
      <c r="J29" s="10">
        <v>1</v>
      </c>
      <c r="K29" s="10"/>
      <c r="L29" s="9"/>
      <c r="M29" s="9">
        <v>1</v>
      </c>
      <c r="N29" s="10">
        <v>1</v>
      </c>
      <c r="O29" s="10"/>
      <c r="P29" s="9">
        <v>2</v>
      </c>
      <c r="Q29" s="9"/>
      <c r="R29" s="10">
        <v>1</v>
      </c>
      <c r="S29" s="10"/>
      <c r="T29" s="9">
        <v>1</v>
      </c>
      <c r="U29" s="9"/>
      <c r="V29" s="11">
        <f>IF(COUNTBLANK(H29:U29)&lt;=7,SUM(H29:U29),"Не писал")</f>
        <v>9</v>
      </c>
    </row>
    <row r="30" spans="1:22" x14ac:dyDescent="0.25">
      <c r="A30" s="37" t="str">
        <f t="shared" si="3"/>
        <v>Московский</v>
      </c>
      <c r="B30" s="12" t="str">
        <f t="shared" si="3"/>
        <v>ГБОУ СОШ №510</v>
      </c>
      <c r="C30" s="6">
        <f t="shared" si="3"/>
        <v>11510</v>
      </c>
      <c r="D30" s="6" t="str">
        <f t="shared" si="3"/>
        <v>СОШ с углуб.</v>
      </c>
      <c r="E30" s="8" t="str">
        <f t="shared" si="3"/>
        <v>2б</v>
      </c>
      <c r="F30" s="8">
        <f t="shared" si="3"/>
        <v>72</v>
      </c>
      <c r="G30" s="8">
        <f t="shared" si="3"/>
        <v>71</v>
      </c>
      <c r="H30" s="9"/>
      <c r="I30" s="9">
        <v>2</v>
      </c>
      <c r="J30" s="10"/>
      <c r="K30" s="10">
        <v>1</v>
      </c>
      <c r="L30" s="9"/>
      <c r="M30" s="9">
        <v>1</v>
      </c>
      <c r="N30" s="10">
        <v>1</v>
      </c>
      <c r="O30" s="10"/>
      <c r="P30" s="9">
        <v>2</v>
      </c>
      <c r="Q30" s="9"/>
      <c r="R30" s="10">
        <v>1</v>
      </c>
      <c r="S30" s="10"/>
      <c r="T30" s="9">
        <v>2</v>
      </c>
      <c r="U30" s="9"/>
      <c r="V30" s="11">
        <f t="shared" ref="V30:V54" si="4">IF(COUNTBLANK(H30:U30)&lt;=7,SUM(H30:U30),"Не писал")</f>
        <v>10</v>
      </c>
    </row>
    <row r="31" spans="1:22" x14ac:dyDescent="0.25">
      <c r="A31" s="37" t="str">
        <f t="shared" si="3"/>
        <v>Московский</v>
      </c>
      <c r="B31" s="12" t="str">
        <f t="shared" si="3"/>
        <v>ГБОУ СОШ №510</v>
      </c>
      <c r="C31" s="6">
        <f t="shared" si="3"/>
        <v>11510</v>
      </c>
      <c r="D31" s="6" t="str">
        <f t="shared" si="3"/>
        <v>СОШ с углуб.</v>
      </c>
      <c r="E31" s="8" t="str">
        <f t="shared" si="3"/>
        <v>2б</v>
      </c>
      <c r="F31" s="8">
        <f t="shared" si="3"/>
        <v>72</v>
      </c>
      <c r="G31" s="8">
        <f t="shared" si="3"/>
        <v>71</v>
      </c>
      <c r="H31" s="9"/>
      <c r="I31" s="9">
        <v>2</v>
      </c>
      <c r="J31" s="10"/>
      <c r="K31" s="10">
        <v>1</v>
      </c>
      <c r="L31" s="9"/>
      <c r="M31" s="9">
        <v>1</v>
      </c>
      <c r="N31" s="10">
        <v>1</v>
      </c>
      <c r="O31" s="10"/>
      <c r="P31" s="9"/>
      <c r="Q31" s="9">
        <v>2</v>
      </c>
      <c r="R31" s="10">
        <v>1</v>
      </c>
      <c r="S31" s="10"/>
      <c r="T31" s="9">
        <v>2</v>
      </c>
      <c r="U31" s="9"/>
      <c r="V31" s="11">
        <f t="shared" si="4"/>
        <v>10</v>
      </c>
    </row>
    <row r="32" spans="1:22" x14ac:dyDescent="0.25">
      <c r="A32" s="37" t="str">
        <f t="shared" si="3"/>
        <v>Московский</v>
      </c>
      <c r="B32" s="12" t="str">
        <f t="shared" si="3"/>
        <v>ГБОУ СОШ №510</v>
      </c>
      <c r="C32" s="6">
        <f t="shared" si="3"/>
        <v>11510</v>
      </c>
      <c r="D32" s="6" t="str">
        <f t="shared" si="3"/>
        <v>СОШ с углуб.</v>
      </c>
      <c r="E32" s="8" t="str">
        <f t="shared" si="3"/>
        <v>2б</v>
      </c>
      <c r="F32" s="8">
        <f t="shared" si="3"/>
        <v>72</v>
      </c>
      <c r="G32" s="8">
        <f t="shared" si="3"/>
        <v>71</v>
      </c>
      <c r="H32" s="9">
        <v>1</v>
      </c>
      <c r="I32" s="9"/>
      <c r="J32" s="10"/>
      <c r="K32" s="10">
        <v>1</v>
      </c>
      <c r="L32" s="9"/>
      <c r="M32" s="9">
        <v>2</v>
      </c>
      <c r="N32" s="10">
        <v>1</v>
      </c>
      <c r="O32" s="10"/>
      <c r="P32" s="9">
        <v>2</v>
      </c>
      <c r="Q32" s="9"/>
      <c r="R32" s="10">
        <v>1</v>
      </c>
      <c r="S32" s="10"/>
      <c r="T32" s="9">
        <v>2</v>
      </c>
      <c r="U32" s="9"/>
      <c r="V32" s="11">
        <f t="shared" si="4"/>
        <v>10</v>
      </c>
    </row>
    <row r="33" spans="1:22" x14ac:dyDescent="0.25">
      <c r="A33" s="37" t="str">
        <f t="shared" si="3"/>
        <v>Московский</v>
      </c>
      <c r="B33" s="12" t="str">
        <f t="shared" si="3"/>
        <v>ГБОУ СОШ №510</v>
      </c>
      <c r="C33" s="6">
        <f t="shared" si="3"/>
        <v>11510</v>
      </c>
      <c r="D33" s="6" t="str">
        <f t="shared" si="3"/>
        <v>СОШ с углуб.</v>
      </c>
      <c r="E33" s="8" t="str">
        <f t="shared" si="3"/>
        <v>2б</v>
      </c>
      <c r="F33" s="8">
        <f t="shared" si="3"/>
        <v>72</v>
      </c>
      <c r="G33" s="8">
        <f t="shared" si="3"/>
        <v>71</v>
      </c>
      <c r="H33" s="9">
        <v>1</v>
      </c>
      <c r="I33" s="9"/>
      <c r="J33" s="10">
        <v>1</v>
      </c>
      <c r="K33" s="10"/>
      <c r="L33" s="9"/>
      <c r="M33" s="9">
        <v>0</v>
      </c>
      <c r="N33" s="10">
        <v>1</v>
      </c>
      <c r="O33" s="10"/>
      <c r="P33" s="9">
        <v>2</v>
      </c>
      <c r="Q33" s="9"/>
      <c r="R33" s="10">
        <v>1</v>
      </c>
      <c r="S33" s="10"/>
      <c r="T33" s="9">
        <v>0</v>
      </c>
      <c r="U33" s="9"/>
      <c r="V33" s="11">
        <f t="shared" si="4"/>
        <v>6</v>
      </c>
    </row>
    <row r="34" spans="1:22" x14ac:dyDescent="0.25">
      <c r="A34" s="37" t="str">
        <f t="shared" si="3"/>
        <v>Московский</v>
      </c>
      <c r="B34" s="12" t="str">
        <f t="shared" si="3"/>
        <v>ГБОУ СОШ №510</v>
      </c>
      <c r="C34" s="6">
        <f t="shared" si="3"/>
        <v>11510</v>
      </c>
      <c r="D34" s="6" t="str">
        <f t="shared" si="3"/>
        <v>СОШ с углуб.</v>
      </c>
      <c r="E34" s="8" t="str">
        <f t="shared" si="3"/>
        <v>2б</v>
      </c>
      <c r="F34" s="8">
        <f t="shared" si="3"/>
        <v>72</v>
      </c>
      <c r="G34" s="8">
        <f t="shared" si="3"/>
        <v>71</v>
      </c>
      <c r="H34" s="9">
        <v>1</v>
      </c>
      <c r="I34" s="9"/>
      <c r="J34" s="10">
        <v>1</v>
      </c>
      <c r="K34" s="10"/>
      <c r="L34" s="9">
        <v>2</v>
      </c>
      <c r="M34" s="9"/>
      <c r="N34" s="10">
        <v>1</v>
      </c>
      <c r="O34" s="10"/>
      <c r="P34" s="9">
        <v>2</v>
      </c>
      <c r="Q34" s="9"/>
      <c r="R34" s="10">
        <v>1</v>
      </c>
      <c r="S34" s="10"/>
      <c r="T34" s="9">
        <v>0</v>
      </c>
      <c r="U34" s="9"/>
      <c r="V34" s="11">
        <f t="shared" si="4"/>
        <v>8</v>
      </c>
    </row>
    <row r="35" spans="1:22" x14ac:dyDescent="0.25">
      <c r="A35" s="37" t="str">
        <f t="shared" si="3"/>
        <v>Московский</v>
      </c>
      <c r="B35" s="12" t="str">
        <f t="shared" si="3"/>
        <v>ГБОУ СОШ №510</v>
      </c>
      <c r="C35" s="6">
        <f t="shared" si="3"/>
        <v>11510</v>
      </c>
      <c r="D35" s="6" t="str">
        <f t="shared" si="3"/>
        <v>СОШ с углуб.</v>
      </c>
      <c r="E35" s="8" t="str">
        <f t="shared" si="3"/>
        <v>2б</v>
      </c>
      <c r="F35" s="8">
        <f t="shared" si="3"/>
        <v>72</v>
      </c>
      <c r="G35" s="8">
        <f t="shared" si="3"/>
        <v>71</v>
      </c>
      <c r="H35" s="9">
        <v>2</v>
      </c>
      <c r="I35" s="9"/>
      <c r="J35" s="10"/>
      <c r="K35" s="10">
        <v>1</v>
      </c>
      <c r="L35" s="9">
        <v>2</v>
      </c>
      <c r="M35" s="9"/>
      <c r="N35" s="10">
        <v>1</v>
      </c>
      <c r="O35" s="10"/>
      <c r="P35" s="9">
        <v>2</v>
      </c>
      <c r="Q35" s="9"/>
      <c r="R35" s="10">
        <v>1</v>
      </c>
      <c r="S35" s="10"/>
      <c r="T35" s="9"/>
      <c r="U35" s="9">
        <v>1</v>
      </c>
      <c r="V35" s="11">
        <f t="shared" si="4"/>
        <v>10</v>
      </c>
    </row>
    <row r="36" spans="1:22" x14ac:dyDescent="0.25">
      <c r="A36" s="37" t="str">
        <f t="shared" si="3"/>
        <v>Московский</v>
      </c>
      <c r="B36" s="12" t="str">
        <f t="shared" si="3"/>
        <v>ГБОУ СОШ №510</v>
      </c>
      <c r="C36" s="6">
        <f t="shared" si="3"/>
        <v>11510</v>
      </c>
      <c r="D36" s="6" t="str">
        <f t="shared" si="3"/>
        <v>СОШ с углуб.</v>
      </c>
      <c r="E36" s="8" t="str">
        <f t="shared" si="3"/>
        <v>2б</v>
      </c>
      <c r="F36" s="8">
        <f t="shared" si="3"/>
        <v>72</v>
      </c>
      <c r="G36" s="8">
        <f t="shared" si="3"/>
        <v>71</v>
      </c>
      <c r="H36" s="9">
        <v>1</v>
      </c>
      <c r="I36" s="9"/>
      <c r="J36" s="10"/>
      <c r="K36" s="10">
        <v>1</v>
      </c>
      <c r="L36" s="9"/>
      <c r="M36" s="9">
        <v>1</v>
      </c>
      <c r="N36" s="10"/>
      <c r="O36" s="10">
        <v>0</v>
      </c>
      <c r="P36" s="9">
        <v>0</v>
      </c>
      <c r="Q36" s="9"/>
      <c r="R36" s="10"/>
      <c r="S36" s="10">
        <v>0</v>
      </c>
      <c r="T36" s="9">
        <v>1</v>
      </c>
      <c r="U36" s="9"/>
      <c r="V36" s="11">
        <f t="shared" si="4"/>
        <v>4</v>
      </c>
    </row>
    <row r="37" spans="1:22" x14ac:dyDescent="0.25">
      <c r="A37" s="37" t="str">
        <f t="shared" si="3"/>
        <v>Московский</v>
      </c>
      <c r="B37" s="12" t="str">
        <f t="shared" si="3"/>
        <v>ГБОУ СОШ №510</v>
      </c>
      <c r="C37" s="6">
        <f t="shared" si="3"/>
        <v>11510</v>
      </c>
      <c r="D37" s="6" t="str">
        <f t="shared" si="3"/>
        <v>СОШ с углуб.</v>
      </c>
      <c r="E37" s="8" t="str">
        <f t="shared" si="3"/>
        <v>2б</v>
      </c>
      <c r="F37" s="8">
        <f t="shared" si="3"/>
        <v>72</v>
      </c>
      <c r="G37" s="8">
        <f t="shared" si="3"/>
        <v>71</v>
      </c>
      <c r="H37" s="9"/>
      <c r="I37" s="9">
        <v>2</v>
      </c>
      <c r="J37" s="10"/>
      <c r="K37" s="10">
        <v>1</v>
      </c>
      <c r="L37" s="9"/>
      <c r="M37" s="9">
        <v>1</v>
      </c>
      <c r="N37" s="10">
        <v>1</v>
      </c>
      <c r="O37" s="10"/>
      <c r="P37" s="9"/>
      <c r="Q37" s="9">
        <v>2</v>
      </c>
      <c r="R37" s="10">
        <v>1</v>
      </c>
      <c r="S37" s="10"/>
      <c r="T37" s="9"/>
      <c r="U37" s="9">
        <v>2</v>
      </c>
      <c r="V37" s="11">
        <f t="shared" si="4"/>
        <v>10</v>
      </c>
    </row>
    <row r="38" spans="1:22" x14ac:dyDescent="0.25">
      <c r="A38" s="37" t="str">
        <f t="shared" ref="A38:G53" si="5">A37</f>
        <v>Московский</v>
      </c>
      <c r="B38" s="12" t="str">
        <f t="shared" si="5"/>
        <v>ГБОУ СОШ №510</v>
      </c>
      <c r="C38" s="6">
        <f t="shared" si="5"/>
        <v>11510</v>
      </c>
      <c r="D38" s="6" t="str">
        <f t="shared" si="5"/>
        <v>СОШ с углуб.</v>
      </c>
      <c r="E38" s="8" t="str">
        <f t="shared" si="5"/>
        <v>2б</v>
      </c>
      <c r="F38" s="8">
        <f t="shared" si="5"/>
        <v>72</v>
      </c>
      <c r="G38" s="8">
        <f t="shared" si="5"/>
        <v>71</v>
      </c>
      <c r="H38" s="9">
        <v>2</v>
      </c>
      <c r="I38" s="9"/>
      <c r="J38" s="10"/>
      <c r="K38" s="10">
        <v>1</v>
      </c>
      <c r="L38" s="9"/>
      <c r="M38" s="9">
        <v>1</v>
      </c>
      <c r="N38" s="10">
        <v>1</v>
      </c>
      <c r="O38" s="10"/>
      <c r="P38" s="9">
        <v>2</v>
      </c>
      <c r="Q38" s="9"/>
      <c r="R38" s="10">
        <v>1</v>
      </c>
      <c r="S38" s="10"/>
      <c r="T38" s="9">
        <v>0</v>
      </c>
      <c r="U38" s="9"/>
      <c r="V38" s="11">
        <f t="shared" si="4"/>
        <v>8</v>
      </c>
    </row>
    <row r="39" spans="1:22" x14ac:dyDescent="0.25">
      <c r="A39" s="37" t="str">
        <f t="shared" si="5"/>
        <v>Московский</v>
      </c>
      <c r="B39" s="12" t="str">
        <f t="shared" si="5"/>
        <v>ГБОУ СОШ №510</v>
      </c>
      <c r="C39" s="6">
        <f t="shared" si="5"/>
        <v>11510</v>
      </c>
      <c r="D39" s="6" t="str">
        <f t="shared" si="5"/>
        <v>СОШ с углуб.</v>
      </c>
      <c r="E39" s="8" t="str">
        <f t="shared" si="5"/>
        <v>2б</v>
      </c>
      <c r="F39" s="8">
        <f t="shared" si="5"/>
        <v>72</v>
      </c>
      <c r="G39" s="8">
        <f t="shared" si="5"/>
        <v>71</v>
      </c>
      <c r="H39" s="9">
        <v>2</v>
      </c>
      <c r="I39" s="9"/>
      <c r="J39" s="10">
        <v>0</v>
      </c>
      <c r="K39" s="10"/>
      <c r="L39" s="9">
        <v>2</v>
      </c>
      <c r="M39" s="9"/>
      <c r="N39" s="10">
        <v>1</v>
      </c>
      <c r="O39" s="10"/>
      <c r="P39" s="9">
        <v>1</v>
      </c>
      <c r="Q39" s="9"/>
      <c r="R39" s="10">
        <v>1</v>
      </c>
      <c r="S39" s="10"/>
      <c r="T39" s="9"/>
      <c r="U39" s="9">
        <v>0</v>
      </c>
      <c r="V39" s="11">
        <f t="shared" si="4"/>
        <v>7</v>
      </c>
    </row>
    <row r="40" spans="1:22" x14ac:dyDescent="0.25">
      <c r="A40" s="37" t="str">
        <f t="shared" si="5"/>
        <v>Московский</v>
      </c>
      <c r="B40" s="12" t="str">
        <f t="shared" si="5"/>
        <v>ГБОУ СОШ №510</v>
      </c>
      <c r="C40" s="6">
        <f t="shared" si="5"/>
        <v>11510</v>
      </c>
      <c r="D40" s="6" t="str">
        <f t="shared" si="5"/>
        <v>СОШ с углуб.</v>
      </c>
      <c r="E40" s="8" t="str">
        <f t="shared" si="5"/>
        <v>2б</v>
      </c>
      <c r="F40" s="8">
        <f t="shared" si="5"/>
        <v>72</v>
      </c>
      <c r="G40" s="8">
        <f t="shared" si="5"/>
        <v>71</v>
      </c>
      <c r="H40" s="9"/>
      <c r="I40" s="9">
        <v>2</v>
      </c>
      <c r="J40" s="10"/>
      <c r="K40" s="10">
        <v>1</v>
      </c>
      <c r="L40" s="9"/>
      <c r="M40" s="9">
        <v>0</v>
      </c>
      <c r="N40" s="10">
        <v>0</v>
      </c>
      <c r="O40" s="10"/>
      <c r="P40" s="9">
        <v>2</v>
      </c>
      <c r="Q40" s="9"/>
      <c r="R40" s="10">
        <v>0</v>
      </c>
      <c r="S40" s="10">
        <v>0</v>
      </c>
      <c r="T40" s="9"/>
      <c r="U40" s="9"/>
      <c r="V40" s="11">
        <f t="shared" si="4"/>
        <v>5</v>
      </c>
    </row>
    <row r="41" spans="1:22" x14ac:dyDescent="0.25">
      <c r="A41" s="37" t="str">
        <f t="shared" si="5"/>
        <v>Московский</v>
      </c>
      <c r="B41" s="12" t="str">
        <f t="shared" si="5"/>
        <v>ГБОУ СОШ №510</v>
      </c>
      <c r="C41" s="6">
        <f t="shared" si="5"/>
        <v>11510</v>
      </c>
      <c r="D41" s="6" t="str">
        <f t="shared" si="5"/>
        <v>СОШ с углуб.</v>
      </c>
      <c r="E41" s="8" t="str">
        <f t="shared" si="5"/>
        <v>2б</v>
      </c>
      <c r="F41" s="8">
        <f t="shared" si="5"/>
        <v>72</v>
      </c>
      <c r="G41" s="8">
        <f t="shared" si="5"/>
        <v>71</v>
      </c>
      <c r="H41" s="9">
        <v>2</v>
      </c>
      <c r="I41" s="9"/>
      <c r="J41" s="10"/>
      <c r="K41" s="10">
        <v>1</v>
      </c>
      <c r="L41" s="9"/>
      <c r="M41" s="9">
        <v>1</v>
      </c>
      <c r="N41" s="10">
        <v>1</v>
      </c>
      <c r="O41" s="10"/>
      <c r="P41" s="9">
        <v>2</v>
      </c>
      <c r="Q41" s="9"/>
      <c r="R41" s="10"/>
      <c r="S41" s="10">
        <v>1</v>
      </c>
      <c r="T41" s="9">
        <v>1</v>
      </c>
      <c r="U41" s="9"/>
      <c r="V41" s="11">
        <f t="shared" si="4"/>
        <v>9</v>
      </c>
    </row>
    <row r="42" spans="1:22" x14ac:dyDescent="0.25">
      <c r="A42" s="37" t="str">
        <f t="shared" si="5"/>
        <v>Московский</v>
      </c>
      <c r="B42" s="12" t="str">
        <f t="shared" si="5"/>
        <v>ГБОУ СОШ №510</v>
      </c>
      <c r="C42" s="6">
        <f t="shared" si="5"/>
        <v>11510</v>
      </c>
      <c r="D42" s="6" t="str">
        <f t="shared" si="5"/>
        <v>СОШ с углуб.</v>
      </c>
      <c r="E42" s="8" t="str">
        <f t="shared" si="5"/>
        <v>2б</v>
      </c>
      <c r="F42" s="8">
        <f t="shared" si="5"/>
        <v>72</v>
      </c>
      <c r="G42" s="8">
        <f t="shared" si="5"/>
        <v>71</v>
      </c>
      <c r="H42" s="9">
        <v>2</v>
      </c>
      <c r="I42" s="9"/>
      <c r="J42" s="10">
        <v>1</v>
      </c>
      <c r="K42" s="10"/>
      <c r="L42" s="9"/>
      <c r="M42" s="9">
        <v>1</v>
      </c>
      <c r="N42" s="10">
        <v>1</v>
      </c>
      <c r="O42" s="10"/>
      <c r="P42" s="9">
        <v>2</v>
      </c>
      <c r="Q42" s="9"/>
      <c r="R42" s="10">
        <v>1</v>
      </c>
      <c r="S42" s="10"/>
      <c r="T42" s="9"/>
      <c r="U42" s="9">
        <v>1</v>
      </c>
      <c r="V42" s="11">
        <f t="shared" si="4"/>
        <v>9</v>
      </c>
    </row>
    <row r="43" spans="1:22" x14ac:dyDescent="0.25">
      <c r="A43" s="37" t="str">
        <f t="shared" si="5"/>
        <v>Московский</v>
      </c>
      <c r="B43" s="12" t="str">
        <f t="shared" si="5"/>
        <v>ГБОУ СОШ №510</v>
      </c>
      <c r="C43" s="6">
        <f t="shared" si="5"/>
        <v>11510</v>
      </c>
      <c r="D43" s="6" t="str">
        <f t="shared" si="5"/>
        <v>СОШ с углуб.</v>
      </c>
      <c r="E43" s="8" t="str">
        <f t="shared" si="5"/>
        <v>2б</v>
      </c>
      <c r="F43" s="8">
        <f t="shared" si="5"/>
        <v>72</v>
      </c>
      <c r="G43" s="8">
        <f t="shared" si="5"/>
        <v>71</v>
      </c>
      <c r="H43" s="9"/>
      <c r="I43" s="9">
        <v>2</v>
      </c>
      <c r="J43" s="10"/>
      <c r="K43" s="10">
        <v>1</v>
      </c>
      <c r="L43" s="9"/>
      <c r="M43" s="9">
        <v>2</v>
      </c>
      <c r="N43" s="10">
        <v>1</v>
      </c>
      <c r="O43" s="10"/>
      <c r="P43" s="9">
        <v>2</v>
      </c>
      <c r="Q43" s="9"/>
      <c r="R43" s="10"/>
      <c r="S43" s="10">
        <v>1</v>
      </c>
      <c r="T43" s="9"/>
      <c r="U43" s="9">
        <v>0</v>
      </c>
      <c r="V43" s="11">
        <f t="shared" si="4"/>
        <v>9</v>
      </c>
    </row>
    <row r="44" spans="1:22" x14ac:dyDescent="0.25">
      <c r="A44" s="37" t="str">
        <f t="shared" si="5"/>
        <v>Московский</v>
      </c>
      <c r="B44" s="12" t="str">
        <f t="shared" si="5"/>
        <v>ГБОУ СОШ №510</v>
      </c>
      <c r="C44" s="6">
        <f t="shared" si="5"/>
        <v>11510</v>
      </c>
      <c r="D44" s="6" t="str">
        <f t="shared" si="5"/>
        <v>СОШ с углуб.</v>
      </c>
      <c r="E44" s="8" t="str">
        <f t="shared" si="5"/>
        <v>2б</v>
      </c>
      <c r="F44" s="8">
        <f t="shared" si="5"/>
        <v>72</v>
      </c>
      <c r="G44" s="8">
        <f t="shared" si="5"/>
        <v>71</v>
      </c>
      <c r="H44" s="9">
        <v>2</v>
      </c>
      <c r="I44" s="9"/>
      <c r="J44" s="10">
        <v>1</v>
      </c>
      <c r="K44" s="10"/>
      <c r="L44" s="9">
        <v>2</v>
      </c>
      <c r="M44" s="9"/>
      <c r="N44" s="10">
        <v>1</v>
      </c>
      <c r="O44" s="10"/>
      <c r="P44" s="9">
        <v>2</v>
      </c>
      <c r="Q44" s="9"/>
      <c r="R44" s="10">
        <v>1</v>
      </c>
      <c r="S44" s="10"/>
      <c r="T44" s="9"/>
      <c r="U44" s="9">
        <v>1</v>
      </c>
      <c r="V44" s="11">
        <f t="shared" si="4"/>
        <v>10</v>
      </c>
    </row>
    <row r="45" spans="1:22" x14ac:dyDescent="0.25">
      <c r="A45" s="37" t="str">
        <f t="shared" si="5"/>
        <v>Московский</v>
      </c>
      <c r="B45" s="12" t="str">
        <f t="shared" si="5"/>
        <v>ГБОУ СОШ №510</v>
      </c>
      <c r="C45" s="6">
        <f t="shared" si="5"/>
        <v>11510</v>
      </c>
      <c r="D45" s="6" t="str">
        <f t="shared" si="5"/>
        <v>СОШ с углуб.</v>
      </c>
      <c r="E45" s="8" t="str">
        <f t="shared" si="5"/>
        <v>2б</v>
      </c>
      <c r="F45" s="8">
        <f t="shared" si="5"/>
        <v>72</v>
      </c>
      <c r="G45" s="8">
        <f t="shared" si="5"/>
        <v>71</v>
      </c>
      <c r="H45" s="9"/>
      <c r="I45" s="9">
        <v>1</v>
      </c>
      <c r="J45" s="10"/>
      <c r="K45" s="10">
        <v>1</v>
      </c>
      <c r="L45" s="9"/>
      <c r="M45" s="9">
        <v>1</v>
      </c>
      <c r="N45" s="10">
        <v>1</v>
      </c>
      <c r="O45" s="10"/>
      <c r="P45" s="9">
        <v>2</v>
      </c>
      <c r="Q45" s="9"/>
      <c r="R45" s="10"/>
      <c r="S45" s="10">
        <v>0</v>
      </c>
      <c r="T45" s="9"/>
      <c r="U45" s="9">
        <v>1</v>
      </c>
      <c r="V45" s="11">
        <f t="shared" si="4"/>
        <v>7</v>
      </c>
    </row>
    <row r="46" spans="1:22" x14ac:dyDescent="0.25">
      <c r="A46" s="37" t="str">
        <f t="shared" si="5"/>
        <v>Московский</v>
      </c>
      <c r="B46" s="12" t="str">
        <f t="shared" si="5"/>
        <v>ГБОУ СОШ №510</v>
      </c>
      <c r="C46" s="6">
        <f t="shared" si="5"/>
        <v>11510</v>
      </c>
      <c r="D46" s="6" t="str">
        <f t="shared" si="5"/>
        <v>СОШ с углуб.</v>
      </c>
      <c r="E46" s="8" t="str">
        <f t="shared" si="5"/>
        <v>2б</v>
      </c>
      <c r="F46" s="8">
        <f t="shared" si="5"/>
        <v>72</v>
      </c>
      <c r="G46" s="8">
        <f t="shared" si="5"/>
        <v>71</v>
      </c>
      <c r="H46" s="9"/>
      <c r="I46" s="9">
        <v>1</v>
      </c>
      <c r="J46" s="10">
        <v>1</v>
      </c>
      <c r="K46" s="10"/>
      <c r="L46" s="9"/>
      <c r="M46" s="9">
        <v>1</v>
      </c>
      <c r="N46" s="10">
        <v>1</v>
      </c>
      <c r="O46" s="10"/>
      <c r="P46" s="9">
        <v>2</v>
      </c>
      <c r="Q46" s="9"/>
      <c r="R46" s="10">
        <v>1</v>
      </c>
      <c r="S46" s="10"/>
      <c r="T46" s="9">
        <v>1</v>
      </c>
      <c r="U46" s="9"/>
      <c r="V46" s="11">
        <f t="shared" si="4"/>
        <v>8</v>
      </c>
    </row>
    <row r="47" spans="1:22" x14ac:dyDescent="0.25">
      <c r="A47" s="37" t="str">
        <f t="shared" si="5"/>
        <v>Московский</v>
      </c>
      <c r="B47" s="12" t="str">
        <f t="shared" si="5"/>
        <v>ГБОУ СОШ №510</v>
      </c>
      <c r="C47" s="6">
        <f t="shared" si="5"/>
        <v>11510</v>
      </c>
      <c r="D47" s="6" t="str">
        <f t="shared" si="5"/>
        <v>СОШ с углуб.</v>
      </c>
      <c r="E47" s="8" t="str">
        <f t="shared" si="5"/>
        <v>2б</v>
      </c>
      <c r="F47" s="8">
        <f t="shared" si="5"/>
        <v>72</v>
      </c>
      <c r="G47" s="8">
        <f t="shared" si="5"/>
        <v>71</v>
      </c>
      <c r="H47" s="9">
        <v>2</v>
      </c>
      <c r="I47" s="9"/>
      <c r="J47" s="10"/>
      <c r="K47" s="10">
        <v>1</v>
      </c>
      <c r="L47" s="9"/>
      <c r="M47" s="9">
        <v>1</v>
      </c>
      <c r="N47" s="10">
        <v>1</v>
      </c>
      <c r="O47" s="10"/>
      <c r="P47" s="9">
        <v>2</v>
      </c>
      <c r="Q47" s="9"/>
      <c r="R47" s="10">
        <v>1</v>
      </c>
      <c r="S47" s="10"/>
      <c r="T47" s="9"/>
      <c r="U47" s="9">
        <v>0</v>
      </c>
      <c r="V47" s="11">
        <f t="shared" si="4"/>
        <v>8</v>
      </c>
    </row>
    <row r="48" spans="1:22" x14ac:dyDescent="0.25">
      <c r="A48" s="37" t="str">
        <f t="shared" si="5"/>
        <v>Московский</v>
      </c>
      <c r="B48" s="12" t="str">
        <f t="shared" si="5"/>
        <v>ГБОУ СОШ №510</v>
      </c>
      <c r="C48" s="6">
        <f t="shared" si="5"/>
        <v>11510</v>
      </c>
      <c r="D48" s="6" t="str">
        <f t="shared" si="5"/>
        <v>СОШ с углуб.</v>
      </c>
      <c r="E48" s="8" t="str">
        <f t="shared" si="5"/>
        <v>2б</v>
      </c>
      <c r="F48" s="8">
        <f t="shared" si="5"/>
        <v>72</v>
      </c>
      <c r="G48" s="8">
        <f t="shared" si="5"/>
        <v>71</v>
      </c>
      <c r="H48" s="9">
        <v>2</v>
      </c>
      <c r="I48" s="9"/>
      <c r="J48" s="10"/>
      <c r="K48" s="10">
        <v>1</v>
      </c>
      <c r="L48" s="9"/>
      <c r="M48" s="9">
        <v>2</v>
      </c>
      <c r="N48" s="10">
        <v>1</v>
      </c>
      <c r="O48" s="10"/>
      <c r="P48" s="9">
        <v>2</v>
      </c>
      <c r="Q48" s="9"/>
      <c r="R48" s="10">
        <v>1</v>
      </c>
      <c r="S48" s="10"/>
      <c r="T48" s="9">
        <v>2</v>
      </c>
      <c r="U48" s="9"/>
      <c r="V48" s="11">
        <f t="shared" si="4"/>
        <v>11</v>
      </c>
    </row>
    <row r="49" spans="1:22" x14ac:dyDescent="0.25">
      <c r="A49" s="37" t="str">
        <f t="shared" si="5"/>
        <v>Московский</v>
      </c>
      <c r="B49" s="12" t="str">
        <f t="shared" si="5"/>
        <v>ГБОУ СОШ №510</v>
      </c>
      <c r="C49" s="6">
        <f t="shared" si="5"/>
        <v>11510</v>
      </c>
      <c r="D49" s="6" t="str">
        <f t="shared" si="5"/>
        <v>СОШ с углуб.</v>
      </c>
      <c r="E49" s="8" t="str">
        <f t="shared" si="5"/>
        <v>2б</v>
      </c>
      <c r="F49" s="8">
        <f t="shared" si="5"/>
        <v>72</v>
      </c>
      <c r="G49" s="8">
        <f t="shared" si="5"/>
        <v>71</v>
      </c>
      <c r="H49" s="9">
        <v>1</v>
      </c>
      <c r="I49" s="9"/>
      <c r="J49" s="10"/>
      <c r="K49" s="10">
        <v>1</v>
      </c>
      <c r="L49" s="9"/>
      <c r="M49" s="9">
        <v>2</v>
      </c>
      <c r="N49" s="10">
        <v>1</v>
      </c>
      <c r="O49" s="10"/>
      <c r="P49" s="9"/>
      <c r="Q49" s="9">
        <v>1</v>
      </c>
      <c r="R49" s="10"/>
      <c r="S49" s="10">
        <v>1</v>
      </c>
      <c r="T49" s="9">
        <v>2</v>
      </c>
      <c r="U49" s="9"/>
      <c r="V49" s="11">
        <f t="shared" si="4"/>
        <v>9</v>
      </c>
    </row>
    <row r="50" spans="1:22" x14ac:dyDescent="0.25">
      <c r="A50" s="37" t="str">
        <f t="shared" si="5"/>
        <v>Московский</v>
      </c>
      <c r="B50" s="12" t="str">
        <f t="shared" si="5"/>
        <v>ГБОУ СОШ №510</v>
      </c>
      <c r="C50" s="6">
        <f t="shared" si="5"/>
        <v>11510</v>
      </c>
      <c r="D50" s="6" t="str">
        <f t="shared" si="5"/>
        <v>СОШ с углуб.</v>
      </c>
      <c r="E50" s="8" t="str">
        <f t="shared" si="5"/>
        <v>2б</v>
      </c>
      <c r="F50" s="8">
        <f t="shared" si="5"/>
        <v>72</v>
      </c>
      <c r="G50" s="8">
        <f t="shared" si="5"/>
        <v>71</v>
      </c>
      <c r="H50" s="9">
        <v>2</v>
      </c>
      <c r="I50" s="9"/>
      <c r="J50" s="10"/>
      <c r="K50" s="10">
        <v>1</v>
      </c>
      <c r="L50" s="9">
        <v>2</v>
      </c>
      <c r="M50" s="9"/>
      <c r="N50" s="10">
        <v>1</v>
      </c>
      <c r="O50" s="10"/>
      <c r="P50" s="9">
        <v>2</v>
      </c>
      <c r="Q50" s="9"/>
      <c r="R50" s="10">
        <v>1</v>
      </c>
      <c r="S50" s="10"/>
      <c r="T50" s="9">
        <v>1</v>
      </c>
      <c r="U50" s="9"/>
      <c r="V50" s="11">
        <f t="shared" si="4"/>
        <v>10</v>
      </c>
    </row>
    <row r="51" spans="1:22" x14ac:dyDescent="0.25">
      <c r="A51" s="37" t="str">
        <f t="shared" si="5"/>
        <v>Московский</v>
      </c>
      <c r="B51" s="12" t="str">
        <f t="shared" si="5"/>
        <v>ГБОУ СОШ №510</v>
      </c>
      <c r="C51" s="6">
        <f t="shared" si="5"/>
        <v>11510</v>
      </c>
      <c r="D51" s="6" t="str">
        <f t="shared" si="5"/>
        <v>СОШ с углуб.</v>
      </c>
      <c r="E51" s="8" t="str">
        <f t="shared" si="5"/>
        <v>2б</v>
      </c>
      <c r="F51" s="8">
        <f t="shared" si="5"/>
        <v>72</v>
      </c>
      <c r="G51" s="8">
        <f t="shared" si="5"/>
        <v>71</v>
      </c>
      <c r="H51" s="9">
        <v>1</v>
      </c>
      <c r="I51" s="9"/>
      <c r="J51" s="10"/>
      <c r="K51" s="10">
        <v>1</v>
      </c>
      <c r="L51" s="9"/>
      <c r="M51" s="9">
        <v>2</v>
      </c>
      <c r="N51" s="10">
        <v>1</v>
      </c>
      <c r="O51" s="10"/>
      <c r="P51" s="9">
        <v>2</v>
      </c>
      <c r="Q51" s="9"/>
      <c r="R51" s="10">
        <v>1</v>
      </c>
      <c r="S51" s="10"/>
      <c r="T51" s="9">
        <v>1</v>
      </c>
      <c r="U51" s="9"/>
      <c r="V51" s="11">
        <f t="shared" si="4"/>
        <v>9</v>
      </c>
    </row>
    <row r="52" spans="1:22" x14ac:dyDescent="0.25">
      <c r="A52" s="37" t="str">
        <f t="shared" si="5"/>
        <v>Московский</v>
      </c>
      <c r="B52" s="12" t="str">
        <f t="shared" si="5"/>
        <v>ГБОУ СОШ №510</v>
      </c>
      <c r="C52" s="6">
        <f t="shared" si="5"/>
        <v>11510</v>
      </c>
      <c r="D52" s="6" t="str">
        <f t="shared" si="5"/>
        <v>СОШ с углуб.</v>
      </c>
      <c r="E52" s="8" t="str">
        <f t="shared" si="5"/>
        <v>2б</v>
      </c>
      <c r="F52" s="8">
        <f t="shared" si="5"/>
        <v>72</v>
      </c>
      <c r="G52" s="8">
        <f t="shared" si="5"/>
        <v>71</v>
      </c>
      <c r="H52" s="9"/>
      <c r="I52" s="9">
        <v>2</v>
      </c>
      <c r="J52" s="10"/>
      <c r="K52" s="10">
        <v>1</v>
      </c>
      <c r="L52" s="9"/>
      <c r="M52" s="9">
        <v>1</v>
      </c>
      <c r="N52" s="10">
        <v>1</v>
      </c>
      <c r="O52" s="10"/>
      <c r="P52" s="9"/>
      <c r="Q52" s="9">
        <v>2</v>
      </c>
      <c r="R52" s="10">
        <v>1</v>
      </c>
      <c r="S52" s="10"/>
      <c r="T52" s="9">
        <v>2</v>
      </c>
      <c r="U52" s="9"/>
      <c r="V52" s="11">
        <f t="shared" si="4"/>
        <v>10</v>
      </c>
    </row>
    <row r="53" spans="1:22" x14ac:dyDescent="0.25">
      <c r="A53" s="37" t="str">
        <f t="shared" si="5"/>
        <v>Московский</v>
      </c>
      <c r="B53" s="12" t="str">
        <f t="shared" si="5"/>
        <v>ГБОУ СОШ №510</v>
      </c>
      <c r="C53" s="6">
        <f t="shared" si="5"/>
        <v>11510</v>
      </c>
      <c r="D53" s="6" t="str">
        <f t="shared" si="5"/>
        <v>СОШ с углуб.</v>
      </c>
      <c r="E53" s="8" t="str">
        <f t="shared" si="5"/>
        <v>2б</v>
      </c>
      <c r="F53" s="8">
        <f t="shared" si="5"/>
        <v>72</v>
      </c>
      <c r="G53" s="8">
        <f t="shared" si="5"/>
        <v>71</v>
      </c>
      <c r="H53" s="9">
        <v>1</v>
      </c>
      <c r="I53" s="9"/>
      <c r="J53" s="10"/>
      <c r="K53" s="10">
        <v>1</v>
      </c>
      <c r="L53" s="9"/>
      <c r="M53" s="9">
        <v>2</v>
      </c>
      <c r="N53" s="10">
        <v>1</v>
      </c>
      <c r="O53" s="10"/>
      <c r="P53" s="9">
        <v>2</v>
      </c>
      <c r="Q53" s="9"/>
      <c r="R53" s="10">
        <v>1</v>
      </c>
      <c r="S53" s="10"/>
      <c r="T53" s="9">
        <v>2</v>
      </c>
      <c r="U53" s="9"/>
      <c r="V53" s="11">
        <f t="shared" si="4"/>
        <v>10</v>
      </c>
    </row>
    <row r="54" spans="1:22" x14ac:dyDescent="0.25">
      <c r="A54" s="37" t="str">
        <f t="shared" ref="A54:G69" si="6">A53</f>
        <v>Московский</v>
      </c>
      <c r="B54" s="12" t="str">
        <f t="shared" si="6"/>
        <v>ГБОУ СОШ №510</v>
      </c>
      <c r="C54" s="6">
        <f t="shared" si="6"/>
        <v>11510</v>
      </c>
      <c r="D54" s="6" t="str">
        <f t="shared" si="6"/>
        <v>СОШ с углуб.</v>
      </c>
      <c r="E54" s="8" t="str">
        <f t="shared" si="6"/>
        <v>2б</v>
      </c>
      <c r="F54" s="8">
        <f t="shared" si="6"/>
        <v>72</v>
      </c>
      <c r="G54" s="8">
        <f t="shared" si="6"/>
        <v>71</v>
      </c>
      <c r="H54" s="9"/>
      <c r="I54" s="9">
        <v>2</v>
      </c>
      <c r="J54" s="10"/>
      <c r="K54" s="10">
        <v>1</v>
      </c>
      <c r="L54" s="9">
        <v>2</v>
      </c>
      <c r="M54" s="9"/>
      <c r="N54" s="10">
        <v>1</v>
      </c>
      <c r="O54" s="10"/>
      <c r="P54" s="9">
        <v>2</v>
      </c>
      <c r="Q54" s="9"/>
      <c r="R54" s="10"/>
      <c r="S54" s="10">
        <v>1</v>
      </c>
      <c r="T54" s="9"/>
      <c r="U54" s="9">
        <v>0</v>
      </c>
      <c r="V54" s="11">
        <f t="shared" si="4"/>
        <v>9</v>
      </c>
    </row>
    <row r="55" spans="1:22" x14ac:dyDescent="0.25">
      <c r="A55" s="37" t="str">
        <f t="shared" si="6"/>
        <v>Московский</v>
      </c>
      <c r="B55" s="12" t="str">
        <f t="shared" si="6"/>
        <v>ГБОУ СОШ №510</v>
      </c>
      <c r="C55" s="6">
        <f t="shared" si="6"/>
        <v>11510</v>
      </c>
      <c r="D55" s="6" t="str">
        <f t="shared" si="6"/>
        <v>СОШ с углуб.</v>
      </c>
      <c r="E55" s="39" t="s">
        <v>24</v>
      </c>
      <c r="F55" s="8">
        <f t="shared" si="6"/>
        <v>72</v>
      </c>
      <c r="G55" s="8">
        <f t="shared" si="6"/>
        <v>71</v>
      </c>
      <c r="H55" s="9"/>
      <c r="I55" s="9">
        <v>2</v>
      </c>
      <c r="J55" s="10">
        <v>1</v>
      </c>
      <c r="K55" s="10"/>
      <c r="L55" s="9"/>
      <c r="M55" s="9">
        <v>0</v>
      </c>
      <c r="N55" s="10">
        <v>0</v>
      </c>
      <c r="O55" s="10"/>
      <c r="P55" s="9"/>
      <c r="Q55" s="9">
        <v>2</v>
      </c>
      <c r="R55" s="10"/>
      <c r="S55" s="10">
        <v>1</v>
      </c>
      <c r="T55" s="9">
        <v>1</v>
      </c>
      <c r="U55" s="9"/>
      <c r="V55" s="11">
        <f>IF(COUNTBLANK(H55:U55)&lt;=7,SUM(H55:U55),"Не писал")</f>
        <v>7</v>
      </c>
    </row>
    <row r="56" spans="1:22" x14ac:dyDescent="0.25">
      <c r="A56" s="37" t="str">
        <f t="shared" si="6"/>
        <v>Московский</v>
      </c>
      <c r="B56" s="12" t="str">
        <f t="shared" si="6"/>
        <v>ГБОУ СОШ №510</v>
      </c>
      <c r="C56" s="6">
        <f t="shared" si="6"/>
        <v>11510</v>
      </c>
      <c r="D56" s="6" t="str">
        <f t="shared" si="6"/>
        <v>СОШ с углуб.</v>
      </c>
      <c r="E56" s="8" t="str">
        <f t="shared" si="6"/>
        <v>2в</v>
      </c>
      <c r="F56" s="8">
        <f t="shared" si="6"/>
        <v>72</v>
      </c>
      <c r="G56" s="8">
        <f t="shared" si="6"/>
        <v>71</v>
      </c>
      <c r="H56" s="9"/>
      <c r="I56" s="9">
        <v>2</v>
      </c>
      <c r="J56" s="10">
        <v>1</v>
      </c>
      <c r="K56" s="10"/>
      <c r="L56" s="9">
        <v>2</v>
      </c>
      <c r="M56" s="9"/>
      <c r="N56" s="10">
        <v>1</v>
      </c>
      <c r="O56" s="10"/>
      <c r="P56" s="9">
        <v>0</v>
      </c>
      <c r="Q56" s="9"/>
      <c r="R56" s="10">
        <v>1</v>
      </c>
      <c r="S56" s="10"/>
      <c r="T56" s="9">
        <v>2</v>
      </c>
      <c r="U56" s="9"/>
      <c r="V56" s="11">
        <f t="shared" ref="V56:V74" si="7">IF(COUNTBLANK(H56:U56)&lt;=7,SUM(H56:U56),"Не писал")</f>
        <v>9</v>
      </c>
    </row>
    <row r="57" spans="1:22" x14ac:dyDescent="0.25">
      <c r="A57" s="37" t="str">
        <f t="shared" si="6"/>
        <v>Московский</v>
      </c>
      <c r="B57" s="12" t="str">
        <f t="shared" si="6"/>
        <v>ГБОУ СОШ №510</v>
      </c>
      <c r="C57" s="6">
        <f t="shared" si="6"/>
        <v>11510</v>
      </c>
      <c r="D57" s="6" t="str">
        <f t="shared" si="6"/>
        <v>СОШ с углуб.</v>
      </c>
      <c r="E57" s="8" t="str">
        <f t="shared" si="6"/>
        <v>2в</v>
      </c>
      <c r="F57" s="8">
        <f t="shared" si="6"/>
        <v>72</v>
      </c>
      <c r="G57" s="8">
        <f t="shared" si="6"/>
        <v>71</v>
      </c>
      <c r="H57" s="9">
        <v>2</v>
      </c>
      <c r="I57" s="9"/>
      <c r="J57" s="10">
        <v>1</v>
      </c>
      <c r="K57" s="10"/>
      <c r="L57" s="9">
        <v>2</v>
      </c>
      <c r="M57" s="9"/>
      <c r="N57" s="10">
        <v>1</v>
      </c>
      <c r="O57" s="10"/>
      <c r="P57" s="9">
        <v>0</v>
      </c>
      <c r="Q57" s="9"/>
      <c r="R57" s="10">
        <v>1</v>
      </c>
      <c r="S57" s="10"/>
      <c r="T57" s="9">
        <v>1</v>
      </c>
      <c r="U57" s="9"/>
      <c r="V57" s="11">
        <f t="shared" si="7"/>
        <v>8</v>
      </c>
    </row>
    <row r="58" spans="1:22" x14ac:dyDescent="0.25">
      <c r="A58" s="37" t="str">
        <f t="shared" si="6"/>
        <v>Московский</v>
      </c>
      <c r="B58" s="12" t="str">
        <f t="shared" si="6"/>
        <v>ГБОУ СОШ №510</v>
      </c>
      <c r="C58" s="6">
        <f t="shared" si="6"/>
        <v>11510</v>
      </c>
      <c r="D58" s="6" t="str">
        <f t="shared" si="6"/>
        <v>СОШ с углуб.</v>
      </c>
      <c r="E58" s="8" t="str">
        <f t="shared" si="6"/>
        <v>2в</v>
      </c>
      <c r="F58" s="8">
        <f t="shared" si="6"/>
        <v>72</v>
      </c>
      <c r="G58" s="8">
        <f t="shared" si="6"/>
        <v>71</v>
      </c>
      <c r="H58" s="9">
        <v>2</v>
      </c>
      <c r="I58" s="9"/>
      <c r="J58" s="10">
        <v>1</v>
      </c>
      <c r="K58" s="10"/>
      <c r="L58" s="9">
        <v>2</v>
      </c>
      <c r="M58" s="9"/>
      <c r="N58" s="10">
        <v>1</v>
      </c>
      <c r="O58" s="10"/>
      <c r="P58" s="9">
        <v>0</v>
      </c>
      <c r="Q58" s="9"/>
      <c r="R58" s="10">
        <v>1</v>
      </c>
      <c r="S58" s="10"/>
      <c r="T58" s="9">
        <v>2</v>
      </c>
      <c r="U58" s="9"/>
      <c r="V58" s="11">
        <f t="shared" si="7"/>
        <v>9</v>
      </c>
    </row>
    <row r="59" spans="1:22" x14ac:dyDescent="0.25">
      <c r="A59" s="37" t="str">
        <f t="shared" si="6"/>
        <v>Московский</v>
      </c>
      <c r="B59" s="12" t="str">
        <f t="shared" si="6"/>
        <v>ГБОУ СОШ №510</v>
      </c>
      <c r="C59" s="6">
        <f t="shared" si="6"/>
        <v>11510</v>
      </c>
      <c r="D59" s="6" t="str">
        <f t="shared" si="6"/>
        <v>СОШ с углуб.</v>
      </c>
      <c r="E59" s="8" t="str">
        <f t="shared" si="6"/>
        <v>2в</v>
      </c>
      <c r="F59" s="8">
        <f t="shared" si="6"/>
        <v>72</v>
      </c>
      <c r="G59" s="8">
        <f t="shared" si="6"/>
        <v>71</v>
      </c>
      <c r="H59" s="9">
        <v>2</v>
      </c>
      <c r="I59" s="9"/>
      <c r="J59" s="10">
        <v>0</v>
      </c>
      <c r="K59" s="10"/>
      <c r="L59" s="9">
        <v>0</v>
      </c>
      <c r="M59" s="9"/>
      <c r="N59" s="10">
        <v>0</v>
      </c>
      <c r="O59" s="10"/>
      <c r="P59" s="9">
        <v>0</v>
      </c>
      <c r="Q59" s="9"/>
      <c r="R59" s="10">
        <v>1</v>
      </c>
      <c r="S59" s="10"/>
      <c r="T59" s="9">
        <v>0</v>
      </c>
      <c r="U59" s="9"/>
      <c r="V59" s="11">
        <f t="shared" si="7"/>
        <v>3</v>
      </c>
    </row>
    <row r="60" spans="1:22" x14ac:dyDescent="0.25">
      <c r="A60" s="37" t="str">
        <f t="shared" si="6"/>
        <v>Московский</v>
      </c>
      <c r="B60" s="12" t="str">
        <f t="shared" si="6"/>
        <v>ГБОУ СОШ №510</v>
      </c>
      <c r="C60" s="6">
        <f t="shared" si="6"/>
        <v>11510</v>
      </c>
      <c r="D60" s="6" t="str">
        <f t="shared" si="6"/>
        <v>СОШ с углуб.</v>
      </c>
      <c r="E60" s="8" t="str">
        <f t="shared" si="6"/>
        <v>2в</v>
      </c>
      <c r="F60" s="8">
        <f t="shared" si="6"/>
        <v>72</v>
      </c>
      <c r="G60" s="8">
        <f t="shared" si="6"/>
        <v>71</v>
      </c>
      <c r="H60" s="9">
        <v>2</v>
      </c>
      <c r="I60" s="9"/>
      <c r="J60" s="10">
        <v>1</v>
      </c>
      <c r="K60" s="10"/>
      <c r="L60" s="9">
        <v>0</v>
      </c>
      <c r="M60" s="9"/>
      <c r="N60" s="10">
        <v>1</v>
      </c>
      <c r="O60" s="10"/>
      <c r="P60" s="9">
        <v>0</v>
      </c>
      <c r="Q60" s="9"/>
      <c r="R60" s="10">
        <v>1</v>
      </c>
      <c r="S60" s="10"/>
      <c r="T60" s="9">
        <v>0</v>
      </c>
      <c r="U60" s="9"/>
      <c r="V60" s="11">
        <f t="shared" si="7"/>
        <v>5</v>
      </c>
    </row>
    <row r="61" spans="1:22" x14ac:dyDescent="0.25">
      <c r="A61" s="37" t="str">
        <f t="shared" si="6"/>
        <v>Московский</v>
      </c>
      <c r="B61" s="12" t="str">
        <f t="shared" si="6"/>
        <v>ГБОУ СОШ №510</v>
      </c>
      <c r="C61" s="6">
        <f t="shared" si="6"/>
        <v>11510</v>
      </c>
      <c r="D61" s="6" t="str">
        <f t="shared" si="6"/>
        <v>СОШ с углуб.</v>
      </c>
      <c r="E61" s="8" t="str">
        <f t="shared" si="6"/>
        <v>2в</v>
      </c>
      <c r="F61" s="8">
        <f t="shared" si="6"/>
        <v>72</v>
      </c>
      <c r="G61" s="8">
        <f t="shared" si="6"/>
        <v>71</v>
      </c>
      <c r="H61" s="9">
        <v>2</v>
      </c>
      <c r="I61" s="9"/>
      <c r="J61" s="10">
        <v>1</v>
      </c>
      <c r="K61" s="10"/>
      <c r="L61" s="9">
        <v>1</v>
      </c>
      <c r="M61" s="9"/>
      <c r="N61" s="10">
        <v>1</v>
      </c>
      <c r="O61" s="10"/>
      <c r="P61" s="9">
        <v>0</v>
      </c>
      <c r="Q61" s="9"/>
      <c r="R61" s="10">
        <v>1</v>
      </c>
      <c r="S61" s="10"/>
      <c r="T61" s="9">
        <v>0</v>
      </c>
      <c r="U61" s="9"/>
      <c r="V61" s="11">
        <f t="shared" si="7"/>
        <v>6</v>
      </c>
    </row>
    <row r="62" spans="1:22" x14ac:dyDescent="0.25">
      <c r="A62" s="37" t="str">
        <f t="shared" si="6"/>
        <v>Московский</v>
      </c>
      <c r="B62" s="12" t="str">
        <f t="shared" si="6"/>
        <v>ГБОУ СОШ №510</v>
      </c>
      <c r="C62" s="6">
        <f t="shared" si="6"/>
        <v>11510</v>
      </c>
      <c r="D62" s="6" t="str">
        <f t="shared" si="6"/>
        <v>СОШ с углуб.</v>
      </c>
      <c r="E62" s="8" t="str">
        <f t="shared" si="6"/>
        <v>2в</v>
      </c>
      <c r="F62" s="8">
        <f t="shared" si="6"/>
        <v>72</v>
      </c>
      <c r="G62" s="8">
        <f t="shared" si="6"/>
        <v>71</v>
      </c>
      <c r="H62" s="9">
        <v>2</v>
      </c>
      <c r="I62" s="9"/>
      <c r="J62" s="10">
        <v>1</v>
      </c>
      <c r="K62" s="10"/>
      <c r="L62" s="9">
        <v>0</v>
      </c>
      <c r="M62" s="9"/>
      <c r="N62" s="10">
        <v>0</v>
      </c>
      <c r="O62" s="10"/>
      <c r="P62" s="9">
        <v>0</v>
      </c>
      <c r="Q62" s="9"/>
      <c r="R62" s="10">
        <v>1</v>
      </c>
      <c r="S62" s="10"/>
      <c r="T62" s="9">
        <v>0</v>
      </c>
      <c r="U62" s="9"/>
      <c r="V62" s="11">
        <f t="shared" si="7"/>
        <v>4</v>
      </c>
    </row>
    <row r="63" spans="1:22" x14ac:dyDescent="0.25">
      <c r="A63" s="37" t="str">
        <f t="shared" si="6"/>
        <v>Московский</v>
      </c>
      <c r="B63" s="12" t="str">
        <f t="shared" si="6"/>
        <v>ГБОУ СОШ №510</v>
      </c>
      <c r="C63" s="6">
        <f t="shared" si="6"/>
        <v>11510</v>
      </c>
      <c r="D63" s="6" t="str">
        <f t="shared" si="6"/>
        <v>СОШ с углуб.</v>
      </c>
      <c r="E63" s="8" t="str">
        <f t="shared" si="6"/>
        <v>2в</v>
      </c>
      <c r="F63" s="8">
        <f t="shared" si="6"/>
        <v>72</v>
      </c>
      <c r="G63" s="8">
        <f t="shared" si="6"/>
        <v>71</v>
      </c>
      <c r="H63" s="9">
        <v>0</v>
      </c>
      <c r="I63" s="9"/>
      <c r="J63" s="10">
        <v>0</v>
      </c>
      <c r="K63" s="10"/>
      <c r="L63" s="9">
        <v>0</v>
      </c>
      <c r="M63" s="9"/>
      <c r="N63" s="10">
        <v>0</v>
      </c>
      <c r="O63" s="10"/>
      <c r="P63" s="9"/>
      <c r="Q63" s="9">
        <v>2</v>
      </c>
      <c r="R63" s="10">
        <v>1</v>
      </c>
      <c r="S63" s="10"/>
      <c r="T63" s="9">
        <v>0</v>
      </c>
      <c r="U63" s="9"/>
      <c r="V63" s="11">
        <f t="shared" si="7"/>
        <v>3</v>
      </c>
    </row>
    <row r="64" spans="1:22" x14ac:dyDescent="0.25">
      <c r="A64" s="37" t="str">
        <f t="shared" si="6"/>
        <v>Московский</v>
      </c>
      <c r="B64" s="12" t="str">
        <f t="shared" si="6"/>
        <v>ГБОУ СОШ №510</v>
      </c>
      <c r="C64" s="6">
        <f t="shared" si="6"/>
        <v>11510</v>
      </c>
      <c r="D64" s="6" t="str">
        <f t="shared" si="6"/>
        <v>СОШ с углуб.</v>
      </c>
      <c r="E64" s="8" t="str">
        <f t="shared" si="6"/>
        <v>2в</v>
      </c>
      <c r="F64" s="8">
        <f t="shared" si="6"/>
        <v>72</v>
      </c>
      <c r="G64" s="8">
        <f t="shared" si="6"/>
        <v>71</v>
      </c>
      <c r="H64" s="9">
        <v>2</v>
      </c>
      <c r="I64" s="9"/>
      <c r="J64" s="10">
        <v>1</v>
      </c>
      <c r="K64" s="10"/>
      <c r="L64" s="9">
        <v>0</v>
      </c>
      <c r="M64" s="9"/>
      <c r="N64" s="10">
        <v>1</v>
      </c>
      <c r="O64" s="10"/>
      <c r="P64" s="9"/>
      <c r="Q64" s="9">
        <v>2</v>
      </c>
      <c r="R64" s="10">
        <v>1</v>
      </c>
      <c r="S64" s="10"/>
      <c r="T64" s="9">
        <v>2</v>
      </c>
      <c r="U64" s="9"/>
      <c r="V64" s="11">
        <f t="shared" si="7"/>
        <v>9</v>
      </c>
    </row>
    <row r="65" spans="1:22" x14ac:dyDescent="0.25">
      <c r="A65" s="37" t="str">
        <f t="shared" si="6"/>
        <v>Московский</v>
      </c>
      <c r="B65" s="12" t="str">
        <f t="shared" si="6"/>
        <v>ГБОУ СОШ №510</v>
      </c>
      <c r="C65" s="6">
        <f t="shared" si="6"/>
        <v>11510</v>
      </c>
      <c r="D65" s="6" t="str">
        <f t="shared" si="6"/>
        <v>СОШ с углуб.</v>
      </c>
      <c r="E65" s="8" t="str">
        <f t="shared" si="6"/>
        <v>2в</v>
      </c>
      <c r="F65" s="8">
        <f t="shared" si="6"/>
        <v>72</v>
      </c>
      <c r="G65" s="8">
        <f t="shared" si="6"/>
        <v>71</v>
      </c>
      <c r="H65" s="9">
        <v>0</v>
      </c>
      <c r="I65" s="9"/>
      <c r="J65" s="10">
        <v>1</v>
      </c>
      <c r="K65" s="10"/>
      <c r="L65" s="9">
        <v>0</v>
      </c>
      <c r="M65" s="9"/>
      <c r="N65" s="10">
        <v>1</v>
      </c>
      <c r="O65" s="10"/>
      <c r="P65" s="9"/>
      <c r="Q65" s="9">
        <v>0</v>
      </c>
      <c r="R65" s="10">
        <v>1</v>
      </c>
      <c r="S65" s="10"/>
      <c r="T65" s="9">
        <v>0</v>
      </c>
      <c r="U65" s="9"/>
      <c r="V65" s="11">
        <f t="shared" si="7"/>
        <v>3</v>
      </c>
    </row>
    <row r="66" spans="1:22" x14ac:dyDescent="0.25">
      <c r="A66" s="37" t="str">
        <f t="shared" si="6"/>
        <v>Московский</v>
      </c>
      <c r="B66" s="12" t="str">
        <f t="shared" si="6"/>
        <v>ГБОУ СОШ №510</v>
      </c>
      <c r="C66" s="6">
        <f t="shared" si="6"/>
        <v>11510</v>
      </c>
      <c r="D66" s="6" t="str">
        <f t="shared" si="6"/>
        <v>СОШ с углуб.</v>
      </c>
      <c r="E66" s="8" t="str">
        <f t="shared" si="6"/>
        <v>2в</v>
      </c>
      <c r="F66" s="8">
        <f t="shared" si="6"/>
        <v>72</v>
      </c>
      <c r="G66" s="8">
        <f t="shared" si="6"/>
        <v>71</v>
      </c>
      <c r="H66" s="9">
        <v>2</v>
      </c>
      <c r="I66" s="9"/>
      <c r="J66" s="10">
        <v>1</v>
      </c>
      <c r="K66" s="10"/>
      <c r="L66" s="9">
        <v>1</v>
      </c>
      <c r="M66" s="9"/>
      <c r="N66" s="10">
        <v>1</v>
      </c>
      <c r="O66" s="10"/>
      <c r="P66" s="9">
        <v>2</v>
      </c>
      <c r="Q66" s="9"/>
      <c r="R66" s="10">
        <v>1</v>
      </c>
      <c r="S66" s="10"/>
      <c r="T66" s="9">
        <v>2</v>
      </c>
      <c r="U66" s="9"/>
      <c r="V66" s="11">
        <f t="shared" si="7"/>
        <v>10</v>
      </c>
    </row>
    <row r="67" spans="1:22" x14ac:dyDescent="0.25">
      <c r="A67" s="37" t="str">
        <f t="shared" si="6"/>
        <v>Московский</v>
      </c>
      <c r="B67" s="12" t="str">
        <f t="shared" si="6"/>
        <v>ГБОУ СОШ №510</v>
      </c>
      <c r="C67" s="6">
        <f t="shared" si="6"/>
        <v>11510</v>
      </c>
      <c r="D67" s="6" t="str">
        <f t="shared" si="6"/>
        <v>СОШ с углуб.</v>
      </c>
      <c r="E67" s="8" t="str">
        <f t="shared" si="6"/>
        <v>2в</v>
      </c>
      <c r="F67" s="8">
        <f t="shared" si="6"/>
        <v>72</v>
      </c>
      <c r="G67" s="8">
        <f t="shared" si="6"/>
        <v>71</v>
      </c>
      <c r="H67" s="9"/>
      <c r="I67" s="9">
        <v>2</v>
      </c>
      <c r="J67" s="10">
        <v>1</v>
      </c>
      <c r="K67" s="10"/>
      <c r="L67" s="9"/>
      <c r="M67" s="9">
        <v>1</v>
      </c>
      <c r="N67" s="10">
        <v>0</v>
      </c>
      <c r="O67" s="10"/>
      <c r="P67" s="9">
        <v>0</v>
      </c>
      <c r="Q67" s="9"/>
      <c r="R67" s="10">
        <v>1</v>
      </c>
      <c r="S67" s="10"/>
      <c r="T67" s="9">
        <v>2</v>
      </c>
      <c r="U67" s="9"/>
      <c r="V67" s="11">
        <f t="shared" si="7"/>
        <v>7</v>
      </c>
    </row>
    <row r="68" spans="1:22" x14ac:dyDescent="0.25">
      <c r="A68" s="37" t="str">
        <f t="shared" si="6"/>
        <v>Московский</v>
      </c>
      <c r="B68" s="12" t="str">
        <f t="shared" si="6"/>
        <v>ГБОУ СОШ №510</v>
      </c>
      <c r="C68" s="6">
        <f t="shared" si="6"/>
        <v>11510</v>
      </c>
      <c r="D68" s="6" t="str">
        <f t="shared" si="6"/>
        <v>СОШ с углуб.</v>
      </c>
      <c r="E68" s="8" t="str">
        <f t="shared" si="6"/>
        <v>2в</v>
      </c>
      <c r="F68" s="8">
        <f t="shared" si="6"/>
        <v>72</v>
      </c>
      <c r="G68" s="8">
        <f t="shared" si="6"/>
        <v>71</v>
      </c>
      <c r="H68" s="9"/>
      <c r="I68" s="9">
        <v>2</v>
      </c>
      <c r="J68" s="10">
        <v>0</v>
      </c>
      <c r="K68" s="10"/>
      <c r="L68" s="9">
        <v>0</v>
      </c>
      <c r="M68" s="9"/>
      <c r="N68" s="10">
        <v>0</v>
      </c>
      <c r="O68" s="10"/>
      <c r="P68" s="9">
        <v>0</v>
      </c>
      <c r="Q68" s="9"/>
      <c r="R68" s="10">
        <v>1</v>
      </c>
      <c r="S68" s="10"/>
      <c r="T68" s="9">
        <v>1</v>
      </c>
      <c r="U68" s="9"/>
      <c r="V68" s="11">
        <f t="shared" si="7"/>
        <v>4</v>
      </c>
    </row>
    <row r="69" spans="1:22" x14ac:dyDescent="0.25">
      <c r="A69" s="37" t="str">
        <f t="shared" si="6"/>
        <v>Московский</v>
      </c>
      <c r="B69" s="12" t="str">
        <f t="shared" si="6"/>
        <v>ГБОУ СОШ №510</v>
      </c>
      <c r="C69" s="6">
        <f t="shared" si="6"/>
        <v>11510</v>
      </c>
      <c r="D69" s="6" t="str">
        <f t="shared" si="6"/>
        <v>СОШ с углуб.</v>
      </c>
      <c r="E69" s="8" t="str">
        <f t="shared" si="6"/>
        <v>2в</v>
      </c>
      <c r="F69" s="8">
        <f t="shared" si="6"/>
        <v>72</v>
      </c>
      <c r="G69" s="8">
        <f t="shared" si="6"/>
        <v>71</v>
      </c>
      <c r="H69" s="9"/>
      <c r="I69" s="9">
        <v>1</v>
      </c>
      <c r="J69" s="10"/>
      <c r="K69" s="10">
        <v>1</v>
      </c>
      <c r="L69" s="9">
        <v>0</v>
      </c>
      <c r="M69" s="9"/>
      <c r="N69" s="10">
        <v>1</v>
      </c>
      <c r="O69" s="10"/>
      <c r="P69" s="9">
        <v>0</v>
      </c>
      <c r="Q69" s="9">
        <v>1</v>
      </c>
      <c r="R69" s="10">
        <v>1</v>
      </c>
      <c r="S69" s="10"/>
      <c r="T69" s="9">
        <v>1</v>
      </c>
      <c r="U69" s="9"/>
      <c r="V69" s="11">
        <f t="shared" si="7"/>
        <v>6</v>
      </c>
    </row>
    <row r="70" spans="1:22" x14ac:dyDescent="0.25">
      <c r="A70" s="37" t="str">
        <f t="shared" ref="A70:G74" si="8">A69</f>
        <v>Московский</v>
      </c>
      <c r="B70" s="12" t="str">
        <f t="shared" si="8"/>
        <v>ГБОУ СОШ №510</v>
      </c>
      <c r="C70" s="6">
        <f t="shared" si="8"/>
        <v>11510</v>
      </c>
      <c r="D70" s="6" t="str">
        <f t="shared" si="8"/>
        <v>СОШ с углуб.</v>
      </c>
      <c r="E70" s="8" t="str">
        <f t="shared" si="8"/>
        <v>2в</v>
      </c>
      <c r="F70" s="8">
        <f t="shared" si="8"/>
        <v>72</v>
      </c>
      <c r="G70" s="8">
        <f t="shared" si="8"/>
        <v>71</v>
      </c>
      <c r="H70" s="9"/>
      <c r="I70" s="9">
        <v>1</v>
      </c>
      <c r="J70" s="10"/>
      <c r="K70" s="10">
        <v>0</v>
      </c>
      <c r="L70" s="9">
        <v>1</v>
      </c>
      <c r="M70" s="9"/>
      <c r="N70" s="10">
        <v>1</v>
      </c>
      <c r="O70" s="10"/>
      <c r="P70" s="9">
        <v>1</v>
      </c>
      <c r="Q70" s="9"/>
      <c r="R70" s="10">
        <v>1</v>
      </c>
      <c r="S70" s="10"/>
      <c r="T70" s="9">
        <v>2</v>
      </c>
      <c r="U70" s="9"/>
      <c r="V70" s="11">
        <f t="shared" si="7"/>
        <v>7</v>
      </c>
    </row>
    <row r="71" spans="1:22" x14ac:dyDescent="0.25">
      <c r="A71" s="37" t="str">
        <f t="shared" si="8"/>
        <v>Московский</v>
      </c>
      <c r="B71" s="12" t="str">
        <f t="shared" si="8"/>
        <v>ГБОУ СОШ №510</v>
      </c>
      <c r="C71" s="6">
        <f t="shared" si="8"/>
        <v>11510</v>
      </c>
      <c r="D71" s="6" t="str">
        <f t="shared" si="8"/>
        <v>СОШ с углуб.</v>
      </c>
      <c r="E71" s="8" t="str">
        <f t="shared" si="8"/>
        <v>2в</v>
      </c>
      <c r="F71" s="8">
        <f t="shared" si="8"/>
        <v>72</v>
      </c>
      <c r="G71" s="8">
        <f t="shared" si="8"/>
        <v>71</v>
      </c>
      <c r="H71" s="9">
        <v>2</v>
      </c>
      <c r="I71" s="9"/>
      <c r="J71" s="10">
        <v>1</v>
      </c>
      <c r="K71" s="10"/>
      <c r="L71" s="9">
        <v>1</v>
      </c>
      <c r="M71" s="9"/>
      <c r="N71" s="10"/>
      <c r="O71" s="10">
        <v>1</v>
      </c>
      <c r="P71" s="9">
        <v>1</v>
      </c>
      <c r="Q71" s="9"/>
      <c r="R71" s="10">
        <v>1</v>
      </c>
      <c r="S71" s="10"/>
      <c r="T71" s="9">
        <v>0</v>
      </c>
      <c r="U71" s="9"/>
      <c r="V71" s="11">
        <f t="shared" si="7"/>
        <v>7</v>
      </c>
    </row>
    <row r="72" spans="1:22" x14ac:dyDescent="0.25">
      <c r="A72" s="37" t="str">
        <f t="shared" si="8"/>
        <v>Московский</v>
      </c>
      <c r="B72" s="12" t="str">
        <f t="shared" si="8"/>
        <v>ГБОУ СОШ №510</v>
      </c>
      <c r="C72" s="6">
        <f t="shared" si="8"/>
        <v>11510</v>
      </c>
      <c r="D72" s="6" t="str">
        <f t="shared" si="8"/>
        <v>СОШ с углуб.</v>
      </c>
      <c r="E72" s="8" t="str">
        <f t="shared" si="8"/>
        <v>2в</v>
      </c>
      <c r="F72" s="8">
        <f t="shared" si="8"/>
        <v>72</v>
      </c>
      <c r="G72" s="8">
        <f t="shared" si="8"/>
        <v>71</v>
      </c>
      <c r="H72" s="9">
        <v>1</v>
      </c>
      <c r="I72" s="9"/>
      <c r="J72" s="10">
        <v>1</v>
      </c>
      <c r="K72" s="10"/>
      <c r="L72" s="9">
        <v>1</v>
      </c>
      <c r="M72" s="9"/>
      <c r="N72" s="10"/>
      <c r="O72" s="10">
        <v>1</v>
      </c>
      <c r="P72" s="9">
        <v>0</v>
      </c>
      <c r="Q72" s="9"/>
      <c r="R72" s="10">
        <v>1</v>
      </c>
      <c r="S72" s="10"/>
      <c r="T72" s="9">
        <v>0</v>
      </c>
      <c r="U72" s="9"/>
      <c r="V72" s="11">
        <f t="shared" si="7"/>
        <v>5</v>
      </c>
    </row>
    <row r="73" spans="1:22" x14ac:dyDescent="0.25">
      <c r="A73" s="37" t="str">
        <f t="shared" si="8"/>
        <v>Московский</v>
      </c>
      <c r="B73" s="12" t="str">
        <f t="shared" si="8"/>
        <v>ГБОУ СОШ №510</v>
      </c>
      <c r="C73" s="6">
        <f t="shared" si="8"/>
        <v>11510</v>
      </c>
      <c r="D73" s="6" t="str">
        <f t="shared" si="8"/>
        <v>СОШ с углуб.</v>
      </c>
      <c r="E73" s="8" t="str">
        <f t="shared" si="8"/>
        <v>2в</v>
      </c>
      <c r="F73" s="8">
        <f t="shared" si="8"/>
        <v>72</v>
      </c>
      <c r="G73" s="8">
        <f t="shared" si="8"/>
        <v>71</v>
      </c>
      <c r="H73" s="9"/>
      <c r="I73" s="9">
        <v>2</v>
      </c>
      <c r="J73" s="10">
        <v>1</v>
      </c>
      <c r="K73" s="10"/>
      <c r="L73" s="9"/>
      <c r="M73" s="9">
        <v>2</v>
      </c>
      <c r="N73" s="10">
        <v>1</v>
      </c>
      <c r="O73" s="10"/>
      <c r="P73" s="9">
        <v>2</v>
      </c>
      <c r="Q73" s="9"/>
      <c r="R73" s="10">
        <v>1</v>
      </c>
      <c r="S73" s="10"/>
      <c r="T73" s="9">
        <v>2</v>
      </c>
      <c r="U73" s="9"/>
      <c r="V73" s="11">
        <f t="shared" si="7"/>
        <v>11</v>
      </c>
    </row>
    <row r="74" spans="1:22" x14ac:dyDescent="0.25">
      <c r="A74" s="37" t="str">
        <f t="shared" si="8"/>
        <v>Московский</v>
      </c>
      <c r="B74" s="12" t="str">
        <f t="shared" si="8"/>
        <v>ГБОУ СОШ №510</v>
      </c>
      <c r="C74" s="6">
        <f t="shared" si="8"/>
        <v>11510</v>
      </c>
      <c r="D74" s="6" t="str">
        <f t="shared" si="8"/>
        <v>СОШ с углуб.</v>
      </c>
      <c r="E74" s="8" t="str">
        <f t="shared" si="8"/>
        <v>2в</v>
      </c>
      <c r="F74" s="8">
        <f t="shared" si="8"/>
        <v>72</v>
      </c>
      <c r="G74" s="8">
        <f t="shared" si="8"/>
        <v>71</v>
      </c>
      <c r="H74" s="9">
        <v>2</v>
      </c>
      <c r="I74" s="9"/>
      <c r="J74" s="10">
        <v>1</v>
      </c>
      <c r="K74" s="10"/>
      <c r="L74" s="9"/>
      <c r="M74" s="9">
        <v>1</v>
      </c>
      <c r="N74" s="10">
        <v>1</v>
      </c>
      <c r="O74" s="10"/>
      <c r="P74" s="9">
        <v>1</v>
      </c>
      <c r="Q74" s="9"/>
      <c r="R74" s="10">
        <v>1</v>
      </c>
      <c r="S74" s="10"/>
      <c r="T74" s="9">
        <v>1</v>
      </c>
      <c r="U74" s="9"/>
      <c r="V74" s="11">
        <f t="shared" si="7"/>
        <v>8</v>
      </c>
    </row>
    <row r="75" spans="1:22" x14ac:dyDescent="0.25">
      <c r="C75" s="6">
        <f t="shared" ref="C75:D77" si="9">C74</f>
        <v>11510</v>
      </c>
      <c r="D75" s="6" t="str">
        <f t="shared" si="9"/>
        <v>СОШ с углуб.</v>
      </c>
      <c r="E75" s="8"/>
      <c r="F75" s="8">
        <f t="shared" ref="F75:G77" si="10">F74</f>
        <v>72</v>
      </c>
      <c r="G75" s="8">
        <f t="shared" si="10"/>
        <v>71</v>
      </c>
      <c r="H75" s="74">
        <f>SUM(H3:I74)/(71*2)</f>
        <v>0.80281690140845074</v>
      </c>
      <c r="I75" s="74"/>
      <c r="J75" s="74">
        <f>SUM(J3:K74)/(71*1)</f>
        <v>0.92957746478873238</v>
      </c>
      <c r="K75" s="74"/>
      <c r="L75" s="74">
        <f t="shared" ref="L75:T75" si="11">SUM(L3:M74)/(71*2)</f>
        <v>0.54929577464788737</v>
      </c>
      <c r="M75" s="74"/>
      <c r="N75" s="74">
        <f>SUM(N3:O74)/(71*1)</f>
        <v>0.84507042253521125</v>
      </c>
      <c r="O75" s="74"/>
      <c r="P75" s="74">
        <f t="shared" si="11"/>
        <v>0.6619718309859155</v>
      </c>
      <c r="Q75" s="74"/>
      <c r="R75" s="74">
        <f>SUM(R3:S74)/(71*1)</f>
        <v>0.94366197183098588</v>
      </c>
      <c r="S75" s="74"/>
      <c r="T75" s="74">
        <f t="shared" si="11"/>
        <v>0.55633802816901412</v>
      </c>
      <c r="U75" s="74"/>
      <c r="V75" s="74">
        <f>SUM(V3:W74)/(71*11)</f>
        <v>0.71446862996158766</v>
      </c>
    </row>
    <row r="76" spans="1:22" x14ac:dyDescent="0.25">
      <c r="C76" s="6">
        <f t="shared" si="9"/>
        <v>11510</v>
      </c>
      <c r="D76" s="6" t="str">
        <f t="shared" si="9"/>
        <v>СОШ с углуб.</v>
      </c>
      <c r="E76" s="8"/>
      <c r="F76" s="8">
        <f t="shared" si="10"/>
        <v>72</v>
      </c>
      <c r="G76" s="8">
        <f t="shared" si="10"/>
        <v>71</v>
      </c>
      <c r="H76" s="75">
        <v>44</v>
      </c>
      <c r="I76" s="75">
        <v>27</v>
      </c>
      <c r="J76" s="76">
        <v>41</v>
      </c>
      <c r="K76" s="76">
        <v>30</v>
      </c>
      <c r="L76" s="75">
        <v>33</v>
      </c>
      <c r="M76" s="75">
        <v>38</v>
      </c>
      <c r="N76" s="76">
        <v>67</v>
      </c>
      <c r="O76" s="76">
        <v>4</v>
      </c>
      <c r="P76" s="75">
        <v>56</v>
      </c>
      <c r="Q76" s="75">
        <v>15</v>
      </c>
      <c r="R76" s="76">
        <v>64</v>
      </c>
      <c r="S76" s="76">
        <v>9</v>
      </c>
      <c r="T76" s="75">
        <v>56</v>
      </c>
      <c r="U76" s="75">
        <v>14</v>
      </c>
      <c r="V76" s="75">
        <v>71</v>
      </c>
    </row>
    <row r="77" spans="1:22" x14ac:dyDescent="0.25">
      <c r="C77" s="6">
        <f t="shared" si="9"/>
        <v>11510</v>
      </c>
      <c r="D77" s="6" t="str">
        <f t="shared" si="9"/>
        <v>СОШ с углуб.</v>
      </c>
      <c r="E77" s="8"/>
      <c r="F77" s="8">
        <f t="shared" si="10"/>
        <v>72</v>
      </c>
      <c r="G77" s="8">
        <f t="shared" si="10"/>
        <v>71</v>
      </c>
      <c r="H77" s="74">
        <f>SUM(H3:H74)/(H76*2)</f>
        <v>0.73863636363636365</v>
      </c>
      <c r="I77" s="74">
        <f t="shared" ref="I77:U77" si="12">SUM(I3:I74)/(I76*2)</f>
        <v>0.90740740740740744</v>
      </c>
      <c r="J77" s="74">
        <f>SUM(J3:J74)/(J76*1)</f>
        <v>0.90243902439024393</v>
      </c>
      <c r="K77" s="74">
        <f>SUM(K3:K74)/(K76*1)</f>
        <v>0.96666666666666667</v>
      </c>
      <c r="L77" s="74">
        <f t="shared" si="12"/>
        <v>0.59090909090909094</v>
      </c>
      <c r="M77" s="74">
        <f t="shared" si="12"/>
        <v>0.51315789473684215</v>
      </c>
      <c r="N77" s="74">
        <f>SUM(N3:N74)/(N76*1)</f>
        <v>0.86567164179104472</v>
      </c>
      <c r="O77" s="74">
        <f>SUM(O3:O74)/(O76*1)</f>
        <v>0.5</v>
      </c>
      <c r="P77" s="74">
        <f t="shared" si="12"/>
        <v>0.6339285714285714</v>
      </c>
      <c r="Q77" s="74">
        <f t="shared" si="12"/>
        <v>0.76666666666666672</v>
      </c>
      <c r="R77" s="74">
        <f>SUM(R3:R74)/(R76*1)</f>
        <v>0.953125</v>
      </c>
      <c r="S77" s="74">
        <f>SUM(S3:S74)/(S76*1)</f>
        <v>0.66666666666666663</v>
      </c>
      <c r="T77" s="74">
        <f t="shared" si="12"/>
        <v>0.5892857142857143</v>
      </c>
      <c r="U77" s="74">
        <f t="shared" si="12"/>
        <v>0.4642857142857143</v>
      </c>
      <c r="V77" s="74">
        <f>SUM(V3:V74)/(V76*11)</f>
        <v>0.71446862996158766</v>
      </c>
    </row>
    <row r="78" spans="1:22" s="68" customFormat="1" x14ac:dyDescent="0.25">
      <c r="E78" s="69"/>
      <c r="F78" s="69"/>
      <c r="G78" s="69"/>
    </row>
    <row r="79" spans="1:22" s="68" customFormat="1" x14ac:dyDescent="0.25">
      <c r="E79" s="69"/>
      <c r="F79" s="69"/>
      <c r="G79" s="69"/>
    </row>
    <row r="80" spans="1:22" s="68" customFormat="1" x14ac:dyDescent="0.25">
      <c r="E80" s="69"/>
      <c r="F80" s="69"/>
      <c r="G80" s="69"/>
    </row>
    <row r="81" spans="5:7" s="68" customFormat="1" x14ac:dyDescent="0.25">
      <c r="E81" s="69"/>
      <c r="F81" s="69"/>
      <c r="G81" s="69"/>
    </row>
    <row r="82" spans="5:7" s="68" customFormat="1" x14ac:dyDescent="0.25">
      <c r="E82" s="69"/>
      <c r="F82" s="69"/>
      <c r="G82" s="69"/>
    </row>
    <row r="83" spans="5:7" s="68" customFormat="1" x14ac:dyDescent="0.25">
      <c r="E83" s="69"/>
      <c r="F83" s="69"/>
      <c r="G83" s="69"/>
    </row>
    <row r="84" spans="5:7" s="68" customFormat="1" x14ac:dyDescent="0.25">
      <c r="E84" s="69"/>
      <c r="F84" s="69"/>
      <c r="G84" s="69"/>
    </row>
    <row r="85" spans="5:7" s="68" customFormat="1" x14ac:dyDescent="0.25">
      <c r="E85" s="69"/>
      <c r="F85" s="69"/>
      <c r="G85" s="69"/>
    </row>
    <row r="86" spans="5:7" s="68" customFormat="1" x14ac:dyDescent="0.25">
      <c r="E86" s="69"/>
      <c r="F86" s="69"/>
      <c r="G86" s="69"/>
    </row>
    <row r="87" spans="5:7" s="68" customFormat="1" x14ac:dyDescent="0.25">
      <c r="E87" s="69"/>
      <c r="F87" s="69"/>
      <c r="G87" s="69"/>
    </row>
    <row r="88" spans="5:7" s="68" customFormat="1" x14ac:dyDescent="0.25">
      <c r="E88" s="69"/>
      <c r="F88" s="69"/>
      <c r="G88" s="69"/>
    </row>
    <row r="89" spans="5:7" s="68" customFormat="1" x14ac:dyDescent="0.25">
      <c r="E89" s="69"/>
      <c r="F89" s="69"/>
      <c r="G89" s="69"/>
    </row>
    <row r="90" spans="5:7" s="68" customFormat="1" x14ac:dyDescent="0.25">
      <c r="E90" s="69"/>
      <c r="F90" s="69"/>
      <c r="G90" s="69"/>
    </row>
    <row r="91" spans="5:7" s="68" customFormat="1" x14ac:dyDescent="0.25">
      <c r="E91" s="69"/>
      <c r="F91" s="69"/>
      <c r="G91" s="69"/>
    </row>
    <row r="92" spans="5:7" s="68" customFormat="1" x14ac:dyDescent="0.25">
      <c r="E92" s="69"/>
      <c r="F92" s="69"/>
      <c r="G92" s="69"/>
    </row>
    <row r="93" spans="5:7" s="68" customFormat="1" x14ac:dyDescent="0.25">
      <c r="E93" s="69"/>
      <c r="F93" s="69"/>
      <c r="G93" s="69"/>
    </row>
    <row r="94" spans="5:7" s="68" customFormat="1" x14ac:dyDescent="0.25">
      <c r="E94" s="69"/>
      <c r="F94" s="69"/>
      <c r="G94" s="69"/>
    </row>
    <row r="95" spans="5:7" s="68" customFormat="1" x14ac:dyDescent="0.25">
      <c r="E95" s="69"/>
      <c r="F95" s="69"/>
      <c r="G95" s="69"/>
    </row>
    <row r="96" spans="5:7" s="68" customFormat="1" x14ac:dyDescent="0.25">
      <c r="E96" s="69"/>
      <c r="F96" s="69"/>
      <c r="G96" s="69"/>
    </row>
    <row r="97" spans="5:7" s="68" customFormat="1" x14ac:dyDescent="0.25">
      <c r="E97" s="69"/>
      <c r="F97" s="69"/>
      <c r="G97" s="69"/>
    </row>
    <row r="98" spans="5:7" s="68" customFormat="1" x14ac:dyDescent="0.25">
      <c r="E98" s="69"/>
      <c r="F98" s="69"/>
      <c r="G98" s="69"/>
    </row>
    <row r="99" spans="5:7" s="68" customFormat="1" x14ac:dyDescent="0.25">
      <c r="E99" s="69"/>
      <c r="F99" s="69"/>
      <c r="G99" s="69"/>
    </row>
    <row r="100" spans="5:7" s="68" customFormat="1" x14ac:dyDescent="0.25">
      <c r="E100" s="69"/>
      <c r="F100" s="69"/>
      <c r="G100" s="69"/>
    </row>
    <row r="101" spans="5:7" s="68" customFormat="1" x14ac:dyDescent="0.25">
      <c r="E101" s="69"/>
      <c r="F101" s="69"/>
      <c r="G101" s="69"/>
    </row>
    <row r="102" spans="5:7" s="68" customFormat="1" x14ac:dyDescent="0.25">
      <c r="E102" s="69"/>
      <c r="F102" s="69"/>
      <c r="G102" s="69"/>
    </row>
    <row r="103" spans="5:7" s="68" customFormat="1" x14ac:dyDescent="0.25">
      <c r="E103" s="69"/>
      <c r="F103" s="69"/>
      <c r="G103" s="69"/>
    </row>
    <row r="104" spans="5:7" s="68" customFormat="1" x14ac:dyDescent="0.25">
      <c r="E104" s="69"/>
      <c r="F104" s="69"/>
      <c r="G104" s="69"/>
    </row>
    <row r="105" spans="5:7" s="68" customFormat="1" x14ac:dyDescent="0.25">
      <c r="E105" s="69"/>
      <c r="F105" s="69"/>
      <c r="G105" s="69"/>
    </row>
    <row r="106" spans="5:7" s="68" customFormat="1" x14ac:dyDescent="0.25">
      <c r="E106" s="69"/>
      <c r="F106" s="69"/>
      <c r="G106" s="69"/>
    </row>
    <row r="107" spans="5:7" s="68" customFormat="1" x14ac:dyDescent="0.25">
      <c r="E107" s="69"/>
      <c r="F107" s="69"/>
      <c r="G107" s="69"/>
    </row>
    <row r="108" spans="5:7" s="68" customFormat="1" x14ac:dyDescent="0.25">
      <c r="E108" s="69"/>
      <c r="F108" s="69"/>
      <c r="G108" s="69"/>
    </row>
    <row r="109" spans="5:7" s="68" customFormat="1" x14ac:dyDescent="0.25">
      <c r="E109" s="69"/>
      <c r="F109" s="69"/>
      <c r="G109" s="69"/>
    </row>
    <row r="110" spans="5:7" s="68" customFormat="1" x14ac:dyDescent="0.25">
      <c r="E110" s="69"/>
      <c r="F110" s="69"/>
      <c r="G110" s="69"/>
    </row>
    <row r="111" spans="5:7" s="68" customFormat="1" x14ac:dyDescent="0.25">
      <c r="E111" s="69"/>
      <c r="F111" s="69"/>
      <c r="G111" s="69"/>
    </row>
    <row r="112" spans="5:7" s="68" customFormat="1" x14ac:dyDescent="0.25">
      <c r="E112" s="69"/>
      <c r="F112" s="69"/>
      <c r="G112" s="69"/>
    </row>
    <row r="113" spans="5:7" s="68" customFormat="1" x14ac:dyDescent="0.25">
      <c r="E113" s="69"/>
      <c r="F113" s="69"/>
      <c r="G113" s="69"/>
    </row>
    <row r="114" spans="5:7" s="68" customFormat="1" x14ac:dyDescent="0.25">
      <c r="E114" s="69"/>
      <c r="F114" s="69"/>
      <c r="G114" s="69"/>
    </row>
    <row r="115" spans="5:7" s="68" customFormat="1" x14ac:dyDescent="0.25">
      <c r="E115" s="69"/>
      <c r="F115" s="69"/>
      <c r="G115" s="69"/>
    </row>
    <row r="116" spans="5:7" s="68" customFormat="1" x14ac:dyDescent="0.25">
      <c r="E116" s="69"/>
      <c r="F116" s="69"/>
      <c r="G116" s="69"/>
    </row>
    <row r="117" spans="5:7" s="68" customFormat="1" x14ac:dyDescent="0.25">
      <c r="E117" s="69"/>
      <c r="F117" s="69"/>
      <c r="G117" s="69"/>
    </row>
    <row r="118" spans="5:7" s="68" customFormat="1" x14ac:dyDescent="0.25">
      <c r="E118" s="69"/>
      <c r="F118" s="69"/>
      <c r="G118" s="69"/>
    </row>
    <row r="119" spans="5:7" s="68" customFormat="1" x14ac:dyDescent="0.25">
      <c r="E119" s="69"/>
      <c r="F119" s="69"/>
      <c r="G119" s="69"/>
    </row>
    <row r="120" spans="5:7" s="68" customFormat="1" x14ac:dyDescent="0.25">
      <c r="E120" s="69"/>
      <c r="F120" s="69"/>
      <c r="G120" s="69"/>
    </row>
    <row r="121" spans="5:7" s="68" customFormat="1" x14ac:dyDescent="0.25">
      <c r="E121" s="69"/>
      <c r="F121" s="69"/>
      <c r="G121" s="69"/>
    </row>
    <row r="122" spans="5:7" s="68" customFormat="1" x14ac:dyDescent="0.25">
      <c r="E122" s="69"/>
      <c r="F122" s="69"/>
      <c r="G122" s="69"/>
    </row>
    <row r="123" spans="5:7" s="68" customFormat="1" x14ac:dyDescent="0.25">
      <c r="E123" s="69"/>
      <c r="F123" s="69"/>
      <c r="G123" s="69"/>
    </row>
    <row r="124" spans="5:7" s="68" customFormat="1" x14ac:dyDescent="0.25">
      <c r="E124" s="69"/>
      <c r="F124" s="69"/>
      <c r="G124" s="69"/>
    </row>
    <row r="125" spans="5:7" s="68" customFormat="1" x14ac:dyDescent="0.25">
      <c r="E125" s="69"/>
      <c r="F125" s="69"/>
      <c r="G125" s="69"/>
    </row>
    <row r="126" spans="5:7" s="68" customFormat="1" x14ac:dyDescent="0.25">
      <c r="E126" s="69"/>
      <c r="F126" s="69"/>
      <c r="G126" s="69"/>
    </row>
    <row r="127" spans="5:7" s="68" customFormat="1" x14ac:dyDescent="0.25">
      <c r="E127" s="69"/>
      <c r="F127" s="69"/>
      <c r="G127" s="69"/>
    </row>
    <row r="128" spans="5:7" s="68" customFormat="1" x14ac:dyDescent="0.25">
      <c r="E128" s="69"/>
      <c r="F128" s="69"/>
      <c r="G128" s="69"/>
    </row>
    <row r="129" spans="5:7" s="68" customFormat="1" x14ac:dyDescent="0.25">
      <c r="E129" s="69"/>
      <c r="F129" s="69"/>
      <c r="G129" s="69"/>
    </row>
    <row r="130" spans="5:7" s="68" customFormat="1" x14ac:dyDescent="0.25">
      <c r="E130" s="69"/>
      <c r="F130" s="69"/>
      <c r="G130" s="69"/>
    </row>
    <row r="131" spans="5:7" s="68" customFormat="1" x14ac:dyDescent="0.25">
      <c r="E131" s="69"/>
      <c r="F131" s="69"/>
      <c r="G131" s="69"/>
    </row>
    <row r="132" spans="5:7" s="68" customFormat="1" x14ac:dyDescent="0.25">
      <c r="E132" s="69"/>
      <c r="F132" s="69"/>
      <c r="G132" s="69"/>
    </row>
    <row r="133" spans="5:7" s="68" customFormat="1" x14ac:dyDescent="0.25">
      <c r="E133" s="69"/>
      <c r="F133" s="69"/>
      <c r="G133" s="69"/>
    </row>
    <row r="134" spans="5:7" s="68" customFormat="1" x14ac:dyDescent="0.25">
      <c r="E134" s="69"/>
      <c r="F134" s="69"/>
      <c r="G134" s="69"/>
    </row>
    <row r="135" spans="5:7" s="68" customFormat="1" x14ac:dyDescent="0.25">
      <c r="E135" s="69"/>
      <c r="F135" s="69"/>
      <c r="G135" s="69"/>
    </row>
    <row r="136" spans="5:7" s="68" customFormat="1" x14ac:dyDescent="0.25">
      <c r="E136" s="69"/>
      <c r="F136" s="69"/>
      <c r="G136" s="69"/>
    </row>
    <row r="137" spans="5:7" s="68" customFormat="1" x14ac:dyDescent="0.25">
      <c r="E137" s="69"/>
      <c r="F137" s="69"/>
      <c r="G137" s="69"/>
    </row>
    <row r="138" spans="5:7" s="68" customFormat="1" x14ac:dyDescent="0.25">
      <c r="E138" s="69"/>
      <c r="F138" s="69"/>
      <c r="G138" s="69"/>
    </row>
    <row r="139" spans="5:7" s="68" customFormat="1" x14ac:dyDescent="0.25">
      <c r="E139" s="69"/>
      <c r="F139" s="69"/>
      <c r="G139" s="69"/>
    </row>
    <row r="140" spans="5:7" s="68" customFormat="1" x14ac:dyDescent="0.25">
      <c r="E140" s="69"/>
      <c r="F140" s="69"/>
      <c r="G140" s="69"/>
    </row>
    <row r="141" spans="5:7" s="68" customFormat="1" x14ac:dyDescent="0.25">
      <c r="E141" s="69"/>
      <c r="F141" s="69"/>
      <c r="G141" s="69"/>
    </row>
    <row r="142" spans="5:7" s="68" customFormat="1" x14ac:dyDescent="0.25">
      <c r="E142" s="69"/>
      <c r="F142" s="69"/>
      <c r="G142" s="69"/>
    </row>
    <row r="143" spans="5:7" s="68" customFormat="1" x14ac:dyDescent="0.25">
      <c r="E143" s="69"/>
      <c r="F143" s="69"/>
      <c r="G143" s="69"/>
    </row>
    <row r="144" spans="5:7" s="68" customFormat="1" x14ac:dyDescent="0.25">
      <c r="E144" s="69"/>
      <c r="F144" s="69"/>
      <c r="G144" s="69"/>
    </row>
    <row r="145" spans="5:7" s="68" customFormat="1" x14ac:dyDescent="0.25">
      <c r="E145" s="69"/>
      <c r="F145" s="69"/>
      <c r="G145" s="69"/>
    </row>
    <row r="146" spans="5:7" s="68" customFormat="1" x14ac:dyDescent="0.25">
      <c r="E146" s="69"/>
      <c r="F146" s="69"/>
      <c r="G146" s="69"/>
    </row>
    <row r="147" spans="5:7" s="68" customFormat="1" x14ac:dyDescent="0.25">
      <c r="E147" s="69"/>
      <c r="F147" s="69"/>
      <c r="G147" s="69"/>
    </row>
    <row r="148" spans="5:7" s="68" customFormat="1" x14ac:dyDescent="0.25">
      <c r="E148" s="69"/>
      <c r="F148" s="69"/>
      <c r="G148" s="69"/>
    </row>
    <row r="149" spans="5:7" s="68" customFormat="1" x14ac:dyDescent="0.25">
      <c r="E149" s="69"/>
      <c r="F149" s="69"/>
      <c r="G149" s="69"/>
    </row>
    <row r="150" spans="5:7" s="68" customFormat="1" x14ac:dyDescent="0.25">
      <c r="E150" s="69"/>
      <c r="F150" s="69"/>
      <c r="G150" s="69"/>
    </row>
    <row r="151" spans="5:7" s="68" customFormat="1" x14ac:dyDescent="0.25">
      <c r="E151" s="69"/>
      <c r="F151" s="69"/>
      <c r="G151" s="69"/>
    </row>
    <row r="152" spans="5:7" s="68" customFormat="1" x14ac:dyDescent="0.25">
      <c r="E152" s="69"/>
      <c r="F152" s="69"/>
      <c r="G152" s="69"/>
    </row>
    <row r="153" spans="5:7" s="68" customFormat="1" x14ac:dyDescent="0.25">
      <c r="E153" s="69"/>
      <c r="F153" s="69"/>
      <c r="G153" s="69"/>
    </row>
    <row r="154" spans="5:7" s="68" customFormat="1" x14ac:dyDescent="0.25">
      <c r="E154" s="69"/>
      <c r="F154" s="69"/>
      <c r="G154" s="69"/>
    </row>
    <row r="155" spans="5:7" s="68" customFormat="1" x14ac:dyDescent="0.25">
      <c r="E155" s="69"/>
      <c r="F155" s="69"/>
      <c r="G155" s="69"/>
    </row>
    <row r="156" spans="5:7" s="68" customFormat="1" x14ac:dyDescent="0.25">
      <c r="E156" s="69"/>
      <c r="F156" s="69"/>
      <c r="G156" s="69"/>
    </row>
    <row r="157" spans="5:7" s="68" customFormat="1" x14ac:dyDescent="0.25">
      <c r="E157" s="69"/>
      <c r="F157" s="69"/>
      <c r="G157" s="69"/>
    </row>
    <row r="158" spans="5:7" s="68" customFormat="1" x14ac:dyDescent="0.25">
      <c r="E158" s="69"/>
      <c r="F158" s="69"/>
      <c r="G158" s="69"/>
    </row>
    <row r="159" spans="5:7" s="68" customFormat="1" x14ac:dyDescent="0.25">
      <c r="E159" s="69"/>
      <c r="F159" s="69"/>
      <c r="G159" s="69"/>
    </row>
    <row r="160" spans="5:7" s="68" customFormat="1" x14ac:dyDescent="0.25">
      <c r="E160" s="69"/>
      <c r="F160" s="69"/>
      <c r="G160" s="69"/>
    </row>
    <row r="161" spans="5:7" s="68" customFormat="1" x14ac:dyDescent="0.25">
      <c r="E161" s="69"/>
      <c r="F161" s="69"/>
      <c r="G161" s="69"/>
    </row>
    <row r="162" spans="5:7" s="68" customFormat="1" x14ac:dyDescent="0.25">
      <c r="E162" s="69"/>
      <c r="F162" s="69"/>
      <c r="G162" s="69"/>
    </row>
    <row r="163" spans="5:7" s="68" customFormat="1" x14ac:dyDescent="0.25">
      <c r="E163" s="69"/>
      <c r="F163" s="69"/>
      <c r="G163" s="69"/>
    </row>
    <row r="164" spans="5:7" s="68" customFormat="1" x14ac:dyDescent="0.25">
      <c r="E164" s="69"/>
      <c r="F164" s="69"/>
      <c r="G164" s="69"/>
    </row>
    <row r="165" spans="5:7" s="68" customFormat="1" x14ac:dyDescent="0.25">
      <c r="E165" s="69"/>
      <c r="F165" s="69"/>
      <c r="G165" s="69"/>
    </row>
    <row r="166" spans="5:7" s="68" customFormat="1" x14ac:dyDescent="0.25">
      <c r="E166" s="69"/>
      <c r="F166" s="69"/>
      <c r="G166" s="69"/>
    </row>
    <row r="167" spans="5:7" s="68" customFormat="1" x14ac:dyDescent="0.25">
      <c r="E167" s="69"/>
      <c r="F167" s="69"/>
      <c r="G167" s="69"/>
    </row>
    <row r="168" spans="5:7" s="68" customFormat="1" x14ac:dyDescent="0.25">
      <c r="E168" s="69"/>
      <c r="F168" s="69"/>
      <c r="G168" s="69"/>
    </row>
    <row r="169" spans="5:7" s="68" customFormat="1" x14ac:dyDescent="0.25">
      <c r="E169" s="69"/>
      <c r="F169" s="69"/>
      <c r="G169" s="69"/>
    </row>
    <row r="170" spans="5:7" s="68" customFormat="1" x14ac:dyDescent="0.25">
      <c r="E170" s="69"/>
      <c r="F170" s="69"/>
      <c r="G170" s="69"/>
    </row>
    <row r="171" spans="5:7" s="68" customFormat="1" x14ac:dyDescent="0.25">
      <c r="E171" s="69"/>
      <c r="F171" s="69"/>
      <c r="G171" s="69"/>
    </row>
    <row r="172" spans="5:7" s="68" customFormat="1" x14ac:dyDescent="0.25">
      <c r="E172" s="69"/>
      <c r="F172" s="69"/>
      <c r="G172" s="69"/>
    </row>
    <row r="173" spans="5:7" s="68" customFormat="1" x14ac:dyDescent="0.25">
      <c r="E173" s="69"/>
      <c r="F173" s="69"/>
      <c r="G173" s="69"/>
    </row>
    <row r="174" spans="5:7" s="68" customFormat="1" x14ac:dyDescent="0.25">
      <c r="E174" s="69"/>
      <c r="F174" s="69"/>
      <c r="G174" s="69"/>
    </row>
    <row r="175" spans="5:7" s="68" customFormat="1" x14ac:dyDescent="0.25">
      <c r="E175" s="69"/>
      <c r="F175" s="69"/>
      <c r="G175" s="69"/>
    </row>
    <row r="176" spans="5:7" s="68" customFormat="1" x14ac:dyDescent="0.25">
      <c r="E176" s="69"/>
      <c r="F176" s="69"/>
      <c r="G176" s="69"/>
    </row>
    <row r="177" spans="5:7" s="68" customFormat="1" x14ac:dyDescent="0.25">
      <c r="E177" s="69"/>
      <c r="F177" s="69"/>
      <c r="G177" s="69"/>
    </row>
    <row r="178" spans="5:7" s="68" customFormat="1" x14ac:dyDescent="0.25">
      <c r="E178" s="69"/>
      <c r="F178" s="69"/>
      <c r="G178" s="69"/>
    </row>
    <row r="179" spans="5:7" s="68" customFormat="1" x14ac:dyDescent="0.25">
      <c r="E179" s="69"/>
      <c r="F179" s="69"/>
      <c r="G179" s="69"/>
    </row>
    <row r="180" spans="5:7" s="68" customFormat="1" x14ac:dyDescent="0.25">
      <c r="E180" s="69"/>
      <c r="F180" s="69"/>
      <c r="G180" s="69"/>
    </row>
    <row r="181" spans="5:7" s="68" customFormat="1" x14ac:dyDescent="0.25">
      <c r="E181" s="69"/>
      <c r="F181" s="69"/>
      <c r="G181" s="69"/>
    </row>
    <row r="182" spans="5:7" s="68" customFormat="1" x14ac:dyDescent="0.25">
      <c r="E182" s="69"/>
      <c r="F182" s="69"/>
      <c r="G182" s="69"/>
    </row>
    <row r="183" spans="5:7" s="68" customFormat="1" x14ac:dyDescent="0.25">
      <c r="E183" s="69"/>
      <c r="F183" s="69"/>
      <c r="G183" s="69"/>
    </row>
    <row r="184" spans="5:7" s="68" customFormat="1" x14ac:dyDescent="0.25">
      <c r="E184" s="69"/>
      <c r="F184" s="69"/>
      <c r="G184" s="69"/>
    </row>
    <row r="185" spans="5:7" s="68" customFormat="1" x14ac:dyDescent="0.25">
      <c r="E185" s="69"/>
      <c r="F185" s="69"/>
      <c r="G185" s="69"/>
    </row>
    <row r="186" spans="5:7" s="68" customFormat="1" x14ac:dyDescent="0.25">
      <c r="E186" s="69"/>
      <c r="F186" s="69"/>
      <c r="G186" s="69"/>
    </row>
    <row r="187" spans="5:7" s="68" customFormat="1" x14ac:dyDescent="0.25">
      <c r="E187" s="69"/>
      <c r="F187" s="69"/>
      <c r="G187" s="69"/>
    </row>
    <row r="188" spans="5:7" s="68" customFormat="1" x14ac:dyDescent="0.25">
      <c r="E188" s="69"/>
      <c r="F188" s="69"/>
      <c r="G188" s="69"/>
    </row>
    <row r="189" spans="5:7" s="68" customFormat="1" x14ac:dyDescent="0.25">
      <c r="E189" s="69"/>
      <c r="F189" s="69"/>
      <c r="G189" s="69"/>
    </row>
    <row r="190" spans="5:7" s="68" customFormat="1" x14ac:dyDescent="0.25">
      <c r="E190" s="69"/>
      <c r="F190" s="69"/>
      <c r="G190" s="69"/>
    </row>
    <row r="191" spans="5:7" s="68" customFormat="1" x14ac:dyDescent="0.25">
      <c r="E191" s="69"/>
      <c r="F191" s="69"/>
      <c r="G191" s="69"/>
    </row>
    <row r="192" spans="5:7" s="68" customFormat="1" x14ac:dyDescent="0.25">
      <c r="E192" s="69"/>
      <c r="F192" s="69"/>
      <c r="G192" s="69"/>
    </row>
    <row r="193" spans="5:7" s="68" customFormat="1" x14ac:dyDescent="0.25">
      <c r="E193" s="69"/>
      <c r="F193" s="69"/>
      <c r="G193" s="69"/>
    </row>
    <row r="194" spans="5:7" s="68" customFormat="1" x14ac:dyDescent="0.25">
      <c r="E194" s="69"/>
      <c r="F194" s="69"/>
      <c r="G194" s="69"/>
    </row>
    <row r="195" spans="5:7" s="68" customFormat="1" x14ac:dyDescent="0.25">
      <c r="E195" s="69"/>
      <c r="F195" s="69"/>
      <c r="G195" s="69"/>
    </row>
    <row r="196" spans="5:7" s="68" customFormat="1" x14ac:dyDescent="0.25">
      <c r="E196" s="69"/>
      <c r="F196" s="69"/>
      <c r="G196" s="69"/>
    </row>
    <row r="197" spans="5:7" s="68" customFormat="1" x14ac:dyDescent="0.25">
      <c r="E197" s="69"/>
      <c r="F197" s="69"/>
      <c r="G197" s="69"/>
    </row>
    <row r="198" spans="5:7" s="68" customFormat="1" x14ac:dyDescent="0.25">
      <c r="E198" s="69"/>
      <c r="F198" s="69"/>
      <c r="G198" s="69"/>
    </row>
    <row r="199" spans="5:7" s="68" customFormat="1" x14ac:dyDescent="0.25">
      <c r="E199" s="69"/>
      <c r="F199" s="69"/>
      <c r="G199" s="69"/>
    </row>
    <row r="200" spans="5:7" s="68" customFormat="1" x14ac:dyDescent="0.25">
      <c r="E200" s="69"/>
      <c r="F200" s="69"/>
      <c r="G200" s="69"/>
    </row>
    <row r="201" spans="5:7" s="68" customFormat="1" x14ac:dyDescent="0.25">
      <c r="E201" s="69"/>
      <c r="F201" s="69"/>
      <c r="G201" s="69"/>
    </row>
    <row r="202" spans="5:7" s="68" customFormat="1" x14ac:dyDescent="0.25">
      <c r="E202" s="69"/>
      <c r="F202" s="69"/>
      <c r="G202" s="69"/>
    </row>
    <row r="203" spans="5:7" s="68" customFormat="1" x14ac:dyDescent="0.25">
      <c r="E203" s="69"/>
      <c r="F203" s="69"/>
      <c r="G203" s="69"/>
    </row>
    <row r="204" spans="5:7" s="68" customFormat="1" x14ac:dyDescent="0.25">
      <c r="E204" s="69"/>
      <c r="F204" s="69"/>
      <c r="G204" s="69"/>
    </row>
    <row r="205" spans="5:7" s="68" customFormat="1" x14ac:dyDescent="0.25">
      <c r="E205" s="69"/>
      <c r="F205" s="69"/>
      <c r="G205" s="69"/>
    </row>
    <row r="206" spans="5:7" s="68" customFormat="1" x14ac:dyDescent="0.25">
      <c r="E206" s="69"/>
      <c r="F206" s="69"/>
      <c r="G206" s="69"/>
    </row>
    <row r="207" spans="5:7" s="68" customFormat="1" x14ac:dyDescent="0.25">
      <c r="E207" s="69"/>
      <c r="F207" s="69"/>
      <c r="G207" s="69"/>
    </row>
    <row r="208" spans="5:7" s="68" customFormat="1" x14ac:dyDescent="0.25">
      <c r="E208" s="69"/>
      <c r="F208" s="69"/>
      <c r="G208" s="69"/>
    </row>
    <row r="209" spans="5:7" s="68" customFormat="1" x14ac:dyDescent="0.25">
      <c r="E209" s="69"/>
      <c r="F209" s="69"/>
      <c r="G209" s="69"/>
    </row>
    <row r="210" spans="5:7" s="68" customFormat="1" x14ac:dyDescent="0.25">
      <c r="E210" s="69"/>
      <c r="F210" s="69"/>
      <c r="G210" s="69"/>
    </row>
    <row r="211" spans="5:7" s="68" customFormat="1" x14ac:dyDescent="0.25">
      <c r="E211" s="69"/>
      <c r="F211" s="69"/>
      <c r="G211" s="69"/>
    </row>
    <row r="212" spans="5:7" s="68" customFormat="1" x14ac:dyDescent="0.25">
      <c r="E212" s="69"/>
      <c r="F212" s="69"/>
      <c r="G212" s="69"/>
    </row>
    <row r="213" spans="5:7" s="68" customFormat="1" x14ac:dyDescent="0.25">
      <c r="E213" s="69"/>
      <c r="F213" s="69"/>
      <c r="G213" s="69"/>
    </row>
    <row r="214" spans="5:7" s="68" customFormat="1" x14ac:dyDescent="0.25">
      <c r="E214" s="69"/>
      <c r="F214" s="69"/>
      <c r="G214" s="69"/>
    </row>
    <row r="215" spans="5:7" s="68" customFormat="1" x14ac:dyDescent="0.25">
      <c r="E215" s="69"/>
      <c r="F215" s="69"/>
      <c r="G215" s="69"/>
    </row>
    <row r="216" spans="5:7" s="68" customFormat="1" x14ac:dyDescent="0.25">
      <c r="E216" s="69"/>
      <c r="F216" s="69"/>
      <c r="G216" s="69"/>
    </row>
    <row r="217" spans="5:7" s="68" customFormat="1" x14ac:dyDescent="0.25">
      <c r="E217" s="69"/>
      <c r="F217" s="69"/>
      <c r="G217" s="69"/>
    </row>
    <row r="218" spans="5:7" s="68" customFormat="1" x14ac:dyDescent="0.25">
      <c r="E218" s="69"/>
      <c r="F218" s="69"/>
      <c r="G218" s="69"/>
    </row>
    <row r="219" spans="5:7" s="68" customFormat="1" x14ac:dyDescent="0.25">
      <c r="E219" s="69"/>
      <c r="F219" s="69"/>
      <c r="G219" s="69"/>
    </row>
    <row r="220" spans="5:7" s="68" customFormat="1" x14ac:dyDescent="0.25">
      <c r="E220" s="69"/>
      <c r="F220" s="69"/>
      <c r="G220" s="69"/>
    </row>
    <row r="221" spans="5:7" s="68" customFormat="1" x14ac:dyDescent="0.25">
      <c r="E221" s="69"/>
      <c r="F221" s="69"/>
      <c r="G221" s="69"/>
    </row>
    <row r="222" spans="5:7" s="68" customFormat="1" x14ac:dyDescent="0.25">
      <c r="E222" s="69"/>
      <c r="F222" s="69"/>
      <c r="G222" s="69"/>
    </row>
    <row r="223" spans="5:7" s="68" customFormat="1" x14ac:dyDescent="0.25">
      <c r="E223" s="69"/>
      <c r="F223" s="69"/>
      <c r="G223" s="69"/>
    </row>
    <row r="224" spans="5:7" s="68" customFormat="1" x14ac:dyDescent="0.25">
      <c r="E224" s="69"/>
      <c r="F224" s="69"/>
      <c r="G224" s="69"/>
    </row>
    <row r="225" spans="5:7" s="68" customFormat="1" x14ac:dyDescent="0.25">
      <c r="E225" s="69"/>
      <c r="F225" s="69"/>
      <c r="G225" s="69"/>
    </row>
    <row r="226" spans="5:7" s="68" customFormat="1" x14ac:dyDescent="0.25">
      <c r="E226" s="69"/>
      <c r="F226" s="69"/>
      <c r="G226" s="69"/>
    </row>
    <row r="227" spans="5:7" s="68" customFormat="1" x14ac:dyDescent="0.25">
      <c r="E227" s="69"/>
      <c r="F227" s="69"/>
      <c r="G227" s="69"/>
    </row>
    <row r="228" spans="5:7" s="68" customFormat="1" x14ac:dyDescent="0.25">
      <c r="E228" s="69"/>
      <c r="F228" s="69"/>
      <c r="G228" s="69"/>
    </row>
    <row r="229" spans="5:7" s="68" customFormat="1" x14ac:dyDescent="0.25">
      <c r="E229" s="69"/>
      <c r="F229" s="69"/>
      <c r="G229" s="69"/>
    </row>
    <row r="230" spans="5:7" s="68" customFormat="1" x14ac:dyDescent="0.25">
      <c r="E230" s="69"/>
      <c r="F230" s="69"/>
      <c r="G230" s="69"/>
    </row>
    <row r="231" spans="5:7" s="68" customFormat="1" x14ac:dyDescent="0.25">
      <c r="E231" s="69"/>
      <c r="F231" s="69"/>
      <c r="G231" s="69"/>
    </row>
    <row r="232" spans="5:7" s="68" customFormat="1" x14ac:dyDescent="0.25">
      <c r="E232" s="69"/>
      <c r="F232" s="69"/>
      <c r="G232" s="69"/>
    </row>
    <row r="233" spans="5:7" s="68" customFormat="1" x14ac:dyDescent="0.25">
      <c r="E233" s="69"/>
      <c r="F233" s="69"/>
      <c r="G233" s="69"/>
    </row>
    <row r="234" spans="5:7" s="68" customFormat="1" x14ac:dyDescent="0.25">
      <c r="E234" s="69"/>
      <c r="F234" s="69"/>
      <c r="G234" s="69"/>
    </row>
    <row r="235" spans="5:7" s="68" customFormat="1" x14ac:dyDescent="0.25">
      <c r="E235" s="69"/>
      <c r="F235" s="69"/>
      <c r="G235" s="69"/>
    </row>
    <row r="236" spans="5:7" s="68" customFormat="1" x14ac:dyDescent="0.25">
      <c r="E236" s="69"/>
      <c r="F236" s="69"/>
      <c r="G236" s="69"/>
    </row>
    <row r="237" spans="5:7" s="68" customFormat="1" x14ac:dyDescent="0.25">
      <c r="E237" s="69"/>
      <c r="F237" s="69"/>
      <c r="G237" s="69"/>
    </row>
    <row r="238" spans="5:7" s="68" customFormat="1" x14ac:dyDescent="0.25">
      <c r="E238" s="69"/>
      <c r="F238" s="69"/>
      <c r="G238" s="69"/>
    </row>
    <row r="239" spans="5:7" s="68" customFormat="1" x14ac:dyDescent="0.25">
      <c r="E239" s="69"/>
      <c r="F239" s="69"/>
      <c r="G239" s="69"/>
    </row>
    <row r="240" spans="5:7" s="68" customFormat="1" x14ac:dyDescent="0.25">
      <c r="E240" s="69"/>
      <c r="F240" s="69"/>
      <c r="G240" s="69"/>
    </row>
    <row r="241" spans="5:7" s="68" customFormat="1" x14ac:dyDescent="0.25">
      <c r="E241" s="69"/>
      <c r="F241" s="69"/>
      <c r="G241" s="69"/>
    </row>
    <row r="242" spans="5:7" s="68" customFormat="1" x14ac:dyDescent="0.25">
      <c r="E242" s="69"/>
      <c r="F242" s="69"/>
      <c r="G242" s="69"/>
    </row>
    <row r="243" spans="5:7" s="68" customFormat="1" x14ac:dyDescent="0.25">
      <c r="E243" s="69"/>
      <c r="F243" s="69"/>
      <c r="G243" s="69"/>
    </row>
    <row r="244" spans="5:7" s="68" customFormat="1" x14ac:dyDescent="0.25">
      <c r="E244" s="69"/>
      <c r="F244" s="69"/>
      <c r="G244" s="69"/>
    </row>
    <row r="245" spans="5:7" s="68" customFormat="1" x14ac:dyDescent="0.25">
      <c r="E245" s="69"/>
      <c r="F245" s="69"/>
      <c r="G245" s="69"/>
    </row>
    <row r="246" spans="5:7" s="68" customFormat="1" x14ac:dyDescent="0.25">
      <c r="E246" s="69"/>
      <c r="F246" s="69"/>
      <c r="G246" s="69"/>
    </row>
    <row r="247" spans="5:7" s="68" customFormat="1" x14ac:dyDescent="0.25">
      <c r="E247" s="69"/>
      <c r="F247" s="69"/>
      <c r="G247" s="69"/>
    </row>
    <row r="248" spans="5:7" s="68" customFormat="1" x14ac:dyDescent="0.25">
      <c r="E248" s="69"/>
      <c r="F248" s="69"/>
      <c r="G248" s="69"/>
    </row>
    <row r="249" spans="5:7" s="68" customFormat="1" x14ac:dyDescent="0.25">
      <c r="E249" s="69"/>
      <c r="F249" s="69"/>
      <c r="G249" s="69"/>
    </row>
    <row r="250" spans="5:7" s="68" customFormat="1" x14ac:dyDescent="0.25">
      <c r="E250" s="69"/>
      <c r="F250" s="69"/>
      <c r="G250" s="69"/>
    </row>
    <row r="251" spans="5:7" s="68" customFormat="1" x14ac:dyDescent="0.25">
      <c r="E251" s="69"/>
      <c r="F251" s="69"/>
      <c r="G251" s="69"/>
    </row>
    <row r="252" spans="5:7" s="68" customFormat="1" x14ac:dyDescent="0.25">
      <c r="E252" s="69"/>
      <c r="F252" s="69"/>
      <c r="G252" s="69"/>
    </row>
    <row r="253" spans="5:7" s="68" customFormat="1" x14ac:dyDescent="0.25">
      <c r="E253" s="69"/>
      <c r="F253" s="69"/>
      <c r="G253" s="69"/>
    </row>
    <row r="254" spans="5:7" s="68" customFormat="1" x14ac:dyDescent="0.25">
      <c r="E254" s="69"/>
      <c r="F254" s="69"/>
      <c r="G254" s="69"/>
    </row>
    <row r="255" spans="5:7" s="68" customFormat="1" x14ac:dyDescent="0.25">
      <c r="E255" s="69"/>
      <c r="F255" s="69"/>
      <c r="G255" s="69"/>
    </row>
    <row r="256" spans="5:7" s="68" customFormat="1" x14ac:dyDescent="0.25">
      <c r="E256" s="69"/>
      <c r="F256" s="69"/>
      <c r="G256" s="69"/>
    </row>
    <row r="257" spans="5:7" s="68" customFormat="1" x14ac:dyDescent="0.25">
      <c r="E257" s="69"/>
      <c r="F257" s="69"/>
      <c r="G257" s="69"/>
    </row>
    <row r="258" spans="5:7" s="68" customFormat="1" x14ac:dyDescent="0.25">
      <c r="E258" s="69"/>
      <c r="F258" s="69"/>
      <c r="G258" s="69"/>
    </row>
    <row r="259" spans="5:7" s="68" customFormat="1" x14ac:dyDescent="0.25">
      <c r="E259" s="69"/>
      <c r="F259" s="69"/>
      <c r="G259" s="69"/>
    </row>
    <row r="260" spans="5:7" s="68" customFormat="1" x14ac:dyDescent="0.25">
      <c r="E260" s="69"/>
      <c r="F260" s="69"/>
      <c r="G260" s="69"/>
    </row>
    <row r="261" spans="5:7" s="68" customFormat="1" x14ac:dyDescent="0.25">
      <c r="E261" s="69"/>
      <c r="F261" s="69"/>
      <c r="G261" s="69"/>
    </row>
    <row r="262" spans="5:7" s="68" customFormat="1" x14ac:dyDescent="0.25">
      <c r="E262" s="69"/>
      <c r="F262" s="69"/>
      <c r="G262" s="69"/>
    </row>
    <row r="263" spans="5:7" s="68" customFormat="1" x14ac:dyDescent="0.25">
      <c r="E263" s="69"/>
      <c r="F263" s="69"/>
      <c r="G263" s="69"/>
    </row>
    <row r="264" spans="5:7" s="68" customFormat="1" x14ac:dyDescent="0.25">
      <c r="E264" s="69"/>
      <c r="F264" s="69"/>
      <c r="G264" s="69"/>
    </row>
    <row r="265" spans="5:7" s="68" customFormat="1" x14ac:dyDescent="0.25">
      <c r="E265" s="69"/>
      <c r="F265" s="69"/>
      <c r="G265" s="69"/>
    </row>
    <row r="266" spans="5:7" s="68" customFormat="1" x14ac:dyDescent="0.25">
      <c r="E266" s="69"/>
      <c r="F266" s="69"/>
      <c r="G266" s="69"/>
    </row>
    <row r="267" spans="5:7" s="68" customFormat="1" x14ac:dyDescent="0.25">
      <c r="E267" s="69"/>
      <c r="F267" s="69"/>
      <c r="G267" s="69"/>
    </row>
    <row r="268" spans="5:7" s="68" customFormat="1" x14ac:dyDescent="0.25">
      <c r="E268" s="69"/>
      <c r="F268" s="69"/>
      <c r="G268" s="69"/>
    </row>
    <row r="269" spans="5:7" s="68" customFormat="1" x14ac:dyDescent="0.25">
      <c r="E269" s="69"/>
      <c r="F269" s="69"/>
      <c r="G269" s="69"/>
    </row>
    <row r="270" spans="5:7" s="68" customFormat="1" x14ac:dyDescent="0.25">
      <c r="E270" s="69"/>
      <c r="F270" s="69"/>
      <c r="G270" s="69"/>
    </row>
    <row r="271" spans="5:7" s="68" customFormat="1" x14ac:dyDescent="0.25">
      <c r="E271" s="69"/>
      <c r="F271" s="69"/>
      <c r="G271" s="69"/>
    </row>
    <row r="272" spans="5:7" s="68" customFormat="1" x14ac:dyDescent="0.25">
      <c r="E272" s="69"/>
      <c r="F272" s="69"/>
      <c r="G272" s="69"/>
    </row>
    <row r="273" spans="5:7" s="68" customFormat="1" x14ac:dyDescent="0.25">
      <c r="E273" s="69"/>
      <c r="F273" s="69"/>
      <c r="G273" s="69"/>
    </row>
    <row r="274" spans="5:7" s="68" customFormat="1" x14ac:dyDescent="0.25">
      <c r="E274" s="69"/>
      <c r="F274" s="69"/>
      <c r="G274" s="69"/>
    </row>
    <row r="275" spans="5:7" s="68" customFormat="1" x14ac:dyDescent="0.25">
      <c r="E275" s="69"/>
      <c r="F275" s="69"/>
      <c r="G275" s="69"/>
    </row>
    <row r="276" spans="5:7" s="68" customFormat="1" x14ac:dyDescent="0.25">
      <c r="E276" s="69"/>
      <c r="F276" s="69"/>
      <c r="G276" s="69"/>
    </row>
    <row r="277" spans="5:7" s="68" customFormat="1" x14ac:dyDescent="0.25">
      <c r="E277" s="69"/>
      <c r="F277" s="69"/>
      <c r="G277" s="69"/>
    </row>
    <row r="278" spans="5:7" s="68" customFormat="1" x14ac:dyDescent="0.25">
      <c r="E278" s="69"/>
      <c r="F278" s="69"/>
      <c r="G278" s="69"/>
    </row>
    <row r="279" spans="5:7" s="68" customFormat="1" x14ac:dyDescent="0.25">
      <c r="E279" s="69"/>
      <c r="F279" s="69"/>
      <c r="G279" s="69"/>
    </row>
    <row r="280" spans="5:7" s="68" customFormat="1" x14ac:dyDescent="0.25">
      <c r="E280" s="69"/>
      <c r="F280" s="69"/>
      <c r="G280" s="69"/>
    </row>
    <row r="281" spans="5:7" s="68" customFormat="1" x14ac:dyDescent="0.25">
      <c r="E281" s="69"/>
      <c r="F281" s="69"/>
      <c r="G281" s="69"/>
    </row>
    <row r="282" spans="5:7" s="68" customFormat="1" x14ac:dyDescent="0.25">
      <c r="E282" s="69"/>
      <c r="F282" s="69"/>
      <c r="G282" s="69"/>
    </row>
    <row r="283" spans="5:7" s="68" customFormat="1" x14ac:dyDescent="0.25">
      <c r="E283" s="69"/>
      <c r="F283" s="69"/>
      <c r="G283" s="69"/>
    </row>
    <row r="284" spans="5:7" s="68" customFormat="1" x14ac:dyDescent="0.25">
      <c r="E284" s="69"/>
      <c r="F284" s="69"/>
      <c r="G284" s="69"/>
    </row>
    <row r="285" spans="5:7" s="68" customFormat="1" x14ac:dyDescent="0.25">
      <c r="E285" s="69"/>
      <c r="F285" s="69"/>
      <c r="G285" s="69"/>
    </row>
    <row r="286" spans="5:7" s="68" customFormat="1" x14ac:dyDescent="0.25">
      <c r="E286" s="69"/>
      <c r="F286" s="69"/>
      <c r="G286" s="69"/>
    </row>
    <row r="287" spans="5:7" s="68" customFormat="1" x14ac:dyDescent="0.25">
      <c r="E287" s="69"/>
      <c r="F287" s="69"/>
      <c r="G287" s="69"/>
    </row>
    <row r="288" spans="5:7" s="68" customFormat="1" x14ac:dyDescent="0.25">
      <c r="E288" s="69"/>
      <c r="F288" s="69"/>
      <c r="G288" s="69"/>
    </row>
    <row r="289" spans="5:7" s="68" customFormat="1" x14ac:dyDescent="0.25">
      <c r="E289" s="69"/>
      <c r="F289" s="69"/>
      <c r="G289" s="69"/>
    </row>
    <row r="290" spans="5:7" s="68" customFormat="1" x14ac:dyDescent="0.25">
      <c r="E290" s="69"/>
      <c r="F290" s="69"/>
      <c r="G290" s="69"/>
    </row>
    <row r="291" spans="5:7" s="68" customFormat="1" x14ac:dyDescent="0.25">
      <c r="E291" s="69"/>
      <c r="F291" s="69"/>
      <c r="G291" s="69"/>
    </row>
    <row r="292" spans="5:7" s="68" customFormat="1" x14ac:dyDescent="0.25">
      <c r="E292" s="69"/>
      <c r="F292" s="69"/>
      <c r="G292" s="69"/>
    </row>
    <row r="293" spans="5:7" s="68" customFormat="1" x14ac:dyDescent="0.25">
      <c r="E293" s="69"/>
      <c r="F293" s="69"/>
      <c r="G293" s="69"/>
    </row>
    <row r="294" spans="5:7" s="68" customFormat="1" x14ac:dyDescent="0.25">
      <c r="E294" s="69"/>
      <c r="F294" s="69"/>
      <c r="G294" s="69"/>
    </row>
    <row r="295" spans="5:7" s="68" customFormat="1" x14ac:dyDescent="0.25">
      <c r="E295" s="69"/>
      <c r="F295" s="69"/>
      <c r="G295" s="69"/>
    </row>
    <row r="296" spans="5:7" s="68" customFormat="1" x14ac:dyDescent="0.25">
      <c r="E296" s="69"/>
      <c r="F296" s="69"/>
      <c r="G296" s="69"/>
    </row>
    <row r="297" spans="5:7" s="68" customFormat="1" x14ac:dyDescent="0.25">
      <c r="E297" s="69"/>
      <c r="F297" s="69"/>
      <c r="G297" s="69"/>
    </row>
    <row r="298" spans="5:7" s="68" customFormat="1" x14ac:dyDescent="0.25">
      <c r="E298" s="69"/>
      <c r="F298" s="69"/>
      <c r="G298" s="69"/>
    </row>
    <row r="299" spans="5:7" s="68" customFormat="1" x14ac:dyDescent="0.25">
      <c r="E299" s="69"/>
      <c r="F299" s="69"/>
      <c r="G299" s="69"/>
    </row>
    <row r="300" spans="5:7" s="68" customFormat="1" x14ac:dyDescent="0.25">
      <c r="E300" s="69"/>
      <c r="F300" s="69"/>
      <c r="G300" s="69"/>
    </row>
    <row r="301" spans="5:7" s="68" customFormat="1" x14ac:dyDescent="0.25">
      <c r="E301" s="69"/>
      <c r="F301" s="69"/>
      <c r="G301" s="69"/>
    </row>
    <row r="302" spans="5:7" s="68" customFormat="1" x14ac:dyDescent="0.25">
      <c r="E302" s="69"/>
      <c r="F302" s="69"/>
      <c r="G302" s="69"/>
    </row>
    <row r="303" spans="5:7" s="68" customFormat="1" x14ac:dyDescent="0.25">
      <c r="E303" s="69"/>
      <c r="F303" s="69"/>
      <c r="G303" s="69"/>
    </row>
    <row r="304" spans="5:7" s="68" customFormat="1" x14ac:dyDescent="0.25">
      <c r="E304" s="69"/>
      <c r="F304" s="69"/>
      <c r="G304" s="69"/>
    </row>
    <row r="305" spans="5:7" s="68" customFormat="1" x14ac:dyDescent="0.25">
      <c r="E305" s="69"/>
      <c r="F305" s="69"/>
      <c r="G305" s="69"/>
    </row>
    <row r="306" spans="5:7" s="68" customFormat="1" x14ac:dyDescent="0.25">
      <c r="E306" s="69"/>
      <c r="F306" s="69"/>
      <c r="G306" s="69"/>
    </row>
    <row r="307" spans="5:7" s="68" customFormat="1" x14ac:dyDescent="0.25">
      <c r="E307" s="69"/>
      <c r="F307" s="69"/>
      <c r="G307" s="69"/>
    </row>
    <row r="308" spans="5:7" s="68" customFormat="1" x14ac:dyDescent="0.25">
      <c r="E308" s="69"/>
      <c r="F308" s="69"/>
      <c r="G308" s="69"/>
    </row>
    <row r="309" spans="5:7" s="68" customFormat="1" x14ac:dyDescent="0.25">
      <c r="E309" s="69"/>
      <c r="F309" s="69"/>
      <c r="G309" s="69"/>
    </row>
    <row r="310" spans="5:7" s="68" customFormat="1" x14ac:dyDescent="0.25">
      <c r="E310" s="69"/>
      <c r="F310" s="69"/>
      <c r="G310" s="69"/>
    </row>
    <row r="311" spans="5:7" s="68" customFormat="1" x14ac:dyDescent="0.25">
      <c r="E311" s="69"/>
      <c r="F311" s="69"/>
      <c r="G311" s="69"/>
    </row>
    <row r="312" spans="5:7" s="68" customFormat="1" x14ac:dyDescent="0.25">
      <c r="E312" s="69"/>
      <c r="F312" s="69"/>
      <c r="G312" s="69"/>
    </row>
    <row r="313" spans="5:7" s="68" customFormat="1" x14ac:dyDescent="0.25">
      <c r="E313" s="69"/>
      <c r="F313" s="69"/>
      <c r="G313" s="69"/>
    </row>
    <row r="314" spans="5:7" s="68" customFormat="1" x14ac:dyDescent="0.25">
      <c r="E314" s="69"/>
      <c r="F314" s="69"/>
      <c r="G314" s="69"/>
    </row>
    <row r="315" spans="5:7" s="68" customFormat="1" x14ac:dyDescent="0.25">
      <c r="E315" s="69"/>
      <c r="F315" s="69"/>
      <c r="G315" s="69"/>
    </row>
    <row r="316" spans="5:7" s="68" customFormat="1" x14ac:dyDescent="0.25">
      <c r="E316" s="69"/>
      <c r="F316" s="69"/>
      <c r="G316" s="69"/>
    </row>
    <row r="317" spans="5:7" s="68" customFormat="1" x14ac:dyDescent="0.25">
      <c r="E317" s="69"/>
      <c r="F317" s="69"/>
      <c r="G317" s="69"/>
    </row>
    <row r="318" spans="5:7" s="68" customFormat="1" x14ac:dyDescent="0.25">
      <c r="E318" s="69"/>
      <c r="F318" s="69"/>
      <c r="G318" s="69"/>
    </row>
    <row r="319" spans="5:7" s="68" customFormat="1" x14ac:dyDescent="0.25">
      <c r="E319" s="69"/>
      <c r="F319" s="69"/>
      <c r="G319" s="69"/>
    </row>
    <row r="320" spans="5:7" s="68" customFormat="1" x14ac:dyDescent="0.25">
      <c r="E320" s="69"/>
      <c r="F320" s="69"/>
      <c r="G320" s="69"/>
    </row>
    <row r="321" spans="5:7" s="68" customFormat="1" x14ac:dyDescent="0.25">
      <c r="E321" s="69"/>
      <c r="F321" s="69"/>
      <c r="G321" s="69"/>
    </row>
    <row r="322" spans="5:7" s="68" customFormat="1" x14ac:dyDescent="0.25">
      <c r="E322" s="69"/>
      <c r="F322" s="69"/>
      <c r="G322" s="69"/>
    </row>
    <row r="323" spans="5:7" s="68" customFormat="1" x14ac:dyDescent="0.25">
      <c r="E323" s="69"/>
      <c r="F323" s="69"/>
      <c r="G323" s="69"/>
    </row>
    <row r="324" spans="5:7" s="68" customFormat="1" x14ac:dyDescent="0.25">
      <c r="E324" s="69"/>
      <c r="F324" s="69"/>
      <c r="G324" s="69"/>
    </row>
    <row r="325" spans="5:7" s="68" customFormat="1" x14ac:dyDescent="0.25">
      <c r="E325" s="69"/>
      <c r="F325" s="69"/>
      <c r="G325" s="69"/>
    </row>
    <row r="326" spans="5:7" s="68" customFormat="1" x14ac:dyDescent="0.25">
      <c r="E326" s="69"/>
      <c r="F326" s="69"/>
      <c r="G326" s="69"/>
    </row>
    <row r="327" spans="5:7" s="68" customFormat="1" x14ac:dyDescent="0.25">
      <c r="E327" s="69"/>
      <c r="F327" s="69"/>
      <c r="G327" s="69"/>
    </row>
    <row r="328" spans="5:7" s="68" customFormat="1" x14ac:dyDescent="0.25">
      <c r="E328" s="69"/>
      <c r="F328" s="69"/>
      <c r="G328" s="69"/>
    </row>
    <row r="329" spans="5:7" s="68" customFormat="1" x14ac:dyDescent="0.25">
      <c r="E329" s="69"/>
      <c r="F329" s="69"/>
      <c r="G329" s="69"/>
    </row>
    <row r="330" spans="5:7" s="68" customFormat="1" x14ac:dyDescent="0.25">
      <c r="E330" s="69"/>
      <c r="F330" s="69"/>
      <c r="G330" s="69"/>
    </row>
    <row r="331" spans="5:7" s="68" customFormat="1" x14ac:dyDescent="0.25">
      <c r="E331" s="69"/>
      <c r="F331" s="69"/>
      <c r="G331" s="69"/>
    </row>
    <row r="332" spans="5:7" s="68" customFormat="1" x14ac:dyDescent="0.25">
      <c r="E332" s="69"/>
      <c r="F332" s="69"/>
      <c r="G332" s="69"/>
    </row>
    <row r="333" spans="5:7" s="68" customFormat="1" x14ac:dyDescent="0.25">
      <c r="E333" s="69"/>
      <c r="F333" s="69"/>
      <c r="G333" s="69"/>
    </row>
    <row r="334" spans="5:7" s="68" customFormat="1" x14ac:dyDescent="0.25">
      <c r="E334" s="69"/>
      <c r="F334" s="69"/>
      <c r="G334" s="69"/>
    </row>
    <row r="335" spans="5:7" s="68" customFormat="1" x14ac:dyDescent="0.25">
      <c r="E335" s="69"/>
      <c r="F335" s="69"/>
      <c r="G335" s="69"/>
    </row>
    <row r="336" spans="5:7" s="68" customFormat="1" x14ac:dyDescent="0.25">
      <c r="E336" s="69"/>
      <c r="F336" s="69"/>
      <c r="G336" s="69"/>
    </row>
    <row r="337" spans="5:7" s="68" customFormat="1" x14ac:dyDescent="0.25">
      <c r="E337" s="69"/>
      <c r="F337" s="69"/>
      <c r="G337" s="69"/>
    </row>
    <row r="338" spans="5:7" s="68" customFormat="1" x14ac:dyDescent="0.25">
      <c r="E338" s="69"/>
      <c r="F338" s="69"/>
      <c r="G338" s="69"/>
    </row>
    <row r="339" spans="5:7" s="68" customFormat="1" x14ac:dyDescent="0.25">
      <c r="E339" s="69"/>
      <c r="F339" s="69"/>
      <c r="G339" s="69"/>
    </row>
    <row r="340" spans="5:7" s="68" customFormat="1" x14ac:dyDescent="0.25">
      <c r="E340" s="69"/>
      <c r="F340" s="69"/>
      <c r="G340" s="69"/>
    </row>
    <row r="341" spans="5:7" s="68" customFormat="1" x14ac:dyDescent="0.25">
      <c r="E341" s="69"/>
      <c r="F341" s="69"/>
      <c r="G341" s="69"/>
    </row>
    <row r="342" spans="5:7" s="68" customFormat="1" x14ac:dyDescent="0.25">
      <c r="E342" s="69"/>
      <c r="F342" s="69"/>
      <c r="G342" s="69"/>
    </row>
    <row r="343" spans="5:7" s="68" customFormat="1" x14ac:dyDescent="0.25">
      <c r="E343" s="69"/>
      <c r="F343" s="69"/>
      <c r="G343" s="69"/>
    </row>
    <row r="344" spans="5:7" s="68" customFormat="1" x14ac:dyDescent="0.25">
      <c r="E344" s="69"/>
      <c r="F344" s="69"/>
      <c r="G344" s="69"/>
    </row>
    <row r="345" spans="5:7" s="68" customFormat="1" x14ac:dyDescent="0.25">
      <c r="E345" s="69"/>
      <c r="F345" s="69"/>
      <c r="G345" s="69"/>
    </row>
    <row r="346" spans="5:7" s="68" customFormat="1" x14ac:dyDescent="0.25">
      <c r="E346" s="69"/>
      <c r="F346" s="69"/>
      <c r="G346" s="69"/>
    </row>
    <row r="347" spans="5:7" s="68" customFormat="1" x14ac:dyDescent="0.25">
      <c r="E347" s="69"/>
      <c r="F347" s="69"/>
      <c r="G347" s="69"/>
    </row>
    <row r="348" spans="5:7" s="68" customFormat="1" x14ac:dyDescent="0.25">
      <c r="E348" s="69"/>
      <c r="F348" s="69"/>
      <c r="G348" s="69"/>
    </row>
    <row r="349" spans="5:7" s="68" customFormat="1" x14ac:dyDescent="0.25">
      <c r="E349" s="69"/>
      <c r="F349" s="69"/>
      <c r="G349" s="69"/>
    </row>
    <row r="350" spans="5:7" s="68" customFormat="1" x14ac:dyDescent="0.25">
      <c r="E350" s="69"/>
      <c r="F350" s="69"/>
      <c r="G350" s="69"/>
    </row>
    <row r="351" spans="5:7" s="68" customFormat="1" x14ac:dyDescent="0.25">
      <c r="E351" s="69"/>
      <c r="F351" s="69"/>
      <c r="G351" s="69"/>
    </row>
    <row r="352" spans="5:7" s="68" customFormat="1" x14ac:dyDescent="0.25">
      <c r="E352" s="69"/>
      <c r="F352" s="69"/>
      <c r="G352" s="69"/>
    </row>
    <row r="353" spans="5:7" s="68" customFormat="1" x14ac:dyDescent="0.25">
      <c r="E353" s="69"/>
      <c r="F353" s="69"/>
      <c r="G353" s="69"/>
    </row>
    <row r="354" spans="5:7" s="68" customFormat="1" x14ac:dyDescent="0.25">
      <c r="E354" s="69"/>
      <c r="F354" s="69"/>
      <c r="G354" s="69"/>
    </row>
    <row r="355" spans="5:7" s="68" customFormat="1" x14ac:dyDescent="0.25">
      <c r="E355" s="69"/>
      <c r="F355" s="69"/>
      <c r="G355" s="69"/>
    </row>
    <row r="356" spans="5:7" s="68" customFormat="1" x14ac:dyDescent="0.25">
      <c r="E356" s="69"/>
      <c r="F356" s="69"/>
      <c r="G356" s="69"/>
    </row>
    <row r="357" spans="5:7" s="68" customFormat="1" x14ac:dyDescent="0.25">
      <c r="E357" s="69"/>
      <c r="F357" s="69"/>
      <c r="G357" s="69"/>
    </row>
    <row r="358" spans="5:7" s="68" customFormat="1" x14ac:dyDescent="0.25">
      <c r="E358" s="69"/>
      <c r="F358" s="69"/>
      <c r="G358" s="69"/>
    </row>
    <row r="359" spans="5:7" s="68" customFormat="1" x14ac:dyDescent="0.25">
      <c r="E359" s="69"/>
      <c r="F359" s="69"/>
      <c r="G359" s="69"/>
    </row>
    <row r="360" spans="5:7" s="68" customFormat="1" x14ac:dyDescent="0.25">
      <c r="E360" s="69"/>
      <c r="F360" s="69"/>
      <c r="G360" s="69"/>
    </row>
    <row r="361" spans="5:7" s="68" customFormat="1" x14ac:dyDescent="0.25">
      <c r="E361" s="69"/>
      <c r="F361" s="69"/>
      <c r="G361" s="69"/>
    </row>
    <row r="362" spans="5:7" s="68" customFormat="1" x14ac:dyDescent="0.25">
      <c r="E362" s="69"/>
      <c r="F362" s="69"/>
      <c r="G362" s="69"/>
    </row>
    <row r="363" spans="5:7" s="68" customFormat="1" x14ac:dyDescent="0.25">
      <c r="E363" s="69"/>
      <c r="F363" s="69"/>
      <c r="G363" s="69"/>
    </row>
    <row r="364" spans="5:7" s="68" customFormat="1" x14ac:dyDescent="0.25">
      <c r="E364" s="69"/>
      <c r="F364" s="69"/>
      <c r="G364" s="69"/>
    </row>
    <row r="365" spans="5:7" s="68" customFormat="1" x14ac:dyDescent="0.25">
      <c r="E365" s="69"/>
      <c r="F365" s="69"/>
      <c r="G365" s="69"/>
    </row>
    <row r="366" spans="5:7" s="68" customFormat="1" x14ac:dyDescent="0.25">
      <c r="E366" s="69"/>
      <c r="F366" s="69"/>
      <c r="G366" s="69"/>
    </row>
    <row r="367" spans="5:7" s="68" customFormat="1" x14ac:dyDescent="0.25">
      <c r="E367" s="69"/>
      <c r="F367" s="69"/>
      <c r="G367" s="69"/>
    </row>
    <row r="368" spans="5:7" s="68" customFormat="1" x14ac:dyDescent="0.25">
      <c r="E368" s="69"/>
      <c r="F368" s="69"/>
      <c r="G368" s="69"/>
    </row>
    <row r="369" spans="5:7" s="68" customFormat="1" x14ac:dyDescent="0.25">
      <c r="E369" s="69"/>
      <c r="F369" s="69"/>
      <c r="G369" s="69"/>
    </row>
    <row r="370" spans="5:7" s="68" customFormat="1" x14ac:dyDescent="0.25">
      <c r="E370" s="69"/>
      <c r="F370" s="69"/>
      <c r="G370" s="69"/>
    </row>
    <row r="371" spans="5:7" s="68" customFormat="1" x14ac:dyDescent="0.25">
      <c r="E371" s="69"/>
      <c r="F371" s="69"/>
      <c r="G371" s="69"/>
    </row>
    <row r="372" spans="5:7" s="68" customFormat="1" x14ac:dyDescent="0.25">
      <c r="E372" s="69"/>
      <c r="F372" s="69"/>
      <c r="G372" s="69"/>
    </row>
    <row r="373" spans="5:7" s="68" customFormat="1" x14ac:dyDescent="0.25">
      <c r="E373" s="69"/>
      <c r="F373" s="69"/>
      <c r="G373" s="69"/>
    </row>
    <row r="374" spans="5:7" s="68" customFormat="1" x14ac:dyDescent="0.25">
      <c r="E374" s="69"/>
      <c r="F374" s="69"/>
      <c r="G374" s="69"/>
    </row>
    <row r="375" spans="5:7" s="68" customFormat="1" x14ac:dyDescent="0.25">
      <c r="E375" s="69"/>
      <c r="F375" s="69"/>
      <c r="G375" s="69"/>
    </row>
    <row r="376" spans="5:7" s="68" customFormat="1" x14ac:dyDescent="0.25">
      <c r="E376" s="69"/>
      <c r="F376" s="69"/>
      <c r="G376" s="69"/>
    </row>
    <row r="377" spans="5:7" s="68" customFormat="1" x14ac:dyDescent="0.25">
      <c r="E377" s="69"/>
      <c r="F377" s="69"/>
      <c r="G377" s="69"/>
    </row>
    <row r="378" spans="5:7" s="68" customFormat="1" x14ac:dyDescent="0.25">
      <c r="E378" s="69"/>
      <c r="F378" s="69"/>
      <c r="G378" s="69"/>
    </row>
    <row r="379" spans="5:7" s="68" customFormat="1" x14ac:dyDescent="0.25">
      <c r="E379" s="69"/>
      <c r="F379" s="69"/>
      <c r="G379" s="69"/>
    </row>
    <row r="380" spans="5:7" s="68" customFormat="1" x14ac:dyDescent="0.25">
      <c r="E380" s="69"/>
      <c r="F380" s="69"/>
      <c r="G380" s="69"/>
    </row>
    <row r="381" spans="5:7" s="68" customFormat="1" x14ac:dyDescent="0.25">
      <c r="E381" s="69"/>
      <c r="F381" s="69"/>
      <c r="G381" s="69"/>
    </row>
    <row r="382" spans="5:7" s="68" customFormat="1" x14ac:dyDescent="0.25">
      <c r="E382" s="69"/>
      <c r="F382" s="69"/>
      <c r="G382" s="69"/>
    </row>
    <row r="383" spans="5:7" s="68" customFormat="1" x14ac:dyDescent="0.25">
      <c r="E383" s="69"/>
      <c r="F383" s="69"/>
      <c r="G383" s="69"/>
    </row>
    <row r="384" spans="5:7" s="68" customFormat="1" x14ac:dyDescent="0.25">
      <c r="E384" s="69"/>
      <c r="F384" s="69"/>
      <c r="G384" s="69"/>
    </row>
    <row r="385" spans="5:7" s="68" customFormat="1" x14ac:dyDescent="0.25">
      <c r="E385" s="69"/>
      <c r="F385" s="69"/>
      <c r="G385" s="69"/>
    </row>
    <row r="386" spans="5:7" s="68" customFormat="1" x14ac:dyDescent="0.25">
      <c r="E386" s="69"/>
      <c r="F386" s="69"/>
      <c r="G386" s="69"/>
    </row>
    <row r="387" spans="5:7" s="68" customFormat="1" x14ac:dyDescent="0.25">
      <c r="E387" s="69"/>
      <c r="F387" s="69"/>
      <c r="G387" s="69"/>
    </row>
    <row r="388" spans="5:7" s="68" customFormat="1" x14ac:dyDescent="0.25">
      <c r="E388" s="69"/>
      <c r="F388" s="69"/>
      <c r="G388" s="69"/>
    </row>
    <row r="389" spans="5:7" s="68" customFormat="1" x14ac:dyDescent="0.25">
      <c r="E389" s="69"/>
      <c r="F389" s="69"/>
      <c r="G389" s="69"/>
    </row>
    <row r="390" spans="5:7" s="68" customFormat="1" x14ac:dyDescent="0.25">
      <c r="E390" s="69"/>
      <c r="F390" s="69"/>
      <c r="G390" s="69"/>
    </row>
    <row r="391" spans="5:7" s="68" customFormat="1" x14ac:dyDescent="0.25">
      <c r="E391" s="69"/>
      <c r="F391" s="69"/>
      <c r="G391" s="69"/>
    </row>
    <row r="392" spans="5:7" s="68" customFormat="1" x14ac:dyDescent="0.25">
      <c r="E392" s="69"/>
      <c r="F392" s="69"/>
      <c r="G392" s="69"/>
    </row>
    <row r="393" spans="5:7" s="68" customFormat="1" x14ac:dyDescent="0.25">
      <c r="E393" s="69"/>
      <c r="F393" s="69"/>
      <c r="G393" s="69"/>
    </row>
    <row r="394" spans="5:7" s="68" customFormat="1" x14ac:dyDescent="0.25">
      <c r="E394" s="69"/>
      <c r="F394" s="69"/>
      <c r="G394" s="69"/>
    </row>
    <row r="395" spans="5:7" s="68" customFormat="1" x14ac:dyDescent="0.25">
      <c r="E395" s="69"/>
      <c r="F395" s="69"/>
      <c r="G395" s="69"/>
    </row>
    <row r="396" spans="5:7" s="68" customFormat="1" x14ac:dyDescent="0.25">
      <c r="E396" s="69"/>
      <c r="F396" s="69"/>
      <c r="G396" s="69"/>
    </row>
    <row r="397" spans="5:7" s="68" customFormat="1" x14ac:dyDescent="0.25">
      <c r="E397" s="69"/>
      <c r="F397" s="69"/>
      <c r="G397" s="69"/>
    </row>
    <row r="398" spans="5:7" s="68" customFormat="1" x14ac:dyDescent="0.25">
      <c r="E398" s="69"/>
      <c r="F398" s="69"/>
      <c r="G398" s="69"/>
    </row>
    <row r="399" spans="5:7" s="68" customFormat="1" x14ac:dyDescent="0.25">
      <c r="E399" s="69"/>
      <c r="F399" s="69"/>
      <c r="G399" s="69"/>
    </row>
    <row r="400" spans="5:7" s="68" customFormat="1" x14ac:dyDescent="0.25">
      <c r="E400" s="69"/>
      <c r="F400" s="69"/>
      <c r="G400" s="69"/>
    </row>
    <row r="401" spans="5:7" s="68" customFormat="1" x14ac:dyDescent="0.25">
      <c r="E401" s="69"/>
      <c r="F401" s="69"/>
      <c r="G401" s="69"/>
    </row>
    <row r="402" spans="5:7" s="68" customFormat="1" x14ac:dyDescent="0.25">
      <c r="E402" s="69"/>
      <c r="F402" s="69"/>
      <c r="G402" s="69"/>
    </row>
    <row r="403" spans="5:7" s="68" customFormat="1" x14ac:dyDescent="0.25">
      <c r="E403" s="69"/>
      <c r="F403" s="69"/>
      <c r="G403" s="69"/>
    </row>
    <row r="404" spans="5:7" s="68" customFormat="1" x14ac:dyDescent="0.25">
      <c r="E404" s="69"/>
      <c r="F404" s="69"/>
      <c r="G404" s="69"/>
    </row>
    <row r="405" spans="5:7" s="68" customFormat="1" x14ac:dyDescent="0.25">
      <c r="E405" s="69"/>
      <c r="F405" s="69"/>
      <c r="G405" s="69"/>
    </row>
    <row r="406" spans="5:7" s="68" customFormat="1" x14ac:dyDescent="0.25">
      <c r="E406" s="69"/>
      <c r="F406" s="69"/>
      <c r="G406" s="69"/>
    </row>
    <row r="407" spans="5:7" s="68" customFormat="1" x14ac:dyDescent="0.25">
      <c r="E407" s="69"/>
      <c r="F407" s="69"/>
      <c r="G407" s="69"/>
    </row>
    <row r="408" spans="5:7" s="68" customFormat="1" x14ac:dyDescent="0.25">
      <c r="E408" s="69"/>
      <c r="F408" s="69"/>
      <c r="G408" s="69"/>
    </row>
    <row r="409" spans="5:7" s="68" customFormat="1" x14ac:dyDescent="0.25">
      <c r="E409" s="69"/>
      <c r="F409" s="69"/>
      <c r="G409" s="69"/>
    </row>
    <row r="410" spans="5:7" s="68" customFormat="1" x14ac:dyDescent="0.25">
      <c r="E410" s="69"/>
      <c r="F410" s="69"/>
      <c r="G410" s="69"/>
    </row>
    <row r="411" spans="5:7" s="68" customFormat="1" x14ac:dyDescent="0.25">
      <c r="E411" s="69"/>
      <c r="F411" s="69"/>
      <c r="G411" s="69"/>
    </row>
    <row r="412" spans="5:7" s="68" customFormat="1" x14ac:dyDescent="0.25">
      <c r="E412" s="69"/>
      <c r="F412" s="69"/>
      <c r="G412" s="69"/>
    </row>
    <row r="413" spans="5:7" s="68" customFormat="1" x14ac:dyDescent="0.25">
      <c r="E413" s="69"/>
      <c r="F413" s="69"/>
      <c r="G413" s="69"/>
    </row>
    <row r="414" spans="5:7" s="68" customFormat="1" x14ac:dyDescent="0.25">
      <c r="E414" s="69"/>
      <c r="F414" s="69"/>
      <c r="G414" s="69"/>
    </row>
    <row r="415" spans="5:7" s="68" customFormat="1" x14ac:dyDescent="0.25">
      <c r="E415" s="69"/>
      <c r="F415" s="69"/>
      <c r="G415" s="69"/>
    </row>
    <row r="416" spans="5:7" s="68" customFormat="1" x14ac:dyDescent="0.25">
      <c r="E416" s="69"/>
      <c r="F416" s="69"/>
      <c r="G416" s="69"/>
    </row>
    <row r="417" spans="5:7" s="68" customFormat="1" x14ac:dyDescent="0.25">
      <c r="E417" s="69"/>
      <c r="F417" s="69"/>
      <c r="G417" s="69"/>
    </row>
    <row r="418" spans="5:7" s="68" customFormat="1" x14ac:dyDescent="0.25">
      <c r="E418" s="69"/>
      <c r="F418" s="69"/>
      <c r="G418" s="69"/>
    </row>
    <row r="419" spans="5:7" s="68" customFormat="1" x14ac:dyDescent="0.25">
      <c r="E419" s="69"/>
      <c r="F419" s="69"/>
      <c r="G419" s="69"/>
    </row>
    <row r="420" spans="5:7" s="68" customFormat="1" x14ac:dyDescent="0.25">
      <c r="E420" s="69"/>
      <c r="F420" s="69"/>
      <c r="G420" s="69"/>
    </row>
    <row r="421" spans="5:7" s="68" customFormat="1" x14ac:dyDescent="0.25">
      <c r="E421" s="69"/>
      <c r="F421" s="69"/>
      <c r="G421" s="69"/>
    </row>
    <row r="422" spans="5:7" s="68" customFormat="1" x14ac:dyDescent="0.25">
      <c r="E422" s="69"/>
      <c r="F422" s="69"/>
      <c r="G422" s="69"/>
    </row>
    <row r="423" spans="5:7" s="68" customFormat="1" x14ac:dyDescent="0.25">
      <c r="E423" s="69"/>
      <c r="F423" s="69"/>
      <c r="G423" s="69"/>
    </row>
    <row r="424" spans="5:7" s="68" customFormat="1" x14ac:dyDescent="0.25">
      <c r="E424" s="69"/>
      <c r="F424" s="69"/>
      <c r="G424" s="69"/>
    </row>
    <row r="425" spans="5:7" s="68" customFormat="1" x14ac:dyDescent="0.25">
      <c r="E425" s="69"/>
      <c r="F425" s="69"/>
      <c r="G425" s="69"/>
    </row>
    <row r="426" spans="5:7" s="68" customFormat="1" x14ac:dyDescent="0.25">
      <c r="E426" s="69"/>
      <c r="F426" s="69"/>
      <c r="G426" s="69"/>
    </row>
    <row r="427" spans="5:7" s="68" customFormat="1" x14ac:dyDescent="0.25">
      <c r="E427" s="69"/>
      <c r="F427" s="69"/>
      <c r="G427" s="69"/>
    </row>
    <row r="428" spans="5:7" s="68" customFormat="1" x14ac:dyDescent="0.25">
      <c r="E428" s="69"/>
      <c r="F428" s="69"/>
      <c r="G428" s="69"/>
    </row>
    <row r="429" spans="5:7" s="68" customFormat="1" x14ac:dyDescent="0.25">
      <c r="E429" s="69"/>
      <c r="F429" s="69"/>
      <c r="G429" s="69"/>
    </row>
    <row r="430" spans="5:7" s="68" customFormat="1" x14ac:dyDescent="0.25">
      <c r="E430" s="69"/>
      <c r="F430" s="69"/>
      <c r="G430" s="69"/>
    </row>
    <row r="431" spans="5:7" s="68" customFormat="1" x14ac:dyDescent="0.25">
      <c r="E431" s="69"/>
      <c r="F431" s="69"/>
      <c r="G431" s="69"/>
    </row>
    <row r="432" spans="5:7" s="68" customFormat="1" x14ac:dyDescent="0.25">
      <c r="E432" s="69"/>
      <c r="F432" s="69"/>
      <c r="G432" s="69"/>
    </row>
    <row r="433" spans="5:7" s="68" customFormat="1" x14ac:dyDescent="0.25">
      <c r="E433" s="69"/>
      <c r="F433" s="69"/>
      <c r="G433" s="69"/>
    </row>
    <row r="434" spans="5:7" s="68" customFormat="1" x14ac:dyDescent="0.25">
      <c r="E434" s="69"/>
      <c r="F434" s="69"/>
      <c r="G434" s="69"/>
    </row>
    <row r="435" spans="5:7" s="68" customFormat="1" x14ac:dyDescent="0.25">
      <c r="E435" s="69"/>
      <c r="F435" s="69"/>
      <c r="G435" s="69"/>
    </row>
    <row r="436" spans="5:7" s="68" customFormat="1" x14ac:dyDescent="0.25">
      <c r="E436" s="69"/>
      <c r="F436" s="69"/>
      <c r="G436" s="69"/>
    </row>
    <row r="437" spans="5:7" s="68" customFormat="1" x14ac:dyDescent="0.25">
      <c r="E437" s="69"/>
      <c r="F437" s="69"/>
      <c r="G437" s="69"/>
    </row>
    <row r="438" spans="5:7" s="68" customFormat="1" x14ac:dyDescent="0.25">
      <c r="E438" s="69"/>
      <c r="F438" s="69"/>
      <c r="G438" s="69"/>
    </row>
    <row r="439" spans="5:7" s="68" customFormat="1" x14ac:dyDescent="0.25">
      <c r="E439" s="69"/>
      <c r="F439" s="69"/>
      <c r="G439" s="69"/>
    </row>
    <row r="440" spans="5:7" s="68" customFormat="1" x14ac:dyDescent="0.25">
      <c r="E440" s="69"/>
      <c r="F440" s="69"/>
      <c r="G440" s="69"/>
    </row>
    <row r="441" spans="5:7" s="68" customFormat="1" x14ac:dyDescent="0.25">
      <c r="E441" s="69"/>
      <c r="F441" s="69"/>
      <c r="G441" s="69"/>
    </row>
    <row r="442" spans="5:7" s="68" customFormat="1" x14ac:dyDescent="0.25">
      <c r="E442" s="69"/>
      <c r="F442" s="69"/>
      <c r="G442" s="69"/>
    </row>
    <row r="443" spans="5:7" s="68" customFormat="1" x14ac:dyDescent="0.25">
      <c r="E443" s="69"/>
      <c r="F443" s="69"/>
      <c r="G443" s="69"/>
    </row>
    <row r="444" spans="5:7" s="68" customFormat="1" x14ac:dyDescent="0.25">
      <c r="E444" s="69"/>
      <c r="F444" s="69"/>
      <c r="G444" s="69"/>
    </row>
    <row r="445" spans="5:7" s="68" customFormat="1" x14ac:dyDescent="0.25">
      <c r="E445" s="69"/>
      <c r="F445" s="69"/>
      <c r="G445" s="69"/>
    </row>
    <row r="446" spans="5:7" s="68" customFormat="1" x14ac:dyDescent="0.25">
      <c r="E446" s="69"/>
      <c r="F446" s="69"/>
      <c r="G446" s="69"/>
    </row>
    <row r="447" spans="5:7" s="68" customFormat="1" x14ac:dyDescent="0.25">
      <c r="E447" s="69"/>
      <c r="F447" s="69"/>
      <c r="G447" s="69"/>
    </row>
    <row r="448" spans="5:7" s="68" customFormat="1" x14ac:dyDescent="0.25">
      <c r="E448" s="69"/>
      <c r="F448" s="69"/>
      <c r="G448" s="69"/>
    </row>
    <row r="449" spans="5:7" s="68" customFormat="1" x14ac:dyDescent="0.25">
      <c r="E449" s="69"/>
      <c r="F449" s="69"/>
      <c r="G449" s="69"/>
    </row>
    <row r="450" spans="5:7" s="68" customFormat="1" x14ac:dyDescent="0.25">
      <c r="E450" s="69"/>
      <c r="F450" s="69"/>
      <c r="G450" s="69"/>
    </row>
    <row r="451" spans="5:7" s="68" customFormat="1" x14ac:dyDescent="0.25">
      <c r="E451" s="69"/>
      <c r="F451" s="69"/>
      <c r="G451" s="69"/>
    </row>
    <row r="452" spans="5:7" s="68" customFormat="1" x14ac:dyDescent="0.25">
      <c r="E452" s="69"/>
      <c r="F452" s="69"/>
      <c r="G452" s="69"/>
    </row>
    <row r="453" spans="5:7" s="68" customFormat="1" x14ac:dyDescent="0.25">
      <c r="E453" s="69"/>
      <c r="F453" s="69"/>
      <c r="G453" s="69"/>
    </row>
    <row r="454" spans="5:7" s="68" customFormat="1" x14ac:dyDescent="0.25">
      <c r="E454" s="69"/>
      <c r="F454" s="69"/>
      <c r="G454" s="69"/>
    </row>
    <row r="455" spans="5:7" s="68" customFormat="1" x14ac:dyDescent="0.25">
      <c r="E455" s="69"/>
      <c r="F455" s="69"/>
      <c r="G455" s="69"/>
    </row>
    <row r="456" spans="5:7" s="68" customFormat="1" x14ac:dyDescent="0.25">
      <c r="E456" s="69"/>
      <c r="F456" s="69"/>
      <c r="G456" s="69"/>
    </row>
    <row r="457" spans="5:7" s="68" customFormat="1" x14ac:dyDescent="0.25">
      <c r="E457" s="69"/>
      <c r="F457" s="69"/>
      <c r="G457" s="69"/>
    </row>
    <row r="458" spans="5:7" s="68" customFormat="1" x14ac:dyDescent="0.25">
      <c r="E458" s="69"/>
      <c r="F458" s="69"/>
      <c r="G458" s="69"/>
    </row>
    <row r="459" spans="5:7" s="68" customFormat="1" x14ac:dyDescent="0.25">
      <c r="E459" s="69"/>
      <c r="F459" s="69"/>
      <c r="G459" s="69"/>
    </row>
    <row r="460" spans="5:7" s="68" customFormat="1" x14ac:dyDescent="0.25">
      <c r="E460" s="69"/>
      <c r="F460" s="69"/>
      <c r="G460" s="69"/>
    </row>
    <row r="461" spans="5:7" s="68" customFormat="1" x14ac:dyDescent="0.25">
      <c r="E461" s="69"/>
      <c r="F461" s="69"/>
      <c r="G461" s="69"/>
    </row>
    <row r="462" spans="5:7" s="68" customFormat="1" x14ac:dyDescent="0.25">
      <c r="E462" s="69"/>
      <c r="F462" s="69"/>
      <c r="G462" s="69"/>
    </row>
    <row r="463" spans="5:7" s="68" customFormat="1" x14ac:dyDescent="0.25">
      <c r="E463" s="69"/>
      <c r="F463" s="69"/>
      <c r="G463" s="69"/>
    </row>
    <row r="464" spans="5:7" s="68" customFormat="1" x14ac:dyDescent="0.25">
      <c r="E464" s="69"/>
      <c r="F464" s="69"/>
      <c r="G464" s="69"/>
    </row>
    <row r="465" spans="5:7" s="68" customFormat="1" x14ac:dyDescent="0.25">
      <c r="E465" s="69"/>
      <c r="F465" s="69"/>
      <c r="G465" s="69"/>
    </row>
    <row r="466" spans="5:7" s="68" customFormat="1" x14ac:dyDescent="0.25">
      <c r="E466" s="69"/>
      <c r="F466" s="69"/>
      <c r="G466" s="69"/>
    </row>
    <row r="467" spans="5:7" s="68" customFormat="1" x14ac:dyDescent="0.25">
      <c r="E467" s="69"/>
      <c r="F467" s="69"/>
      <c r="G467" s="69"/>
    </row>
    <row r="468" spans="5:7" s="68" customFormat="1" x14ac:dyDescent="0.25">
      <c r="E468" s="69"/>
      <c r="F468" s="69"/>
      <c r="G468" s="69"/>
    </row>
    <row r="469" spans="5:7" s="68" customFormat="1" x14ac:dyDescent="0.25">
      <c r="E469" s="69"/>
      <c r="F469" s="69"/>
      <c r="G469" s="69"/>
    </row>
    <row r="470" spans="5:7" s="68" customFormat="1" x14ac:dyDescent="0.25">
      <c r="E470" s="69"/>
      <c r="F470" s="69"/>
      <c r="G470" s="69"/>
    </row>
    <row r="471" spans="5:7" s="68" customFormat="1" x14ac:dyDescent="0.25">
      <c r="E471" s="69"/>
      <c r="F471" s="69"/>
      <c r="G471" s="69"/>
    </row>
    <row r="472" spans="5:7" s="68" customFormat="1" x14ac:dyDescent="0.25">
      <c r="E472" s="69"/>
      <c r="F472" s="69"/>
      <c r="G472" s="69"/>
    </row>
    <row r="473" spans="5:7" s="68" customFormat="1" x14ac:dyDescent="0.25">
      <c r="E473" s="69"/>
      <c r="F473" s="69"/>
      <c r="G473" s="69"/>
    </row>
    <row r="474" spans="5:7" s="68" customFormat="1" x14ac:dyDescent="0.25">
      <c r="E474" s="69"/>
      <c r="F474" s="69"/>
      <c r="G474" s="69"/>
    </row>
    <row r="475" spans="5:7" s="68" customFormat="1" x14ac:dyDescent="0.25">
      <c r="E475" s="69"/>
      <c r="F475" s="69"/>
      <c r="G475" s="69"/>
    </row>
    <row r="476" spans="5:7" s="68" customFormat="1" x14ac:dyDescent="0.25">
      <c r="E476" s="69"/>
      <c r="F476" s="69"/>
      <c r="G476" s="69"/>
    </row>
    <row r="477" spans="5:7" s="68" customFormat="1" x14ac:dyDescent="0.25">
      <c r="E477" s="69"/>
      <c r="F477" s="69"/>
      <c r="G477" s="69"/>
    </row>
    <row r="478" spans="5:7" s="68" customFormat="1" x14ac:dyDescent="0.25">
      <c r="E478" s="69"/>
      <c r="F478" s="69"/>
      <c r="G478" s="69"/>
    </row>
    <row r="479" spans="5:7" s="68" customFormat="1" x14ac:dyDescent="0.25">
      <c r="E479" s="69"/>
      <c r="F479" s="69"/>
      <c r="G479" s="69"/>
    </row>
    <row r="480" spans="5:7" s="68" customFormat="1" x14ac:dyDescent="0.25">
      <c r="E480" s="69"/>
      <c r="F480" s="69"/>
      <c r="G480" s="69"/>
    </row>
    <row r="481" spans="5:7" s="68" customFormat="1" x14ac:dyDescent="0.25">
      <c r="E481" s="69"/>
      <c r="F481" s="69"/>
      <c r="G481" s="69"/>
    </row>
    <row r="482" spans="5:7" s="68" customFormat="1" x14ac:dyDescent="0.25">
      <c r="E482" s="69"/>
      <c r="F482" s="69"/>
      <c r="G482" s="69"/>
    </row>
    <row r="483" spans="5:7" s="68" customFormat="1" x14ac:dyDescent="0.25">
      <c r="E483" s="69"/>
      <c r="F483" s="69"/>
      <c r="G483" s="69"/>
    </row>
    <row r="484" spans="5:7" s="68" customFormat="1" x14ac:dyDescent="0.25">
      <c r="E484" s="69"/>
      <c r="F484" s="69"/>
      <c r="G484" s="69"/>
    </row>
    <row r="485" spans="5:7" s="68" customFormat="1" x14ac:dyDescent="0.25">
      <c r="E485" s="69"/>
      <c r="F485" s="69"/>
      <c r="G485" s="69"/>
    </row>
    <row r="486" spans="5:7" s="68" customFormat="1" x14ac:dyDescent="0.25">
      <c r="E486" s="69"/>
      <c r="F486" s="69"/>
      <c r="G486" s="69"/>
    </row>
    <row r="487" spans="5:7" s="68" customFormat="1" x14ac:dyDescent="0.25">
      <c r="E487" s="69"/>
      <c r="F487" s="69"/>
      <c r="G487" s="69"/>
    </row>
    <row r="488" spans="5:7" s="68" customFormat="1" x14ac:dyDescent="0.25">
      <c r="E488" s="69"/>
      <c r="F488" s="69"/>
      <c r="G488" s="69"/>
    </row>
    <row r="489" spans="5:7" s="68" customFormat="1" x14ac:dyDescent="0.25">
      <c r="E489" s="69"/>
      <c r="F489" s="69"/>
      <c r="G489" s="69"/>
    </row>
    <row r="490" spans="5:7" s="68" customFormat="1" x14ac:dyDescent="0.25">
      <c r="E490" s="69"/>
      <c r="F490" s="69"/>
      <c r="G490" s="69"/>
    </row>
    <row r="491" spans="5:7" s="68" customFormat="1" x14ac:dyDescent="0.25">
      <c r="E491" s="69"/>
      <c r="F491" s="69"/>
      <c r="G491" s="69"/>
    </row>
    <row r="492" spans="5:7" s="68" customFormat="1" x14ac:dyDescent="0.25">
      <c r="E492" s="69"/>
      <c r="F492" s="69"/>
      <c r="G492" s="69"/>
    </row>
    <row r="493" spans="5:7" s="68" customFormat="1" x14ac:dyDescent="0.25">
      <c r="E493" s="69"/>
      <c r="F493" s="69"/>
      <c r="G493" s="69"/>
    </row>
    <row r="494" spans="5:7" s="68" customFormat="1" x14ac:dyDescent="0.25">
      <c r="E494" s="69"/>
      <c r="F494" s="69"/>
      <c r="G494" s="69"/>
    </row>
    <row r="495" spans="5:7" s="68" customFormat="1" x14ac:dyDescent="0.25">
      <c r="E495" s="69"/>
      <c r="F495" s="69"/>
      <c r="G495" s="69"/>
    </row>
    <row r="496" spans="5:7" s="68" customFormat="1" x14ac:dyDescent="0.25">
      <c r="E496" s="69"/>
      <c r="F496" s="69"/>
      <c r="G496" s="69"/>
    </row>
    <row r="497" spans="5:7" s="68" customFormat="1" x14ac:dyDescent="0.25">
      <c r="E497" s="69"/>
      <c r="F497" s="69"/>
      <c r="G497" s="69"/>
    </row>
    <row r="498" spans="5:7" s="68" customFormat="1" x14ac:dyDescent="0.25">
      <c r="E498" s="69"/>
      <c r="F498" s="69"/>
      <c r="G498" s="69"/>
    </row>
    <row r="499" spans="5:7" s="68" customFormat="1" x14ac:dyDescent="0.25">
      <c r="E499" s="69"/>
      <c r="F499" s="69"/>
      <c r="G499" s="69"/>
    </row>
    <row r="500" spans="5:7" s="68" customFormat="1" x14ac:dyDescent="0.25">
      <c r="E500" s="69"/>
      <c r="F500" s="69"/>
      <c r="G500" s="69"/>
    </row>
    <row r="501" spans="5:7" s="68" customFormat="1" x14ac:dyDescent="0.25">
      <c r="E501" s="69"/>
      <c r="F501" s="69"/>
      <c r="G501" s="69"/>
    </row>
    <row r="502" spans="5:7" s="68" customFormat="1" x14ac:dyDescent="0.25">
      <c r="E502" s="69"/>
      <c r="F502" s="69"/>
      <c r="G502" s="69"/>
    </row>
    <row r="503" spans="5:7" s="68" customFormat="1" x14ac:dyDescent="0.25">
      <c r="E503" s="69"/>
      <c r="F503" s="69"/>
      <c r="G503" s="69"/>
    </row>
    <row r="504" spans="5:7" s="68" customFormat="1" x14ac:dyDescent="0.25">
      <c r="E504" s="69"/>
      <c r="F504" s="69"/>
      <c r="G504" s="69"/>
    </row>
    <row r="505" spans="5:7" s="68" customFormat="1" x14ac:dyDescent="0.25">
      <c r="E505" s="69"/>
      <c r="F505" s="69"/>
      <c r="G505" s="69"/>
    </row>
    <row r="506" spans="5:7" s="68" customFormat="1" x14ac:dyDescent="0.25">
      <c r="E506" s="69"/>
      <c r="F506" s="69"/>
      <c r="G506" s="69"/>
    </row>
    <row r="507" spans="5:7" s="68" customFormat="1" x14ac:dyDescent="0.25">
      <c r="E507" s="69"/>
      <c r="F507" s="69"/>
      <c r="G507" s="69"/>
    </row>
    <row r="508" spans="5:7" s="68" customFormat="1" x14ac:dyDescent="0.25">
      <c r="E508" s="69"/>
      <c r="F508" s="69"/>
      <c r="G508" s="69"/>
    </row>
    <row r="509" spans="5:7" s="68" customFormat="1" x14ac:dyDescent="0.25">
      <c r="E509" s="69"/>
      <c r="F509" s="69"/>
      <c r="G509" s="69"/>
    </row>
    <row r="510" spans="5:7" s="68" customFormat="1" x14ac:dyDescent="0.25">
      <c r="E510" s="69"/>
      <c r="F510" s="69"/>
      <c r="G510" s="69"/>
    </row>
    <row r="511" spans="5:7" s="68" customFormat="1" x14ac:dyDescent="0.25">
      <c r="E511" s="69"/>
      <c r="F511" s="69"/>
      <c r="G511" s="69"/>
    </row>
    <row r="512" spans="5:7" s="68" customFormat="1" x14ac:dyDescent="0.25">
      <c r="E512" s="69"/>
      <c r="F512" s="69"/>
      <c r="G512" s="69"/>
    </row>
    <row r="513" spans="5:7" s="68" customFormat="1" x14ac:dyDescent="0.25">
      <c r="E513" s="69"/>
      <c r="F513" s="69"/>
      <c r="G513" s="69"/>
    </row>
    <row r="514" spans="5:7" s="68" customFormat="1" x14ac:dyDescent="0.25">
      <c r="E514" s="69"/>
      <c r="F514" s="69"/>
      <c r="G514" s="69"/>
    </row>
    <row r="515" spans="5:7" s="68" customFormat="1" x14ac:dyDescent="0.25">
      <c r="E515" s="69"/>
      <c r="F515" s="69"/>
      <c r="G515" s="69"/>
    </row>
    <row r="516" spans="5:7" s="68" customFormat="1" x14ac:dyDescent="0.25">
      <c r="E516" s="69"/>
      <c r="F516" s="69"/>
      <c r="G516" s="69"/>
    </row>
    <row r="517" spans="5:7" s="68" customFormat="1" x14ac:dyDescent="0.25">
      <c r="E517" s="69"/>
      <c r="F517" s="69"/>
      <c r="G517" s="69"/>
    </row>
    <row r="518" spans="5:7" s="68" customFormat="1" x14ac:dyDescent="0.25">
      <c r="E518" s="69"/>
      <c r="F518" s="69"/>
      <c r="G518" s="69"/>
    </row>
    <row r="519" spans="5:7" s="68" customFormat="1" x14ac:dyDescent="0.25">
      <c r="E519" s="69"/>
      <c r="F519" s="69"/>
      <c r="G519" s="69"/>
    </row>
    <row r="520" spans="5:7" s="68" customFormat="1" x14ac:dyDescent="0.25">
      <c r="E520" s="69"/>
      <c r="F520" s="69"/>
      <c r="G520" s="69"/>
    </row>
    <row r="521" spans="5:7" s="68" customFormat="1" x14ac:dyDescent="0.25">
      <c r="E521" s="69"/>
      <c r="F521" s="69"/>
      <c r="G521" s="69"/>
    </row>
    <row r="522" spans="5:7" s="68" customFormat="1" x14ac:dyDescent="0.25">
      <c r="E522" s="69"/>
      <c r="F522" s="69"/>
      <c r="G522" s="69"/>
    </row>
    <row r="523" spans="5:7" s="68" customFormat="1" x14ac:dyDescent="0.25">
      <c r="E523" s="69"/>
      <c r="F523" s="69"/>
      <c r="G523" s="69"/>
    </row>
    <row r="524" spans="5:7" s="68" customFormat="1" x14ac:dyDescent="0.25">
      <c r="E524" s="69"/>
      <c r="F524" s="69"/>
      <c r="G524" s="69"/>
    </row>
    <row r="525" spans="5:7" s="68" customFormat="1" x14ac:dyDescent="0.25">
      <c r="E525" s="69"/>
      <c r="F525" s="69"/>
      <c r="G525" s="69"/>
    </row>
    <row r="526" spans="5:7" s="68" customFormat="1" x14ac:dyDescent="0.25">
      <c r="E526" s="69"/>
      <c r="F526" s="69"/>
      <c r="G526" s="69"/>
    </row>
    <row r="527" spans="5:7" s="68" customFormat="1" x14ac:dyDescent="0.25">
      <c r="E527" s="69"/>
      <c r="F527" s="69"/>
      <c r="G527" s="69"/>
    </row>
    <row r="528" spans="5:7" s="68" customFormat="1" x14ac:dyDescent="0.25">
      <c r="E528" s="69"/>
      <c r="F528" s="69"/>
      <c r="G528" s="69"/>
    </row>
    <row r="529" spans="5:7" s="68" customFormat="1" x14ac:dyDescent="0.25">
      <c r="E529" s="69"/>
      <c r="F529" s="69"/>
      <c r="G529" s="69"/>
    </row>
    <row r="530" spans="5:7" s="68" customFormat="1" x14ac:dyDescent="0.25">
      <c r="E530" s="69"/>
      <c r="F530" s="69"/>
      <c r="G530" s="69"/>
    </row>
    <row r="531" spans="5:7" s="68" customFormat="1" x14ac:dyDescent="0.25">
      <c r="E531" s="69"/>
      <c r="F531" s="69"/>
      <c r="G531" s="69"/>
    </row>
    <row r="532" spans="5:7" s="68" customFormat="1" x14ac:dyDescent="0.25">
      <c r="E532" s="69"/>
      <c r="F532" s="69"/>
      <c r="G532" s="69"/>
    </row>
    <row r="533" spans="5:7" s="68" customFormat="1" x14ac:dyDescent="0.25">
      <c r="E533" s="69"/>
      <c r="F533" s="69"/>
      <c r="G533" s="69"/>
    </row>
    <row r="534" spans="5:7" s="68" customFormat="1" x14ac:dyDescent="0.25">
      <c r="E534" s="69"/>
      <c r="F534" s="69"/>
      <c r="G534" s="69"/>
    </row>
    <row r="535" spans="5:7" s="68" customFormat="1" x14ac:dyDescent="0.25">
      <c r="E535" s="69"/>
      <c r="F535" s="69"/>
      <c r="G535" s="69"/>
    </row>
    <row r="536" spans="5:7" s="68" customFormat="1" x14ac:dyDescent="0.25">
      <c r="E536" s="69"/>
      <c r="F536" s="69"/>
      <c r="G536" s="69"/>
    </row>
    <row r="537" spans="5:7" s="68" customFormat="1" x14ac:dyDescent="0.25">
      <c r="E537" s="69"/>
      <c r="F537" s="69"/>
      <c r="G537" s="69"/>
    </row>
    <row r="538" spans="5:7" s="68" customFormat="1" x14ac:dyDescent="0.25">
      <c r="E538" s="69"/>
      <c r="F538" s="69"/>
      <c r="G538" s="69"/>
    </row>
    <row r="539" spans="5:7" s="68" customFormat="1" x14ac:dyDescent="0.25">
      <c r="E539" s="69"/>
      <c r="F539" s="69"/>
      <c r="G539" s="69"/>
    </row>
    <row r="540" spans="5:7" s="68" customFormat="1" x14ac:dyDescent="0.25">
      <c r="E540" s="69"/>
      <c r="F540" s="69"/>
      <c r="G540" s="69"/>
    </row>
    <row r="541" spans="5:7" s="68" customFormat="1" x14ac:dyDescent="0.25">
      <c r="E541" s="69"/>
      <c r="F541" s="69"/>
      <c r="G541" s="69"/>
    </row>
    <row r="542" spans="5:7" s="68" customFormat="1" x14ac:dyDescent="0.25">
      <c r="E542" s="69"/>
      <c r="F542" s="69"/>
      <c r="G542" s="69"/>
    </row>
    <row r="543" spans="5:7" s="68" customFormat="1" x14ac:dyDescent="0.25">
      <c r="E543" s="69"/>
      <c r="F543" s="69"/>
      <c r="G543" s="69"/>
    </row>
    <row r="544" spans="5:7" s="68" customFormat="1" x14ac:dyDescent="0.25">
      <c r="E544" s="69"/>
      <c r="F544" s="69"/>
      <c r="G544" s="69"/>
    </row>
    <row r="545" spans="5:7" s="68" customFormat="1" x14ac:dyDescent="0.25">
      <c r="E545" s="69"/>
      <c r="F545" s="69"/>
      <c r="G545" s="69"/>
    </row>
    <row r="546" spans="5:7" s="68" customFormat="1" x14ac:dyDescent="0.25">
      <c r="E546" s="69"/>
      <c r="F546" s="69"/>
      <c r="G546" s="69"/>
    </row>
    <row r="547" spans="5:7" s="68" customFormat="1" x14ac:dyDescent="0.25">
      <c r="E547" s="69"/>
      <c r="F547" s="69"/>
      <c r="G547" s="69"/>
    </row>
    <row r="548" spans="5:7" s="68" customFormat="1" x14ac:dyDescent="0.25">
      <c r="E548" s="69"/>
      <c r="F548" s="69"/>
      <c r="G548" s="69"/>
    </row>
    <row r="549" spans="5:7" s="68" customFormat="1" x14ac:dyDescent="0.25">
      <c r="E549" s="69"/>
      <c r="F549" s="69"/>
      <c r="G549" s="69"/>
    </row>
    <row r="550" spans="5:7" s="68" customFormat="1" x14ac:dyDescent="0.25">
      <c r="E550" s="69"/>
      <c r="F550" s="69"/>
      <c r="G550" s="69"/>
    </row>
    <row r="551" spans="5:7" s="68" customFormat="1" x14ac:dyDescent="0.25">
      <c r="E551" s="69"/>
      <c r="F551" s="69"/>
      <c r="G551" s="69"/>
    </row>
    <row r="552" spans="5:7" s="68" customFormat="1" x14ac:dyDescent="0.25">
      <c r="E552" s="69"/>
      <c r="F552" s="69"/>
      <c r="G552" s="69"/>
    </row>
    <row r="553" spans="5:7" s="68" customFormat="1" x14ac:dyDescent="0.25">
      <c r="E553" s="69"/>
      <c r="F553" s="69"/>
      <c r="G553" s="69"/>
    </row>
    <row r="554" spans="5:7" s="68" customFormat="1" x14ac:dyDescent="0.25">
      <c r="E554" s="69"/>
      <c r="F554" s="69"/>
      <c r="G554" s="69"/>
    </row>
    <row r="555" spans="5:7" s="68" customFormat="1" x14ac:dyDescent="0.25">
      <c r="E555" s="69"/>
      <c r="F555" s="69"/>
      <c r="G555" s="69"/>
    </row>
    <row r="556" spans="5:7" s="68" customFormat="1" x14ac:dyDescent="0.25">
      <c r="E556" s="69"/>
      <c r="F556" s="69"/>
      <c r="G556" s="69"/>
    </row>
    <row r="557" spans="5:7" s="68" customFormat="1" x14ac:dyDescent="0.25">
      <c r="E557" s="69"/>
      <c r="F557" s="69"/>
      <c r="G557" s="69"/>
    </row>
    <row r="558" spans="5:7" s="68" customFormat="1" x14ac:dyDescent="0.25">
      <c r="E558" s="69"/>
      <c r="F558" s="69"/>
      <c r="G558" s="69"/>
    </row>
    <row r="559" spans="5:7" s="68" customFormat="1" x14ac:dyDescent="0.25">
      <c r="E559" s="69"/>
      <c r="F559" s="69"/>
      <c r="G559" s="69"/>
    </row>
    <row r="560" spans="5:7" s="68" customFormat="1" x14ac:dyDescent="0.25">
      <c r="E560" s="69"/>
      <c r="F560" s="69"/>
      <c r="G560" s="69"/>
    </row>
    <row r="561" spans="5:7" s="68" customFormat="1" x14ac:dyDescent="0.25">
      <c r="E561" s="69"/>
      <c r="F561" s="69"/>
      <c r="G561" s="69"/>
    </row>
    <row r="562" spans="5:7" s="68" customFormat="1" x14ac:dyDescent="0.25">
      <c r="E562" s="69"/>
      <c r="F562" s="69"/>
      <c r="G562" s="69"/>
    </row>
    <row r="563" spans="5:7" s="68" customFormat="1" x14ac:dyDescent="0.25">
      <c r="E563" s="69"/>
      <c r="F563" s="69"/>
      <c r="G563" s="69"/>
    </row>
    <row r="564" spans="5:7" s="68" customFormat="1" x14ac:dyDescent="0.25">
      <c r="E564" s="69"/>
      <c r="F564" s="69"/>
      <c r="G564" s="69"/>
    </row>
    <row r="565" spans="5:7" s="68" customFormat="1" x14ac:dyDescent="0.25">
      <c r="E565" s="69"/>
      <c r="F565" s="69"/>
      <c r="G565" s="69"/>
    </row>
    <row r="566" spans="5:7" s="68" customFormat="1" x14ac:dyDescent="0.25">
      <c r="E566" s="69"/>
      <c r="F566" s="69"/>
      <c r="G566" s="69"/>
    </row>
    <row r="567" spans="5:7" s="68" customFormat="1" x14ac:dyDescent="0.25">
      <c r="E567" s="69"/>
      <c r="F567" s="69"/>
      <c r="G567" s="69"/>
    </row>
    <row r="568" spans="5:7" s="68" customFormat="1" x14ac:dyDescent="0.25">
      <c r="E568" s="69"/>
      <c r="F568" s="69"/>
      <c r="G568" s="69"/>
    </row>
    <row r="569" spans="5:7" s="68" customFormat="1" x14ac:dyDescent="0.25">
      <c r="E569" s="69"/>
      <c r="F569" s="69"/>
      <c r="G569" s="69"/>
    </row>
    <row r="570" spans="5:7" s="68" customFormat="1" x14ac:dyDescent="0.25">
      <c r="E570" s="69"/>
      <c r="F570" s="69"/>
      <c r="G570" s="69"/>
    </row>
    <row r="571" spans="5:7" s="68" customFormat="1" x14ac:dyDescent="0.25">
      <c r="E571" s="69"/>
      <c r="F571" s="69"/>
      <c r="G571" s="69"/>
    </row>
    <row r="572" spans="5:7" s="68" customFormat="1" x14ac:dyDescent="0.25">
      <c r="E572" s="69"/>
      <c r="F572" s="69"/>
      <c r="G572" s="69"/>
    </row>
    <row r="573" spans="5:7" s="68" customFormat="1" x14ac:dyDescent="0.25">
      <c r="E573" s="69"/>
      <c r="F573" s="69"/>
      <c r="G573" s="69"/>
    </row>
    <row r="574" spans="5:7" s="68" customFormat="1" x14ac:dyDescent="0.25">
      <c r="E574" s="69"/>
      <c r="F574" s="69"/>
      <c r="G574" s="69"/>
    </row>
    <row r="575" spans="5:7" s="68" customFormat="1" x14ac:dyDescent="0.25">
      <c r="E575" s="69"/>
      <c r="F575" s="69"/>
      <c r="G575" s="69"/>
    </row>
    <row r="576" spans="5:7" s="68" customFormat="1" x14ac:dyDescent="0.25">
      <c r="E576" s="69"/>
      <c r="F576" s="69"/>
      <c r="G576" s="69"/>
    </row>
    <row r="577" spans="5:7" s="68" customFormat="1" x14ac:dyDescent="0.25">
      <c r="E577" s="69"/>
      <c r="F577" s="69"/>
      <c r="G577" s="69"/>
    </row>
    <row r="578" spans="5:7" s="68" customFormat="1" x14ac:dyDescent="0.25">
      <c r="E578" s="69"/>
      <c r="F578" s="69"/>
      <c r="G578" s="69"/>
    </row>
    <row r="579" spans="5:7" s="68" customFormat="1" x14ac:dyDescent="0.25">
      <c r="E579" s="69"/>
      <c r="F579" s="69"/>
      <c r="G579" s="69"/>
    </row>
    <row r="580" spans="5:7" s="68" customFormat="1" x14ac:dyDescent="0.25">
      <c r="E580" s="69"/>
      <c r="F580" s="69"/>
      <c r="G580" s="69"/>
    </row>
    <row r="581" spans="5:7" s="68" customFormat="1" x14ac:dyDescent="0.25">
      <c r="E581" s="69"/>
      <c r="F581" s="69"/>
      <c r="G581" s="69"/>
    </row>
    <row r="582" spans="5:7" s="68" customFormat="1" x14ac:dyDescent="0.25">
      <c r="E582" s="69"/>
      <c r="F582" s="69"/>
      <c r="G582" s="69"/>
    </row>
    <row r="583" spans="5:7" s="68" customFormat="1" x14ac:dyDescent="0.25">
      <c r="E583" s="69"/>
      <c r="F583" s="69"/>
      <c r="G583" s="69"/>
    </row>
    <row r="584" spans="5:7" s="68" customFormat="1" x14ac:dyDescent="0.25">
      <c r="E584" s="69"/>
      <c r="F584" s="69"/>
      <c r="G584" s="69"/>
    </row>
    <row r="585" spans="5:7" s="68" customFormat="1" x14ac:dyDescent="0.25">
      <c r="E585" s="69"/>
      <c r="F585" s="69"/>
      <c r="G585" s="69"/>
    </row>
    <row r="586" spans="5:7" s="68" customFormat="1" x14ac:dyDescent="0.25">
      <c r="E586" s="69"/>
      <c r="F586" s="69"/>
      <c r="G586" s="69"/>
    </row>
    <row r="587" spans="5:7" s="68" customFormat="1" x14ac:dyDescent="0.25">
      <c r="E587" s="69"/>
      <c r="F587" s="69"/>
      <c r="G587" s="69"/>
    </row>
    <row r="588" spans="5:7" s="68" customFormat="1" x14ac:dyDescent="0.25">
      <c r="E588" s="69"/>
      <c r="F588" s="69"/>
      <c r="G588" s="69"/>
    </row>
    <row r="589" spans="5:7" s="68" customFormat="1" x14ac:dyDescent="0.25">
      <c r="E589" s="69"/>
      <c r="F589" s="69"/>
      <c r="G589" s="69"/>
    </row>
    <row r="590" spans="5:7" s="68" customFormat="1" x14ac:dyDescent="0.25">
      <c r="E590" s="69"/>
      <c r="F590" s="69"/>
      <c r="G590" s="69"/>
    </row>
    <row r="591" spans="5:7" s="68" customFormat="1" x14ac:dyDescent="0.25">
      <c r="E591" s="69"/>
      <c r="F591" s="69"/>
      <c r="G591" s="69"/>
    </row>
    <row r="592" spans="5:7" s="68" customFormat="1" x14ac:dyDescent="0.25">
      <c r="E592" s="69"/>
      <c r="F592" s="69"/>
      <c r="G592" s="69"/>
    </row>
    <row r="593" spans="5:7" s="68" customFormat="1" x14ac:dyDescent="0.25">
      <c r="E593" s="69"/>
      <c r="F593" s="69"/>
      <c r="G593" s="69"/>
    </row>
    <row r="594" spans="5:7" s="68" customFormat="1" x14ac:dyDescent="0.25">
      <c r="E594" s="69"/>
      <c r="F594" s="69"/>
      <c r="G594" s="69"/>
    </row>
    <row r="595" spans="5:7" s="68" customFormat="1" x14ac:dyDescent="0.25">
      <c r="E595" s="69"/>
      <c r="F595" s="69"/>
      <c r="G595" s="69"/>
    </row>
    <row r="596" spans="5:7" s="68" customFormat="1" x14ac:dyDescent="0.25">
      <c r="E596" s="69"/>
      <c r="F596" s="69"/>
      <c r="G596" s="69"/>
    </row>
    <row r="597" spans="5:7" s="68" customFormat="1" x14ac:dyDescent="0.25">
      <c r="E597" s="69"/>
      <c r="F597" s="69"/>
      <c r="G597" s="69"/>
    </row>
    <row r="598" spans="5:7" s="68" customFormat="1" x14ac:dyDescent="0.25">
      <c r="E598" s="69"/>
      <c r="F598" s="69"/>
      <c r="G598" s="69"/>
    </row>
    <row r="599" spans="5:7" s="68" customFormat="1" x14ac:dyDescent="0.25">
      <c r="E599" s="69"/>
      <c r="F599" s="69"/>
      <c r="G599" s="69"/>
    </row>
    <row r="600" spans="5:7" s="68" customFormat="1" x14ac:dyDescent="0.25">
      <c r="E600" s="69"/>
      <c r="F600" s="69"/>
      <c r="G600" s="69"/>
    </row>
    <row r="601" spans="5:7" s="68" customFormat="1" x14ac:dyDescent="0.25">
      <c r="E601" s="69"/>
      <c r="F601" s="69"/>
      <c r="G601" s="69"/>
    </row>
    <row r="602" spans="5:7" s="68" customFormat="1" x14ac:dyDescent="0.25">
      <c r="E602" s="69"/>
      <c r="F602" s="69"/>
      <c r="G602" s="69"/>
    </row>
    <row r="603" spans="5:7" s="68" customFormat="1" x14ac:dyDescent="0.25">
      <c r="E603" s="69"/>
      <c r="F603" s="69"/>
      <c r="G603" s="69"/>
    </row>
    <row r="604" spans="5:7" s="68" customFormat="1" x14ac:dyDescent="0.25">
      <c r="E604" s="69"/>
      <c r="F604" s="69"/>
      <c r="G604" s="69"/>
    </row>
    <row r="605" spans="5:7" s="68" customFormat="1" x14ac:dyDescent="0.25">
      <c r="E605" s="69"/>
      <c r="F605" s="69"/>
      <c r="G605" s="69"/>
    </row>
    <row r="606" spans="5:7" s="68" customFormat="1" x14ac:dyDescent="0.25">
      <c r="E606" s="69"/>
      <c r="F606" s="69"/>
      <c r="G606" s="69"/>
    </row>
    <row r="607" spans="5:7" s="68" customFormat="1" x14ac:dyDescent="0.25">
      <c r="E607" s="69"/>
      <c r="F607" s="69"/>
      <c r="G607" s="69"/>
    </row>
    <row r="608" spans="5:7" s="68" customFormat="1" x14ac:dyDescent="0.25">
      <c r="E608" s="69"/>
      <c r="F608" s="69"/>
      <c r="G608" s="69"/>
    </row>
    <row r="609" spans="5:7" s="68" customFormat="1" x14ac:dyDescent="0.25">
      <c r="E609" s="69"/>
      <c r="F609" s="69"/>
      <c r="G609" s="69"/>
    </row>
    <row r="610" spans="5:7" s="68" customFormat="1" x14ac:dyDescent="0.25">
      <c r="E610" s="69"/>
      <c r="F610" s="69"/>
      <c r="G610" s="69"/>
    </row>
    <row r="611" spans="5:7" s="68" customFormat="1" x14ac:dyDescent="0.25">
      <c r="E611" s="69"/>
      <c r="F611" s="69"/>
      <c r="G611" s="69"/>
    </row>
    <row r="612" spans="5:7" s="68" customFormat="1" x14ac:dyDescent="0.25">
      <c r="E612" s="69"/>
      <c r="F612" s="69"/>
      <c r="G612" s="69"/>
    </row>
    <row r="613" spans="5:7" s="68" customFormat="1" x14ac:dyDescent="0.25">
      <c r="E613" s="69"/>
      <c r="F613" s="69"/>
      <c r="G613" s="69"/>
    </row>
    <row r="614" spans="5:7" s="68" customFormat="1" x14ac:dyDescent="0.25">
      <c r="E614" s="69"/>
      <c r="F614" s="69"/>
      <c r="G614" s="69"/>
    </row>
    <row r="615" spans="5:7" s="68" customFormat="1" x14ac:dyDescent="0.25">
      <c r="E615" s="69"/>
      <c r="F615" s="69"/>
      <c r="G615" s="69"/>
    </row>
    <row r="616" spans="5:7" s="68" customFormat="1" x14ac:dyDescent="0.25">
      <c r="E616" s="69"/>
      <c r="F616" s="69"/>
      <c r="G616" s="69"/>
    </row>
    <row r="617" spans="5:7" s="68" customFormat="1" x14ac:dyDescent="0.25">
      <c r="E617" s="69"/>
      <c r="F617" s="69"/>
      <c r="G617" s="69"/>
    </row>
    <row r="618" spans="5:7" s="68" customFormat="1" x14ac:dyDescent="0.25">
      <c r="E618" s="69"/>
      <c r="F618" s="69"/>
      <c r="G618" s="69"/>
    </row>
    <row r="619" spans="5:7" s="68" customFormat="1" x14ac:dyDescent="0.25">
      <c r="E619" s="69"/>
      <c r="F619" s="69"/>
      <c r="G619" s="69"/>
    </row>
    <row r="620" spans="5:7" s="68" customFormat="1" x14ac:dyDescent="0.25">
      <c r="E620" s="69"/>
      <c r="F620" s="69"/>
      <c r="G620" s="69"/>
    </row>
    <row r="621" spans="5:7" s="68" customFormat="1" x14ac:dyDescent="0.25">
      <c r="E621" s="69"/>
      <c r="F621" s="69"/>
      <c r="G621" s="69"/>
    </row>
    <row r="622" spans="5:7" s="68" customFormat="1" x14ac:dyDescent="0.25">
      <c r="E622" s="69"/>
      <c r="F622" s="69"/>
      <c r="G622" s="69"/>
    </row>
    <row r="623" spans="5:7" s="68" customFormat="1" x14ac:dyDescent="0.25">
      <c r="E623" s="69"/>
      <c r="F623" s="69"/>
      <c r="G623" s="69"/>
    </row>
    <row r="624" spans="5:7" s="68" customFormat="1" x14ac:dyDescent="0.25">
      <c r="E624" s="69"/>
      <c r="F624" s="69"/>
      <c r="G624" s="69"/>
    </row>
    <row r="625" spans="5:7" s="68" customFormat="1" x14ac:dyDescent="0.25">
      <c r="E625" s="69"/>
      <c r="F625" s="69"/>
      <c r="G625" s="69"/>
    </row>
    <row r="626" spans="5:7" s="68" customFormat="1" x14ac:dyDescent="0.25">
      <c r="E626" s="69"/>
      <c r="F626" s="69"/>
      <c r="G626" s="69"/>
    </row>
    <row r="627" spans="5:7" s="68" customFormat="1" x14ac:dyDescent="0.25">
      <c r="E627" s="69"/>
      <c r="F627" s="69"/>
      <c r="G627" s="69"/>
    </row>
    <row r="628" spans="5:7" s="68" customFormat="1" x14ac:dyDescent="0.25">
      <c r="E628" s="69"/>
      <c r="F628" s="69"/>
      <c r="G628" s="69"/>
    </row>
    <row r="629" spans="5:7" s="68" customFormat="1" x14ac:dyDescent="0.25">
      <c r="E629" s="69"/>
      <c r="F629" s="69"/>
      <c r="G629" s="69"/>
    </row>
    <row r="630" spans="5:7" s="68" customFormat="1" x14ac:dyDescent="0.25">
      <c r="E630" s="69"/>
      <c r="F630" s="69"/>
      <c r="G630" s="69"/>
    </row>
    <row r="631" spans="5:7" s="68" customFormat="1" x14ac:dyDescent="0.25">
      <c r="E631" s="69"/>
      <c r="F631" s="69"/>
      <c r="G631" s="69"/>
    </row>
    <row r="632" spans="5:7" s="68" customFormat="1" x14ac:dyDescent="0.25">
      <c r="E632" s="69"/>
      <c r="F632" s="69"/>
      <c r="G632" s="69"/>
    </row>
    <row r="633" spans="5:7" s="68" customFormat="1" x14ac:dyDescent="0.25">
      <c r="E633" s="69"/>
      <c r="F633" s="69"/>
      <c r="G633" s="69"/>
    </row>
    <row r="634" spans="5:7" s="68" customFormat="1" x14ac:dyDescent="0.25">
      <c r="E634" s="69"/>
      <c r="F634" s="69"/>
      <c r="G634" s="69"/>
    </row>
    <row r="635" spans="5:7" s="68" customFormat="1" x14ac:dyDescent="0.25">
      <c r="E635" s="69"/>
      <c r="F635" s="69"/>
      <c r="G635" s="69"/>
    </row>
    <row r="636" spans="5:7" s="68" customFormat="1" x14ac:dyDescent="0.25">
      <c r="E636" s="69"/>
      <c r="F636" s="69"/>
      <c r="G636" s="69"/>
    </row>
    <row r="637" spans="5:7" s="68" customFormat="1" x14ac:dyDescent="0.25">
      <c r="E637" s="69"/>
      <c r="F637" s="69"/>
      <c r="G637" s="69"/>
    </row>
    <row r="638" spans="5:7" s="68" customFormat="1" x14ac:dyDescent="0.25">
      <c r="E638" s="69"/>
      <c r="F638" s="69"/>
      <c r="G638" s="69"/>
    </row>
    <row r="639" spans="5:7" s="68" customFormat="1" x14ac:dyDescent="0.25">
      <c r="E639" s="69"/>
      <c r="F639" s="69"/>
      <c r="G639" s="69"/>
    </row>
    <row r="640" spans="5:7" s="68" customFormat="1" x14ac:dyDescent="0.25">
      <c r="E640" s="69"/>
      <c r="F640" s="69"/>
      <c r="G640" s="69"/>
    </row>
    <row r="641" spans="5:7" s="68" customFormat="1" x14ac:dyDescent="0.25">
      <c r="E641" s="69"/>
      <c r="F641" s="69"/>
      <c r="G641" s="69"/>
    </row>
    <row r="642" spans="5:7" s="68" customFormat="1" x14ac:dyDescent="0.25">
      <c r="E642" s="69"/>
      <c r="F642" s="69"/>
      <c r="G642" s="69"/>
    </row>
    <row r="643" spans="5:7" s="68" customFormat="1" x14ac:dyDescent="0.25">
      <c r="E643" s="69"/>
      <c r="F643" s="69"/>
      <c r="G643" s="69"/>
    </row>
    <row r="644" spans="5:7" s="68" customFormat="1" x14ac:dyDescent="0.25">
      <c r="E644" s="69"/>
      <c r="F644" s="69"/>
      <c r="G644" s="69"/>
    </row>
    <row r="645" spans="5:7" s="68" customFormat="1" x14ac:dyDescent="0.25">
      <c r="E645" s="69"/>
      <c r="F645" s="69"/>
      <c r="G645" s="69"/>
    </row>
    <row r="646" spans="5:7" s="68" customFormat="1" x14ac:dyDescent="0.25">
      <c r="E646" s="69"/>
      <c r="F646" s="69"/>
      <c r="G646" s="69"/>
    </row>
    <row r="647" spans="5:7" s="68" customFormat="1" x14ac:dyDescent="0.25">
      <c r="E647" s="69"/>
      <c r="F647" s="69"/>
      <c r="G647" s="69"/>
    </row>
    <row r="648" spans="5:7" s="68" customFormat="1" x14ac:dyDescent="0.25">
      <c r="E648" s="69"/>
      <c r="F648" s="69"/>
      <c r="G648" s="69"/>
    </row>
    <row r="649" spans="5:7" s="68" customFormat="1" x14ac:dyDescent="0.25">
      <c r="E649" s="69"/>
      <c r="F649" s="69"/>
      <c r="G649" s="69"/>
    </row>
    <row r="650" spans="5:7" s="68" customFormat="1" x14ac:dyDescent="0.25">
      <c r="E650" s="69"/>
      <c r="F650" s="69"/>
      <c r="G650" s="69"/>
    </row>
    <row r="651" spans="5:7" s="68" customFormat="1" x14ac:dyDescent="0.25">
      <c r="E651" s="69"/>
      <c r="F651" s="69"/>
      <c r="G651" s="69"/>
    </row>
    <row r="652" spans="5:7" s="68" customFormat="1" x14ac:dyDescent="0.25">
      <c r="E652" s="69"/>
      <c r="F652" s="69"/>
      <c r="G652" s="69"/>
    </row>
    <row r="653" spans="5:7" s="68" customFormat="1" x14ac:dyDescent="0.25">
      <c r="E653" s="69"/>
      <c r="F653" s="69"/>
      <c r="G653" s="69"/>
    </row>
    <row r="654" spans="5:7" s="68" customFormat="1" x14ac:dyDescent="0.25">
      <c r="E654" s="69"/>
      <c r="F654" s="69"/>
      <c r="G654" s="69"/>
    </row>
    <row r="655" spans="5:7" s="68" customFormat="1" x14ac:dyDescent="0.25">
      <c r="E655" s="69"/>
      <c r="F655" s="69"/>
      <c r="G655" s="69"/>
    </row>
    <row r="656" spans="5:7" s="68" customFormat="1" x14ac:dyDescent="0.25">
      <c r="E656" s="69"/>
      <c r="F656" s="69"/>
      <c r="G656" s="69"/>
    </row>
    <row r="657" spans="5:7" s="68" customFormat="1" x14ac:dyDescent="0.25">
      <c r="E657" s="69"/>
      <c r="F657" s="69"/>
      <c r="G657" s="69"/>
    </row>
    <row r="658" spans="5:7" s="68" customFormat="1" x14ac:dyDescent="0.25">
      <c r="E658" s="69"/>
      <c r="F658" s="69"/>
      <c r="G658" s="69"/>
    </row>
    <row r="659" spans="5:7" s="68" customFormat="1" x14ac:dyDescent="0.25">
      <c r="E659" s="69"/>
      <c r="F659" s="69"/>
      <c r="G659" s="69"/>
    </row>
    <row r="660" spans="5:7" s="68" customFormat="1" x14ac:dyDescent="0.25">
      <c r="E660" s="69"/>
      <c r="F660" s="69"/>
      <c r="G660" s="69"/>
    </row>
    <row r="661" spans="5:7" s="68" customFormat="1" x14ac:dyDescent="0.25">
      <c r="E661" s="69"/>
      <c r="F661" s="69"/>
      <c r="G661" s="69"/>
    </row>
    <row r="662" spans="5:7" s="68" customFormat="1" x14ac:dyDescent="0.25">
      <c r="E662" s="69"/>
      <c r="F662" s="69"/>
      <c r="G662" s="69"/>
    </row>
    <row r="663" spans="5:7" s="68" customFormat="1" x14ac:dyDescent="0.25">
      <c r="E663" s="69"/>
      <c r="F663" s="69"/>
      <c r="G663" s="69"/>
    </row>
    <row r="664" spans="5:7" s="68" customFormat="1" x14ac:dyDescent="0.25">
      <c r="E664" s="69"/>
      <c r="F664" s="69"/>
      <c r="G664" s="69"/>
    </row>
    <row r="665" spans="5:7" s="68" customFormat="1" x14ac:dyDescent="0.25">
      <c r="E665" s="69"/>
      <c r="F665" s="69"/>
      <c r="G665" s="69"/>
    </row>
    <row r="666" spans="5:7" s="68" customFormat="1" x14ac:dyDescent="0.25">
      <c r="E666" s="69"/>
      <c r="F666" s="69"/>
      <c r="G666" s="69"/>
    </row>
    <row r="667" spans="5:7" s="68" customFormat="1" x14ac:dyDescent="0.25">
      <c r="E667" s="69"/>
      <c r="F667" s="69"/>
      <c r="G667" s="69"/>
    </row>
    <row r="668" spans="5:7" s="68" customFormat="1" x14ac:dyDescent="0.25">
      <c r="E668" s="69"/>
      <c r="F668" s="69"/>
      <c r="G668" s="69"/>
    </row>
    <row r="669" spans="5:7" s="68" customFormat="1" x14ac:dyDescent="0.25">
      <c r="E669" s="69"/>
      <c r="F669" s="69"/>
      <c r="G669" s="69"/>
    </row>
    <row r="670" spans="5:7" s="68" customFormat="1" x14ac:dyDescent="0.25">
      <c r="E670" s="69"/>
      <c r="F670" s="69"/>
      <c r="G670" s="69"/>
    </row>
    <row r="671" spans="5:7" s="68" customFormat="1" x14ac:dyDescent="0.25">
      <c r="E671" s="69"/>
      <c r="F671" s="69"/>
      <c r="G671" s="69"/>
    </row>
    <row r="672" spans="5:7" s="68" customFormat="1" x14ac:dyDescent="0.25">
      <c r="E672" s="69"/>
      <c r="F672" s="69"/>
      <c r="G672" s="69"/>
    </row>
    <row r="673" spans="5:7" s="68" customFormat="1" x14ac:dyDescent="0.25">
      <c r="E673" s="69"/>
      <c r="F673" s="69"/>
      <c r="G673" s="69"/>
    </row>
    <row r="674" spans="5:7" s="68" customFormat="1" x14ac:dyDescent="0.25">
      <c r="E674" s="69"/>
      <c r="F674" s="69"/>
      <c r="G674" s="69"/>
    </row>
    <row r="675" spans="5:7" s="68" customFormat="1" x14ac:dyDescent="0.25">
      <c r="E675" s="69"/>
      <c r="F675" s="69"/>
      <c r="G675" s="69"/>
    </row>
    <row r="676" spans="5:7" s="68" customFormat="1" x14ac:dyDescent="0.25">
      <c r="E676" s="69"/>
      <c r="F676" s="69"/>
      <c r="G676" s="69"/>
    </row>
    <row r="677" spans="5:7" s="68" customFormat="1" x14ac:dyDescent="0.25">
      <c r="E677" s="69"/>
      <c r="F677" s="69"/>
      <c r="G677" s="69"/>
    </row>
    <row r="678" spans="5:7" s="68" customFormat="1" x14ac:dyDescent="0.25">
      <c r="E678" s="69"/>
      <c r="F678" s="69"/>
      <c r="G678" s="69"/>
    </row>
    <row r="679" spans="5:7" s="68" customFormat="1" x14ac:dyDescent="0.25">
      <c r="E679" s="69"/>
      <c r="F679" s="69"/>
      <c r="G679" s="69"/>
    </row>
    <row r="680" spans="5:7" s="68" customFormat="1" x14ac:dyDescent="0.25">
      <c r="E680" s="69"/>
      <c r="F680" s="69"/>
      <c r="G680" s="69"/>
    </row>
    <row r="681" spans="5:7" s="68" customFormat="1" x14ac:dyDescent="0.25">
      <c r="E681" s="69"/>
      <c r="F681" s="69"/>
      <c r="G681" s="69"/>
    </row>
    <row r="682" spans="5:7" s="68" customFormat="1" x14ac:dyDescent="0.25">
      <c r="E682" s="69"/>
      <c r="F682" s="69"/>
      <c r="G682" s="69"/>
    </row>
    <row r="683" spans="5:7" s="68" customFormat="1" x14ac:dyDescent="0.25">
      <c r="E683" s="69"/>
      <c r="F683" s="69"/>
      <c r="G683" s="69"/>
    </row>
    <row r="684" spans="5:7" s="68" customFormat="1" x14ac:dyDescent="0.25">
      <c r="E684" s="69"/>
      <c r="F684" s="69"/>
      <c r="G684" s="69"/>
    </row>
    <row r="685" spans="5:7" s="68" customFormat="1" x14ac:dyDescent="0.25">
      <c r="E685" s="69"/>
      <c r="F685" s="69"/>
      <c r="G685" s="69"/>
    </row>
    <row r="686" spans="5:7" s="68" customFormat="1" x14ac:dyDescent="0.25">
      <c r="E686" s="69"/>
      <c r="F686" s="69"/>
      <c r="G686" s="69"/>
    </row>
    <row r="687" spans="5:7" s="68" customFormat="1" x14ac:dyDescent="0.25">
      <c r="E687" s="69"/>
      <c r="F687" s="69"/>
      <c r="G687" s="69"/>
    </row>
    <row r="688" spans="5:7" s="68" customFormat="1" x14ac:dyDescent="0.25">
      <c r="E688" s="69"/>
      <c r="F688" s="69"/>
      <c r="G688" s="69"/>
    </row>
    <row r="689" spans="5:7" s="68" customFormat="1" x14ac:dyDescent="0.25">
      <c r="E689" s="69"/>
      <c r="F689" s="69"/>
      <c r="G689" s="69"/>
    </row>
    <row r="690" spans="5:7" s="68" customFormat="1" x14ac:dyDescent="0.25">
      <c r="E690" s="69"/>
      <c r="F690" s="69"/>
      <c r="G690" s="69"/>
    </row>
    <row r="691" spans="5:7" s="68" customFormat="1" x14ac:dyDescent="0.25">
      <c r="E691" s="69"/>
      <c r="F691" s="69"/>
      <c r="G691" s="69"/>
    </row>
    <row r="692" spans="5:7" s="68" customFormat="1" x14ac:dyDescent="0.25">
      <c r="E692" s="69"/>
      <c r="F692" s="69"/>
      <c r="G692" s="69"/>
    </row>
    <row r="693" spans="5:7" s="68" customFormat="1" x14ac:dyDescent="0.25">
      <c r="E693" s="69"/>
      <c r="F693" s="69"/>
      <c r="G693" s="69"/>
    </row>
    <row r="694" spans="5:7" s="68" customFormat="1" x14ac:dyDescent="0.25">
      <c r="E694" s="69"/>
      <c r="F694" s="69"/>
      <c r="G694" s="69"/>
    </row>
    <row r="695" spans="5:7" s="68" customFormat="1" x14ac:dyDescent="0.25">
      <c r="E695" s="69"/>
      <c r="F695" s="69"/>
      <c r="G695" s="69"/>
    </row>
    <row r="696" spans="5:7" s="68" customFormat="1" x14ac:dyDescent="0.25">
      <c r="E696" s="69"/>
      <c r="F696" s="69"/>
      <c r="G696" s="69"/>
    </row>
    <row r="697" spans="5:7" s="68" customFormat="1" x14ac:dyDescent="0.25">
      <c r="E697" s="69"/>
      <c r="F697" s="69"/>
      <c r="G697" s="69"/>
    </row>
    <row r="698" spans="5:7" s="68" customFormat="1" x14ac:dyDescent="0.25">
      <c r="E698" s="69"/>
      <c r="F698" s="69"/>
      <c r="G698" s="69"/>
    </row>
    <row r="699" spans="5:7" s="68" customFormat="1" x14ac:dyDescent="0.25">
      <c r="E699" s="69"/>
      <c r="F699" s="69"/>
      <c r="G699" s="69"/>
    </row>
    <row r="700" spans="5:7" s="68" customFormat="1" x14ac:dyDescent="0.25">
      <c r="E700" s="69"/>
      <c r="F700" s="69"/>
      <c r="G700" s="69"/>
    </row>
    <row r="701" spans="5:7" s="68" customFormat="1" x14ac:dyDescent="0.25">
      <c r="E701" s="69"/>
      <c r="F701" s="69"/>
      <c r="G701" s="69"/>
    </row>
    <row r="702" spans="5:7" s="68" customFormat="1" x14ac:dyDescent="0.25">
      <c r="E702" s="69"/>
      <c r="F702" s="69"/>
      <c r="G702" s="69"/>
    </row>
    <row r="703" spans="5:7" s="68" customFormat="1" x14ac:dyDescent="0.25">
      <c r="E703" s="69"/>
      <c r="F703" s="69"/>
      <c r="G703" s="69"/>
    </row>
    <row r="704" spans="5:7" s="68" customFormat="1" x14ac:dyDescent="0.25">
      <c r="E704" s="69"/>
      <c r="F704" s="69"/>
      <c r="G704" s="69"/>
    </row>
    <row r="705" spans="5:7" s="68" customFormat="1" x14ac:dyDescent="0.25">
      <c r="E705" s="69"/>
      <c r="F705" s="69"/>
      <c r="G705" s="69"/>
    </row>
    <row r="706" spans="5:7" s="68" customFormat="1" x14ac:dyDescent="0.25">
      <c r="E706" s="69"/>
      <c r="F706" s="69"/>
      <c r="G706" s="69"/>
    </row>
    <row r="707" spans="5:7" s="68" customFormat="1" x14ac:dyDescent="0.25">
      <c r="E707" s="69"/>
      <c r="F707" s="69"/>
      <c r="G707" s="69"/>
    </row>
    <row r="708" spans="5:7" s="68" customFormat="1" x14ac:dyDescent="0.25">
      <c r="E708" s="69"/>
      <c r="F708" s="69"/>
      <c r="G708" s="69"/>
    </row>
    <row r="709" spans="5:7" s="68" customFormat="1" x14ac:dyDescent="0.25">
      <c r="E709" s="69"/>
      <c r="F709" s="69"/>
      <c r="G709" s="69"/>
    </row>
    <row r="710" spans="5:7" s="68" customFormat="1" x14ac:dyDescent="0.25">
      <c r="E710" s="69"/>
      <c r="F710" s="69"/>
      <c r="G710" s="69"/>
    </row>
    <row r="711" spans="5:7" s="68" customFormat="1" x14ac:dyDescent="0.25">
      <c r="E711" s="69"/>
      <c r="F711" s="69"/>
      <c r="G711" s="69"/>
    </row>
    <row r="712" spans="5:7" s="68" customFormat="1" x14ac:dyDescent="0.25">
      <c r="E712" s="69"/>
      <c r="F712" s="69"/>
      <c r="G712" s="69"/>
    </row>
    <row r="713" spans="5:7" s="68" customFormat="1" x14ac:dyDescent="0.25">
      <c r="E713" s="69"/>
      <c r="F713" s="69"/>
      <c r="G713" s="69"/>
    </row>
    <row r="714" spans="5:7" s="68" customFormat="1" x14ac:dyDescent="0.25">
      <c r="E714" s="69"/>
      <c r="F714" s="69"/>
      <c r="G714" s="69"/>
    </row>
    <row r="715" spans="5:7" s="68" customFormat="1" x14ac:dyDescent="0.25">
      <c r="E715" s="69"/>
      <c r="F715" s="69"/>
      <c r="G715" s="69"/>
    </row>
    <row r="716" spans="5:7" s="68" customFormat="1" x14ac:dyDescent="0.25">
      <c r="E716" s="69"/>
      <c r="F716" s="69"/>
      <c r="G716" s="69"/>
    </row>
    <row r="717" spans="5:7" s="68" customFormat="1" x14ac:dyDescent="0.25">
      <c r="E717" s="69"/>
      <c r="F717" s="69"/>
      <c r="G717" s="69"/>
    </row>
    <row r="718" spans="5:7" s="68" customFormat="1" x14ac:dyDescent="0.25">
      <c r="E718" s="69"/>
      <c r="F718" s="69"/>
      <c r="G718" s="69"/>
    </row>
    <row r="719" spans="5:7" s="68" customFormat="1" x14ac:dyDescent="0.25">
      <c r="E719" s="69"/>
      <c r="F719" s="69"/>
      <c r="G719" s="69"/>
    </row>
    <row r="720" spans="5:7" s="68" customFormat="1" x14ac:dyDescent="0.25">
      <c r="E720" s="69"/>
      <c r="F720" s="69"/>
      <c r="G720" s="69"/>
    </row>
    <row r="721" spans="5:7" s="68" customFormat="1" x14ac:dyDescent="0.25">
      <c r="E721" s="69"/>
      <c r="F721" s="69"/>
      <c r="G721" s="69"/>
    </row>
    <row r="722" spans="5:7" s="68" customFormat="1" x14ac:dyDescent="0.25">
      <c r="E722" s="69"/>
      <c r="F722" s="69"/>
      <c r="G722" s="69"/>
    </row>
    <row r="723" spans="5:7" s="68" customFormat="1" x14ac:dyDescent="0.25">
      <c r="E723" s="69"/>
      <c r="F723" s="69"/>
      <c r="G723" s="69"/>
    </row>
    <row r="724" spans="5:7" s="68" customFormat="1" x14ac:dyDescent="0.25">
      <c r="E724" s="69"/>
      <c r="F724" s="69"/>
      <c r="G724" s="69"/>
    </row>
    <row r="725" spans="5:7" s="68" customFormat="1" x14ac:dyDescent="0.25">
      <c r="E725" s="69"/>
      <c r="F725" s="69"/>
      <c r="G725" s="69"/>
    </row>
    <row r="726" spans="5:7" s="68" customFormat="1" x14ac:dyDescent="0.25">
      <c r="E726" s="69"/>
      <c r="F726" s="69"/>
      <c r="G726" s="69"/>
    </row>
    <row r="727" spans="5:7" s="68" customFormat="1" x14ac:dyDescent="0.25">
      <c r="E727" s="69"/>
      <c r="F727" s="69"/>
      <c r="G727" s="69"/>
    </row>
    <row r="728" spans="5:7" s="68" customFormat="1" x14ac:dyDescent="0.25">
      <c r="E728" s="69"/>
      <c r="F728" s="69"/>
      <c r="G728" s="69"/>
    </row>
    <row r="729" spans="5:7" s="68" customFormat="1" x14ac:dyDescent="0.25">
      <c r="E729" s="69"/>
      <c r="F729" s="69"/>
      <c r="G729" s="69"/>
    </row>
    <row r="730" spans="5:7" s="68" customFormat="1" x14ac:dyDescent="0.25">
      <c r="E730" s="69"/>
      <c r="F730" s="69"/>
      <c r="G730" s="69"/>
    </row>
    <row r="731" spans="5:7" s="68" customFormat="1" x14ac:dyDescent="0.25">
      <c r="E731" s="69"/>
      <c r="F731" s="69"/>
      <c r="G731" s="69"/>
    </row>
    <row r="732" spans="5:7" s="68" customFormat="1" x14ac:dyDescent="0.25">
      <c r="E732" s="69"/>
      <c r="F732" s="69"/>
      <c r="G732" s="69"/>
    </row>
    <row r="733" spans="5:7" s="68" customFormat="1" x14ac:dyDescent="0.25">
      <c r="E733" s="69"/>
      <c r="F733" s="69"/>
      <c r="G733" s="69"/>
    </row>
    <row r="734" spans="5:7" s="68" customFormat="1" x14ac:dyDescent="0.25">
      <c r="E734" s="69"/>
      <c r="F734" s="69"/>
      <c r="G734" s="69"/>
    </row>
    <row r="735" spans="5:7" s="68" customFormat="1" x14ac:dyDescent="0.25">
      <c r="E735" s="69"/>
      <c r="F735" s="69"/>
      <c r="G735" s="69"/>
    </row>
    <row r="736" spans="5:7" s="68" customFormat="1" x14ac:dyDescent="0.25">
      <c r="E736" s="69"/>
      <c r="F736" s="69"/>
      <c r="G736" s="69"/>
    </row>
    <row r="737" spans="5:7" s="68" customFormat="1" x14ac:dyDescent="0.25">
      <c r="E737" s="69"/>
      <c r="F737" s="69"/>
      <c r="G737" s="69"/>
    </row>
    <row r="738" spans="5:7" s="68" customFormat="1" x14ac:dyDescent="0.25">
      <c r="E738" s="69"/>
      <c r="F738" s="69"/>
      <c r="G738" s="69"/>
    </row>
    <row r="739" spans="5:7" s="68" customFormat="1" x14ac:dyDescent="0.25">
      <c r="E739" s="69"/>
      <c r="F739" s="69"/>
      <c r="G739" s="69"/>
    </row>
    <row r="740" spans="5:7" s="68" customFormat="1" x14ac:dyDescent="0.25">
      <c r="E740" s="69"/>
      <c r="F740" s="69"/>
      <c r="G740" s="69"/>
    </row>
    <row r="741" spans="5:7" s="68" customFormat="1" x14ac:dyDescent="0.25">
      <c r="E741" s="69"/>
      <c r="F741" s="69"/>
      <c r="G741" s="69"/>
    </row>
    <row r="742" spans="5:7" s="68" customFormat="1" x14ac:dyDescent="0.25">
      <c r="E742" s="69"/>
      <c r="F742" s="69"/>
      <c r="G742" s="69"/>
    </row>
    <row r="743" spans="5:7" s="68" customFormat="1" x14ac:dyDescent="0.25">
      <c r="E743" s="69"/>
      <c r="F743" s="69"/>
      <c r="G743" s="69"/>
    </row>
    <row r="744" spans="5:7" s="68" customFormat="1" x14ac:dyDescent="0.25">
      <c r="E744" s="69"/>
      <c r="F744" s="69"/>
      <c r="G744" s="69"/>
    </row>
    <row r="745" spans="5:7" s="68" customFormat="1" x14ac:dyDescent="0.25">
      <c r="E745" s="69"/>
      <c r="F745" s="69"/>
      <c r="G745" s="69"/>
    </row>
    <row r="746" spans="5:7" s="68" customFormat="1" x14ac:dyDescent="0.25">
      <c r="E746" s="69"/>
      <c r="F746" s="69"/>
      <c r="G746" s="69"/>
    </row>
    <row r="747" spans="5:7" s="68" customFormat="1" x14ac:dyDescent="0.25">
      <c r="E747" s="69"/>
      <c r="F747" s="69"/>
      <c r="G747" s="69"/>
    </row>
    <row r="748" spans="5:7" s="68" customFormat="1" x14ac:dyDescent="0.25">
      <c r="E748" s="69"/>
      <c r="F748" s="69"/>
      <c r="G748" s="69"/>
    </row>
    <row r="749" spans="5:7" s="68" customFormat="1" x14ac:dyDescent="0.25">
      <c r="E749" s="69"/>
      <c r="F749" s="69"/>
      <c r="G749" s="69"/>
    </row>
    <row r="750" spans="5:7" s="68" customFormat="1" x14ac:dyDescent="0.25">
      <c r="E750" s="69"/>
      <c r="F750" s="69"/>
      <c r="G750" s="69"/>
    </row>
    <row r="751" spans="5:7" s="68" customFormat="1" x14ac:dyDescent="0.25">
      <c r="E751" s="69"/>
      <c r="F751" s="69"/>
      <c r="G751" s="69"/>
    </row>
    <row r="752" spans="5:7" s="68" customFormat="1" x14ac:dyDescent="0.25">
      <c r="E752" s="69"/>
      <c r="F752" s="69"/>
      <c r="G752" s="69"/>
    </row>
    <row r="753" spans="5:7" s="68" customFormat="1" x14ac:dyDescent="0.25">
      <c r="E753" s="69"/>
      <c r="F753" s="69"/>
      <c r="G753" s="69"/>
    </row>
    <row r="754" spans="5:7" s="68" customFormat="1" x14ac:dyDescent="0.25">
      <c r="E754" s="69"/>
      <c r="F754" s="69"/>
      <c r="G754" s="69"/>
    </row>
    <row r="755" spans="5:7" s="68" customFormat="1" x14ac:dyDescent="0.25">
      <c r="E755" s="69"/>
      <c r="F755" s="69"/>
      <c r="G755" s="69"/>
    </row>
    <row r="756" spans="5:7" s="68" customFormat="1" x14ac:dyDescent="0.25">
      <c r="E756" s="69"/>
      <c r="F756" s="69"/>
      <c r="G756" s="69"/>
    </row>
    <row r="757" spans="5:7" s="68" customFormat="1" x14ac:dyDescent="0.25">
      <c r="E757" s="69"/>
      <c r="F757" s="69"/>
      <c r="G757" s="69"/>
    </row>
    <row r="758" spans="5:7" s="68" customFormat="1" x14ac:dyDescent="0.25">
      <c r="E758" s="69"/>
      <c r="F758" s="69"/>
      <c r="G758" s="69"/>
    </row>
    <row r="759" spans="5:7" s="68" customFormat="1" x14ac:dyDescent="0.25">
      <c r="E759" s="69"/>
      <c r="F759" s="69"/>
      <c r="G759" s="69"/>
    </row>
    <row r="760" spans="5:7" s="68" customFormat="1" x14ac:dyDescent="0.25">
      <c r="E760" s="69"/>
      <c r="F760" s="69"/>
      <c r="G760" s="69"/>
    </row>
    <row r="761" spans="5:7" s="68" customFormat="1" x14ac:dyDescent="0.25">
      <c r="E761" s="69"/>
      <c r="F761" s="69"/>
      <c r="G761" s="69"/>
    </row>
    <row r="762" spans="5:7" s="68" customFormat="1" x14ac:dyDescent="0.25">
      <c r="E762" s="69"/>
      <c r="F762" s="69"/>
      <c r="G762" s="69"/>
    </row>
    <row r="763" spans="5:7" s="68" customFormat="1" x14ac:dyDescent="0.25">
      <c r="E763" s="69"/>
      <c r="F763" s="69"/>
      <c r="G763" s="69"/>
    </row>
    <row r="764" spans="5:7" s="68" customFormat="1" x14ac:dyDescent="0.25">
      <c r="E764" s="69"/>
      <c r="F764" s="69"/>
      <c r="G764" s="69"/>
    </row>
    <row r="765" spans="5:7" s="68" customFormat="1" x14ac:dyDescent="0.25">
      <c r="E765" s="69"/>
      <c r="F765" s="69"/>
      <c r="G765" s="69"/>
    </row>
    <row r="766" spans="5:7" s="68" customFormat="1" x14ac:dyDescent="0.25">
      <c r="E766" s="69"/>
      <c r="F766" s="69"/>
      <c r="G766" s="69"/>
    </row>
    <row r="767" spans="5:7" s="68" customFormat="1" x14ac:dyDescent="0.25">
      <c r="E767" s="69"/>
      <c r="F767" s="69"/>
      <c r="G767" s="69"/>
    </row>
    <row r="768" spans="5:7" s="68" customFormat="1" x14ac:dyDescent="0.25">
      <c r="E768" s="69"/>
      <c r="F768" s="69"/>
      <c r="G768" s="69"/>
    </row>
    <row r="769" spans="5:7" s="68" customFormat="1" x14ac:dyDescent="0.25">
      <c r="E769" s="69"/>
      <c r="F769" s="69"/>
      <c r="G769" s="69"/>
    </row>
    <row r="770" spans="5:7" s="68" customFormat="1" x14ac:dyDescent="0.25">
      <c r="E770" s="69"/>
      <c r="F770" s="69"/>
      <c r="G770" s="69"/>
    </row>
    <row r="771" spans="5:7" s="68" customFormat="1" x14ac:dyDescent="0.25">
      <c r="E771" s="69"/>
      <c r="F771" s="69"/>
      <c r="G771" s="69"/>
    </row>
    <row r="772" spans="5:7" s="68" customFormat="1" x14ac:dyDescent="0.25">
      <c r="E772" s="69"/>
      <c r="F772" s="69"/>
      <c r="G772" s="69"/>
    </row>
    <row r="773" spans="5:7" s="68" customFormat="1" x14ac:dyDescent="0.25">
      <c r="E773" s="69"/>
      <c r="F773" s="69"/>
      <c r="G773" s="69"/>
    </row>
    <row r="774" spans="5:7" s="68" customFormat="1" x14ac:dyDescent="0.25">
      <c r="E774" s="69"/>
      <c r="F774" s="69"/>
      <c r="G774" s="69"/>
    </row>
    <row r="775" spans="5:7" s="68" customFormat="1" x14ac:dyDescent="0.25">
      <c r="E775" s="69"/>
      <c r="F775" s="69"/>
      <c r="G775" s="69"/>
    </row>
    <row r="776" spans="5:7" s="68" customFormat="1" x14ac:dyDescent="0.25">
      <c r="E776" s="69"/>
      <c r="F776" s="69"/>
      <c r="G776" s="69"/>
    </row>
    <row r="777" spans="5:7" s="68" customFormat="1" x14ac:dyDescent="0.25">
      <c r="E777" s="69"/>
      <c r="F777" s="69"/>
      <c r="G777" s="69"/>
    </row>
    <row r="778" spans="5:7" s="68" customFormat="1" x14ac:dyDescent="0.25">
      <c r="E778" s="69"/>
      <c r="F778" s="69"/>
      <c r="G778" s="69"/>
    </row>
    <row r="779" spans="5:7" s="68" customFormat="1" x14ac:dyDescent="0.25">
      <c r="E779" s="69"/>
      <c r="F779" s="69"/>
      <c r="G779" s="69"/>
    </row>
    <row r="780" spans="5:7" s="68" customFormat="1" x14ac:dyDescent="0.25">
      <c r="E780" s="69"/>
      <c r="F780" s="69"/>
      <c r="G780" s="69"/>
    </row>
    <row r="781" spans="5:7" s="68" customFormat="1" x14ac:dyDescent="0.25">
      <c r="E781" s="69"/>
      <c r="F781" s="69"/>
      <c r="G781" s="69"/>
    </row>
    <row r="782" spans="5:7" s="68" customFormat="1" x14ac:dyDescent="0.25">
      <c r="E782" s="69"/>
      <c r="F782" s="69"/>
      <c r="G782" s="69"/>
    </row>
    <row r="783" spans="5:7" s="68" customFormat="1" x14ac:dyDescent="0.25">
      <c r="E783" s="69"/>
      <c r="F783" s="69"/>
      <c r="G783" s="69"/>
    </row>
    <row r="784" spans="5:7" s="68" customFormat="1" x14ac:dyDescent="0.25">
      <c r="E784" s="69"/>
      <c r="F784" s="69"/>
      <c r="G784" s="69"/>
    </row>
    <row r="785" spans="5:7" s="68" customFormat="1" x14ac:dyDescent="0.25">
      <c r="E785" s="69"/>
      <c r="F785" s="69"/>
      <c r="G785" s="69"/>
    </row>
    <row r="786" spans="5:7" s="68" customFormat="1" x14ac:dyDescent="0.25">
      <c r="E786" s="69"/>
      <c r="F786" s="69"/>
      <c r="G786" s="69"/>
    </row>
    <row r="787" spans="5:7" s="68" customFormat="1" x14ac:dyDescent="0.25">
      <c r="E787" s="69"/>
      <c r="F787" s="69"/>
      <c r="G787" s="69"/>
    </row>
    <row r="788" spans="5:7" s="68" customFormat="1" x14ac:dyDescent="0.25">
      <c r="E788" s="69"/>
      <c r="F788" s="69"/>
      <c r="G788" s="69"/>
    </row>
    <row r="789" spans="5:7" s="68" customFormat="1" x14ac:dyDescent="0.25">
      <c r="E789" s="69"/>
      <c r="F789" s="69"/>
      <c r="G789" s="69"/>
    </row>
    <row r="790" spans="5:7" s="68" customFormat="1" x14ac:dyDescent="0.25">
      <c r="E790" s="69"/>
      <c r="F790" s="69"/>
      <c r="G790" s="69"/>
    </row>
    <row r="791" spans="5:7" s="68" customFormat="1" x14ac:dyDescent="0.25">
      <c r="E791" s="69"/>
      <c r="F791" s="69"/>
      <c r="G791" s="69"/>
    </row>
    <row r="792" spans="5:7" s="68" customFormat="1" x14ac:dyDescent="0.25">
      <c r="E792" s="69"/>
      <c r="F792" s="69"/>
      <c r="G792" s="69"/>
    </row>
    <row r="793" spans="5:7" s="68" customFormat="1" x14ac:dyDescent="0.25">
      <c r="E793" s="69"/>
      <c r="F793" s="69"/>
      <c r="G793" s="69"/>
    </row>
    <row r="794" spans="5:7" s="68" customFormat="1" x14ac:dyDescent="0.25">
      <c r="E794" s="69"/>
      <c r="F794" s="69"/>
      <c r="G794" s="69"/>
    </row>
    <row r="795" spans="5:7" s="68" customFormat="1" x14ac:dyDescent="0.25">
      <c r="E795" s="69"/>
      <c r="F795" s="69"/>
      <c r="G795" s="69"/>
    </row>
    <row r="796" spans="5:7" s="68" customFormat="1" x14ac:dyDescent="0.25">
      <c r="E796" s="69"/>
      <c r="F796" s="69"/>
      <c r="G796" s="69"/>
    </row>
    <row r="797" spans="5:7" s="68" customFormat="1" x14ac:dyDescent="0.25">
      <c r="E797" s="69"/>
      <c r="F797" s="69"/>
      <c r="G797" s="69"/>
    </row>
    <row r="798" spans="5:7" s="68" customFormat="1" x14ac:dyDescent="0.25">
      <c r="E798" s="69"/>
      <c r="F798" s="69"/>
      <c r="G798" s="69"/>
    </row>
    <row r="799" spans="5:7" s="68" customFormat="1" x14ac:dyDescent="0.25">
      <c r="E799" s="69"/>
      <c r="F799" s="69"/>
      <c r="G799" s="69"/>
    </row>
    <row r="800" spans="5:7" s="68" customFormat="1" x14ac:dyDescent="0.25">
      <c r="E800" s="69"/>
      <c r="F800" s="69"/>
      <c r="G800" s="69"/>
    </row>
    <row r="801" spans="5:7" s="68" customFormat="1" x14ac:dyDescent="0.25">
      <c r="E801" s="69"/>
      <c r="F801" s="69"/>
      <c r="G801" s="69"/>
    </row>
    <row r="802" spans="5:7" s="68" customFormat="1" x14ac:dyDescent="0.25">
      <c r="E802" s="69"/>
      <c r="F802" s="69"/>
      <c r="G802" s="69"/>
    </row>
    <row r="803" spans="5:7" s="68" customFormat="1" x14ac:dyDescent="0.25">
      <c r="E803" s="69"/>
      <c r="F803" s="69"/>
      <c r="G803" s="69"/>
    </row>
    <row r="804" spans="5:7" s="68" customFormat="1" x14ac:dyDescent="0.25">
      <c r="E804" s="69"/>
      <c r="F804" s="69"/>
      <c r="G804" s="69"/>
    </row>
    <row r="805" spans="5:7" s="68" customFormat="1" x14ac:dyDescent="0.25">
      <c r="E805" s="69"/>
      <c r="F805" s="69"/>
      <c r="G805" s="69"/>
    </row>
    <row r="806" spans="5:7" s="68" customFormat="1" x14ac:dyDescent="0.25">
      <c r="E806" s="69"/>
      <c r="F806" s="69"/>
      <c r="G806" s="69"/>
    </row>
    <row r="807" spans="5:7" s="68" customFormat="1" x14ac:dyDescent="0.25">
      <c r="E807" s="69"/>
      <c r="F807" s="69"/>
      <c r="G807" s="69"/>
    </row>
    <row r="808" spans="5:7" s="68" customFormat="1" x14ac:dyDescent="0.25">
      <c r="E808" s="69"/>
      <c r="F808" s="69"/>
      <c r="G808" s="69"/>
    </row>
    <row r="809" spans="5:7" s="68" customFormat="1" x14ac:dyDescent="0.25">
      <c r="E809" s="69"/>
      <c r="F809" s="69"/>
      <c r="G809" s="69"/>
    </row>
    <row r="810" spans="5:7" s="68" customFormat="1" x14ac:dyDescent="0.25">
      <c r="E810" s="69"/>
      <c r="F810" s="69"/>
      <c r="G810" s="69"/>
    </row>
    <row r="811" spans="5:7" s="68" customFormat="1" x14ac:dyDescent="0.25">
      <c r="E811" s="69"/>
      <c r="F811" s="69"/>
      <c r="G811" s="69"/>
    </row>
    <row r="812" spans="5:7" s="68" customFormat="1" x14ac:dyDescent="0.25">
      <c r="E812" s="69"/>
      <c r="F812" s="69"/>
      <c r="G812" s="69"/>
    </row>
    <row r="813" spans="5:7" s="68" customFormat="1" x14ac:dyDescent="0.25">
      <c r="E813" s="69"/>
      <c r="F813" s="69"/>
      <c r="G813" s="69"/>
    </row>
    <row r="814" spans="5:7" s="68" customFormat="1" x14ac:dyDescent="0.25">
      <c r="E814" s="69"/>
      <c r="F814" s="69"/>
      <c r="G814" s="69"/>
    </row>
    <row r="815" spans="5:7" s="68" customFormat="1" x14ac:dyDescent="0.25">
      <c r="E815" s="69"/>
      <c r="F815" s="69"/>
      <c r="G815" s="69"/>
    </row>
    <row r="816" spans="5:7" s="68" customFormat="1" x14ac:dyDescent="0.25">
      <c r="E816" s="69"/>
      <c r="F816" s="69"/>
      <c r="G816" s="69"/>
    </row>
    <row r="817" spans="5:7" s="68" customFormat="1" x14ac:dyDescent="0.25">
      <c r="E817" s="69"/>
      <c r="F817" s="69"/>
      <c r="G817" s="69"/>
    </row>
    <row r="818" spans="5:7" s="68" customFormat="1" x14ac:dyDescent="0.25">
      <c r="E818" s="69"/>
      <c r="F818" s="69"/>
      <c r="G818" s="69"/>
    </row>
    <row r="819" spans="5:7" s="68" customFormat="1" x14ac:dyDescent="0.25">
      <c r="E819" s="69"/>
      <c r="F819" s="69"/>
      <c r="G819" s="69"/>
    </row>
    <row r="820" spans="5:7" s="68" customFormat="1" x14ac:dyDescent="0.25">
      <c r="E820" s="69"/>
      <c r="F820" s="69"/>
      <c r="G820" s="69"/>
    </row>
    <row r="821" spans="5:7" s="68" customFormat="1" x14ac:dyDescent="0.25">
      <c r="E821" s="69"/>
      <c r="F821" s="69"/>
      <c r="G821" s="69"/>
    </row>
    <row r="822" spans="5:7" s="68" customFormat="1" x14ac:dyDescent="0.25">
      <c r="E822" s="69"/>
      <c r="F822" s="69"/>
      <c r="G822" s="69"/>
    </row>
    <row r="823" spans="5:7" s="68" customFormat="1" x14ac:dyDescent="0.25">
      <c r="E823" s="69"/>
      <c r="F823" s="69"/>
      <c r="G823" s="69"/>
    </row>
    <row r="824" spans="5:7" s="68" customFormat="1" x14ac:dyDescent="0.25">
      <c r="E824" s="69"/>
      <c r="F824" s="69"/>
      <c r="G824" s="69"/>
    </row>
    <row r="825" spans="5:7" s="68" customFormat="1" x14ac:dyDescent="0.25">
      <c r="E825" s="69"/>
      <c r="F825" s="69"/>
      <c r="G825" s="69"/>
    </row>
    <row r="826" spans="5:7" s="68" customFormat="1" x14ac:dyDescent="0.25">
      <c r="E826" s="69"/>
      <c r="F826" s="69"/>
      <c r="G826" s="69"/>
    </row>
    <row r="827" spans="5:7" s="68" customFormat="1" x14ac:dyDescent="0.25">
      <c r="E827" s="69"/>
      <c r="F827" s="69"/>
      <c r="G827" s="69"/>
    </row>
    <row r="828" spans="5:7" s="68" customFormat="1" x14ac:dyDescent="0.25">
      <c r="E828" s="69"/>
      <c r="F828" s="69"/>
      <c r="G828" s="69"/>
    </row>
    <row r="829" spans="5:7" s="68" customFormat="1" x14ac:dyDescent="0.25">
      <c r="E829" s="69"/>
      <c r="F829" s="69"/>
      <c r="G829" s="69"/>
    </row>
    <row r="830" spans="5:7" s="68" customFormat="1" x14ac:dyDescent="0.25">
      <c r="E830" s="69"/>
      <c r="F830" s="69"/>
      <c r="G830" s="69"/>
    </row>
    <row r="831" spans="5:7" s="68" customFormat="1" x14ac:dyDescent="0.25">
      <c r="E831" s="69"/>
      <c r="F831" s="69"/>
      <c r="G831" s="69"/>
    </row>
    <row r="832" spans="5:7" s="68" customFormat="1" x14ac:dyDescent="0.25">
      <c r="E832" s="69"/>
      <c r="F832" s="69"/>
      <c r="G832" s="69"/>
    </row>
    <row r="833" spans="5:7" s="68" customFormat="1" x14ac:dyDescent="0.25">
      <c r="E833" s="69"/>
      <c r="F833" s="69"/>
      <c r="G833" s="69"/>
    </row>
    <row r="834" spans="5:7" s="68" customFormat="1" x14ac:dyDescent="0.25">
      <c r="E834" s="69"/>
      <c r="F834" s="69"/>
      <c r="G834" s="69"/>
    </row>
    <row r="835" spans="5:7" s="68" customFormat="1" x14ac:dyDescent="0.25">
      <c r="E835" s="69"/>
      <c r="F835" s="69"/>
      <c r="G835" s="69"/>
    </row>
    <row r="836" spans="5:7" s="68" customFormat="1" x14ac:dyDescent="0.25">
      <c r="E836" s="69"/>
      <c r="F836" s="69"/>
      <c r="G836" s="69"/>
    </row>
    <row r="837" spans="5:7" s="68" customFormat="1" x14ac:dyDescent="0.25">
      <c r="E837" s="69"/>
      <c r="F837" s="69"/>
      <c r="G837" s="69"/>
    </row>
    <row r="838" spans="5:7" s="68" customFormat="1" x14ac:dyDescent="0.25">
      <c r="E838" s="69"/>
      <c r="F838" s="69"/>
      <c r="G838" s="69"/>
    </row>
    <row r="839" spans="5:7" s="68" customFormat="1" x14ac:dyDescent="0.25">
      <c r="E839" s="69"/>
      <c r="F839" s="69"/>
      <c r="G839" s="69"/>
    </row>
    <row r="840" spans="5:7" s="68" customFormat="1" x14ac:dyDescent="0.25">
      <c r="E840" s="69"/>
      <c r="F840" s="69"/>
      <c r="G840" s="69"/>
    </row>
    <row r="841" spans="5:7" s="68" customFormat="1" x14ac:dyDescent="0.25">
      <c r="E841" s="69"/>
      <c r="F841" s="69"/>
      <c r="G841" s="69"/>
    </row>
    <row r="842" spans="5:7" s="68" customFormat="1" x14ac:dyDescent="0.25">
      <c r="E842" s="69"/>
      <c r="F842" s="69"/>
      <c r="G842" s="69"/>
    </row>
    <row r="843" spans="5:7" s="68" customFormat="1" x14ac:dyDescent="0.25">
      <c r="E843" s="69"/>
      <c r="F843" s="69"/>
      <c r="G843" s="69"/>
    </row>
    <row r="844" spans="5:7" s="68" customFormat="1" x14ac:dyDescent="0.25">
      <c r="E844" s="69"/>
      <c r="F844" s="69"/>
      <c r="G844" s="69"/>
    </row>
    <row r="845" spans="5:7" s="68" customFormat="1" x14ac:dyDescent="0.25">
      <c r="E845" s="69"/>
      <c r="F845" s="69"/>
      <c r="G845" s="69"/>
    </row>
    <row r="846" spans="5:7" s="68" customFormat="1" x14ac:dyDescent="0.25">
      <c r="E846" s="69"/>
      <c r="F846" s="69"/>
      <c r="G846" s="69"/>
    </row>
    <row r="847" spans="5:7" s="68" customFormat="1" x14ac:dyDescent="0.25">
      <c r="E847" s="69"/>
      <c r="F847" s="69"/>
      <c r="G847" s="69"/>
    </row>
    <row r="848" spans="5:7" s="68" customFormat="1" x14ac:dyDescent="0.25">
      <c r="E848" s="69"/>
      <c r="F848" s="69"/>
      <c r="G848" s="69"/>
    </row>
    <row r="849" spans="5:7" s="68" customFormat="1" x14ac:dyDescent="0.25">
      <c r="E849" s="69"/>
      <c r="F849" s="69"/>
      <c r="G849" s="69"/>
    </row>
    <row r="850" spans="5:7" s="68" customFormat="1" x14ac:dyDescent="0.25">
      <c r="E850" s="69"/>
      <c r="F850" s="69"/>
      <c r="G850" s="69"/>
    </row>
    <row r="851" spans="5:7" s="68" customFormat="1" x14ac:dyDescent="0.25">
      <c r="E851" s="69"/>
      <c r="F851" s="69"/>
      <c r="G851" s="69"/>
    </row>
    <row r="852" spans="5:7" s="68" customFormat="1" x14ac:dyDescent="0.25">
      <c r="E852" s="69"/>
      <c r="F852" s="69"/>
      <c r="G852" s="69"/>
    </row>
    <row r="853" spans="5:7" s="68" customFormat="1" x14ac:dyDescent="0.25">
      <c r="E853" s="69"/>
      <c r="F853" s="69"/>
      <c r="G853" s="69"/>
    </row>
    <row r="854" spans="5:7" s="68" customFormat="1" x14ac:dyDescent="0.25">
      <c r="E854" s="69"/>
      <c r="F854" s="69"/>
      <c r="G854" s="69"/>
    </row>
    <row r="855" spans="5:7" s="68" customFormat="1" x14ac:dyDescent="0.25">
      <c r="E855" s="69"/>
      <c r="F855" s="69"/>
      <c r="G855" s="69"/>
    </row>
    <row r="856" spans="5:7" s="68" customFormat="1" x14ac:dyDescent="0.25">
      <c r="E856" s="69"/>
      <c r="F856" s="69"/>
      <c r="G856" s="69"/>
    </row>
    <row r="857" spans="5:7" s="68" customFormat="1" x14ac:dyDescent="0.25">
      <c r="E857" s="69"/>
      <c r="F857" s="69"/>
      <c r="G857" s="69"/>
    </row>
    <row r="858" spans="5:7" s="68" customFormat="1" x14ac:dyDescent="0.25">
      <c r="E858" s="69"/>
      <c r="F858" s="69"/>
      <c r="G858" s="69"/>
    </row>
    <row r="859" spans="5:7" s="68" customFormat="1" x14ac:dyDescent="0.25">
      <c r="E859" s="69"/>
      <c r="F859" s="69"/>
      <c r="G859" s="69"/>
    </row>
    <row r="860" spans="5:7" s="68" customFormat="1" x14ac:dyDescent="0.25">
      <c r="E860" s="69"/>
      <c r="F860" s="69"/>
      <c r="G860" s="69"/>
    </row>
    <row r="861" spans="5:7" s="68" customFormat="1" x14ac:dyDescent="0.25">
      <c r="E861" s="69"/>
      <c r="F861" s="69"/>
      <c r="G861" s="69"/>
    </row>
    <row r="862" spans="5:7" s="68" customFormat="1" x14ac:dyDescent="0.25">
      <c r="E862" s="69"/>
      <c r="F862" s="69"/>
      <c r="G862" s="69"/>
    </row>
    <row r="863" spans="5:7" s="68" customFormat="1" x14ac:dyDescent="0.25">
      <c r="E863" s="69"/>
      <c r="F863" s="69"/>
      <c r="G863" s="69"/>
    </row>
    <row r="864" spans="5:7" s="68" customFormat="1" x14ac:dyDescent="0.25">
      <c r="E864" s="69"/>
      <c r="F864" s="69"/>
      <c r="G864" s="69"/>
    </row>
    <row r="865" spans="5:7" s="68" customFormat="1" x14ac:dyDescent="0.25">
      <c r="E865" s="69"/>
      <c r="F865" s="69"/>
      <c r="G865" s="69"/>
    </row>
    <row r="866" spans="5:7" s="68" customFormat="1" x14ac:dyDescent="0.25">
      <c r="E866" s="69"/>
      <c r="F866" s="69"/>
      <c r="G866" s="69"/>
    </row>
    <row r="867" spans="5:7" s="68" customFormat="1" x14ac:dyDescent="0.25">
      <c r="E867" s="69"/>
      <c r="F867" s="69"/>
      <c r="G867" s="69"/>
    </row>
    <row r="868" spans="5:7" s="68" customFormat="1" x14ac:dyDescent="0.25">
      <c r="E868" s="69"/>
      <c r="F868" s="69"/>
      <c r="G868" s="69"/>
    </row>
    <row r="869" spans="5:7" s="68" customFormat="1" x14ac:dyDescent="0.25">
      <c r="E869" s="69"/>
      <c r="F869" s="69"/>
      <c r="G869" s="69"/>
    </row>
    <row r="870" spans="5:7" s="68" customFormat="1" x14ac:dyDescent="0.25">
      <c r="E870" s="69"/>
      <c r="F870" s="69"/>
      <c r="G870" s="69"/>
    </row>
    <row r="871" spans="5:7" s="68" customFormat="1" x14ac:dyDescent="0.25">
      <c r="E871" s="69"/>
      <c r="F871" s="69"/>
      <c r="G871" s="69"/>
    </row>
    <row r="872" spans="5:7" s="68" customFormat="1" x14ac:dyDescent="0.25">
      <c r="E872" s="69"/>
      <c r="F872" s="69"/>
      <c r="G872" s="69"/>
    </row>
    <row r="873" spans="5:7" s="68" customFormat="1" x14ac:dyDescent="0.25">
      <c r="E873" s="69"/>
      <c r="F873" s="69"/>
      <c r="G873" s="69"/>
    </row>
    <row r="874" spans="5:7" s="68" customFormat="1" x14ac:dyDescent="0.25">
      <c r="E874" s="69"/>
      <c r="F874" s="69"/>
      <c r="G874" s="69"/>
    </row>
    <row r="875" spans="5:7" s="68" customFormat="1" x14ac:dyDescent="0.25">
      <c r="E875" s="69"/>
      <c r="F875" s="69"/>
      <c r="G875" s="69"/>
    </row>
    <row r="876" spans="5:7" s="68" customFormat="1" x14ac:dyDescent="0.25">
      <c r="E876" s="69"/>
      <c r="F876" s="69"/>
      <c r="G876" s="69"/>
    </row>
    <row r="877" spans="5:7" s="68" customFormat="1" x14ac:dyDescent="0.25">
      <c r="E877" s="69"/>
      <c r="F877" s="69"/>
      <c r="G877" s="69"/>
    </row>
    <row r="878" spans="5:7" s="68" customFormat="1" x14ac:dyDescent="0.25">
      <c r="E878" s="69"/>
      <c r="F878" s="69"/>
      <c r="G878" s="69"/>
    </row>
    <row r="879" spans="5:7" s="68" customFormat="1" x14ac:dyDescent="0.25">
      <c r="E879" s="69"/>
      <c r="F879" s="69"/>
      <c r="G879" s="69"/>
    </row>
    <row r="880" spans="5:7" s="68" customFormat="1" x14ac:dyDescent="0.25">
      <c r="E880" s="69"/>
      <c r="F880" s="69"/>
      <c r="G880" s="69"/>
    </row>
    <row r="881" spans="5:7" s="68" customFormat="1" x14ac:dyDescent="0.25">
      <c r="E881" s="69"/>
      <c r="F881" s="69"/>
      <c r="G881" s="69"/>
    </row>
    <row r="882" spans="5:7" s="68" customFormat="1" x14ac:dyDescent="0.25">
      <c r="E882" s="69"/>
      <c r="F882" s="69"/>
      <c r="G882" s="69"/>
    </row>
    <row r="883" spans="5:7" s="68" customFormat="1" x14ac:dyDescent="0.25">
      <c r="E883" s="69"/>
      <c r="F883" s="69"/>
      <c r="G883" s="69"/>
    </row>
    <row r="884" spans="5:7" s="68" customFormat="1" x14ac:dyDescent="0.25">
      <c r="E884" s="69"/>
      <c r="F884" s="69"/>
      <c r="G884" s="69"/>
    </row>
    <row r="885" spans="5:7" s="68" customFormat="1" x14ac:dyDescent="0.25">
      <c r="E885" s="69"/>
      <c r="F885" s="69"/>
      <c r="G885" s="69"/>
    </row>
    <row r="886" spans="5:7" s="68" customFormat="1" x14ac:dyDescent="0.25">
      <c r="E886" s="69"/>
      <c r="F886" s="69"/>
      <c r="G886" s="69"/>
    </row>
    <row r="887" spans="5:7" s="68" customFormat="1" x14ac:dyDescent="0.25">
      <c r="E887" s="69"/>
      <c r="F887" s="69"/>
      <c r="G887" s="69"/>
    </row>
    <row r="888" spans="5:7" s="68" customFormat="1" x14ac:dyDescent="0.25">
      <c r="E888" s="69"/>
      <c r="F888" s="69"/>
      <c r="G888" s="69"/>
    </row>
    <row r="889" spans="5:7" s="68" customFormat="1" x14ac:dyDescent="0.25">
      <c r="E889" s="69"/>
      <c r="F889" s="69"/>
      <c r="G889" s="69"/>
    </row>
    <row r="890" spans="5:7" s="68" customFormat="1" x14ac:dyDescent="0.25">
      <c r="E890" s="69"/>
      <c r="F890" s="69"/>
      <c r="G890" s="69"/>
    </row>
    <row r="891" spans="5:7" s="68" customFormat="1" x14ac:dyDescent="0.25">
      <c r="E891" s="69"/>
      <c r="F891" s="69"/>
      <c r="G891" s="69"/>
    </row>
    <row r="892" spans="5:7" s="68" customFormat="1" x14ac:dyDescent="0.25">
      <c r="E892" s="69"/>
      <c r="F892" s="69"/>
      <c r="G892" s="69"/>
    </row>
    <row r="893" spans="5:7" s="68" customFormat="1" x14ac:dyDescent="0.25">
      <c r="E893" s="69"/>
      <c r="F893" s="69"/>
      <c r="G893" s="69"/>
    </row>
    <row r="894" spans="5:7" s="68" customFormat="1" x14ac:dyDescent="0.25">
      <c r="E894" s="69"/>
      <c r="F894" s="69"/>
      <c r="G894" s="69"/>
    </row>
    <row r="895" spans="5:7" s="68" customFormat="1" x14ac:dyDescent="0.25">
      <c r="E895" s="69"/>
      <c r="F895" s="69"/>
      <c r="G895" s="69"/>
    </row>
    <row r="896" spans="5:7" s="68" customFormat="1" x14ac:dyDescent="0.25">
      <c r="E896" s="69"/>
      <c r="F896" s="69"/>
      <c r="G896" s="69"/>
    </row>
    <row r="897" spans="5:7" s="68" customFormat="1" x14ac:dyDescent="0.25">
      <c r="E897" s="69"/>
      <c r="F897" s="69"/>
      <c r="G897" s="69"/>
    </row>
    <row r="898" spans="5:7" s="68" customFormat="1" x14ac:dyDescent="0.25">
      <c r="E898" s="69"/>
      <c r="F898" s="69"/>
      <c r="G898" s="69"/>
    </row>
    <row r="899" spans="5:7" s="68" customFormat="1" x14ac:dyDescent="0.25">
      <c r="E899" s="69"/>
      <c r="F899" s="69"/>
      <c r="G899" s="69"/>
    </row>
    <row r="900" spans="5:7" s="68" customFormat="1" x14ac:dyDescent="0.25">
      <c r="E900" s="69"/>
      <c r="F900" s="69"/>
      <c r="G900" s="69"/>
    </row>
    <row r="901" spans="5:7" s="68" customFormat="1" x14ac:dyDescent="0.25">
      <c r="E901" s="69"/>
      <c r="F901" s="69"/>
      <c r="G901" s="69"/>
    </row>
    <row r="902" spans="5:7" s="68" customFormat="1" x14ac:dyDescent="0.25">
      <c r="E902" s="69"/>
      <c r="F902" s="69"/>
      <c r="G902" s="69"/>
    </row>
    <row r="903" spans="5:7" s="68" customFormat="1" x14ac:dyDescent="0.25">
      <c r="E903" s="69"/>
      <c r="F903" s="69"/>
      <c r="G903" s="69"/>
    </row>
    <row r="904" spans="5:7" s="68" customFormat="1" x14ac:dyDescent="0.25">
      <c r="E904" s="69"/>
      <c r="F904" s="69"/>
      <c r="G904" s="69"/>
    </row>
    <row r="905" spans="5:7" s="68" customFormat="1" x14ac:dyDescent="0.25">
      <c r="E905" s="69"/>
      <c r="F905" s="69"/>
      <c r="G905" s="69"/>
    </row>
    <row r="906" spans="5:7" s="68" customFormat="1" x14ac:dyDescent="0.25">
      <c r="E906" s="69"/>
      <c r="F906" s="69"/>
      <c r="G906" s="69"/>
    </row>
    <row r="907" spans="5:7" s="68" customFormat="1" x14ac:dyDescent="0.25">
      <c r="E907" s="69"/>
      <c r="F907" s="69"/>
      <c r="G907" s="69"/>
    </row>
    <row r="908" spans="5:7" s="68" customFormat="1" x14ac:dyDescent="0.25">
      <c r="E908" s="69"/>
      <c r="F908" s="69"/>
      <c r="G908" s="69"/>
    </row>
    <row r="909" spans="5:7" s="68" customFormat="1" x14ac:dyDescent="0.25">
      <c r="E909" s="69"/>
      <c r="F909" s="69"/>
      <c r="G909" s="69"/>
    </row>
    <row r="910" spans="5:7" s="68" customFormat="1" x14ac:dyDescent="0.25">
      <c r="E910" s="69"/>
      <c r="F910" s="69"/>
      <c r="G910" s="69"/>
    </row>
    <row r="911" spans="5:7" s="68" customFormat="1" x14ac:dyDescent="0.25">
      <c r="E911" s="69"/>
      <c r="F911" s="69"/>
      <c r="G911" s="69"/>
    </row>
    <row r="912" spans="5:7" s="68" customFormat="1" x14ac:dyDescent="0.25">
      <c r="E912" s="69"/>
      <c r="F912" s="69"/>
      <c r="G912" s="69"/>
    </row>
    <row r="913" spans="5:7" s="68" customFormat="1" x14ac:dyDescent="0.25">
      <c r="E913" s="69"/>
      <c r="F913" s="69"/>
      <c r="G913" s="69"/>
    </row>
    <row r="914" spans="5:7" s="68" customFormat="1" x14ac:dyDescent="0.25">
      <c r="E914" s="69"/>
      <c r="F914" s="69"/>
      <c r="G914" s="69"/>
    </row>
    <row r="915" spans="5:7" s="68" customFormat="1" x14ac:dyDescent="0.25">
      <c r="E915" s="69"/>
      <c r="F915" s="69"/>
      <c r="G915" s="69"/>
    </row>
    <row r="916" spans="5:7" s="68" customFormat="1" x14ac:dyDescent="0.25">
      <c r="E916" s="69"/>
      <c r="F916" s="69"/>
      <c r="G916" s="69"/>
    </row>
    <row r="917" spans="5:7" s="68" customFormat="1" x14ac:dyDescent="0.25">
      <c r="E917" s="69"/>
      <c r="F917" s="69"/>
      <c r="G917" s="69"/>
    </row>
    <row r="918" spans="5:7" s="68" customFormat="1" x14ac:dyDescent="0.25">
      <c r="E918" s="69"/>
      <c r="F918" s="69"/>
      <c r="G918" s="69"/>
    </row>
    <row r="919" spans="5:7" s="68" customFormat="1" x14ac:dyDescent="0.25">
      <c r="E919" s="69"/>
      <c r="F919" s="69"/>
      <c r="G919" s="69"/>
    </row>
    <row r="920" spans="5:7" s="68" customFormat="1" x14ac:dyDescent="0.25">
      <c r="E920" s="69"/>
      <c r="F920" s="69"/>
      <c r="G920" s="69"/>
    </row>
    <row r="921" spans="5:7" s="68" customFormat="1" x14ac:dyDescent="0.25">
      <c r="E921" s="69"/>
      <c r="F921" s="69"/>
      <c r="G921" s="69"/>
    </row>
    <row r="922" spans="5:7" s="68" customFormat="1" x14ac:dyDescent="0.25">
      <c r="E922" s="69"/>
      <c r="F922" s="69"/>
      <c r="G922" s="69"/>
    </row>
    <row r="923" spans="5:7" s="68" customFormat="1" x14ac:dyDescent="0.25">
      <c r="E923" s="69"/>
      <c r="F923" s="69"/>
      <c r="G923" s="69"/>
    </row>
    <row r="924" spans="5:7" s="68" customFormat="1" x14ac:dyDescent="0.25">
      <c r="E924" s="69"/>
      <c r="F924" s="69"/>
      <c r="G924" s="69"/>
    </row>
    <row r="925" spans="5:7" s="68" customFormat="1" x14ac:dyDescent="0.25">
      <c r="E925" s="69"/>
      <c r="F925" s="69"/>
      <c r="G925" s="69"/>
    </row>
    <row r="926" spans="5:7" s="68" customFormat="1" x14ac:dyDescent="0.25">
      <c r="E926" s="69"/>
      <c r="F926" s="69"/>
      <c r="G926" s="69"/>
    </row>
    <row r="927" spans="5:7" s="68" customFormat="1" x14ac:dyDescent="0.25">
      <c r="E927" s="69"/>
      <c r="F927" s="69"/>
      <c r="G927" s="69"/>
    </row>
    <row r="928" spans="5:7" s="68" customFormat="1" x14ac:dyDescent="0.25">
      <c r="E928" s="69"/>
      <c r="F928" s="69"/>
      <c r="G928" s="69"/>
    </row>
    <row r="929" spans="5:7" s="68" customFormat="1" x14ac:dyDescent="0.25">
      <c r="E929" s="69"/>
      <c r="F929" s="69"/>
      <c r="G929" s="69"/>
    </row>
    <row r="930" spans="5:7" s="68" customFormat="1" x14ac:dyDescent="0.25">
      <c r="E930" s="69"/>
      <c r="F930" s="69"/>
      <c r="G930" s="69"/>
    </row>
    <row r="931" spans="5:7" s="68" customFormat="1" x14ac:dyDescent="0.25">
      <c r="E931" s="69"/>
      <c r="F931" s="69"/>
      <c r="G931" s="69"/>
    </row>
    <row r="932" spans="5:7" s="68" customFormat="1" x14ac:dyDescent="0.25">
      <c r="E932" s="69"/>
      <c r="F932" s="69"/>
      <c r="G932" s="69"/>
    </row>
    <row r="933" spans="5:7" s="68" customFormat="1" x14ac:dyDescent="0.25">
      <c r="E933" s="69"/>
      <c r="F933" s="69"/>
      <c r="G933" s="69"/>
    </row>
    <row r="934" spans="5:7" s="68" customFormat="1" x14ac:dyDescent="0.25">
      <c r="E934" s="69"/>
      <c r="F934" s="69"/>
      <c r="G934" s="69"/>
    </row>
    <row r="935" spans="5:7" s="68" customFormat="1" x14ac:dyDescent="0.25">
      <c r="E935" s="69"/>
      <c r="F935" s="69"/>
      <c r="G935" s="69"/>
    </row>
    <row r="936" spans="5:7" s="68" customFormat="1" x14ac:dyDescent="0.25">
      <c r="E936" s="69"/>
      <c r="F936" s="69"/>
      <c r="G936" s="69"/>
    </row>
    <row r="937" spans="5:7" s="68" customFormat="1" x14ac:dyDescent="0.25">
      <c r="E937" s="69"/>
      <c r="F937" s="69"/>
      <c r="G937" s="69"/>
    </row>
    <row r="938" spans="5:7" s="68" customFormat="1" x14ac:dyDescent="0.25">
      <c r="E938" s="69"/>
      <c r="F938" s="69"/>
      <c r="G938" s="69"/>
    </row>
    <row r="939" spans="5:7" s="68" customFormat="1" x14ac:dyDescent="0.25">
      <c r="E939" s="69"/>
      <c r="F939" s="69"/>
      <c r="G939" s="69"/>
    </row>
    <row r="940" spans="5:7" s="68" customFormat="1" x14ac:dyDescent="0.25">
      <c r="E940" s="69"/>
      <c r="F940" s="69"/>
      <c r="G940" s="69"/>
    </row>
    <row r="941" spans="5:7" s="68" customFormat="1" x14ac:dyDescent="0.25">
      <c r="E941" s="69"/>
      <c r="F941" s="69"/>
      <c r="G941" s="69"/>
    </row>
    <row r="942" spans="5:7" s="68" customFormat="1" x14ac:dyDescent="0.25">
      <c r="E942" s="69"/>
      <c r="F942" s="69"/>
      <c r="G942" s="69"/>
    </row>
    <row r="943" spans="5:7" s="68" customFormat="1" x14ac:dyDescent="0.25">
      <c r="E943" s="69"/>
      <c r="F943" s="69"/>
      <c r="G943" s="69"/>
    </row>
    <row r="944" spans="5:7" s="68" customFormat="1" x14ac:dyDescent="0.25">
      <c r="E944" s="69"/>
      <c r="F944" s="69"/>
      <c r="G944" s="69"/>
    </row>
    <row r="945" spans="5:7" s="68" customFormat="1" x14ac:dyDescent="0.25">
      <c r="E945" s="69"/>
      <c r="F945" s="69"/>
      <c r="G945" s="69"/>
    </row>
    <row r="946" spans="5:7" s="68" customFormat="1" x14ac:dyDescent="0.25">
      <c r="E946" s="69"/>
      <c r="F946" s="69"/>
      <c r="G946" s="69"/>
    </row>
    <row r="947" spans="5:7" s="68" customFormat="1" x14ac:dyDescent="0.25">
      <c r="E947" s="69"/>
      <c r="F947" s="69"/>
      <c r="G947" s="69"/>
    </row>
    <row r="948" spans="5:7" s="68" customFormat="1" x14ac:dyDescent="0.25">
      <c r="E948" s="69"/>
      <c r="F948" s="69"/>
      <c r="G948" s="69"/>
    </row>
    <row r="949" spans="5:7" s="68" customFormat="1" x14ac:dyDescent="0.25">
      <c r="E949" s="69"/>
      <c r="F949" s="69"/>
      <c r="G949" s="69"/>
    </row>
    <row r="950" spans="5:7" s="68" customFormat="1" x14ac:dyDescent="0.25">
      <c r="E950" s="69"/>
      <c r="F950" s="69"/>
      <c r="G950" s="69"/>
    </row>
    <row r="951" spans="5:7" s="68" customFormat="1" x14ac:dyDescent="0.25">
      <c r="E951" s="69"/>
      <c r="F951" s="69"/>
      <c r="G951" s="69"/>
    </row>
    <row r="952" spans="5:7" s="68" customFormat="1" x14ac:dyDescent="0.25">
      <c r="E952" s="69"/>
      <c r="F952" s="69"/>
      <c r="G952" s="69"/>
    </row>
    <row r="953" spans="5:7" s="68" customFormat="1" x14ac:dyDescent="0.25">
      <c r="E953" s="69"/>
      <c r="F953" s="69"/>
      <c r="G953" s="69"/>
    </row>
    <row r="954" spans="5:7" s="68" customFormat="1" x14ac:dyDescent="0.25">
      <c r="E954" s="69"/>
      <c r="F954" s="69"/>
      <c r="G954" s="69"/>
    </row>
    <row r="955" spans="5:7" s="68" customFormat="1" x14ac:dyDescent="0.25">
      <c r="E955" s="69"/>
      <c r="F955" s="69"/>
      <c r="G955" s="69"/>
    </row>
    <row r="956" spans="5:7" s="68" customFormat="1" x14ac:dyDescent="0.25">
      <c r="E956" s="69"/>
      <c r="F956" s="69"/>
      <c r="G956" s="69"/>
    </row>
    <row r="957" spans="5:7" s="68" customFormat="1" x14ac:dyDescent="0.25">
      <c r="E957" s="69"/>
      <c r="F957" s="69"/>
      <c r="G957" s="69"/>
    </row>
    <row r="958" spans="5:7" s="68" customFormat="1" x14ac:dyDescent="0.25">
      <c r="E958" s="69"/>
      <c r="F958" s="69"/>
      <c r="G958" s="69"/>
    </row>
    <row r="959" spans="5:7" s="68" customFormat="1" x14ac:dyDescent="0.25">
      <c r="E959" s="69"/>
      <c r="F959" s="69"/>
      <c r="G959" s="69"/>
    </row>
    <row r="960" spans="5:7" s="68" customFormat="1" x14ac:dyDescent="0.25">
      <c r="E960" s="69"/>
      <c r="F960" s="69"/>
      <c r="G960" s="69"/>
    </row>
    <row r="961" spans="5:7" s="68" customFormat="1" x14ac:dyDescent="0.25">
      <c r="E961" s="69"/>
      <c r="F961" s="69"/>
      <c r="G961" s="69"/>
    </row>
    <row r="962" spans="5:7" s="68" customFormat="1" x14ac:dyDescent="0.25">
      <c r="E962" s="69"/>
      <c r="F962" s="69"/>
      <c r="G962" s="69"/>
    </row>
    <row r="963" spans="5:7" s="68" customFormat="1" x14ac:dyDescent="0.25">
      <c r="E963" s="69"/>
      <c r="F963" s="69"/>
      <c r="G963" s="69"/>
    </row>
    <row r="964" spans="5:7" s="68" customFormat="1" x14ac:dyDescent="0.25">
      <c r="E964" s="69"/>
      <c r="F964" s="69"/>
      <c r="G964" s="69"/>
    </row>
    <row r="965" spans="5:7" s="68" customFormat="1" x14ac:dyDescent="0.25">
      <c r="E965" s="69"/>
      <c r="F965" s="69"/>
      <c r="G965" s="69"/>
    </row>
    <row r="966" spans="5:7" s="68" customFormat="1" x14ac:dyDescent="0.25">
      <c r="E966" s="69"/>
      <c r="F966" s="69"/>
      <c r="G966" s="69"/>
    </row>
    <row r="967" spans="5:7" s="68" customFormat="1" x14ac:dyDescent="0.25">
      <c r="E967" s="69"/>
      <c r="F967" s="69"/>
      <c r="G967" s="69"/>
    </row>
    <row r="968" spans="5:7" s="68" customFormat="1" x14ac:dyDescent="0.25">
      <c r="E968" s="69"/>
      <c r="F968" s="69"/>
      <c r="G968" s="69"/>
    </row>
    <row r="969" spans="5:7" s="68" customFormat="1" x14ac:dyDescent="0.25">
      <c r="E969" s="69"/>
      <c r="F969" s="69"/>
      <c r="G969" s="69"/>
    </row>
    <row r="970" spans="5:7" s="68" customFormat="1" x14ac:dyDescent="0.25">
      <c r="E970" s="69"/>
      <c r="F970" s="69"/>
      <c r="G970" s="69"/>
    </row>
    <row r="971" spans="5:7" s="68" customFormat="1" x14ac:dyDescent="0.25">
      <c r="E971" s="69"/>
      <c r="F971" s="69"/>
      <c r="G971" s="69"/>
    </row>
    <row r="972" spans="5:7" s="68" customFormat="1" x14ac:dyDescent="0.25">
      <c r="E972" s="69"/>
      <c r="F972" s="69"/>
      <c r="G972" s="69"/>
    </row>
    <row r="973" spans="5:7" s="68" customFormat="1" x14ac:dyDescent="0.25">
      <c r="E973" s="69"/>
      <c r="F973" s="69"/>
      <c r="G973" s="69"/>
    </row>
    <row r="974" spans="5:7" s="68" customFormat="1" x14ac:dyDescent="0.25">
      <c r="E974" s="69"/>
      <c r="F974" s="69"/>
      <c r="G974" s="69"/>
    </row>
    <row r="975" spans="5:7" s="68" customFormat="1" x14ac:dyDescent="0.25">
      <c r="E975" s="69"/>
      <c r="F975" s="69"/>
      <c r="G975" s="69"/>
    </row>
    <row r="976" spans="5:7" s="68" customFormat="1" x14ac:dyDescent="0.25">
      <c r="E976" s="69"/>
      <c r="F976" s="69"/>
      <c r="G976" s="69"/>
    </row>
    <row r="977" spans="5:7" s="68" customFormat="1" x14ac:dyDescent="0.25">
      <c r="E977" s="69"/>
      <c r="F977" s="69"/>
      <c r="G977" s="69"/>
    </row>
    <row r="978" spans="5:7" s="68" customFormat="1" x14ac:dyDescent="0.25">
      <c r="E978" s="69"/>
      <c r="F978" s="69"/>
      <c r="G978" s="69"/>
    </row>
    <row r="979" spans="5:7" s="68" customFormat="1" x14ac:dyDescent="0.25">
      <c r="E979" s="69"/>
      <c r="F979" s="69"/>
      <c r="G979" s="69"/>
    </row>
    <row r="980" spans="5:7" s="68" customFormat="1" x14ac:dyDescent="0.25">
      <c r="E980" s="69"/>
      <c r="F980" s="69"/>
      <c r="G980" s="69"/>
    </row>
    <row r="981" spans="5:7" s="68" customFormat="1" x14ac:dyDescent="0.25">
      <c r="E981" s="69"/>
      <c r="F981" s="69"/>
      <c r="G981" s="69"/>
    </row>
    <row r="982" spans="5:7" s="68" customFormat="1" x14ac:dyDescent="0.25">
      <c r="E982" s="69"/>
      <c r="F982" s="69"/>
      <c r="G982" s="69"/>
    </row>
    <row r="983" spans="5:7" s="68" customFormat="1" x14ac:dyDescent="0.25">
      <c r="E983" s="69"/>
      <c r="F983" s="69"/>
      <c r="G983" s="69"/>
    </row>
    <row r="984" spans="5:7" s="68" customFormat="1" x14ac:dyDescent="0.25">
      <c r="E984" s="69"/>
      <c r="F984" s="69"/>
      <c r="G984" s="69"/>
    </row>
    <row r="985" spans="5:7" s="68" customFormat="1" x14ac:dyDescent="0.25">
      <c r="E985" s="69"/>
      <c r="F985" s="69"/>
      <c r="G985" s="69"/>
    </row>
    <row r="986" spans="5:7" s="68" customFormat="1" x14ac:dyDescent="0.25">
      <c r="E986" s="69"/>
      <c r="F986" s="69"/>
      <c r="G986" s="69"/>
    </row>
    <row r="987" spans="5:7" s="68" customFormat="1" x14ac:dyDescent="0.25">
      <c r="E987" s="69"/>
      <c r="F987" s="69"/>
      <c r="G987" s="69"/>
    </row>
    <row r="988" spans="5:7" s="68" customFormat="1" x14ac:dyDescent="0.25">
      <c r="E988" s="69"/>
      <c r="F988" s="69"/>
      <c r="G988" s="69"/>
    </row>
    <row r="989" spans="5:7" s="68" customFormat="1" x14ac:dyDescent="0.25">
      <c r="E989" s="69"/>
      <c r="F989" s="69"/>
      <c r="G989" s="69"/>
    </row>
    <row r="990" spans="5:7" s="68" customFormat="1" x14ac:dyDescent="0.25">
      <c r="E990" s="69"/>
      <c r="F990" s="69"/>
      <c r="G990" s="69"/>
    </row>
    <row r="991" spans="5:7" s="68" customFormat="1" x14ac:dyDescent="0.25">
      <c r="E991" s="69"/>
      <c r="F991" s="69"/>
      <c r="G991" s="69"/>
    </row>
    <row r="992" spans="5:7" s="68" customFormat="1" x14ac:dyDescent="0.25">
      <c r="E992" s="69"/>
      <c r="F992" s="69"/>
      <c r="G992" s="69"/>
    </row>
    <row r="993" spans="5:7" s="68" customFormat="1" x14ac:dyDescent="0.25">
      <c r="E993" s="69"/>
      <c r="F993" s="69"/>
      <c r="G993" s="69"/>
    </row>
    <row r="994" spans="5:7" s="68" customFormat="1" x14ac:dyDescent="0.25">
      <c r="E994" s="69"/>
      <c r="F994" s="69"/>
      <c r="G994" s="69"/>
    </row>
    <row r="995" spans="5:7" s="68" customFormat="1" x14ac:dyDescent="0.25">
      <c r="E995" s="69"/>
      <c r="F995" s="69"/>
      <c r="G995" s="69"/>
    </row>
    <row r="996" spans="5:7" s="68" customFormat="1" x14ac:dyDescent="0.25">
      <c r="E996" s="69"/>
      <c r="F996" s="69"/>
      <c r="G996" s="69"/>
    </row>
    <row r="997" spans="5:7" s="68" customFormat="1" x14ac:dyDescent="0.25">
      <c r="E997" s="69"/>
      <c r="F997" s="69"/>
      <c r="G997" s="69"/>
    </row>
    <row r="998" spans="5:7" s="68" customFormat="1" x14ac:dyDescent="0.25">
      <c r="E998" s="69"/>
      <c r="F998" s="69"/>
      <c r="G998" s="69"/>
    </row>
    <row r="999" spans="5:7" s="68" customFormat="1" x14ac:dyDescent="0.25">
      <c r="E999" s="69"/>
      <c r="F999" s="69"/>
      <c r="G999" s="69"/>
    </row>
    <row r="1000" spans="5:7" s="68" customFormat="1" x14ac:dyDescent="0.25">
      <c r="E1000" s="69"/>
      <c r="F1000" s="69"/>
      <c r="G1000" s="69"/>
    </row>
    <row r="1001" spans="5:7" s="68" customFormat="1" x14ac:dyDescent="0.25">
      <c r="E1001" s="69"/>
      <c r="F1001" s="69"/>
      <c r="G1001" s="69"/>
    </row>
    <row r="1002" spans="5:7" s="68" customFormat="1" x14ac:dyDescent="0.25">
      <c r="E1002" s="69"/>
      <c r="F1002" s="69"/>
      <c r="G1002" s="69"/>
    </row>
    <row r="1003" spans="5:7" s="68" customFormat="1" x14ac:dyDescent="0.25">
      <c r="E1003" s="69"/>
      <c r="F1003" s="69"/>
      <c r="G1003" s="69"/>
    </row>
    <row r="1004" spans="5:7" s="68" customFormat="1" x14ac:dyDescent="0.25">
      <c r="E1004" s="69"/>
      <c r="F1004" s="69"/>
      <c r="G1004" s="69"/>
    </row>
    <row r="1005" spans="5:7" s="68" customFormat="1" x14ac:dyDescent="0.25">
      <c r="E1005" s="69"/>
      <c r="F1005" s="69"/>
      <c r="G1005" s="69"/>
    </row>
    <row r="1006" spans="5:7" s="68" customFormat="1" x14ac:dyDescent="0.25">
      <c r="E1006" s="69"/>
      <c r="F1006" s="69"/>
      <c r="G1006" s="69"/>
    </row>
    <row r="1007" spans="5:7" s="68" customFormat="1" x14ac:dyDescent="0.25">
      <c r="E1007" s="69"/>
      <c r="F1007" s="69"/>
      <c r="G1007" s="69"/>
    </row>
    <row r="1008" spans="5:7" s="68" customFormat="1" x14ac:dyDescent="0.25">
      <c r="E1008" s="69"/>
      <c r="F1008" s="69"/>
      <c r="G1008" s="69"/>
    </row>
    <row r="1009" spans="5:7" s="68" customFormat="1" x14ac:dyDescent="0.25">
      <c r="E1009" s="69"/>
      <c r="F1009" s="69"/>
      <c r="G1009" s="69"/>
    </row>
    <row r="1010" spans="5:7" s="68" customFormat="1" x14ac:dyDescent="0.25">
      <c r="E1010" s="69"/>
      <c r="F1010" s="69"/>
      <c r="G1010" s="69"/>
    </row>
    <row r="1011" spans="5:7" s="68" customFormat="1" x14ac:dyDescent="0.25">
      <c r="E1011" s="69"/>
      <c r="F1011" s="69"/>
      <c r="G1011" s="69"/>
    </row>
    <row r="1012" spans="5:7" s="68" customFormat="1" x14ac:dyDescent="0.25">
      <c r="E1012" s="69"/>
      <c r="F1012" s="69"/>
      <c r="G1012" s="69"/>
    </row>
    <row r="1013" spans="5:7" s="68" customFormat="1" x14ac:dyDescent="0.25">
      <c r="E1013" s="69"/>
      <c r="F1013" s="69"/>
      <c r="G1013" s="69"/>
    </row>
    <row r="1014" spans="5:7" s="68" customFormat="1" x14ac:dyDescent="0.25">
      <c r="E1014" s="69"/>
      <c r="F1014" s="69"/>
      <c r="G1014" s="69"/>
    </row>
    <row r="1015" spans="5:7" s="68" customFormat="1" x14ac:dyDescent="0.25">
      <c r="E1015" s="69"/>
      <c r="F1015" s="69"/>
      <c r="G1015" s="69"/>
    </row>
    <row r="1016" spans="5:7" s="68" customFormat="1" x14ac:dyDescent="0.25">
      <c r="E1016" s="69"/>
      <c r="F1016" s="69"/>
      <c r="G1016" s="69"/>
    </row>
    <row r="1017" spans="5:7" s="68" customFormat="1" x14ac:dyDescent="0.25">
      <c r="E1017" s="69"/>
      <c r="F1017" s="69"/>
      <c r="G1017" s="69"/>
    </row>
    <row r="1018" spans="5:7" s="68" customFormat="1" x14ac:dyDescent="0.25">
      <c r="E1018" s="69"/>
      <c r="F1018" s="69"/>
      <c r="G1018" s="69"/>
    </row>
    <row r="1019" spans="5:7" s="68" customFormat="1" x14ac:dyDescent="0.25">
      <c r="E1019" s="69"/>
      <c r="F1019" s="69"/>
      <c r="G1019" s="69"/>
    </row>
    <row r="1020" spans="5:7" s="68" customFormat="1" x14ac:dyDescent="0.25">
      <c r="E1020" s="69"/>
      <c r="F1020" s="69"/>
      <c r="G1020" s="69"/>
    </row>
    <row r="1021" spans="5:7" s="68" customFormat="1" x14ac:dyDescent="0.25">
      <c r="E1021" s="69"/>
      <c r="F1021" s="69"/>
      <c r="G1021" s="69"/>
    </row>
    <row r="1022" spans="5:7" s="68" customFormat="1" x14ac:dyDescent="0.25">
      <c r="E1022" s="69"/>
      <c r="F1022" s="69"/>
      <c r="G1022" s="69"/>
    </row>
    <row r="1023" spans="5:7" s="68" customFormat="1" x14ac:dyDescent="0.25">
      <c r="E1023" s="69"/>
      <c r="F1023" s="69"/>
      <c r="G1023" s="69"/>
    </row>
    <row r="1024" spans="5:7" s="68" customFormat="1" x14ac:dyDescent="0.25">
      <c r="E1024" s="69"/>
      <c r="F1024" s="69"/>
      <c r="G1024" s="69"/>
    </row>
    <row r="1025" spans="5:7" s="68" customFormat="1" x14ac:dyDescent="0.25">
      <c r="E1025" s="69"/>
      <c r="F1025" s="69"/>
      <c r="G1025" s="69"/>
    </row>
    <row r="1026" spans="5:7" s="68" customFormat="1" x14ac:dyDescent="0.25">
      <c r="E1026" s="69"/>
      <c r="F1026" s="69"/>
      <c r="G1026" s="69"/>
    </row>
    <row r="1027" spans="5:7" s="68" customFormat="1" x14ac:dyDescent="0.25">
      <c r="E1027" s="69"/>
      <c r="F1027" s="69"/>
      <c r="G1027" s="69"/>
    </row>
    <row r="1028" spans="5:7" s="68" customFormat="1" x14ac:dyDescent="0.25">
      <c r="E1028" s="69"/>
      <c r="F1028" s="69"/>
      <c r="G1028" s="69"/>
    </row>
    <row r="1029" spans="5:7" s="68" customFormat="1" x14ac:dyDescent="0.25">
      <c r="E1029" s="69"/>
      <c r="F1029" s="69"/>
      <c r="G1029" s="69"/>
    </row>
    <row r="1030" spans="5:7" s="68" customFormat="1" x14ac:dyDescent="0.25">
      <c r="E1030" s="69"/>
      <c r="F1030" s="69"/>
      <c r="G1030" s="69"/>
    </row>
    <row r="1031" spans="5:7" s="68" customFormat="1" x14ac:dyDescent="0.25">
      <c r="E1031" s="69"/>
      <c r="F1031" s="69"/>
      <c r="G1031" s="69"/>
    </row>
    <row r="1032" spans="5:7" s="68" customFormat="1" x14ac:dyDescent="0.25">
      <c r="E1032" s="69"/>
      <c r="F1032" s="69"/>
      <c r="G1032" s="69"/>
    </row>
    <row r="1033" spans="5:7" s="68" customFormat="1" x14ac:dyDescent="0.25">
      <c r="E1033" s="69"/>
      <c r="F1033" s="69"/>
      <c r="G1033" s="69"/>
    </row>
    <row r="1034" spans="5:7" s="68" customFormat="1" x14ac:dyDescent="0.25">
      <c r="E1034" s="69"/>
      <c r="F1034" s="69"/>
      <c r="G1034" s="69"/>
    </row>
    <row r="1035" spans="5:7" s="68" customFormat="1" x14ac:dyDescent="0.25">
      <c r="E1035" s="69"/>
      <c r="F1035" s="69"/>
      <c r="G1035" s="69"/>
    </row>
    <row r="1036" spans="5:7" s="68" customFormat="1" x14ac:dyDescent="0.25">
      <c r="E1036" s="69"/>
      <c r="F1036" s="69"/>
      <c r="G1036" s="69"/>
    </row>
    <row r="1037" spans="5:7" s="68" customFormat="1" x14ac:dyDescent="0.25">
      <c r="E1037" s="69"/>
      <c r="F1037" s="69"/>
      <c r="G1037" s="69"/>
    </row>
    <row r="1038" spans="5:7" s="68" customFormat="1" x14ac:dyDescent="0.25">
      <c r="E1038" s="69"/>
      <c r="F1038" s="69"/>
      <c r="G1038" s="69"/>
    </row>
    <row r="1039" spans="5:7" s="68" customFormat="1" x14ac:dyDescent="0.25">
      <c r="E1039" s="69"/>
      <c r="F1039" s="69"/>
      <c r="G1039" s="69"/>
    </row>
    <row r="1040" spans="5:7" s="68" customFormat="1" x14ac:dyDescent="0.25">
      <c r="E1040" s="69"/>
      <c r="F1040" s="69"/>
      <c r="G1040" s="69"/>
    </row>
    <row r="1041" spans="5:7" s="68" customFormat="1" x14ac:dyDescent="0.25">
      <c r="E1041" s="69"/>
      <c r="F1041" s="69"/>
      <c r="G1041" s="69"/>
    </row>
    <row r="1042" spans="5:7" s="68" customFormat="1" x14ac:dyDescent="0.25">
      <c r="E1042" s="69"/>
      <c r="F1042" s="69"/>
      <c r="G1042" s="69"/>
    </row>
    <row r="1043" spans="5:7" s="68" customFormat="1" x14ac:dyDescent="0.25">
      <c r="E1043" s="69"/>
      <c r="F1043" s="69"/>
      <c r="G1043" s="69"/>
    </row>
    <row r="1044" spans="5:7" s="68" customFormat="1" x14ac:dyDescent="0.25">
      <c r="E1044" s="69"/>
      <c r="F1044" s="69"/>
      <c r="G1044" s="69"/>
    </row>
    <row r="1045" spans="5:7" s="68" customFormat="1" x14ac:dyDescent="0.25">
      <c r="E1045" s="69"/>
      <c r="F1045" s="69"/>
      <c r="G1045" s="69"/>
    </row>
    <row r="1046" spans="5:7" s="68" customFormat="1" x14ac:dyDescent="0.25">
      <c r="E1046" s="69"/>
      <c r="F1046" s="69"/>
      <c r="G1046" s="69"/>
    </row>
    <row r="1047" spans="5:7" s="68" customFormat="1" x14ac:dyDescent="0.25">
      <c r="E1047" s="69"/>
      <c r="F1047" s="69"/>
      <c r="G1047" s="69"/>
    </row>
    <row r="1048" spans="5:7" s="68" customFormat="1" x14ac:dyDescent="0.25">
      <c r="E1048" s="69"/>
      <c r="F1048" s="69"/>
      <c r="G1048" s="69"/>
    </row>
    <row r="1049" spans="5:7" s="68" customFormat="1" x14ac:dyDescent="0.25">
      <c r="E1049" s="69"/>
      <c r="F1049" s="69"/>
      <c r="G1049" s="69"/>
    </row>
    <row r="1050" spans="5:7" s="68" customFormat="1" x14ac:dyDescent="0.25">
      <c r="E1050" s="69"/>
      <c r="F1050" s="69"/>
      <c r="G1050" s="69"/>
    </row>
    <row r="1051" spans="5:7" s="68" customFormat="1" x14ac:dyDescent="0.25">
      <c r="E1051" s="69"/>
      <c r="F1051" s="69"/>
      <c r="G1051" s="69"/>
    </row>
    <row r="1052" spans="5:7" s="68" customFormat="1" x14ac:dyDescent="0.25">
      <c r="E1052" s="69"/>
      <c r="F1052" s="69"/>
      <c r="G1052" s="69"/>
    </row>
    <row r="1053" spans="5:7" s="68" customFormat="1" x14ac:dyDescent="0.25">
      <c r="E1053" s="69"/>
      <c r="F1053" s="69"/>
      <c r="G1053" s="69"/>
    </row>
    <row r="1054" spans="5:7" s="68" customFormat="1" x14ac:dyDescent="0.25">
      <c r="E1054" s="69"/>
      <c r="F1054" s="69"/>
      <c r="G1054" s="69"/>
    </row>
    <row r="1055" spans="5:7" s="68" customFormat="1" x14ac:dyDescent="0.25">
      <c r="E1055" s="69"/>
      <c r="F1055" s="69"/>
      <c r="G1055" s="69"/>
    </row>
    <row r="1056" spans="5:7" s="68" customFormat="1" x14ac:dyDescent="0.25">
      <c r="E1056" s="69"/>
      <c r="F1056" s="69"/>
      <c r="G1056" s="69"/>
    </row>
    <row r="1057" spans="5:7" s="68" customFormat="1" x14ac:dyDescent="0.25">
      <c r="E1057" s="69"/>
      <c r="F1057" s="69"/>
      <c r="G1057" s="69"/>
    </row>
    <row r="1058" spans="5:7" s="68" customFormat="1" x14ac:dyDescent="0.25">
      <c r="E1058" s="69"/>
      <c r="F1058" s="69"/>
      <c r="G1058" s="69"/>
    </row>
    <row r="1059" spans="5:7" s="68" customFormat="1" x14ac:dyDescent="0.25">
      <c r="E1059" s="69"/>
      <c r="F1059" s="69"/>
      <c r="G1059" s="69"/>
    </row>
    <row r="1060" spans="5:7" s="68" customFormat="1" x14ac:dyDescent="0.25">
      <c r="E1060" s="69"/>
      <c r="F1060" s="69"/>
      <c r="G1060" s="69"/>
    </row>
    <row r="1061" spans="5:7" s="68" customFormat="1" x14ac:dyDescent="0.25">
      <c r="E1061" s="69"/>
      <c r="F1061" s="69"/>
      <c r="G1061" s="69"/>
    </row>
    <row r="1062" spans="5:7" s="68" customFormat="1" x14ac:dyDescent="0.25">
      <c r="E1062" s="69"/>
      <c r="F1062" s="69"/>
      <c r="G1062" s="69"/>
    </row>
    <row r="1063" spans="5:7" s="68" customFormat="1" x14ac:dyDescent="0.25">
      <c r="E1063" s="69"/>
      <c r="F1063" s="69"/>
      <c r="G1063" s="69"/>
    </row>
    <row r="1064" spans="5:7" s="68" customFormat="1" x14ac:dyDescent="0.25">
      <c r="E1064" s="69"/>
      <c r="F1064" s="69"/>
      <c r="G1064" s="69"/>
    </row>
    <row r="1065" spans="5:7" s="68" customFormat="1" x14ac:dyDescent="0.25">
      <c r="E1065" s="69"/>
      <c r="F1065" s="69"/>
      <c r="G1065" s="69"/>
    </row>
    <row r="1066" spans="5:7" s="68" customFormat="1" x14ac:dyDescent="0.25">
      <c r="E1066" s="69"/>
      <c r="F1066" s="69"/>
      <c r="G1066" s="69"/>
    </row>
    <row r="1067" spans="5:7" s="68" customFormat="1" x14ac:dyDescent="0.25">
      <c r="E1067" s="69"/>
      <c r="F1067" s="69"/>
      <c r="G1067" s="69"/>
    </row>
    <row r="1068" spans="5:7" s="68" customFormat="1" x14ac:dyDescent="0.25">
      <c r="E1068" s="69"/>
      <c r="F1068" s="69"/>
      <c r="G1068" s="69"/>
    </row>
    <row r="1069" spans="5:7" s="68" customFormat="1" x14ac:dyDescent="0.25">
      <c r="E1069" s="69"/>
      <c r="F1069" s="69"/>
      <c r="G1069" s="69"/>
    </row>
    <row r="1070" spans="5:7" s="68" customFormat="1" x14ac:dyDescent="0.25">
      <c r="E1070" s="69"/>
      <c r="F1070" s="69"/>
      <c r="G1070" s="69"/>
    </row>
    <row r="1071" spans="5:7" s="68" customFormat="1" x14ac:dyDescent="0.25">
      <c r="E1071" s="69"/>
      <c r="F1071" s="69"/>
      <c r="G1071" s="69"/>
    </row>
    <row r="1072" spans="5:7" s="68" customFormat="1" x14ac:dyDescent="0.25">
      <c r="E1072" s="69"/>
      <c r="F1072" s="69"/>
      <c r="G1072" s="69"/>
    </row>
    <row r="1073" spans="5:7" s="68" customFormat="1" x14ac:dyDescent="0.25">
      <c r="E1073" s="69"/>
      <c r="F1073" s="69"/>
      <c r="G1073" s="69"/>
    </row>
    <row r="1074" spans="5:7" s="68" customFormat="1" x14ac:dyDescent="0.25">
      <c r="E1074" s="69"/>
      <c r="F1074" s="69"/>
      <c r="G1074" s="69"/>
    </row>
    <row r="1075" spans="5:7" s="68" customFormat="1" x14ac:dyDescent="0.25">
      <c r="E1075" s="69"/>
      <c r="F1075" s="69"/>
      <c r="G1075" s="69"/>
    </row>
    <row r="1076" spans="5:7" s="68" customFormat="1" x14ac:dyDescent="0.25">
      <c r="E1076" s="69"/>
      <c r="F1076" s="69"/>
      <c r="G1076" s="69"/>
    </row>
    <row r="1077" spans="5:7" s="68" customFormat="1" x14ac:dyDescent="0.25">
      <c r="E1077" s="69"/>
      <c r="F1077" s="69"/>
      <c r="G1077" s="69"/>
    </row>
    <row r="1078" spans="5:7" s="68" customFormat="1" x14ac:dyDescent="0.25">
      <c r="E1078" s="69"/>
      <c r="F1078" s="69"/>
      <c r="G1078" s="69"/>
    </row>
    <row r="1079" spans="5:7" s="68" customFormat="1" x14ac:dyDescent="0.25">
      <c r="E1079" s="69"/>
      <c r="F1079" s="69"/>
      <c r="G1079" s="69"/>
    </row>
    <row r="1080" spans="5:7" s="68" customFormat="1" x14ac:dyDescent="0.25">
      <c r="E1080" s="69"/>
      <c r="F1080" s="69"/>
      <c r="G1080" s="69"/>
    </row>
    <row r="1081" spans="5:7" s="68" customFormat="1" x14ac:dyDescent="0.25">
      <c r="E1081" s="69"/>
      <c r="F1081" s="69"/>
      <c r="G1081" s="69"/>
    </row>
    <row r="1082" spans="5:7" s="68" customFormat="1" x14ac:dyDescent="0.25">
      <c r="E1082" s="69"/>
      <c r="F1082" s="69"/>
      <c r="G1082" s="69"/>
    </row>
    <row r="1083" spans="5:7" s="68" customFormat="1" x14ac:dyDescent="0.25">
      <c r="E1083" s="69"/>
      <c r="F1083" s="69"/>
      <c r="G1083" s="69"/>
    </row>
    <row r="1084" spans="5:7" s="68" customFormat="1" x14ac:dyDescent="0.25">
      <c r="E1084" s="69"/>
      <c r="F1084" s="69"/>
      <c r="G1084" s="69"/>
    </row>
    <row r="1085" spans="5:7" s="68" customFormat="1" x14ac:dyDescent="0.25">
      <c r="E1085" s="69"/>
      <c r="F1085" s="69"/>
      <c r="G1085" s="69"/>
    </row>
    <row r="1086" spans="5:7" s="68" customFormat="1" x14ac:dyDescent="0.25">
      <c r="E1086" s="69"/>
      <c r="F1086" s="69"/>
      <c r="G1086" s="69"/>
    </row>
    <row r="1087" spans="5:7" s="68" customFormat="1" x14ac:dyDescent="0.25">
      <c r="E1087" s="69"/>
      <c r="F1087" s="69"/>
      <c r="G1087" s="69"/>
    </row>
    <row r="1088" spans="5:7" s="68" customFormat="1" x14ac:dyDescent="0.25">
      <c r="E1088" s="69"/>
      <c r="F1088" s="69"/>
      <c r="G1088" s="69"/>
    </row>
    <row r="1089" spans="5:7" s="68" customFormat="1" x14ac:dyDescent="0.25">
      <c r="E1089" s="69"/>
      <c r="F1089" s="69"/>
      <c r="G1089" s="69"/>
    </row>
    <row r="1090" spans="5:7" s="68" customFormat="1" x14ac:dyDescent="0.25">
      <c r="E1090" s="69"/>
      <c r="F1090" s="69"/>
      <c r="G1090" s="69"/>
    </row>
    <row r="1091" spans="5:7" s="68" customFormat="1" x14ac:dyDescent="0.25">
      <c r="E1091" s="69"/>
      <c r="F1091" s="69"/>
      <c r="G1091" s="69"/>
    </row>
    <row r="1092" spans="5:7" s="68" customFormat="1" x14ac:dyDescent="0.25">
      <c r="E1092" s="69"/>
      <c r="F1092" s="69"/>
      <c r="G1092" s="69"/>
    </row>
    <row r="1093" spans="5:7" s="68" customFormat="1" x14ac:dyDescent="0.25">
      <c r="E1093" s="69"/>
      <c r="F1093" s="69"/>
      <c r="G1093" s="69"/>
    </row>
    <row r="1094" spans="5:7" s="68" customFormat="1" x14ac:dyDescent="0.25">
      <c r="E1094" s="69"/>
      <c r="F1094" s="69"/>
      <c r="G1094" s="69"/>
    </row>
    <row r="1095" spans="5:7" s="68" customFormat="1" x14ac:dyDescent="0.25">
      <c r="E1095" s="69"/>
      <c r="F1095" s="69"/>
      <c r="G1095" s="69"/>
    </row>
    <row r="1096" spans="5:7" s="68" customFormat="1" x14ac:dyDescent="0.25">
      <c r="E1096" s="69"/>
      <c r="F1096" s="69"/>
      <c r="G1096" s="69"/>
    </row>
    <row r="1097" spans="5:7" s="68" customFormat="1" x14ac:dyDescent="0.25">
      <c r="E1097" s="69"/>
      <c r="F1097" s="69"/>
      <c r="G1097" s="69"/>
    </row>
    <row r="1098" spans="5:7" s="68" customFormat="1" x14ac:dyDescent="0.25">
      <c r="E1098" s="69"/>
      <c r="F1098" s="69"/>
      <c r="G1098" s="69"/>
    </row>
    <row r="1099" spans="5:7" s="68" customFormat="1" x14ac:dyDescent="0.25">
      <c r="E1099" s="69"/>
      <c r="F1099" s="69"/>
      <c r="G1099" s="69"/>
    </row>
    <row r="1100" spans="5:7" s="68" customFormat="1" x14ac:dyDescent="0.25">
      <c r="E1100" s="69"/>
      <c r="F1100" s="69"/>
      <c r="G1100" s="69"/>
    </row>
    <row r="1101" spans="5:7" s="68" customFormat="1" x14ac:dyDescent="0.25">
      <c r="E1101" s="69"/>
      <c r="F1101" s="69"/>
      <c r="G1101" s="69"/>
    </row>
    <row r="1102" spans="5:7" s="68" customFormat="1" x14ac:dyDescent="0.25">
      <c r="E1102" s="69"/>
      <c r="F1102" s="69"/>
      <c r="G1102" s="69"/>
    </row>
    <row r="1103" spans="5:7" s="68" customFormat="1" x14ac:dyDescent="0.25">
      <c r="E1103" s="69"/>
      <c r="F1103" s="69"/>
      <c r="G1103" s="69"/>
    </row>
    <row r="1104" spans="5:7" s="68" customFormat="1" x14ac:dyDescent="0.25">
      <c r="E1104" s="69"/>
      <c r="F1104" s="69"/>
      <c r="G1104" s="69"/>
    </row>
    <row r="1105" spans="5:7" s="68" customFormat="1" x14ac:dyDescent="0.25">
      <c r="E1105" s="69"/>
      <c r="F1105" s="69"/>
      <c r="G1105" s="69"/>
    </row>
    <row r="1106" spans="5:7" s="68" customFormat="1" x14ac:dyDescent="0.25">
      <c r="E1106" s="69"/>
      <c r="F1106" s="69"/>
      <c r="G1106" s="69"/>
    </row>
    <row r="1107" spans="5:7" s="68" customFormat="1" x14ac:dyDescent="0.25">
      <c r="E1107" s="69"/>
      <c r="F1107" s="69"/>
      <c r="G1107" s="69"/>
    </row>
    <row r="1108" spans="5:7" s="68" customFormat="1" x14ac:dyDescent="0.25">
      <c r="E1108" s="69"/>
      <c r="F1108" s="69"/>
      <c r="G1108" s="69"/>
    </row>
    <row r="1109" spans="5:7" s="68" customFormat="1" x14ac:dyDescent="0.25">
      <c r="E1109" s="69"/>
      <c r="F1109" s="69"/>
      <c r="G1109" s="69"/>
    </row>
    <row r="1110" spans="5:7" s="68" customFormat="1" x14ac:dyDescent="0.25">
      <c r="E1110" s="69"/>
      <c r="F1110" s="69"/>
      <c r="G1110" s="69"/>
    </row>
    <row r="1111" spans="5:7" s="68" customFormat="1" x14ac:dyDescent="0.25">
      <c r="E1111" s="69"/>
      <c r="F1111" s="69"/>
      <c r="G1111" s="69"/>
    </row>
    <row r="1112" spans="5:7" s="68" customFormat="1" x14ac:dyDescent="0.25">
      <c r="E1112" s="69"/>
      <c r="F1112" s="69"/>
      <c r="G1112" s="69"/>
    </row>
    <row r="1113" spans="5:7" s="68" customFormat="1" x14ac:dyDescent="0.25">
      <c r="E1113" s="69"/>
      <c r="F1113" s="69"/>
      <c r="G1113" s="69"/>
    </row>
    <row r="1114" spans="5:7" s="68" customFormat="1" x14ac:dyDescent="0.25">
      <c r="E1114" s="69"/>
      <c r="F1114" s="69"/>
      <c r="G1114" s="69"/>
    </row>
    <row r="1115" spans="5:7" s="68" customFormat="1" x14ac:dyDescent="0.25">
      <c r="E1115" s="69"/>
      <c r="F1115" s="69"/>
      <c r="G1115" s="69"/>
    </row>
    <row r="1116" spans="5:7" s="68" customFormat="1" x14ac:dyDescent="0.25">
      <c r="E1116" s="69"/>
      <c r="F1116" s="69"/>
      <c r="G1116" s="69"/>
    </row>
    <row r="1117" spans="5:7" s="68" customFormat="1" x14ac:dyDescent="0.25">
      <c r="E1117" s="69"/>
      <c r="F1117" s="69"/>
      <c r="G1117" s="69"/>
    </row>
    <row r="1118" spans="5:7" s="68" customFormat="1" x14ac:dyDescent="0.25">
      <c r="E1118" s="69"/>
      <c r="F1118" s="69"/>
      <c r="G1118" s="69"/>
    </row>
    <row r="1119" spans="5:7" s="68" customFormat="1" x14ac:dyDescent="0.25">
      <c r="E1119" s="69"/>
      <c r="F1119" s="69"/>
      <c r="G1119" s="69"/>
    </row>
    <row r="1120" spans="5:7" s="68" customFormat="1" x14ac:dyDescent="0.25">
      <c r="E1120" s="69"/>
      <c r="F1120" s="69"/>
      <c r="G1120" s="69"/>
    </row>
    <row r="1121" spans="5:7" s="68" customFormat="1" x14ac:dyDescent="0.25">
      <c r="E1121" s="69"/>
      <c r="F1121" s="69"/>
      <c r="G1121" s="69"/>
    </row>
    <row r="1122" spans="5:7" s="68" customFormat="1" x14ac:dyDescent="0.25">
      <c r="E1122" s="69"/>
      <c r="F1122" s="69"/>
      <c r="G1122" s="69"/>
    </row>
    <row r="1123" spans="5:7" s="68" customFormat="1" x14ac:dyDescent="0.25">
      <c r="E1123" s="69"/>
      <c r="F1123" s="69"/>
      <c r="G1123" s="69"/>
    </row>
    <row r="1124" spans="5:7" s="68" customFormat="1" x14ac:dyDescent="0.25">
      <c r="E1124" s="69"/>
      <c r="F1124" s="69"/>
      <c r="G1124" s="69"/>
    </row>
    <row r="1125" spans="5:7" s="68" customFormat="1" x14ac:dyDescent="0.25">
      <c r="E1125" s="69"/>
      <c r="F1125" s="69"/>
      <c r="G1125" s="69"/>
    </row>
    <row r="1126" spans="5:7" s="68" customFormat="1" x14ac:dyDescent="0.25">
      <c r="E1126" s="69"/>
      <c r="F1126" s="69"/>
      <c r="G1126" s="69"/>
    </row>
    <row r="1127" spans="5:7" s="68" customFormat="1" x14ac:dyDescent="0.25">
      <c r="E1127" s="69"/>
      <c r="F1127" s="69"/>
      <c r="G1127" s="69"/>
    </row>
    <row r="1128" spans="5:7" s="68" customFormat="1" x14ac:dyDescent="0.25">
      <c r="E1128" s="69"/>
      <c r="F1128" s="69"/>
      <c r="G1128" s="69"/>
    </row>
    <row r="1129" spans="5:7" s="68" customFormat="1" x14ac:dyDescent="0.25">
      <c r="E1129" s="69"/>
      <c r="F1129" s="69"/>
      <c r="G1129" s="69"/>
    </row>
    <row r="1130" spans="5:7" s="68" customFormat="1" x14ac:dyDescent="0.25">
      <c r="E1130" s="69"/>
      <c r="F1130" s="69"/>
      <c r="G1130" s="69"/>
    </row>
    <row r="1131" spans="5:7" s="68" customFormat="1" x14ac:dyDescent="0.25">
      <c r="E1131" s="69"/>
      <c r="F1131" s="69"/>
      <c r="G1131" s="69"/>
    </row>
    <row r="1132" spans="5:7" s="68" customFormat="1" x14ac:dyDescent="0.25">
      <c r="E1132" s="69"/>
      <c r="F1132" s="69"/>
      <c r="G1132" s="69"/>
    </row>
    <row r="1133" spans="5:7" s="68" customFormat="1" x14ac:dyDescent="0.25">
      <c r="E1133" s="69"/>
      <c r="F1133" s="69"/>
      <c r="G1133" s="69"/>
    </row>
    <row r="1134" spans="5:7" s="68" customFormat="1" x14ac:dyDescent="0.25">
      <c r="E1134" s="69"/>
      <c r="F1134" s="69"/>
      <c r="G1134" s="69"/>
    </row>
    <row r="1135" spans="5:7" s="68" customFormat="1" x14ac:dyDescent="0.25">
      <c r="E1135" s="69"/>
      <c r="F1135" s="69"/>
      <c r="G1135" s="69"/>
    </row>
    <row r="1136" spans="5:7" s="68" customFormat="1" x14ac:dyDescent="0.25">
      <c r="E1136" s="69"/>
      <c r="F1136" s="69"/>
      <c r="G1136" s="69"/>
    </row>
    <row r="1137" spans="5:7" s="68" customFormat="1" x14ac:dyDescent="0.25">
      <c r="E1137" s="69"/>
      <c r="F1137" s="69"/>
      <c r="G1137" s="69"/>
    </row>
    <row r="1138" spans="5:7" s="68" customFormat="1" x14ac:dyDescent="0.25">
      <c r="E1138" s="69"/>
      <c r="F1138" s="69"/>
      <c r="G1138" s="69"/>
    </row>
    <row r="1139" spans="5:7" s="68" customFormat="1" x14ac:dyDescent="0.25">
      <c r="E1139" s="69"/>
      <c r="F1139" s="69"/>
      <c r="G1139" s="69"/>
    </row>
    <row r="1140" spans="5:7" s="68" customFormat="1" x14ac:dyDescent="0.25">
      <c r="E1140" s="69"/>
      <c r="F1140" s="69"/>
      <c r="G1140" s="69"/>
    </row>
    <row r="1141" spans="5:7" s="68" customFormat="1" x14ac:dyDescent="0.25">
      <c r="E1141" s="69"/>
      <c r="F1141" s="69"/>
      <c r="G1141" s="69"/>
    </row>
    <row r="1142" spans="5:7" s="68" customFormat="1" x14ac:dyDescent="0.25">
      <c r="E1142" s="69"/>
      <c r="F1142" s="69"/>
      <c r="G1142" s="69"/>
    </row>
    <row r="1143" spans="5:7" s="68" customFormat="1" x14ac:dyDescent="0.25">
      <c r="E1143" s="69"/>
      <c r="F1143" s="69"/>
      <c r="G1143" s="69"/>
    </row>
    <row r="1144" spans="5:7" s="68" customFormat="1" x14ac:dyDescent="0.25">
      <c r="E1144" s="69"/>
      <c r="F1144" s="69"/>
      <c r="G1144" s="69"/>
    </row>
    <row r="1145" spans="5:7" s="68" customFormat="1" x14ac:dyDescent="0.25">
      <c r="E1145" s="69"/>
      <c r="F1145" s="69"/>
      <c r="G1145" s="69"/>
    </row>
    <row r="1146" spans="5:7" s="68" customFormat="1" x14ac:dyDescent="0.25">
      <c r="E1146" s="69"/>
      <c r="F1146" s="69"/>
      <c r="G1146" s="69"/>
    </row>
    <row r="1147" spans="5:7" s="68" customFormat="1" x14ac:dyDescent="0.25">
      <c r="E1147" s="69"/>
      <c r="F1147" s="69"/>
      <c r="G1147" s="69"/>
    </row>
    <row r="1148" spans="5:7" s="68" customFormat="1" x14ac:dyDescent="0.25">
      <c r="E1148" s="69"/>
      <c r="F1148" s="69"/>
      <c r="G1148" s="69"/>
    </row>
    <row r="1149" spans="5:7" s="68" customFormat="1" x14ac:dyDescent="0.25">
      <c r="E1149" s="69"/>
      <c r="F1149" s="69"/>
      <c r="G1149" s="69"/>
    </row>
    <row r="1150" spans="5:7" s="68" customFormat="1" x14ac:dyDescent="0.25">
      <c r="E1150" s="69"/>
      <c r="F1150" s="69"/>
      <c r="G1150" s="69"/>
    </row>
    <row r="1151" spans="5:7" s="68" customFormat="1" x14ac:dyDescent="0.25">
      <c r="E1151" s="69"/>
      <c r="F1151" s="69"/>
      <c r="G1151" s="69"/>
    </row>
    <row r="1152" spans="5:7" s="68" customFormat="1" x14ac:dyDescent="0.25">
      <c r="E1152" s="69"/>
      <c r="F1152" s="69"/>
      <c r="G1152" s="69"/>
    </row>
    <row r="1153" spans="5:7" s="68" customFormat="1" x14ac:dyDescent="0.25">
      <c r="E1153" s="69"/>
      <c r="F1153" s="69"/>
      <c r="G1153" s="69"/>
    </row>
    <row r="1154" spans="5:7" s="68" customFormat="1" x14ac:dyDescent="0.25">
      <c r="E1154" s="69"/>
      <c r="F1154" s="69"/>
      <c r="G1154" s="69"/>
    </row>
    <row r="1155" spans="5:7" s="68" customFormat="1" x14ac:dyDescent="0.25">
      <c r="E1155" s="69"/>
      <c r="F1155" s="69"/>
      <c r="G1155" s="69"/>
    </row>
    <row r="1156" spans="5:7" s="68" customFormat="1" x14ac:dyDescent="0.25">
      <c r="E1156" s="69"/>
      <c r="F1156" s="69"/>
      <c r="G1156" s="69"/>
    </row>
    <row r="1157" spans="5:7" s="68" customFormat="1" x14ac:dyDescent="0.25">
      <c r="E1157" s="69"/>
      <c r="F1157" s="69"/>
      <c r="G1157" s="69"/>
    </row>
    <row r="1158" spans="5:7" s="68" customFormat="1" x14ac:dyDescent="0.25">
      <c r="E1158" s="69"/>
      <c r="F1158" s="69"/>
      <c r="G1158" s="69"/>
    </row>
    <row r="1159" spans="5:7" s="68" customFormat="1" x14ac:dyDescent="0.25">
      <c r="E1159" s="69"/>
      <c r="F1159" s="69"/>
      <c r="G1159" s="69"/>
    </row>
    <row r="1160" spans="5:7" s="68" customFormat="1" x14ac:dyDescent="0.25">
      <c r="E1160" s="69"/>
      <c r="F1160" s="69"/>
      <c r="G1160" s="69"/>
    </row>
    <row r="1161" spans="5:7" s="68" customFormat="1" x14ac:dyDescent="0.25">
      <c r="E1161" s="69"/>
      <c r="F1161" s="69"/>
      <c r="G1161" s="69"/>
    </row>
    <row r="1162" spans="5:7" s="68" customFormat="1" x14ac:dyDescent="0.25">
      <c r="E1162" s="69"/>
      <c r="F1162" s="69"/>
      <c r="G1162" s="69"/>
    </row>
    <row r="1163" spans="5:7" s="68" customFormat="1" x14ac:dyDescent="0.25">
      <c r="E1163" s="69"/>
      <c r="F1163" s="69"/>
      <c r="G1163" s="69"/>
    </row>
    <row r="1164" spans="5:7" s="68" customFormat="1" x14ac:dyDescent="0.25">
      <c r="E1164" s="69"/>
      <c r="F1164" s="69"/>
      <c r="G1164" s="69"/>
    </row>
    <row r="1165" spans="5:7" s="68" customFormat="1" x14ac:dyDescent="0.25">
      <c r="E1165" s="69"/>
      <c r="F1165" s="69"/>
      <c r="G1165" s="69"/>
    </row>
    <row r="1166" spans="5:7" s="68" customFormat="1" x14ac:dyDescent="0.25">
      <c r="E1166" s="69"/>
      <c r="F1166" s="69"/>
      <c r="G1166" s="69"/>
    </row>
    <row r="1167" spans="5:7" s="68" customFormat="1" x14ac:dyDescent="0.25">
      <c r="E1167" s="69"/>
      <c r="F1167" s="69"/>
      <c r="G1167" s="69"/>
    </row>
    <row r="1168" spans="5:7" s="68" customFormat="1" x14ac:dyDescent="0.25">
      <c r="E1168" s="69"/>
      <c r="F1168" s="69"/>
      <c r="G1168" s="69"/>
    </row>
    <row r="1169" spans="5:7" s="68" customFormat="1" x14ac:dyDescent="0.25">
      <c r="E1169" s="69"/>
      <c r="F1169" s="69"/>
      <c r="G1169" s="69"/>
    </row>
    <row r="1170" spans="5:7" s="68" customFormat="1" x14ac:dyDescent="0.25">
      <c r="E1170" s="69"/>
      <c r="F1170" s="69"/>
      <c r="G1170" s="69"/>
    </row>
    <row r="1171" spans="5:7" s="68" customFormat="1" x14ac:dyDescent="0.25">
      <c r="E1171" s="69"/>
      <c r="F1171" s="69"/>
      <c r="G1171" s="69"/>
    </row>
    <row r="1172" spans="5:7" s="68" customFormat="1" x14ac:dyDescent="0.25">
      <c r="E1172" s="69"/>
      <c r="F1172" s="69"/>
      <c r="G1172" s="69"/>
    </row>
    <row r="1173" spans="5:7" s="68" customFormat="1" x14ac:dyDescent="0.25">
      <c r="E1173" s="69"/>
      <c r="F1173" s="69"/>
      <c r="G1173" s="69"/>
    </row>
    <row r="1174" spans="5:7" s="68" customFormat="1" x14ac:dyDescent="0.25">
      <c r="E1174" s="69"/>
      <c r="F1174" s="69"/>
      <c r="G1174" s="69"/>
    </row>
    <row r="1175" spans="5:7" s="68" customFormat="1" x14ac:dyDescent="0.25">
      <c r="E1175" s="69"/>
      <c r="F1175" s="69"/>
      <c r="G1175" s="69"/>
    </row>
    <row r="1176" spans="5:7" s="68" customFormat="1" x14ac:dyDescent="0.25">
      <c r="E1176" s="69"/>
      <c r="F1176" s="69"/>
      <c r="G1176" s="69"/>
    </row>
    <row r="1177" spans="5:7" s="68" customFormat="1" x14ac:dyDescent="0.25">
      <c r="E1177" s="69"/>
      <c r="F1177" s="69"/>
      <c r="G1177" s="69"/>
    </row>
    <row r="1178" spans="5:7" s="68" customFormat="1" x14ac:dyDescent="0.25">
      <c r="E1178" s="69"/>
      <c r="F1178" s="69"/>
      <c r="G1178" s="69"/>
    </row>
    <row r="1179" spans="5:7" s="68" customFormat="1" x14ac:dyDescent="0.25">
      <c r="E1179" s="69"/>
      <c r="F1179" s="69"/>
      <c r="G1179" s="69"/>
    </row>
    <row r="1180" spans="5:7" s="68" customFormat="1" x14ac:dyDescent="0.25">
      <c r="E1180" s="69"/>
      <c r="F1180" s="69"/>
      <c r="G1180" s="69"/>
    </row>
    <row r="1181" spans="5:7" s="68" customFormat="1" x14ac:dyDescent="0.25">
      <c r="E1181" s="69"/>
      <c r="F1181" s="69"/>
      <c r="G1181" s="69"/>
    </row>
    <row r="1182" spans="5:7" s="68" customFormat="1" x14ac:dyDescent="0.25">
      <c r="E1182" s="69"/>
      <c r="F1182" s="69"/>
      <c r="G1182" s="69"/>
    </row>
    <row r="1183" spans="5:7" s="68" customFormat="1" x14ac:dyDescent="0.25">
      <c r="E1183" s="69"/>
      <c r="F1183" s="69"/>
      <c r="G1183" s="69"/>
    </row>
    <row r="1184" spans="5:7" s="68" customFormat="1" x14ac:dyDescent="0.25">
      <c r="E1184" s="69"/>
      <c r="F1184" s="69"/>
      <c r="G1184" s="69"/>
    </row>
    <row r="1185" spans="5:7" s="68" customFormat="1" x14ac:dyDescent="0.25">
      <c r="E1185" s="69"/>
      <c r="F1185" s="69"/>
      <c r="G1185" s="69"/>
    </row>
    <row r="1186" spans="5:7" s="68" customFormat="1" x14ac:dyDescent="0.25">
      <c r="E1186" s="69"/>
      <c r="F1186" s="69"/>
      <c r="G1186" s="69"/>
    </row>
    <row r="1187" spans="5:7" s="68" customFormat="1" x14ac:dyDescent="0.25">
      <c r="E1187" s="69"/>
      <c r="F1187" s="69"/>
      <c r="G1187" s="69"/>
    </row>
    <row r="1188" spans="5:7" s="68" customFormat="1" x14ac:dyDescent="0.25">
      <c r="E1188" s="69"/>
      <c r="F1188" s="69"/>
      <c r="G1188" s="69"/>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77 JA4:JC74 SW4:SY74 ACS4:ACU74 AMO4:AMQ74 AWK4:AWM74 BGG4:BGI74 BQC4:BQE74 BZY4:CAA74 CJU4:CJW74 CTQ4:CTS74 DDM4:DDO74 DNI4:DNK74 DXE4:DXG74 EHA4:EHC74 EQW4:EQY74 FAS4:FAU74 FKO4:FKQ74 FUK4:FUM74 GEG4:GEI74 GOC4:GOE74 GXY4:GYA74 HHU4:HHW74 HRQ4:HRS74 IBM4:IBO74 ILI4:ILK74 IVE4:IVG74 JFA4:JFC74 JOW4:JOY74 JYS4:JYU74 KIO4:KIQ74 KSK4:KSM74 LCG4:LCI74 LMC4:LME74 LVY4:LWA74 MFU4:MFW74 MPQ4:MPS74 MZM4:MZO74 NJI4:NJK74 NTE4:NTG74 ODA4:ODC74 OMW4:OMY74 OWS4:OWU74 PGO4:PGQ74 PQK4:PQM74 QAG4:QAI74 QKC4:QKE74 QTY4:QUA74 RDU4:RDW74 RNQ4:RNS74 RXM4:RXO74 SHI4:SHK74 SRE4:SRG74 TBA4:TBC74 TKW4:TKY74 TUS4:TUU74 UEO4:UEQ74 UOK4:UOM74 UYG4:UYI74 VIC4:VIE74 VRY4:VSA74 WBU4:WBW74 WLQ4:WLS74 WVM4:WVO74 E64644:G64990 JA64644:JC64990 SW64644:SY64990 ACS64644:ACU64990 AMO64644:AMQ64990 AWK64644:AWM64990 BGG64644:BGI64990 BQC64644:BQE64990 BZY64644:CAA64990 CJU64644:CJW64990 CTQ64644:CTS64990 DDM64644:DDO64990 DNI64644:DNK64990 DXE64644:DXG64990 EHA64644:EHC64990 EQW64644:EQY64990 FAS64644:FAU64990 FKO64644:FKQ64990 FUK64644:FUM64990 GEG64644:GEI64990 GOC64644:GOE64990 GXY64644:GYA64990 HHU64644:HHW64990 HRQ64644:HRS64990 IBM64644:IBO64990 ILI64644:ILK64990 IVE64644:IVG64990 JFA64644:JFC64990 JOW64644:JOY64990 JYS64644:JYU64990 KIO64644:KIQ64990 KSK64644:KSM64990 LCG64644:LCI64990 LMC64644:LME64990 LVY64644:LWA64990 MFU64644:MFW64990 MPQ64644:MPS64990 MZM64644:MZO64990 NJI64644:NJK64990 NTE64644:NTG64990 ODA64644:ODC64990 OMW64644:OMY64990 OWS64644:OWU64990 PGO64644:PGQ64990 PQK64644:PQM64990 QAG64644:QAI64990 QKC64644:QKE64990 QTY64644:QUA64990 RDU64644:RDW64990 RNQ64644:RNS64990 RXM64644:RXO64990 SHI64644:SHK64990 SRE64644:SRG64990 TBA64644:TBC64990 TKW64644:TKY64990 TUS64644:TUU64990 UEO64644:UEQ64990 UOK64644:UOM64990 UYG64644:UYI64990 VIC64644:VIE64990 VRY64644:VSA64990 WBU64644:WBW64990 WLQ64644:WLS64990 WVM64644:WVO64990 E130180:G130526 JA130180:JC130526 SW130180:SY130526 ACS130180:ACU130526 AMO130180:AMQ130526 AWK130180:AWM130526 BGG130180:BGI130526 BQC130180:BQE130526 BZY130180:CAA130526 CJU130180:CJW130526 CTQ130180:CTS130526 DDM130180:DDO130526 DNI130180:DNK130526 DXE130180:DXG130526 EHA130180:EHC130526 EQW130180:EQY130526 FAS130180:FAU130526 FKO130180:FKQ130526 FUK130180:FUM130526 GEG130180:GEI130526 GOC130180:GOE130526 GXY130180:GYA130526 HHU130180:HHW130526 HRQ130180:HRS130526 IBM130180:IBO130526 ILI130180:ILK130526 IVE130180:IVG130526 JFA130180:JFC130526 JOW130180:JOY130526 JYS130180:JYU130526 KIO130180:KIQ130526 KSK130180:KSM130526 LCG130180:LCI130526 LMC130180:LME130526 LVY130180:LWA130526 MFU130180:MFW130526 MPQ130180:MPS130526 MZM130180:MZO130526 NJI130180:NJK130526 NTE130180:NTG130526 ODA130180:ODC130526 OMW130180:OMY130526 OWS130180:OWU130526 PGO130180:PGQ130526 PQK130180:PQM130526 QAG130180:QAI130526 QKC130180:QKE130526 QTY130180:QUA130526 RDU130180:RDW130526 RNQ130180:RNS130526 RXM130180:RXO130526 SHI130180:SHK130526 SRE130180:SRG130526 TBA130180:TBC130526 TKW130180:TKY130526 TUS130180:TUU130526 UEO130180:UEQ130526 UOK130180:UOM130526 UYG130180:UYI130526 VIC130180:VIE130526 VRY130180:VSA130526 WBU130180:WBW130526 WLQ130180:WLS130526 WVM130180:WVO130526 E195716:G196062 JA195716:JC196062 SW195716:SY196062 ACS195716:ACU196062 AMO195716:AMQ196062 AWK195716:AWM196062 BGG195716:BGI196062 BQC195716:BQE196062 BZY195716:CAA196062 CJU195716:CJW196062 CTQ195716:CTS196062 DDM195716:DDO196062 DNI195716:DNK196062 DXE195716:DXG196062 EHA195716:EHC196062 EQW195716:EQY196062 FAS195716:FAU196062 FKO195716:FKQ196062 FUK195716:FUM196062 GEG195716:GEI196062 GOC195716:GOE196062 GXY195716:GYA196062 HHU195716:HHW196062 HRQ195716:HRS196062 IBM195716:IBO196062 ILI195716:ILK196062 IVE195716:IVG196062 JFA195716:JFC196062 JOW195716:JOY196062 JYS195716:JYU196062 KIO195716:KIQ196062 KSK195716:KSM196062 LCG195716:LCI196062 LMC195716:LME196062 LVY195716:LWA196062 MFU195716:MFW196062 MPQ195716:MPS196062 MZM195716:MZO196062 NJI195716:NJK196062 NTE195716:NTG196062 ODA195716:ODC196062 OMW195716:OMY196062 OWS195716:OWU196062 PGO195716:PGQ196062 PQK195716:PQM196062 QAG195716:QAI196062 QKC195716:QKE196062 QTY195716:QUA196062 RDU195716:RDW196062 RNQ195716:RNS196062 RXM195716:RXO196062 SHI195716:SHK196062 SRE195716:SRG196062 TBA195716:TBC196062 TKW195716:TKY196062 TUS195716:TUU196062 UEO195716:UEQ196062 UOK195716:UOM196062 UYG195716:UYI196062 VIC195716:VIE196062 VRY195716:VSA196062 WBU195716:WBW196062 WLQ195716:WLS196062 WVM195716:WVO196062 E261252:G261598 JA261252:JC261598 SW261252:SY261598 ACS261252:ACU261598 AMO261252:AMQ261598 AWK261252:AWM261598 BGG261252:BGI261598 BQC261252:BQE261598 BZY261252:CAA261598 CJU261252:CJW261598 CTQ261252:CTS261598 DDM261252:DDO261598 DNI261252:DNK261598 DXE261252:DXG261598 EHA261252:EHC261598 EQW261252:EQY261598 FAS261252:FAU261598 FKO261252:FKQ261598 FUK261252:FUM261598 GEG261252:GEI261598 GOC261252:GOE261598 GXY261252:GYA261598 HHU261252:HHW261598 HRQ261252:HRS261598 IBM261252:IBO261598 ILI261252:ILK261598 IVE261252:IVG261598 JFA261252:JFC261598 JOW261252:JOY261598 JYS261252:JYU261598 KIO261252:KIQ261598 KSK261252:KSM261598 LCG261252:LCI261598 LMC261252:LME261598 LVY261252:LWA261598 MFU261252:MFW261598 MPQ261252:MPS261598 MZM261252:MZO261598 NJI261252:NJK261598 NTE261252:NTG261598 ODA261252:ODC261598 OMW261252:OMY261598 OWS261252:OWU261598 PGO261252:PGQ261598 PQK261252:PQM261598 QAG261252:QAI261598 QKC261252:QKE261598 QTY261252:QUA261598 RDU261252:RDW261598 RNQ261252:RNS261598 RXM261252:RXO261598 SHI261252:SHK261598 SRE261252:SRG261598 TBA261252:TBC261598 TKW261252:TKY261598 TUS261252:TUU261598 UEO261252:UEQ261598 UOK261252:UOM261598 UYG261252:UYI261598 VIC261252:VIE261598 VRY261252:VSA261598 WBU261252:WBW261598 WLQ261252:WLS261598 WVM261252:WVO261598 E326788:G327134 JA326788:JC327134 SW326788:SY327134 ACS326788:ACU327134 AMO326788:AMQ327134 AWK326788:AWM327134 BGG326788:BGI327134 BQC326788:BQE327134 BZY326788:CAA327134 CJU326788:CJW327134 CTQ326788:CTS327134 DDM326788:DDO327134 DNI326788:DNK327134 DXE326788:DXG327134 EHA326788:EHC327134 EQW326788:EQY327134 FAS326788:FAU327134 FKO326788:FKQ327134 FUK326788:FUM327134 GEG326788:GEI327134 GOC326788:GOE327134 GXY326788:GYA327134 HHU326788:HHW327134 HRQ326788:HRS327134 IBM326788:IBO327134 ILI326788:ILK327134 IVE326788:IVG327134 JFA326788:JFC327134 JOW326788:JOY327134 JYS326788:JYU327134 KIO326788:KIQ327134 KSK326788:KSM327134 LCG326788:LCI327134 LMC326788:LME327134 LVY326788:LWA327134 MFU326788:MFW327134 MPQ326788:MPS327134 MZM326788:MZO327134 NJI326788:NJK327134 NTE326788:NTG327134 ODA326788:ODC327134 OMW326788:OMY327134 OWS326788:OWU327134 PGO326788:PGQ327134 PQK326788:PQM327134 QAG326788:QAI327134 QKC326788:QKE327134 QTY326788:QUA327134 RDU326788:RDW327134 RNQ326788:RNS327134 RXM326788:RXO327134 SHI326788:SHK327134 SRE326788:SRG327134 TBA326788:TBC327134 TKW326788:TKY327134 TUS326788:TUU327134 UEO326788:UEQ327134 UOK326788:UOM327134 UYG326788:UYI327134 VIC326788:VIE327134 VRY326788:VSA327134 WBU326788:WBW327134 WLQ326788:WLS327134 WVM326788:WVO327134 E392324:G392670 JA392324:JC392670 SW392324:SY392670 ACS392324:ACU392670 AMO392324:AMQ392670 AWK392324:AWM392670 BGG392324:BGI392670 BQC392324:BQE392670 BZY392324:CAA392670 CJU392324:CJW392670 CTQ392324:CTS392670 DDM392324:DDO392670 DNI392324:DNK392670 DXE392324:DXG392670 EHA392324:EHC392670 EQW392324:EQY392670 FAS392324:FAU392670 FKO392324:FKQ392670 FUK392324:FUM392670 GEG392324:GEI392670 GOC392324:GOE392670 GXY392324:GYA392670 HHU392324:HHW392670 HRQ392324:HRS392670 IBM392324:IBO392670 ILI392324:ILK392670 IVE392324:IVG392670 JFA392324:JFC392670 JOW392324:JOY392670 JYS392324:JYU392670 KIO392324:KIQ392670 KSK392324:KSM392670 LCG392324:LCI392670 LMC392324:LME392670 LVY392324:LWA392670 MFU392324:MFW392670 MPQ392324:MPS392670 MZM392324:MZO392670 NJI392324:NJK392670 NTE392324:NTG392670 ODA392324:ODC392670 OMW392324:OMY392670 OWS392324:OWU392670 PGO392324:PGQ392670 PQK392324:PQM392670 QAG392324:QAI392670 QKC392324:QKE392670 QTY392324:QUA392670 RDU392324:RDW392670 RNQ392324:RNS392670 RXM392324:RXO392670 SHI392324:SHK392670 SRE392324:SRG392670 TBA392324:TBC392670 TKW392324:TKY392670 TUS392324:TUU392670 UEO392324:UEQ392670 UOK392324:UOM392670 UYG392324:UYI392670 VIC392324:VIE392670 VRY392324:VSA392670 WBU392324:WBW392670 WLQ392324:WLS392670 WVM392324:WVO392670 E457860:G458206 JA457860:JC458206 SW457860:SY458206 ACS457860:ACU458206 AMO457860:AMQ458206 AWK457860:AWM458206 BGG457860:BGI458206 BQC457860:BQE458206 BZY457860:CAA458206 CJU457860:CJW458206 CTQ457860:CTS458206 DDM457860:DDO458206 DNI457860:DNK458206 DXE457860:DXG458206 EHA457860:EHC458206 EQW457860:EQY458206 FAS457860:FAU458206 FKO457860:FKQ458206 FUK457860:FUM458206 GEG457860:GEI458206 GOC457860:GOE458206 GXY457860:GYA458206 HHU457860:HHW458206 HRQ457860:HRS458206 IBM457860:IBO458206 ILI457860:ILK458206 IVE457860:IVG458206 JFA457860:JFC458206 JOW457860:JOY458206 JYS457860:JYU458206 KIO457860:KIQ458206 KSK457860:KSM458206 LCG457860:LCI458206 LMC457860:LME458206 LVY457860:LWA458206 MFU457860:MFW458206 MPQ457860:MPS458206 MZM457860:MZO458206 NJI457860:NJK458206 NTE457860:NTG458206 ODA457860:ODC458206 OMW457860:OMY458206 OWS457860:OWU458206 PGO457860:PGQ458206 PQK457860:PQM458206 QAG457860:QAI458206 QKC457860:QKE458206 QTY457860:QUA458206 RDU457860:RDW458206 RNQ457860:RNS458206 RXM457860:RXO458206 SHI457860:SHK458206 SRE457860:SRG458206 TBA457860:TBC458206 TKW457860:TKY458206 TUS457860:TUU458206 UEO457860:UEQ458206 UOK457860:UOM458206 UYG457860:UYI458206 VIC457860:VIE458206 VRY457860:VSA458206 WBU457860:WBW458206 WLQ457860:WLS458206 WVM457860:WVO458206 E523396:G523742 JA523396:JC523742 SW523396:SY523742 ACS523396:ACU523742 AMO523396:AMQ523742 AWK523396:AWM523742 BGG523396:BGI523742 BQC523396:BQE523742 BZY523396:CAA523742 CJU523396:CJW523742 CTQ523396:CTS523742 DDM523396:DDO523742 DNI523396:DNK523742 DXE523396:DXG523742 EHA523396:EHC523742 EQW523396:EQY523742 FAS523396:FAU523742 FKO523396:FKQ523742 FUK523396:FUM523742 GEG523396:GEI523742 GOC523396:GOE523742 GXY523396:GYA523742 HHU523396:HHW523742 HRQ523396:HRS523742 IBM523396:IBO523742 ILI523396:ILK523742 IVE523396:IVG523742 JFA523396:JFC523742 JOW523396:JOY523742 JYS523396:JYU523742 KIO523396:KIQ523742 KSK523396:KSM523742 LCG523396:LCI523742 LMC523396:LME523742 LVY523396:LWA523742 MFU523396:MFW523742 MPQ523396:MPS523742 MZM523396:MZO523742 NJI523396:NJK523742 NTE523396:NTG523742 ODA523396:ODC523742 OMW523396:OMY523742 OWS523396:OWU523742 PGO523396:PGQ523742 PQK523396:PQM523742 QAG523396:QAI523742 QKC523396:QKE523742 QTY523396:QUA523742 RDU523396:RDW523742 RNQ523396:RNS523742 RXM523396:RXO523742 SHI523396:SHK523742 SRE523396:SRG523742 TBA523396:TBC523742 TKW523396:TKY523742 TUS523396:TUU523742 UEO523396:UEQ523742 UOK523396:UOM523742 UYG523396:UYI523742 VIC523396:VIE523742 VRY523396:VSA523742 WBU523396:WBW523742 WLQ523396:WLS523742 WVM523396:WVO523742 E588932:G589278 JA588932:JC589278 SW588932:SY589278 ACS588932:ACU589278 AMO588932:AMQ589278 AWK588932:AWM589278 BGG588932:BGI589278 BQC588932:BQE589278 BZY588932:CAA589278 CJU588932:CJW589278 CTQ588932:CTS589278 DDM588932:DDO589278 DNI588932:DNK589278 DXE588932:DXG589278 EHA588932:EHC589278 EQW588932:EQY589278 FAS588932:FAU589278 FKO588932:FKQ589278 FUK588932:FUM589278 GEG588932:GEI589278 GOC588932:GOE589278 GXY588932:GYA589278 HHU588932:HHW589278 HRQ588932:HRS589278 IBM588932:IBO589278 ILI588932:ILK589278 IVE588932:IVG589278 JFA588932:JFC589278 JOW588932:JOY589278 JYS588932:JYU589278 KIO588932:KIQ589278 KSK588932:KSM589278 LCG588932:LCI589278 LMC588932:LME589278 LVY588932:LWA589278 MFU588932:MFW589278 MPQ588932:MPS589278 MZM588932:MZO589278 NJI588932:NJK589278 NTE588932:NTG589278 ODA588932:ODC589278 OMW588932:OMY589278 OWS588932:OWU589278 PGO588932:PGQ589278 PQK588932:PQM589278 QAG588932:QAI589278 QKC588932:QKE589278 QTY588932:QUA589278 RDU588932:RDW589278 RNQ588932:RNS589278 RXM588932:RXO589278 SHI588932:SHK589278 SRE588932:SRG589278 TBA588932:TBC589278 TKW588932:TKY589278 TUS588932:TUU589278 UEO588932:UEQ589278 UOK588932:UOM589278 UYG588932:UYI589278 VIC588932:VIE589278 VRY588932:VSA589278 WBU588932:WBW589278 WLQ588932:WLS589278 WVM588932:WVO589278 E654468:G654814 JA654468:JC654814 SW654468:SY654814 ACS654468:ACU654814 AMO654468:AMQ654814 AWK654468:AWM654814 BGG654468:BGI654814 BQC654468:BQE654814 BZY654468:CAA654814 CJU654468:CJW654814 CTQ654468:CTS654814 DDM654468:DDO654814 DNI654468:DNK654814 DXE654468:DXG654814 EHA654468:EHC654814 EQW654468:EQY654814 FAS654468:FAU654814 FKO654468:FKQ654814 FUK654468:FUM654814 GEG654468:GEI654814 GOC654468:GOE654814 GXY654468:GYA654814 HHU654468:HHW654814 HRQ654468:HRS654814 IBM654468:IBO654814 ILI654468:ILK654814 IVE654468:IVG654814 JFA654468:JFC654814 JOW654468:JOY654814 JYS654468:JYU654814 KIO654468:KIQ654814 KSK654468:KSM654814 LCG654468:LCI654814 LMC654468:LME654814 LVY654468:LWA654814 MFU654468:MFW654814 MPQ654468:MPS654814 MZM654468:MZO654814 NJI654468:NJK654814 NTE654468:NTG654814 ODA654468:ODC654814 OMW654468:OMY654814 OWS654468:OWU654814 PGO654468:PGQ654814 PQK654468:PQM654814 QAG654468:QAI654814 QKC654468:QKE654814 QTY654468:QUA654814 RDU654468:RDW654814 RNQ654468:RNS654814 RXM654468:RXO654814 SHI654468:SHK654814 SRE654468:SRG654814 TBA654468:TBC654814 TKW654468:TKY654814 TUS654468:TUU654814 UEO654468:UEQ654814 UOK654468:UOM654814 UYG654468:UYI654814 VIC654468:VIE654814 VRY654468:VSA654814 WBU654468:WBW654814 WLQ654468:WLS654814 WVM654468:WVO654814 E720004:G720350 JA720004:JC720350 SW720004:SY720350 ACS720004:ACU720350 AMO720004:AMQ720350 AWK720004:AWM720350 BGG720004:BGI720350 BQC720004:BQE720350 BZY720004:CAA720350 CJU720004:CJW720350 CTQ720004:CTS720350 DDM720004:DDO720350 DNI720004:DNK720350 DXE720004:DXG720350 EHA720004:EHC720350 EQW720004:EQY720350 FAS720004:FAU720350 FKO720004:FKQ720350 FUK720004:FUM720350 GEG720004:GEI720350 GOC720004:GOE720350 GXY720004:GYA720350 HHU720004:HHW720350 HRQ720004:HRS720350 IBM720004:IBO720350 ILI720004:ILK720350 IVE720004:IVG720350 JFA720004:JFC720350 JOW720004:JOY720350 JYS720004:JYU720350 KIO720004:KIQ720350 KSK720004:KSM720350 LCG720004:LCI720350 LMC720004:LME720350 LVY720004:LWA720350 MFU720004:MFW720350 MPQ720004:MPS720350 MZM720004:MZO720350 NJI720004:NJK720350 NTE720004:NTG720350 ODA720004:ODC720350 OMW720004:OMY720350 OWS720004:OWU720350 PGO720004:PGQ720350 PQK720004:PQM720350 QAG720004:QAI720350 QKC720004:QKE720350 QTY720004:QUA720350 RDU720004:RDW720350 RNQ720004:RNS720350 RXM720004:RXO720350 SHI720004:SHK720350 SRE720004:SRG720350 TBA720004:TBC720350 TKW720004:TKY720350 TUS720004:TUU720350 UEO720004:UEQ720350 UOK720004:UOM720350 UYG720004:UYI720350 VIC720004:VIE720350 VRY720004:VSA720350 WBU720004:WBW720350 WLQ720004:WLS720350 WVM720004:WVO720350 E785540:G785886 JA785540:JC785886 SW785540:SY785886 ACS785540:ACU785886 AMO785540:AMQ785886 AWK785540:AWM785886 BGG785540:BGI785886 BQC785540:BQE785886 BZY785540:CAA785886 CJU785540:CJW785886 CTQ785540:CTS785886 DDM785540:DDO785886 DNI785540:DNK785886 DXE785540:DXG785886 EHA785540:EHC785886 EQW785540:EQY785886 FAS785540:FAU785886 FKO785540:FKQ785886 FUK785540:FUM785886 GEG785540:GEI785886 GOC785540:GOE785886 GXY785540:GYA785886 HHU785540:HHW785886 HRQ785540:HRS785886 IBM785540:IBO785886 ILI785540:ILK785886 IVE785540:IVG785886 JFA785540:JFC785886 JOW785540:JOY785886 JYS785540:JYU785886 KIO785540:KIQ785886 KSK785540:KSM785886 LCG785540:LCI785886 LMC785540:LME785886 LVY785540:LWA785886 MFU785540:MFW785886 MPQ785540:MPS785886 MZM785540:MZO785886 NJI785540:NJK785886 NTE785540:NTG785886 ODA785540:ODC785886 OMW785540:OMY785886 OWS785540:OWU785886 PGO785540:PGQ785886 PQK785540:PQM785886 QAG785540:QAI785886 QKC785540:QKE785886 QTY785540:QUA785886 RDU785540:RDW785886 RNQ785540:RNS785886 RXM785540:RXO785886 SHI785540:SHK785886 SRE785540:SRG785886 TBA785540:TBC785886 TKW785540:TKY785886 TUS785540:TUU785886 UEO785540:UEQ785886 UOK785540:UOM785886 UYG785540:UYI785886 VIC785540:VIE785886 VRY785540:VSA785886 WBU785540:WBW785886 WLQ785540:WLS785886 WVM785540:WVO785886 E851076:G851422 JA851076:JC851422 SW851076:SY851422 ACS851076:ACU851422 AMO851076:AMQ851422 AWK851076:AWM851422 BGG851076:BGI851422 BQC851076:BQE851422 BZY851076:CAA851422 CJU851076:CJW851422 CTQ851076:CTS851422 DDM851076:DDO851422 DNI851076:DNK851422 DXE851076:DXG851422 EHA851076:EHC851422 EQW851076:EQY851422 FAS851076:FAU851422 FKO851076:FKQ851422 FUK851076:FUM851422 GEG851076:GEI851422 GOC851076:GOE851422 GXY851076:GYA851422 HHU851076:HHW851422 HRQ851076:HRS851422 IBM851076:IBO851422 ILI851076:ILK851422 IVE851076:IVG851422 JFA851076:JFC851422 JOW851076:JOY851422 JYS851076:JYU851422 KIO851076:KIQ851422 KSK851076:KSM851422 LCG851076:LCI851422 LMC851076:LME851422 LVY851076:LWA851422 MFU851076:MFW851422 MPQ851076:MPS851422 MZM851076:MZO851422 NJI851076:NJK851422 NTE851076:NTG851422 ODA851076:ODC851422 OMW851076:OMY851422 OWS851076:OWU851422 PGO851076:PGQ851422 PQK851076:PQM851422 QAG851076:QAI851422 QKC851076:QKE851422 QTY851076:QUA851422 RDU851076:RDW851422 RNQ851076:RNS851422 RXM851076:RXO851422 SHI851076:SHK851422 SRE851076:SRG851422 TBA851076:TBC851422 TKW851076:TKY851422 TUS851076:TUU851422 UEO851076:UEQ851422 UOK851076:UOM851422 UYG851076:UYI851422 VIC851076:VIE851422 VRY851076:VSA851422 WBU851076:WBW851422 WLQ851076:WLS851422 WVM851076:WVO851422 E916612:G916958 JA916612:JC916958 SW916612:SY916958 ACS916612:ACU916958 AMO916612:AMQ916958 AWK916612:AWM916958 BGG916612:BGI916958 BQC916612:BQE916958 BZY916612:CAA916958 CJU916612:CJW916958 CTQ916612:CTS916958 DDM916612:DDO916958 DNI916612:DNK916958 DXE916612:DXG916958 EHA916612:EHC916958 EQW916612:EQY916958 FAS916612:FAU916958 FKO916612:FKQ916958 FUK916612:FUM916958 GEG916612:GEI916958 GOC916612:GOE916958 GXY916612:GYA916958 HHU916612:HHW916958 HRQ916612:HRS916958 IBM916612:IBO916958 ILI916612:ILK916958 IVE916612:IVG916958 JFA916612:JFC916958 JOW916612:JOY916958 JYS916612:JYU916958 KIO916612:KIQ916958 KSK916612:KSM916958 LCG916612:LCI916958 LMC916612:LME916958 LVY916612:LWA916958 MFU916612:MFW916958 MPQ916612:MPS916958 MZM916612:MZO916958 NJI916612:NJK916958 NTE916612:NTG916958 ODA916612:ODC916958 OMW916612:OMY916958 OWS916612:OWU916958 PGO916612:PGQ916958 PQK916612:PQM916958 QAG916612:QAI916958 QKC916612:QKE916958 QTY916612:QUA916958 RDU916612:RDW916958 RNQ916612:RNS916958 RXM916612:RXO916958 SHI916612:SHK916958 SRE916612:SRG916958 TBA916612:TBC916958 TKW916612:TKY916958 TUS916612:TUU916958 UEO916612:UEQ916958 UOK916612:UOM916958 UYG916612:UYI916958 VIC916612:VIE916958 VRY916612:VSA916958 WBU916612:WBW916958 WLQ916612:WLS916958 WVM916612:WVO916958 E982148:G982494 JA982148:JC982494 SW982148:SY982494 ACS982148:ACU982494 AMO982148:AMQ982494 AWK982148:AWM982494 BGG982148:BGI982494 BQC982148:BQE982494 BZY982148:CAA982494 CJU982148:CJW982494 CTQ982148:CTS982494 DDM982148:DDO982494 DNI982148:DNK982494 DXE982148:DXG982494 EHA982148:EHC982494 EQW982148:EQY982494 FAS982148:FAU982494 FKO982148:FKQ982494 FUK982148:FUM982494 GEG982148:GEI982494 GOC982148:GOE982494 GXY982148:GYA982494 HHU982148:HHW982494 HRQ982148:HRS982494 IBM982148:IBO982494 ILI982148:ILK982494 IVE982148:IVG982494 JFA982148:JFC982494 JOW982148:JOY982494 JYS982148:JYU982494 KIO982148:KIQ982494 KSK982148:KSM982494 LCG982148:LCI982494 LMC982148:LME982494 LVY982148:LWA982494 MFU982148:MFW982494 MPQ982148:MPS982494 MZM982148:MZO982494 NJI982148:NJK982494 NTE982148:NTG982494 ODA982148:ODC982494 OMW982148:OMY982494 OWS982148:OWU982494 PGO982148:PGQ982494 PQK982148:PQM982494 QAG982148:QAI982494 QKC982148:QKE982494 QTY982148:QUA982494 RDU982148:RDW982494 RNQ982148:RNS982494 RXM982148:RXO982494 SHI982148:SHK982494 SRE982148:SRG982494 TBA982148:TBC982494 TKW982148:TKY982494 TUS982148:TUU982494 UEO982148:UEQ982494 UOK982148:UOM982494 UYG982148:UYI982494 VIC982148:VIE982494 VRY982148:VSA982494 WBU982148:WBW982494 WLQ982148:WLS982494 WVM982148:WVO982494"/>
    <dataValidation type="list" allowBlank="1" showInputMessage="1" showErrorMessage="1" sqref="H4:I74 JD4:JE74 SZ4:TA74 ACV4:ACW74 AMR4:AMS74 AWN4:AWO74 BGJ4:BGK74 BQF4:BQG74 CAB4:CAC74 CJX4:CJY74 CTT4:CTU74 DDP4:DDQ74 DNL4:DNM74 DXH4:DXI74 EHD4:EHE74 EQZ4:ERA74 FAV4:FAW74 FKR4:FKS74 FUN4:FUO74 GEJ4:GEK74 GOF4:GOG74 GYB4:GYC74 HHX4:HHY74 HRT4:HRU74 IBP4:IBQ74 ILL4:ILM74 IVH4:IVI74 JFD4:JFE74 JOZ4:JPA74 JYV4:JYW74 KIR4:KIS74 KSN4:KSO74 LCJ4:LCK74 LMF4:LMG74 LWB4:LWC74 MFX4:MFY74 MPT4:MPU74 MZP4:MZQ74 NJL4:NJM74 NTH4:NTI74 ODD4:ODE74 OMZ4:ONA74 OWV4:OWW74 PGR4:PGS74 PQN4:PQO74 QAJ4:QAK74 QKF4:QKG74 QUB4:QUC74 RDX4:RDY74 RNT4:RNU74 RXP4:RXQ74 SHL4:SHM74 SRH4:SRI74 TBD4:TBE74 TKZ4:TLA74 TUV4:TUW74 UER4:UES74 UON4:UOO74 UYJ4:UYK74 VIF4:VIG74 VSB4:VSC74 WBX4:WBY74 WLT4:WLU74 WVP4:WVQ74 H64644:I64990 JD64644:JE64990 SZ64644:TA64990 ACV64644:ACW64990 AMR64644:AMS64990 AWN64644:AWO64990 BGJ64644:BGK64990 BQF64644:BQG64990 CAB64644:CAC64990 CJX64644:CJY64990 CTT64644:CTU64990 DDP64644:DDQ64990 DNL64644:DNM64990 DXH64644:DXI64990 EHD64644:EHE64990 EQZ64644:ERA64990 FAV64644:FAW64990 FKR64644:FKS64990 FUN64644:FUO64990 GEJ64644:GEK64990 GOF64644:GOG64990 GYB64644:GYC64990 HHX64644:HHY64990 HRT64644:HRU64990 IBP64644:IBQ64990 ILL64644:ILM64990 IVH64644:IVI64990 JFD64644:JFE64990 JOZ64644:JPA64990 JYV64644:JYW64990 KIR64644:KIS64990 KSN64644:KSO64990 LCJ64644:LCK64990 LMF64644:LMG64990 LWB64644:LWC64990 MFX64644:MFY64990 MPT64644:MPU64990 MZP64644:MZQ64990 NJL64644:NJM64990 NTH64644:NTI64990 ODD64644:ODE64990 OMZ64644:ONA64990 OWV64644:OWW64990 PGR64644:PGS64990 PQN64644:PQO64990 QAJ64644:QAK64990 QKF64644:QKG64990 QUB64644:QUC64990 RDX64644:RDY64990 RNT64644:RNU64990 RXP64644:RXQ64990 SHL64644:SHM64990 SRH64644:SRI64990 TBD64644:TBE64990 TKZ64644:TLA64990 TUV64644:TUW64990 UER64644:UES64990 UON64644:UOO64990 UYJ64644:UYK64990 VIF64644:VIG64990 VSB64644:VSC64990 WBX64644:WBY64990 WLT64644:WLU64990 WVP64644:WVQ64990 H130180:I130526 JD130180:JE130526 SZ130180:TA130526 ACV130180:ACW130526 AMR130180:AMS130526 AWN130180:AWO130526 BGJ130180:BGK130526 BQF130180:BQG130526 CAB130180:CAC130526 CJX130180:CJY130526 CTT130180:CTU130526 DDP130180:DDQ130526 DNL130180:DNM130526 DXH130180:DXI130526 EHD130180:EHE130526 EQZ130180:ERA130526 FAV130180:FAW130526 FKR130180:FKS130526 FUN130180:FUO130526 GEJ130180:GEK130526 GOF130180:GOG130526 GYB130180:GYC130526 HHX130180:HHY130526 HRT130180:HRU130526 IBP130180:IBQ130526 ILL130180:ILM130526 IVH130180:IVI130526 JFD130180:JFE130526 JOZ130180:JPA130526 JYV130180:JYW130526 KIR130180:KIS130526 KSN130180:KSO130526 LCJ130180:LCK130526 LMF130180:LMG130526 LWB130180:LWC130526 MFX130180:MFY130526 MPT130180:MPU130526 MZP130180:MZQ130526 NJL130180:NJM130526 NTH130180:NTI130526 ODD130180:ODE130526 OMZ130180:ONA130526 OWV130180:OWW130526 PGR130180:PGS130526 PQN130180:PQO130526 QAJ130180:QAK130526 QKF130180:QKG130526 QUB130180:QUC130526 RDX130180:RDY130526 RNT130180:RNU130526 RXP130180:RXQ130526 SHL130180:SHM130526 SRH130180:SRI130526 TBD130180:TBE130526 TKZ130180:TLA130526 TUV130180:TUW130526 UER130180:UES130526 UON130180:UOO130526 UYJ130180:UYK130526 VIF130180:VIG130526 VSB130180:VSC130526 WBX130180:WBY130526 WLT130180:WLU130526 WVP130180:WVQ130526 H195716:I196062 JD195716:JE196062 SZ195716:TA196062 ACV195716:ACW196062 AMR195716:AMS196062 AWN195716:AWO196062 BGJ195716:BGK196062 BQF195716:BQG196062 CAB195716:CAC196062 CJX195716:CJY196062 CTT195716:CTU196062 DDP195716:DDQ196062 DNL195716:DNM196062 DXH195716:DXI196062 EHD195716:EHE196062 EQZ195716:ERA196062 FAV195716:FAW196062 FKR195716:FKS196062 FUN195716:FUO196062 GEJ195716:GEK196062 GOF195716:GOG196062 GYB195716:GYC196062 HHX195716:HHY196062 HRT195716:HRU196062 IBP195716:IBQ196062 ILL195716:ILM196062 IVH195716:IVI196062 JFD195716:JFE196062 JOZ195716:JPA196062 JYV195716:JYW196062 KIR195716:KIS196062 KSN195716:KSO196062 LCJ195716:LCK196062 LMF195716:LMG196062 LWB195716:LWC196062 MFX195716:MFY196062 MPT195716:MPU196062 MZP195716:MZQ196062 NJL195716:NJM196062 NTH195716:NTI196062 ODD195716:ODE196062 OMZ195716:ONA196062 OWV195716:OWW196062 PGR195716:PGS196062 PQN195716:PQO196062 QAJ195716:QAK196062 QKF195716:QKG196062 QUB195716:QUC196062 RDX195716:RDY196062 RNT195716:RNU196062 RXP195716:RXQ196062 SHL195716:SHM196062 SRH195716:SRI196062 TBD195716:TBE196062 TKZ195716:TLA196062 TUV195716:TUW196062 UER195716:UES196062 UON195716:UOO196062 UYJ195716:UYK196062 VIF195716:VIG196062 VSB195716:VSC196062 WBX195716:WBY196062 WLT195716:WLU196062 WVP195716:WVQ196062 H261252:I261598 JD261252:JE261598 SZ261252:TA261598 ACV261252:ACW261598 AMR261252:AMS261598 AWN261252:AWO261598 BGJ261252:BGK261598 BQF261252:BQG261598 CAB261252:CAC261598 CJX261252:CJY261598 CTT261252:CTU261598 DDP261252:DDQ261598 DNL261252:DNM261598 DXH261252:DXI261598 EHD261252:EHE261598 EQZ261252:ERA261598 FAV261252:FAW261598 FKR261252:FKS261598 FUN261252:FUO261598 GEJ261252:GEK261598 GOF261252:GOG261598 GYB261252:GYC261598 HHX261252:HHY261598 HRT261252:HRU261598 IBP261252:IBQ261598 ILL261252:ILM261598 IVH261252:IVI261598 JFD261252:JFE261598 JOZ261252:JPA261598 JYV261252:JYW261598 KIR261252:KIS261598 KSN261252:KSO261598 LCJ261252:LCK261598 LMF261252:LMG261598 LWB261252:LWC261598 MFX261252:MFY261598 MPT261252:MPU261598 MZP261252:MZQ261598 NJL261252:NJM261598 NTH261252:NTI261598 ODD261252:ODE261598 OMZ261252:ONA261598 OWV261252:OWW261598 PGR261252:PGS261598 PQN261252:PQO261598 QAJ261252:QAK261598 QKF261252:QKG261598 QUB261252:QUC261598 RDX261252:RDY261598 RNT261252:RNU261598 RXP261252:RXQ261598 SHL261252:SHM261598 SRH261252:SRI261598 TBD261252:TBE261598 TKZ261252:TLA261598 TUV261252:TUW261598 UER261252:UES261598 UON261252:UOO261598 UYJ261252:UYK261598 VIF261252:VIG261598 VSB261252:VSC261598 WBX261252:WBY261598 WLT261252:WLU261598 WVP261252:WVQ261598 H326788:I327134 JD326788:JE327134 SZ326788:TA327134 ACV326788:ACW327134 AMR326788:AMS327134 AWN326788:AWO327134 BGJ326788:BGK327134 BQF326788:BQG327134 CAB326788:CAC327134 CJX326788:CJY327134 CTT326788:CTU327134 DDP326788:DDQ327134 DNL326788:DNM327134 DXH326788:DXI327134 EHD326788:EHE327134 EQZ326788:ERA327134 FAV326788:FAW327134 FKR326788:FKS327134 FUN326788:FUO327134 GEJ326788:GEK327134 GOF326788:GOG327134 GYB326788:GYC327134 HHX326788:HHY327134 HRT326788:HRU327134 IBP326788:IBQ327134 ILL326788:ILM327134 IVH326788:IVI327134 JFD326788:JFE327134 JOZ326788:JPA327134 JYV326788:JYW327134 KIR326788:KIS327134 KSN326788:KSO327134 LCJ326788:LCK327134 LMF326788:LMG327134 LWB326788:LWC327134 MFX326788:MFY327134 MPT326788:MPU327134 MZP326788:MZQ327134 NJL326788:NJM327134 NTH326788:NTI327134 ODD326788:ODE327134 OMZ326788:ONA327134 OWV326788:OWW327134 PGR326788:PGS327134 PQN326788:PQO327134 QAJ326788:QAK327134 QKF326788:QKG327134 QUB326788:QUC327134 RDX326788:RDY327134 RNT326788:RNU327134 RXP326788:RXQ327134 SHL326788:SHM327134 SRH326788:SRI327134 TBD326788:TBE327134 TKZ326788:TLA327134 TUV326788:TUW327134 UER326788:UES327134 UON326788:UOO327134 UYJ326788:UYK327134 VIF326788:VIG327134 VSB326788:VSC327134 WBX326788:WBY327134 WLT326788:WLU327134 WVP326788:WVQ327134 H392324:I392670 JD392324:JE392670 SZ392324:TA392670 ACV392324:ACW392670 AMR392324:AMS392670 AWN392324:AWO392670 BGJ392324:BGK392670 BQF392324:BQG392670 CAB392324:CAC392670 CJX392324:CJY392670 CTT392324:CTU392670 DDP392324:DDQ392670 DNL392324:DNM392670 DXH392324:DXI392670 EHD392324:EHE392670 EQZ392324:ERA392670 FAV392324:FAW392670 FKR392324:FKS392670 FUN392324:FUO392670 GEJ392324:GEK392670 GOF392324:GOG392670 GYB392324:GYC392670 HHX392324:HHY392670 HRT392324:HRU392670 IBP392324:IBQ392670 ILL392324:ILM392670 IVH392324:IVI392670 JFD392324:JFE392670 JOZ392324:JPA392670 JYV392324:JYW392670 KIR392324:KIS392670 KSN392324:KSO392670 LCJ392324:LCK392670 LMF392324:LMG392670 LWB392324:LWC392670 MFX392324:MFY392670 MPT392324:MPU392670 MZP392324:MZQ392670 NJL392324:NJM392670 NTH392324:NTI392670 ODD392324:ODE392670 OMZ392324:ONA392670 OWV392324:OWW392670 PGR392324:PGS392670 PQN392324:PQO392670 QAJ392324:QAK392670 QKF392324:QKG392670 QUB392324:QUC392670 RDX392324:RDY392670 RNT392324:RNU392670 RXP392324:RXQ392670 SHL392324:SHM392670 SRH392324:SRI392670 TBD392324:TBE392670 TKZ392324:TLA392670 TUV392324:TUW392670 UER392324:UES392670 UON392324:UOO392670 UYJ392324:UYK392670 VIF392324:VIG392670 VSB392324:VSC392670 WBX392324:WBY392670 WLT392324:WLU392670 WVP392324:WVQ392670 H457860:I458206 JD457860:JE458206 SZ457860:TA458206 ACV457860:ACW458206 AMR457860:AMS458206 AWN457860:AWO458206 BGJ457860:BGK458206 BQF457860:BQG458206 CAB457860:CAC458206 CJX457860:CJY458206 CTT457860:CTU458206 DDP457860:DDQ458206 DNL457860:DNM458206 DXH457860:DXI458206 EHD457860:EHE458206 EQZ457860:ERA458206 FAV457860:FAW458206 FKR457860:FKS458206 FUN457860:FUO458206 GEJ457860:GEK458206 GOF457860:GOG458206 GYB457860:GYC458206 HHX457860:HHY458206 HRT457860:HRU458206 IBP457860:IBQ458206 ILL457860:ILM458206 IVH457860:IVI458206 JFD457860:JFE458206 JOZ457860:JPA458206 JYV457860:JYW458206 KIR457860:KIS458206 KSN457860:KSO458206 LCJ457860:LCK458206 LMF457860:LMG458206 LWB457860:LWC458206 MFX457860:MFY458206 MPT457860:MPU458206 MZP457860:MZQ458206 NJL457860:NJM458206 NTH457860:NTI458206 ODD457860:ODE458206 OMZ457860:ONA458206 OWV457860:OWW458206 PGR457860:PGS458206 PQN457860:PQO458206 QAJ457860:QAK458206 QKF457860:QKG458206 QUB457860:QUC458206 RDX457860:RDY458206 RNT457860:RNU458206 RXP457860:RXQ458206 SHL457860:SHM458206 SRH457860:SRI458206 TBD457860:TBE458206 TKZ457860:TLA458206 TUV457860:TUW458206 UER457860:UES458206 UON457860:UOO458206 UYJ457860:UYK458206 VIF457860:VIG458206 VSB457860:VSC458206 WBX457860:WBY458206 WLT457860:WLU458206 WVP457860:WVQ458206 H523396:I523742 JD523396:JE523742 SZ523396:TA523742 ACV523396:ACW523742 AMR523396:AMS523742 AWN523396:AWO523742 BGJ523396:BGK523742 BQF523396:BQG523742 CAB523396:CAC523742 CJX523396:CJY523742 CTT523396:CTU523742 DDP523396:DDQ523742 DNL523396:DNM523742 DXH523396:DXI523742 EHD523396:EHE523742 EQZ523396:ERA523742 FAV523396:FAW523742 FKR523396:FKS523742 FUN523396:FUO523742 GEJ523396:GEK523742 GOF523396:GOG523742 GYB523396:GYC523742 HHX523396:HHY523742 HRT523396:HRU523742 IBP523396:IBQ523742 ILL523396:ILM523742 IVH523396:IVI523742 JFD523396:JFE523742 JOZ523396:JPA523742 JYV523396:JYW523742 KIR523396:KIS523742 KSN523396:KSO523742 LCJ523396:LCK523742 LMF523396:LMG523742 LWB523396:LWC523742 MFX523396:MFY523742 MPT523396:MPU523742 MZP523396:MZQ523742 NJL523396:NJM523742 NTH523396:NTI523742 ODD523396:ODE523742 OMZ523396:ONA523742 OWV523396:OWW523742 PGR523396:PGS523742 PQN523396:PQO523742 QAJ523396:QAK523742 QKF523396:QKG523742 QUB523396:QUC523742 RDX523396:RDY523742 RNT523396:RNU523742 RXP523396:RXQ523742 SHL523396:SHM523742 SRH523396:SRI523742 TBD523396:TBE523742 TKZ523396:TLA523742 TUV523396:TUW523742 UER523396:UES523742 UON523396:UOO523742 UYJ523396:UYK523742 VIF523396:VIG523742 VSB523396:VSC523742 WBX523396:WBY523742 WLT523396:WLU523742 WVP523396:WVQ523742 H588932:I589278 JD588932:JE589278 SZ588932:TA589278 ACV588932:ACW589278 AMR588932:AMS589278 AWN588932:AWO589278 BGJ588932:BGK589278 BQF588932:BQG589278 CAB588932:CAC589278 CJX588932:CJY589278 CTT588932:CTU589278 DDP588932:DDQ589278 DNL588932:DNM589278 DXH588932:DXI589278 EHD588932:EHE589278 EQZ588932:ERA589278 FAV588932:FAW589278 FKR588932:FKS589278 FUN588932:FUO589278 GEJ588932:GEK589278 GOF588932:GOG589278 GYB588932:GYC589278 HHX588932:HHY589278 HRT588932:HRU589278 IBP588932:IBQ589278 ILL588932:ILM589278 IVH588932:IVI589278 JFD588932:JFE589278 JOZ588932:JPA589278 JYV588932:JYW589278 KIR588932:KIS589278 KSN588932:KSO589278 LCJ588932:LCK589278 LMF588932:LMG589278 LWB588932:LWC589278 MFX588932:MFY589278 MPT588932:MPU589278 MZP588932:MZQ589278 NJL588932:NJM589278 NTH588932:NTI589278 ODD588932:ODE589278 OMZ588932:ONA589278 OWV588932:OWW589278 PGR588932:PGS589278 PQN588932:PQO589278 QAJ588932:QAK589278 QKF588932:QKG589278 QUB588932:QUC589278 RDX588932:RDY589278 RNT588932:RNU589278 RXP588932:RXQ589278 SHL588932:SHM589278 SRH588932:SRI589278 TBD588932:TBE589278 TKZ588932:TLA589278 TUV588932:TUW589278 UER588932:UES589278 UON588932:UOO589278 UYJ588932:UYK589278 VIF588932:VIG589278 VSB588932:VSC589278 WBX588932:WBY589278 WLT588932:WLU589278 WVP588932:WVQ589278 H654468:I654814 JD654468:JE654814 SZ654468:TA654814 ACV654468:ACW654814 AMR654468:AMS654814 AWN654468:AWO654814 BGJ654468:BGK654814 BQF654468:BQG654814 CAB654468:CAC654814 CJX654468:CJY654814 CTT654468:CTU654814 DDP654468:DDQ654814 DNL654468:DNM654814 DXH654468:DXI654814 EHD654468:EHE654814 EQZ654468:ERA654814 FAV654468:FAW654814 FKR654468:FKS654814 FUN654468:FUO654814 GEJ654468:GEK654814 GOF654468:GOG654814 GYB654468:GYC654814 HHX654468:HHY654814 HRT654468:HRU654814 IBP654468:IBQ654814 ILL654468:ILM654814 IVH654468:IVI654814 JFD654468:JFE654814 JOZ654468:JPA654814 JYV654468:JYW654814 KIR654468:KIS654814 KSN654468:KSO654814 LCJ654468:LCK654814 LMF654468:LMG654814 LWB654468:LWC654814 MFX654468:MFY654814 MPT654468:MPU654814 MZP654468:MZQ654814 NJL654468:NJM654814 NTH654468:NTI654814 ODD654468:ODE654814 OMZ654468:ONA654814 OWV654468:OWW654814 PGR654468:PGS654814 PQN654468:PQO654814 QAJ654468:QAK654814 QKF654468:QKG654814 QUB654468:QUC654814 RDX654468:RDY654814 RNT654468:RNU654814 RXP654468:RXQ654814 SHL654468:SHM654814 SRH654468:SRI654814 TBD654468:TBE654814 TKZ654468:TLA654814 TUV654468:TUW654814 UER654468:UES654814 UON654468:UOO654814 UYJ654468:UYK654814 VIF654468:VIG654814 VSB654468:VSC654814 WBX654468:WBY654814 WLT654468:WLU654814 WVP654468:WVQ654814 H720004:I720350 JD720004:JE720350 SZ720004:TA720350 ACV720004:ACW720350 AMR720004:AMS720350 AWN720004:AWO720350 BGJ720004:BGK720350 BQF720004:BQG720350 CAB720004:CAC720350 CJX720004:CJY720350 CTT720004:CTU720350 DDP720004:DDQ720350 DNL720004:DNM720350 DXH720004:DXI720350 EHD720004:EHE720350 EQZ720004:ERA720350 FAV720004:FAW720350 FKR720004:FKS720350 FUN720004:FUO720350 GEJ720004:GEK720350 GOF720004:GOG720350 GYB720004:GYC720350 HHX720004:HHY720350 HRT720004:HRU720350 IBP720004:IBQ720350 ILL720004:ILM720350 IVH720004:IVI720350 JFD720004:JFE720350 JOZ720004:JPA720350 JYV720004:JYW720350 KIR720004:KIS720350 KSN720004:KSO720350 LCJ720004:LCK720350 LMF720004:LMG720350 LWB720004:LWC720350 MFX720004:MFY720350 MPT720004:MPU720350 MZP720004:MZQ720350 NJL720004:NJM720350 NTH720004:NTI720350 ODD720004:ODE720350 OMZ720004:ONA720350 OWV720004:OWW720350 PGR720004:PGS720350 PQN720004:PQO720350 QAJ720004:QAK720350 QKF720004:QKG720350 QUB720004:QUC720350 RDX720004:RDY720350 RNT720004:RNU720350 RXP720004:RXQ720350 SHL720004:SHM720350 SRH720004:SRI720350 TBD720004:TBE720350 TKZ720004:TLA720350 TUV720004:TUW720350 UER720004:UES720350 UON720004:UOO720350 UYJ720004:UYK720350 VIF720004:VIG720350 VSB720004:VSC720350 WBX720004:WBY720350 WLT720004:WLU720350 WVP720004:WVQ720350 H785540:I785886 JD785540:JE785886 SZ785540:TA785886 ACV785540:ACW785886 AMR785540:AMS785886 AWN785540:AWO785886 BGJ785540:BGK785886 BQF785540:BQG785886 CAB785540:CAC785886 CJX785540:CJY785886 CTT785540:CTU785886 DDP785540:DDQ785886 DNL785540:DNM785886 DXH785540:DXI785886 EHD785540:EHE785886 EQZ785540:ERA785886 FAV785540:FAW785886 FKR785540:FKS785886 FUN785540:FUO785886 GEJ785540:GEK785886 GOF785540:GOG785886 GYB785540:GYC785886 HHX785540:HHY785886 HRT785540:HRU785886 IBP785540:IBQ785886 ILL785540:ILM785886 IVH785540:IVI785886 JFD785540:JFE785886 JOZ785540:JPA785886 JYV785540:JYW785886 KIR785540:KIS785886 KSN785540:KSO785886 LCJ785540:LCK785886 LMF785540:LMG785886 LWB785540:LWC785886 MFX785540:MFY785886 MPT785540:MPU785886 MZP785540:MZQ785886 NJL785540:NJM785886 NTH785540:NTI785886 ODD785540:ODE785886 OMZ785540:ONA785886 OWV785540:OWW785886 PGR785540:PGS785886 PQN785540:PQO785886 QAJ785540:QAK785886 QKF785540:QKG785886 QUB785540:QUC785886 RDX785540:RDY785886 RNT785540:RNU785886 RXP785540:RXQ785886 SHL785540:SHM785886 SRH785540:SRI785886 TBD785540:TBE785886 TKZ785540:TLA785886 TUV785540:TUW785886 UER785540:UES785886 UON785540:UOO785886 UYJ785540:UYK785886 VIF785540:VIG785886 VSB785540:VSC785886 WBX785540:WBY785886 WLT785540:WLU785886 WVP785540:WVQ785886 H851076:I851422 JD851076:JE851422 SZ851076:TA851422 ACV851076:ACW851422 AMR851076:AMS851422 AWN851076:AWO851422 BGJ851076:BGK851422 BQF851076:BQG851422 CAB851076:CAC851422 CJX851076:CJY851422 CTT851076:CTU851422 DDP851076:DDQ851422 DNL851076:DNM851422 DXH851076:DXI851422 EHD851076:EHE851422 EQZ851076:ERA851422 FAV851076:FAW851422 FKR851076:FKS851422 FUN851076:FUO851422 GEJ851076:GEK851422 GOF851076:GOG851422 GYB851076:GYC851422 HHX851076:HHY851422 HRT851076:HRU851422 IBP851076:IBQ851422 ILL851076:ILM851422 IVH851076:IVI851422 JFD851076:JFE851422 JOZ851076:JPA851422 JYV851076:JYW851422 KIR851076:KIS851422 KSN851076:KSO851422 LCJ851076:LCK851422 LMF851076:LMG851422 LWB851076:LWC851422 MFX851076:MFY851422 MPT851076:MPU851422 MZP851076:MZQ851422 NJL851076:NJM851422 NTH851076:NTI851422 ODD851076:ODE851422 OMZ851076:ONA851422 OWV851076:OWW851422 PGR851076:PGS851422 PQN851076:PQO851422 QAJ851076:QAK851422 QKF851076:QKG851422 QUB851076:QUC851422 RDX851076:RDY851422 RNT851076:RNU851422 RXP851076:RXQ851422 SHL851076:SHM851422 SRH851076:SRI851422 TBD851076:TBE851422 TKZ851076:TLA851422 TUV851076:TUW851422 UER851076:UES851422 UON851076:UOO851422 UYJ851076:UYK851422 VIF851076:VIG851422 VSB851076:VSC851422 WBX851076:WBY851422 WLT851076:WLU851422 WVP851076:WVQ851422 H916612:I916958 JD916612:JE916958 SZ916612:TA916958 ACV916612:ACW916958 AMR916612:AMS916958 AWN916612:AWO916958 BGJ916612:BGK916958 BQF916612:BQG916958 CAB916612:CAC916958 CJX916612:CJY916958 CTT916612:CTU916958 DDP916612:DDQ916958 DNL916612:DNM916958 DXH916612:DXI916958 EHD916612:EHE916958 EQZ916612:ERA916958 FAV916612:FAW916958 FKR916612:FKS916958 FUN916612:FUO916958 GEJ916612:GEK916958 GOF916612:GOG916958 GYB916612:GYC916958 HHX916612:HHY916958 HRT916612:HRU916958 IBP916612:IBQ916958 ILL916612:ILM916958 IVH916612:IVI916958 JFD916612:JFE916958 JOZ916612:JPA916958 JYV916612:JYW916958 KIR916612:KIS916958 KSN916612:KSO916958 LCJ916612:LCK916958 LMF916612:LMG916958 LWB916612:LWC916958 MFX916612:MFY916958 MPT916612:MPU916958 MZP916612:MZQ916958 NJL916612:NJM916958 NTH916612:NTI916958 ODD916612:ODE916958 OMZ916612:ONA916958 OWV916612:OWW916958 PGR916612:PGS916958 PQN916612:PQO916958 QAJ916612:QAK916958 QKF916612:QKG916958 QUB916612:QUC916958 RDX916612:RDY916958 RNT916612:RNU916958 RXP916612:RXQ916958 SHL916612:SHM916958 SRH916612:SRI916958 TBD916612:TBE916958 TKZ916612:TLA916958 TUV916612:TUW916958 UER916612:UES916958 UON916612:UOO916958 UYJ916612:UYK916958 VIF916612:VIG916958 VSB916612:VSC916958 WBX916612:WBY916958 WLT916612:WLU916958 WVP916612:WVQ916958 H982148:I982494 JD982148:JE982494 SZ982148:TA982494 ACV982148:ACW982494 AMR982148:AMS982494 AWN982148:AWO982494 BGJ982148:BGK982494 BQF982148:BQG982494 CAB982148:CAC982494 CJX982148:CJY982494 CTT982148:CTU982494 DDP982148:DDQ982494 DNL982148:DNM982494 DXH982148:DXI982494 EHD982148:EHE982494 EQZ982148:ERA982494 FAV982148:FAW982494 FKR982148:FKS982494 FUN982148:FUO982494 GEJ982148:GEK982494 GOF982148:GOG982494 GYB982148:GYC982494 HHX982148:HHY982494 HRT982148:HRU982494 IBP982148:IBQ982494 ILL982148:ILM982494 IVH982148:IVI982494 JFD982148:JFE982494 JOZ982148:JPA982494 JYV982148:JYW982494 KIR982148:KIS982494 KSN982148:KSO982494 LCJ982148:LCK982494 LMF982148:LMG982494 LWB982148:LWC982494 MFX982148:MFY982494 MPT982148:MPU982494 MZP982148:MZQ982494 NJL982148:NJM982494 NTH982148:NTI982494 ODD982148:ODE982494 OMZ982148:ONA982494 OWV982148:OWW982494 PGR982148:PGS982494 PQN982148:PQO982494 QAJ982148:QAK982494 QKF982148:QKG982494 QUB982148:QUC982494 RDX982148:RDY982494 RNT982148:RNU982494 RXP982148:RXQ982494 SHL982148:SHM982494 SRH982148:SRI982494 TBD982148:TBE982494 TKZ982148:TLA982494 TUV982148:TUW982494 UER982148:UES982494 UON982148:UOO982494 UYJ982148:UYK982494 VIF982148:VIG982494 VSB982148:VSC982494 WBX982148:WBY982494 WLT982148:WLU982494 WVP982148:WVQ982494 P4:Q74 JL4:JM74 TH4:TI74 ADD4:ADE74 AMZ4:ANA74 AWV4:AWW74 BGR4:BGS74 BQN4:BQO74 CAJ4:CAK74 CKF4:CKG74 CUB4:CUC74 DDX4:DDY74 DNT4:DNU74 DXP4:DXQ74 EHL4:EHM74 ERH4:ERI74 FBD4:FBE74 FKZ4:FLA74 FUV4:FUW74 GER4:GES74 GON4:GOO74 GYJ4:GYK74 HIF4:HIG74 HSB4:HSC74 IBX4:IBY74 ILT4:ILU74 IVP4:IVQ74 JFL4:JFM74 JPH4:JPI74 JZD4:JZE74 KIZ4:KJA74 KSV4:KSW74 LCR4:LCS74 LMN4:LMO74 LWJ4:LWK74 MGF4:MGG74 MQB4:MQC74 MZX4:MZY74 NJT4:NJU74 NTP4:NTQ74 ODL4:ODM74 ONH4:ONI74 OXD4:OXE74 PGZ4:PHA74 PQV4:PQW74 QAR4:QAS74 QKN4:QKO74 QUJ4:QUK74 REF4:REG74 ROB4:ROC74 RXX4:RXY74 SHT4:SHU74 SRP4:SRQ74 TBL4:TBM74 TLH4:TLI74 TVD4:TVE74 UEZ4:UFA74 UOV4:UOW74 UYR4:UYS74 VIN4:VIO74 VSJ4:VSK74 WCF4:WCG74 WMB4:WMC74 WVX4:WVY74 P64644:Q64990 JL64644:JM64990 TH64644:TI64990 ADD64644:ADE64990 AMZ64644:ANA64990 AWV64644:AWW64990 BGR64644:BGS64990 BQN64644:BQO64990 CAJ64644:CAK64990 CKF64644:CKG64990 CUB64644:CUC64990 DDX64644:DDY64990 DNT64644:DNU64990 DXP64644:DXQ64990 EHL64644:EHM64990 ERH64644:ERI64990 FBD64644:FBE64990 FKZ64644:FLA64990 FUV64644:FUW64990 GER64644:GES64990 GON64644:GOO64990 GYJ64644:GYK64990 HIF64644:HIG64990 HSB64644:HSC64990 IBX64644:IBY64990 ILT64644:ILU64990 IVP64644:IVQ64990 JFL64644:JFM64990 JPH64644:JPI64990 JZD64644:JZE64990 KIZ64644:KJA64990 KSV64644:KSW64990 LCR64644:LCS64990 LMN64644:LMO64990 LWJ64644:LWK64990 MGF64644:MGG64990 MQB64644:MQC64990 MZX64644:MZY64990 NJT64644:NJU64990 NTP64644:NTQ64990 ODL64644:ODM64990 ONH64644:ONI64990 OXD64644:OXE64990 PGZ64644:PHA64990 PQV64644:PQW64990 QAR64644:QAS64990 QKN64644:QKO64990 QUJ64644:QUK64990 REF64644:REG64990 ROB64644:ROC64990 RXX64644:RXY64990 SHT64644:SHU64990 SRP64644:SRQ64990 TBL64644:TBM64990 TLH64644:TLI64990 TVD64644:TVE64990 UEZ64644:UFA64990 UOV64644:UOW64990 UYR64644:UYS64990 VIN64644:VIO64990 VSJ64644:VSK64990 WCF64644:WCG64990 WMB64644:WMC64990 WVX64644:WVY64990 P130180:Q130526 JL130180:JM130526 TH130180:TI130526 ADD130180:ADE130526 AMZ130180:ANA130526 AWV130180:AWW130526 BGR130180:BGS130526 BQN130180:BQO130526 CAJ130180:CAK130526 CKF130180:CKG130526 CUB130180:CUC130526 DDX130180:DDY130526 DNT130180:DNU130526 DXP130180:DXQ130526 EHL130180:EHM130526 ERH130180:ERI130526 FBD130180:FBE130526 FKZ130180:FLA130526 FUV130180:FUW130526 GER130180:GES130526 GON130180:GOO130526 GYJ130180:GYK130526 HIF130180:HIG130526 HSB130180:HSC130526 IBX130180:IBY130526 ILT130180:ILU130526 IVP130180:IVQ130526 JFL130180:JFM130526 JPH130180:JPI130526 JZD130180:JZE130526 KIZ130180:KJA130526 KSV130180:KSW130526 LCR130180:LCS130526 LMN130180:LMO130526 LWJ130180:LWK130526 MGF130180:MGG130526 MQB130180:MQC130526 MZX130180:MZY130526 NJT130180:NJU130526 NTP130180:NTQ130526 ODL130180:ODM130526 ONH130180:ONI130526 OXD130180:OXE130526 PGZ130180:PHA130526 PQV130180:PQW130526 QAR130180:QAS130526 QKN130180:QKO130526 QUJ130180:QUK130526 REF130180:REG130526 ROB130180:ROC130526 RXX130180:RXY130526 SHT130180:SHU130526 SRP130180:SRQ130526 TBL130180:TBM130526 TLH130180:TLI130526 TVD130180:TVE130526 UEZ130180:UFA130526 UOV130180:UOW130526 UYR130180:UYS130526 VIN130180:VIO130526 VSJ130180:VSK130526 WCF130180:WCG130526 WMB130180:WMC130526 WVX130180:WVY130526 P195716:Q196062 JL195716:JM196062 TH195716:TI196062 ADD195716:ADE196062 AMZ195716:ANA196062 AWV195716:AWW196062 BGR195716:BGS196062 BQN195716:BQO196062 CAJ195716:CAK196062 CKF195716:CKG196062 CUB195716:CUC196062 DDX195716:DDY196062 DNT195716:DNU196062 DXP195716:DXQ196062 EHL195716:EHM196062 ERH195716:ERI196062 FBD195716:FBE196062 FKZ195716:FLA196062 FUV195716:FUW196062 GER195716:GES196062 GON195716:GOO196062 GYJ195716:GYK196062 HIF195716:HIG196062 HSB195716:HSC196062 IBX195716:IBY196062 ILT195716:ILU196062 IVP195716:IVQ196062 JFL195716:JFM196062 JPH195716:JPI196062 JZD195716:JZE196062 KIZ195716:KJA196062 KSV195716:KSW196062 LCR195716:LCS196062 LMN195716:LMO196062 LWJ195716:LWK196062 MGF195716:MGG196062 MQB195716:MQC196062 MZX195716:MZY196062 NJT195716:NJU196062 NTP195716:NTQ196062 ODL195716:ODM196062 ONH195716:ONI196062 OXD195716:OXE196062 PGZ195716:PHA196062 PQV195716:PQW196062 QAR195716:QAS196062 QKN195716:QKO196062 QUJ195716:QUK196062 REF195716:REG196062 ROB195716:ROC196062 RXX195716:RXY196062 SHT195716:SHU196062 SRP195716:SRQ196062 TBL195716:TBM196062 TLH195716:TLI196062 TVD195716:TVE196062 UEZ195716:UFA196062 UOV195716:UOW196062 UYR195716:UYS196062 VIN195716:VIO196062 VSJ195716:VSK196062 WCF195716:WCG196062 WMB195716:WMC196062 WVX195716:WVY196062 P261252:Q261598 JL261252:JM261598 TH261252:TI261598 ADD261252:ADE261598 AMZ261252:ANA261598 AWV261252:AWW261598 BGR261252:BGS261598 BQN261252:BQO261598 CAJ261252:CAK261598 CKF261252:CKG261598 CUB261252:CUC261598 DDX261252:DDY261598 DNT261252:DNU261598 DXP261252:DXQ261598 EHL261252:EHM261598 ERH261252:ERI261598 FBD261252:FBE261598 FKZ261252:FLA261598 FUV261252:FUW261598 GER261252:GES261598 GON261252:GOO261598 GYJ261252:GYK261598 HIF261252:HIG261598 HSB261252:HSC261598 IBX261252:IBY261598 ILT261252:ILU261598 IVP261252:IVQ261598 JFL261252:JFM261598 JPH261252:JPI261598 JZD261252:JZE261598 KIZ261252:KJA261598 KSV261252:KSW261598 LCR261252:LCS261598 LMN261252:LMO261598 LWJ261252:LWK261598 MGF261252:MGG261598 MQB261252:MQC261598 MZX261252:MZY261598 NJT261252:NJU261598 NTP261252:NTQ261598 ODL261252:ODM261598 ONH261252:ONI261598 OXD261252:OXE261598 PGZ261252:PHA261598 PQV261252:PQW261598 QAR261252:QAS261598 QKN261252:QKO261598 QUJ261252:QUK261598 REF261252:REG261598 ROB261252:ROC261598 RXX261252:RXY261598 SHT261252:SHU261598 SRP261252:SRQ261598 TBL261252:TBM261598 TLH261252:TLI261598 TVD261252:TVE261598 UEZ261252:UFA261598 UOV261252:UOW261598 UYR261252:UYS261598 VIN261252:VIO261598 VSJ261252:VSK261598 WCF261252:WCG261598 WMB261252:WMC261598 WVX261252:WVY261598 P326788:Q327134 JL326788:JM327134 TH326788:TI327134 ADD326788:ADE327134 AMZ326788:ANA327134 AWV326788:AWW327134 BGR326788:BGS327134 BQN326788:BQO327134 CAJ326788:CAK327134 CKF326788:CKG327134 CUB326788:CUC327134 DDX326788:DDY327134 DNT326788:DNU327134 DXP326788:DXQ327134 EHL326788:EHM327134 ERH326788:ERI327134 FBD326788:FBE327134 FKZ326788:FLA327134 FUV326788:FUW327134 GER326788:GES327134 GON326788:GOO327134 GYJ326788:GYK327134 HIF326788:HIG327134 HSB326788:HSC327134 IBX326788:IBY327134 ILT326788:ILU327134 IVP326788:IVQ327134 JFL326788:JFM327134 JPH326788:JPI327134 JZD326788:JZE327134 KIZ326788:KJA327134 KSV326788:KSW327134 LCR326788:LCS327134 LMN326788:LMO327134 LWJ326788:LWK327134 MGF326788:MGG327134 MQB326788:MQC327134 MZX326788:MZY327134 NJT326788:NJU327134 NTP326788:NTQ327134 ODL326788:ODM327134 ONH326788:ONI327134 OXD326788:OXE327134 PGZ326788:PHA327134 PQV326788:PQW327134 QAR326788:QAS327134 QKN326788:QKO327134 QUJ326788:QUK327134 REF326788:REG327134 ROB326788:ROC327134 RXX326788:RXY327134 SHT326788:SHU327134 SRP326788:SRQ327134 TBL326788:TBM327134 TLH326788:TLI327134 TVD326788:TVE327134 UEZ326788:UFA327134 UOV326788:UOW327134 UYR326788:UYS327134 VIN326788:VIO327134 VSJ326788:VSK327134 WCF326788:WCG327134 WMB326788:WMC327134 WVX326788:WVY327134 P392324:Q392670 JL392324:JM392670 TH392324:TI392670 ADD392324:ADE392670 AMZ392324:ANA392670 AWV392324:AWW392670 BGR392324:BGS392670 BQN392324:BQO392670 CAJ392324:CAK392670 CKF392324:CKG392670 CUB392324:CUC392670 DDX392324:DDY392670 DNT392324:DNU392670 DXP392324:DXQ392670 EHL392324:EHM392670 ERH392324:ERI392670 FBD392324:FBE392670 FKZ392324:FLA392670 FUV392324:FUW392670 GER392324:GES392670 GON392324:GOO392670 GYJ392324:GYK392670 HIF392324:HIG392670 HSB392324:HSC392670 IBX392324:IBY392670 ILT392324:ILU392670 IVP392324:IVQ392670 JFL392324:JFM392670 JPH392324:JPI392670 JZD392324:JZE392670 KIZ392324:KJA392670 KSV392324:KSW392670 LCR392324:LCS392670 LMN392324:LMO392670 LWJ392324:LWK392670 MGF392324:MGG392670 MQB392324:MQC392670 MZX392324:MZY392670 NJT392324:NJU392670 NTP392324:NTQ392670 ODL392324:ODM392670 ONH392324:ONI392670 OXD392324:OXE392670 PGZ392324:PHA392670 PQV392324:PQW392670 QAR392324:QAS392670 QKN392324:QKO392670 QUJ392324:QUK392670 REF392324:REG392670 ROB392324:ROC392670 RXX392324:RXY392670 SHT392324:SHU392670 SRP392324:SRQ392670 TBL392324:TBM392670 TLH392324:TLI392670 TVD392324:TVE392670 UEZ392324:UFA392670 UOV392324:UOW392670 UYR392324:UYS392670 VIN392324:VIO392670 VSJ392324:VSK392670 WCF392324:WCG392670 WMB392324:WMC392670 WVX392324:WVY392670 P457860:Q458206 JL457860:JM458206 TH457860:TI458206 ADD457860:ADE458206 AMZ457860:ANA458206 AWV457860:AWW458206 BGR457860:BGS458206 BQN457860:BQO458206 CAJ457860:CAK458206 CKF457860:CKG458206 CUB457860:CUC458206 DDX457860:DDY458206 DNT457860:DNU458206 DXP457860:DXQ458206 EHL457860:EHM458206 ERH457860:ERI458206 FBD457860:FBE458206 FKZ457860:FLA458206 FUV457860:FUW458206 GER457860:GES458206 GON457860:GOO458206 GYJ457860:GYK458206 HIF457860:HIG458206 HSB457860:HSC458206 IBX457860:IBY458206 ILT457860:ILU458206 IVP457860:IVQ458206 JFL457860:JFM458206 JPH457860:JPI458206 JZD457860:JZE458206 KIZ457860:KJA458206 KSV457860:KSW458206 LCR457860:LCS458206 LMN457860:LMO458206 LWJ457860:LWK458206 MGF457860:MGG458206 MQB457860:MQC458206 MZX457860:MZY458206 NJT457860:NJU458206 NTP457860:NTQ458206 ODL457860:ODM458206 ONH457860:ONI458206 OXD457860:OXE458206 PGZ457860:PHA458206 PQV457860:PQW458206 QAR457860:QAS458206 QKN457860:QKO458206 QUJ457860:QUK458206 REF457860:REG458206 ROB457860:ROC458206 RXX457860:RXY458206 SHT457860:SHU458206 SRP457860:SRQ458206 TBL457860:TBM458206 TLH457860:TLI458206 TVD457860:TVE458206 UEZ457860:UFA458206 UOV457860:UOW458206 UYR457860:UYS458206 VIN457860:VIO458206 VSJ457860:VSK458206 WCF457860:WCG458206 WMB457860:WMC458206 WVX457860:WVY458206 P523396:Q523742 JL523396:JM523742 TH523396:TI523742 ADD523396:ADE523742 AMZ523396:ANA523742 AWV523396:AWW523742 BGR523396:BGS523742 BQN523396:BQO523742 CAJ523396:CAK523742 CKF523396:CKG523742 CUB523396:CUC523742 DDX523396:DDY523742 DNT523396:DNU523742 DXP523396:DXQ523742 EHL523396:EHM523742 ERH523396:ERI523742 FBD523396:FBE523742 FKZ523396:FLA523742 FUV523396:FUW523742 GER523396:GES523742 GON523396:GOO523742 GYJ523396:GYK523742 HIF523396:HIG523742 HSB523396:HSC523742 IBX523396:IBY523742 ILT523396:ILU523742 IVP523396:IVQ523742 JFL523396:JFM523742 JPH523396:JPI523742 JZD523396:JZE523742 KIZ523396:KJA523742 KSV523396:KSW523742 LCR523396:LCS523742 LMN523396:LMO523742 LWJ523396:LWK523742 MGF523396:MGG523742 MQB523396:MQC523742 MZX523396:MZY523742 NJT523396:NJU523742 NTP523396:NTQ523742 ODL523396:ODM523742 ONH523396:ONI523742 OXD523396:OXE523742 PGZ523396:PHA523742 PQV523396:PQW523742 QAR523396:QAS523742 QKN523396:QKO523742 QUJ523396:QUK523742 REF523396:REG523742 ROB523396:ROC523742 RXX523396:RXY523742 SHT523396:SHU523742 SRP523396:SRQ523742 TBL523396:TBM523742 TLH523396:TLI523742 TVD523396:TVE523742 UEZ523396:UFA523742 UOV523396:UOW523742 UYR523396:UYS523742 VIN523396:VIO523742 VSJ523396:VSK523742 WCF523396:WCG523742 WMB523396:WMC523742 WVX523396:WVY523742 P588932:Q589278 JL588932:JM589278 TH588932:TI589278 ADD588932:ADE589278 AMZ588932:ANA589278 AWV588932:AWW589278 BGR588932:BGS589278 BQN588932:BQO589278 CAJ588932:CAK589278 CKF588932:CKG589278 CUB588932:CUC589278 DDX588932:DDY589278 DNT588932:DNU589278 DXP588932:DXQ589278 EHL588932:EHM589278 ERH588932:ERI589278 FBD588932:FBE589278 FKZ588932:FLA589278 FUV588932:FUW589278 GER588932:GES589278 GON588932:GOO589278 GYJ588932:GYK589278 HIF588932:HIG589278 HSB588932:HSC589278 IBX588932:IBY589278 ILT588932:ILU589278 IVP588932:IVQ589278 JFL588932:JFM589278 JPH588932:JPI589278 JZD588932:JZE589278 KIZ588932:KJA589278 KSV588932:KSW589278 LCR588932:LCS589278 LMN588932:LMO589278 LWJ588932:LWK589278 MGF588932:MGG589278 MQB588932:MQC589278 MZX588932:MZY589278 NJT588932:NJU589278 NTP588932:NTQ589278 ODL588932:ODM589278 ONH588932:ONI589278 OXD588932:OXE589278 PGZ588932:PHA589278 PQV588932:PQW589278 QAR588932:QAS589278 QKN588932:QKO589278 QUJ588932:QUK589278 REF588932:REG589278 ROB588932:ROC589278 RXX588932:RXY589278 SHT588932:SHU589278 SRP588932:SRQ589278 TBL588932:TBM589278 TLH588932:TLI589278 TVD588932:TVE589278 UEZ588932:UFA589278 UOV588932:UOW589278 UYR588932:UYS589278 VIN588932:VIO589278 VSJ588932:VSK589278 WCF588932:WCG589278 WMB588932:WMC589278 WVX588932:WVY589278 P654468:Q654814 JL654468:JM654814 TH654468:TI654814 ADD654468:ADE654814 AMZ654468:ANA654814 AWV654468:AWW654814 BGR654468:BGS654814 BQN654468:BQO654814 CAJ654468:CAK654814 CKF654468:CKG654814 CUB654468:CUC654814 DDX654468:DDY654814 DNT654468:DNU654814 DXP654468:DXQ654814 EHL654468:EHM654814 ERH654468:ERI654814 FBD654468:FBE654814 FKZ654468:FLA654814 FUV654468:FUW654814 GER654468:GES654814 GON654468:GOO654814 GYJ654468:GYK654814 HIF654468:HIG654814 HSB654468:HSC654814 IBX654468:IBY654814 ILT654468:ILU654814 IVP654468:IVQ654814 JFL654468:JFM654814 JPH654468:JPI654814 JZD654468:JZE654814 KIZ654468:KJA654814 KSV654468:KSW654814 LCR654468:LCS654814 LMN654468:LMO654814 LWJ654468:LWK654814 MGF654468:MGG654814 MQB654468:MQC654814 MZX654468:MZY654814 NJT654468:NJU654814 NTP654468:NTQ654814 ODL654468:ODM654814 ONH654468:ONI654814 OXD654468:OXE654814 PGZ654468:PHA654814 PQV654468:PQW654814 QAR654468:QAS654814 QKN654468:QKO654814 QUJ654468:QUK654814 REF654468:REG654814 ROB654468:ROC654814 RXX654468:RXY654814 SHT654468:SHU654814 SRP654468:SRQ654814 TBL654468:TBM654814 TLH654468:TLI654814 TVD654468:TVE654814 UEZ654468:UFA654814 UOV654468:UOW654814 UYR654468:UYS654814 VIN654468:VIO654814 VSJ654468:VSK654814 WCF654468:WCG654814 WMB654468:WMC654814 WVX654468:WVY654814 P720004:Q720350 JL720004:JM720350 TH720004:TI720350 ADD720004:ADE720350 AMZ720004:ANA720350 AWV720004:AWW720350 BGR720004:BGS720350 BQN720004:BQO720350 CAJ720004:CAK720350 CKF720004:CKG720350 CUB720004:CUC720350 DDX720004:DDY720350 DNT720004:DNU720350 DXP720004:DXQ720350 EHL720004:EHM720350 ERH720004:ERI720350 FBD720004:FBE720350 FKZ720004:FLA720350 FUV720004:FUW720350 GER720004:GES720350 GON720004:GOO720350 GYJ720004:GYK720350 HIF720004:HIG720350 HSB720004:HSC720350 IBX720004:IBY720350 ILT720004:ILU720350 IVP720004:IVQ720350 JFL720004:JFM720350 JPH720004:JPI720350 JZD720004:JZE720350 KIZ720004:KJA720350 KSV720004:KSW720350 LCR720004:LCS720350 LMN720004:LMO720350 LWJ720004:LWK720350 MGF720004:MGG720350 MQB720004:MQC720350 MZX720004:MZY720350 NJT720004:NJU720350 NTP720004:NTQ720350 ODL720004:ODM720350 ONH720004:ONI720350 OXD720004:OXE720350 PGZ720004:PHA720350 PQV720004:PQW720350 QAR720004:QAS720350 QKN720004:QKO720350 QUJ720004:QUK720350 REF720004:REG720350 ROB720004:ROC720350 RXX720004:RXY720350 SHT720004:SHU720350 SRP720004:SRQ720350 TBL720004:TBM720350 TLH720004:TLI720350 TVD720004:TVE720350 UEZ720004:UFA720350 UOV720004:UOW720350 UYR720004:UYS720350 VIN720004:VIO720350 VSJ720004:VSK720350 WCF720004:WCG720350 WMB720004:WMC720350 WVX720004:WVY720350 P785540:Q785886 JL785540:JM785886 TH785540:TI785886 ADD785540:ADE785886 AMZ785540:ANA785886 AWV785540:AWW785886 BGR785540:BGS785886 BQN785540:BQO785886 CAJ785540:CAK785886 CKF785540:CKG785886 CUB785540:CUC785886 DDX785540:DDY785886 DNT785540:DNU785886 DXP785540:DXQ785886 EHL785540:EHM785886 ERH785540:ERI785886 FBD785540:FBE785886 FKZ785540:FLA785886 FUV785540:FUW785886 GER785540:GES785886 GON785540:GOO785886 GYJ785540:GYK785886 HIF785540:HIG785886 HSB785540:HSC785886 IBX785540:IBY785886 ILT785540:ILU785886 IVP785540:IVQ785886 JFL785540:JFM785886 JPH785540:JPI785886 JZD785540:JZE785886 KIZ785540:KJA785886 KSV785540:KSW785886 LCR785540:LCS785886 LMN785540:LMO785886 LWJ785540:LWK785886 MGF785540:MGG785886 MQB785540:MQC785886 MZX785540:MZY785886 NJT785540:NJU785886 NTP785540:NTQ785886 ODL785540:ODM785886 ONH785540:ONI785886 OXD785540:OXE785886 PGZ785540:PHA785886 PQV785540:PQW785886 QAR785540:QAS785886 QKN785540:QKO785886 QUJ785540:QUK785886 REF785540:REG785886 ROB785540:ROC785886 RXX785540:RXY785886 SHT785540:SHU785886 SRP785540:SRQ785886 TBL785540:TBM785886 TLH785540:TLI785886 TVD785540:TVE785886 UEZ785540:UFA785886 UOV785540:UOW785886 UYR785540:UYS785886 VIN785540:VIO785886 VSJ785540:VSK785886 WCF785540:WCG785886 WMB785540:WMC785886 WVX785540:WVY785886 P851076:Q851422 JL851076:JM851422 TH851076:TI851422 ADD851076:ADE851422 AMZ851076:ANA851422 AWV851076:AWW851422 BGR851076:BGS851422 BQN851076:BQO851422 CAJ851076:CAK851422 CKF851076:CKG851422 CUB851076:CUC851422 DDX851076:DDY851422 DNT851076:DNU851422 DXP851076:DXQ851422 EHL851076:EHM851422 ERH851076:ERI851422 FBD851076:FBE851422 FKZ851076:FLA851422 FUV851076:FUW851422 GER851076:GES851422 GON851076:GOO851422 GYJ851076:GYK851422 HIF851076:HIG851422 HSB851076:HSC851422 IBX851076:IBY851422 ILT851076:ILU851422 IVP851076:IVQ851422 JFL851076:JFM851422 JPH851076:JPI851422 JZD851076:JZE851422 KIZ851076:KJA851422 KSV851076:KSW851422 LCR851076:LCS851422 LMN851076:LMO851422 LWJ851076:LWK851422 MGF851076:MGG851422 MQB851076:MQC851422 MZX851076:MZY851422 NJT851076:NJU851422 NTP851076:NTQ851422 ODL851076:ODM851422 ONH851076:ONI851422 OXD851076:OXE851422 PGZ851076:PHA851422 PQV851076:PQW851422 QAR851076:QAS851422 QKN851076:QKO851422 QUJ851076:QUK851422 REF851076:REG851422 ROB851076:ROC851422 RXX851076:RXY851422 SHT851076:SHU851422 SRP851076:SRQ851422 TBL851076:TBM851422 TLH851076:TLI851422 TVD851076:TVE851422 UEZ851076:UFA851422 UOV851076:UOW851422 UYR851076:UYS851422 VIN851076:VIO851422 VSJ851076:VSK851422 WCF851076:WCG851422 WMB851076:WMC851422 WVX851076:WVY851422 P916612:Q916958 JL916612:JM916958 TH916612:TI916958 ADD916612:ADE916958 AMZ916612:ANA916958 AWV916612:AWW916958 BGR916612:BGS916958 BQN916612:BQO916958 CAJ916612:CAK916958 CKF916612:CKG916958 CUB916612:CUC916958 DDX916612:DDY916958 DNT916612:DNU916958 DXP916612:DXQ916958 EHL916612:EHM916958 ERH916612:ERI916958 FBD916612:FBE916958 FKZ916612:FLA916958 FUV916612:FUW916958 GER916612:GES916958 GON916612:GOO916958 GYJ916612:GYK916958 HIF916612:HIG916958 HSB916612:HSC916958 IBX916612:IBY916958 ILT916612:ILU916958 IVP916612:IVQ916958 JFL916612:JFM916958 JPH916612:JPI916958 JZD916612:JZE916958 KIZ916612:KJA916958 KSV916612:KSW916958 LCR916612:LCS916958 LMN916612:LMO916958 LWJ916612:LWK916958 MGF916612:MGG916958 MQB916612:MQC916958 MZX916612:MZY916958 NJT916612:NJU916958 NTP916612:NTQ916958 ODL916612:ODM916958 ONH916612:ONI916958 OXD916612:OXE916958 PGZ916612:PHA916958 PQV916612:PQW916958 QAR916612:QAS916958 QKN916612:QKO916958 QUJ916612:QUK916958 REF916612:REG916958 ROB916612:ROC916958 RXX916612:RXY916958 SHT916612:SHU916958 SRP916612:SRQ916958 TBL916612:TBM916958 TLH916612:TLI916958 TVD916612:TVE916958 UEZ916612:UFA916958 UOV916612:UOW916958 UYR916612:UYS916958 VIN916612:VIO916958 VSJ916612:VSK916958 WCF916612:WCG916958 WMB916612:WMC916958 WVX916612:WVY916958 P982148:Q982494 JL982148:JM982494 TH982148:TI982494 ADD982148:ADE982494 AMZ982148:ANA982494 AWV982148:AWW982494 BGR982148:BGS982494 BQN982148:BQO982494 CAJ982148:CAK982494 CKF982148:CKG982494 CUB982148:CUC982494 DDX982148:DDY982494 DNT982148:DNU982494 DXP982148:DXQ982494 EHL982148:EHM982494 ERH982148:ERI982494 FBD982148:FBE982494 FKZ982148:FLA982494 FUV982148:FUW982494 GER982148:GES982494 GON982148:GOO982494 GYJ982148:GYK982494 HIF982148:HIG982494 HSB982148:HSC982494 IBX982148:IBY982494 ILT982148:ILU982494 IVP982148:IVQ982494 JFL982148:JFM982494 JPH982148:JPI982494 JZD982148:JZE982494 KIZ982148:KJA982494 KSV982148:KSW982494 LCR982148:LCS982494 LMN982148:LMO982494 LWJ982148:LWK982494 MGF982148:MGG982494 MQB982148:MQC982494 MZX982148:MZY982494 NJT982148:NJU982494 NTP982148:NTQ982494 ODL982148:ODM982494 ONH982148:ONI982494 OXD982148:OXE982494 PGZ982148:PHA982494 PQV982148:PQW982494 QAR982148:QAS982494 QKN982148:QKO982494 QUJ982148:QUK982494 REF982148:REG982494 ROB982148:ROC982494 RXX982148:RXY982494 SHT982148:SHU982494 SRP982148:SRQ982494 TBL982148:TBM982494 TLH982148:TLI982494 TVD982148:TVE982494 UEZ982148:UFA982494 UOV982148:UOW982494 UYR982148:UYS982494 VIN982148:VIO982494 VSJ982148:VSK982494 WCF982148:WCG982494 WMB982148:WMC982494 WVX982148:WVY982494 L4:M74 JH4:JI74 TD4:TE74 ACZ4:ADA74 AMV4:AMW74 AWR4:AWS74 BGN4:BGO74 BQJ4:BQK74 CAF4:CAG74 CKB4:CKC74 CTX4:CTY74 DDT4:DDU74 DNP4:DNQ74 DXL4:DXM74 EHH4:EHI74 ERD4:ERE74 FAZ4:FBA74 FKV4:FKW74 FUR4:FUS74 GEN4:GEO74 GOJ4:GOK74 GYF4:GYG74 HIB4:HIC74 HRX4:HRY74 IBT4:IBU74 ILP4:ILQ74 IVL4:IVM74 JFH4:JFI74 JPD4:JPE74 JYZ4:JZA74 KIV4:KIW74 KSR4:KSS74 LCN4:LCO74 LMJ4:LMK74 LWF4:LWG74 MGB4:MGC74 MPX4:MPY74 MZT4:MZU74 NJP4:NJQ74 NTL4:NTM74 ODH4:ODI74 OND4:ONE74 OWZ4:OXA74 PGV4:PGW74 PQR4:PQS74 QAN4:QAO74 QKJ4:QKK74 QUF4:QUG74 REB4:REC74 RNX4:RNY74 RXT4:RXU74 SHP4:SHQ74 SRL4:SRM74 TBH4:TBI74 TLD4:TLE74 TUZ4:TVA74 UEV4:UEW74 UOR4:UOS74 UYN4:UYO74 VIJ4:VIK74 VSF4:VSG74 WCB4:WCC74 WLX4:WLY74 WVT4:WVU74 L64644:M64990 JH64644:JI64990 TD64644:TE64990 ACZ64644:ADA64990 AMV64644:AMW64990 AWR64644:AWS64990 BGN64644:BGO64990 BQJ64644:BQK64990 CAF64644:CAG64990 CKB64644:CKC64990 CTX64644:CTY64990 DDT64644:DDU64990 DNP64644:DNQ64990 DXL64644:DXM64990 EHH64644:EHI64990 ERD64644:ERE64990 FAZ64644:FBA64990 FKV64644:FKW64990 FUR64644:FUS64990 GEN64644:GEO64990 GOJ64644:GOK64990 GYF64644:GYG64990 HIB64644:HIC64990 HRX64644:HRY64990 IBT64644:IBU64990 ILP64644:ILQ64990 IVL64644:IVM64990 JFH64644:JFI64990 JPD64644:JPE64990 JYZ64644:JZA64990 KIV64644:KIW64990 KSR64644:KSS64990 LCN64644:LCO64990 LMJ64644:LMK64990 LWF64644:LWG64990 MGB64644:MGC64990 MPX64644:MPY64990 MZT64644:MZU64990 NJP64644:NJQ64990 NTL64644:NTM64990 ODH64644:ODI64990 OND64644:ONE64990 OWZ64644:OXA64990 PGV64644:PGW64990 PQR64644:PQS64990 QAN64644:QAO64990 QKJ64644:QKK64990 QUF64644:QUG64990 REB64644:REC64990 RNX64644:RNY64990 RXT64644:RXU64990 SHP64644:SHQ64990 SRL64644:SRM64990 TBH64644:TBI64990 TLD64644:TLE64990 TUZ64644:TVA64990 UEV64644:UEW64990 UOR64644:UOS64990 UYN64644:UYO64990 VIJ64644:VIK64990 VSF64644:VSG64990 WCB64644:WCC64990 WLX64644:WLY64990 WVT64644:WVU64990 L130180:M130526 JH130180:JI130526 TD130180:TE130526 ACZ130180:ADA130526 AMV130180:AMW130526 AWR130180:AWS130526 BGN130180:BGO130526 BQJ130180:BQK130526 CAF130180:CAG130526 CKB130180:CKC130526 CTX130180:CTY130526 DDT130180:DDU130526 DNP130180:DNQ130526 DXL130180:DXM130526 EHH130180:EHI130526 ERD130180:ERE130526 FAZ130180:FBA130526 FKV130180:FKW130526 FUR130180:FUS130526 GEN130180:GEO130526 GOJ130180:GOK130526 GYF130180:GYG130526 HIB130180:HIC130526 HRX130180:HRY130526 IBT130180:IBU130526 ILP130180:ILQ130526 IVL130180:IVM130526 JFH130180:JFI130526 JPD130180:JPE130526 JYZ130180:JZA130526 KIV130180:KIW130526 KSR130180:KSS130526 LCN130180:LCO130526 LMJ130180:LMK130526 LWF130180:LWG130526 MGB130180:MGC130526 MPX130180:MPY130526 MZT130180:MZU130526 NJP130180:NJQ130526 NTL130180:NTM130526 ODH130180:ODI130526 OND130180:ONE130526 OWZ130180:OXA130526 PGV130180:PGW130526 PQR130180:PQS130526 QAN130180:QAO130526 QKJ130180:QKK130526 QUF130180:QUG130526 REB130180:REC130526 RNX130180:RNY130526 RXT130180:RXU130526 SHP130180:SHQ130526 SRL130180:SRM130526 TBH130180:TBI130526 TLD130180:TLE130526 TUZ130180:TVA130526 UEV130180:UEW130526 UOR130180:UOS130526 UYN130180:UYO130526 VIJ130180:VIK130526 VSF130180:VSG130526 WCB130180:WCC130526 WLX130180:WLY130526 WVT130180:WVU130526 L195716:M196062 JH195716:JI196062 TD195716:TE196062 ACZ195716:ADA196062 AMV195716:AMW196062 AWR195716:AWS196062 BGN195716:BGO196062 BQJ195716:BQK196062 CAF195716:CAG196062 CKB195716:CKC196062 CTX195716:CTY196062 DDT195716:DDU196062 DNP195716:DNQ196062 DXL195716:DXM196062 EHH195716:EHI196062 ERD195716:ERE196062 FAZ195716:FBA196062 FKV195716:FKW196062 FUR195716:FUS196062 GEN195716:GEO196062 GOJ195716:GOK196062 GYF195716:GYG196062 HIB195716:HIC196062 HRX195716:HRY196062 IBT195716:IBU196062 ILP195716:ILQ196062 IVL195716:IVM196062 JFH195716:JFI196062 JPD195716:JPE196062 JYZ195716:JZA196062 KIV195716:KIW196062 KSR195716:KSS196062 LCN195716:LCO196062 LMJ195716:LMK196062 LWF195716:LWG196062 MGB195716:MGC196062 MPX195716:MPY196062 MZT195716:MZU196062 NJP195716:NJQ196062 NTL195716:NTM196062 ODH195716:ODI196062 OND195716:ONE196062 OWZ195716:OXA196062 PGV195716:PGW196062 PQR195716:PQS196062 QAN195716:QAO196062 QKJ195716:QKK196062 QUF195716:QUG196062 REB195716:REC196062 RNX195716:RNY196062 RXT195716:RXU196062 SHP195716:SHQ196062 SRL195716:SRM196062 TBH195716:TBI196062 TLD195716:TLE196062 TUZ195716:TVA196062 UEV195716:UEW196062 UOR195716:UOS196062 UYN195716:UYO196062 VIJ195716:VIK196062 VSF195716:VSG196062 WCB195716:WCC196062 WLX195716:WLY196062 WVT195716:WVU196062 L261252:M261598 JH261252:JI261598 TD261252:TE261598 ACZ261252:ADA261598 AMV261252:AMW261598 AWR261252:AWS261598 BGN261252:BGO261598 BQJ261252:BQK261598 CAF261252:CAG261598 CKB261252:CKC261598 CTX261252:CTY261598 DDT261252:DDU261598 DNP261252:DNQ261598 DXL261252:DXM261598 EHH261252:EHI261598 ERD261252:ERE261598 FAZ261252:FBA261598 FKV261252:FKW261598 FUR261252:FUS261598 GEN261252:GEO261598 GOJ261252:GOK261598 GYF261252:GYG261598 HIB261252:HIC261598 HRX261252:HRY261598 IBT261252:IBU261598 ILP261252:ILQ261598 IVL261252:IVM261598 JFH261252:JFI261598 JPD261252:JPE261598 JYZ261252:JZA261598 KIV261252:KIW261598 KSR261252:KSS261598 LCN261252:LCO261598 LMJ261252:LMK261598 LWF261252:LWG261598 MGB261252:MGC261598 MPX261252:MPY261598 MZT261252:MZU261598 NJP261252:NJQ261598 NTL261252:NTM261598 ODH261252:ODI261598 OND261252:ONE261598 OWZ261252:OXA261598 PGV261252:PGW261598 PQR261252:PQS261598 QAN261252:QAO261598 QKJ261252:QKK261598 QUF261252:QUG261598 REB261252:REC261598 RNX261252:RNY261598 RXT261252:RXU261598 SHP261252:SHQ261598 SRL261252:SRM261598 TBH261252:TBI261598 TLD261252:TLE261598 TUZ261252:TVA261598 UEV261252:UEW261598 UOR261252:UOS261598 UYN261252:UYO261598 VIJ261252:VIK261598 VSF261252:VSG261598 WCB261252:WCC261598 WLX261252:WLY261598 WVT261252:WVU261598 L326788:M327134 JH326788:JI327134 TD326788:TE327134 ACZ326788:ADA327134 AMV326788:AMW327134 AWR326788:AWS327134 BGN326788:BGO327134 BQJ326788:BQK327134 CAF326788:CAG327134 CKB326788:CKC327134 CTX326788:CTY327134 DDT326788:DDU327134 DNP326788:DNQ327134 DXL326788:DXM327134 EHH326788:EHI327134 ERD326788:ERE327134 FAZ326788:FBA327134 FKV326788:FKW327134 FUR326788:FUS327134 GEN326788:GEO327134 GOJ326788:GOK327134 GYF326788:GYG327134 HIB326788:HIC327134 HRX326788:HRY327134 IBT326788:IBU327134 ILP326788:ILQ327134 IVL326788:IVM327134 JFH326788:JFI327134 JPD326788:JPE327134 JYZ326788:JZA327134 KIV326788:KIW327134 KSR326788:KSS327134 LCN326788:LCO327134 LMJ326788:LMK327134 LWF326788:LWG327134 MGB326788:MGC327134 MPX326788:MPY327134 MZT326788:MZU327134 NJP326788:NJQ327134 NTL326788:NTM327134 ODH326788:ODI327134 OND326788:ONE327134 OWZ326788:OXA327134 PGV326788:PGW327134 PQR326788:PQS327134 QAN326788:QAO327134 QKJ326788:QKK327134 QUF326788:QUG327134 REB326788:REC327134 RNX326788:RNY327134 RXT326788:RXU327134 SHP326788:SHQ327134 SRL326788:SRM327134 TBH326788:TBI327134 TLD326788:TLE327134 TUZ326788:TVA327134 UEV326788:UEW327134 UOR326788:UOS327134 UYN326788:UYO327134 VIJ326788:VIK327134 VSF326788:VSG327134 WCB326788:WCC327134 WLX326788:WLY327134 WVT326788:WVU327134 L392324:M392670 JH392324:JI392670 TD392324:TE392670 ACZ392324:ADA392670 AMV392324:AMW392670 AWR392324:AWS392670 BGN392324:BGO392670 BQJ392324:BQK392670 CAF392324:CAG392670 CKB392324:CKC392670 CTX392324:CTY392670 DDT392324:DDU392670 DNP392324:DNQ392670 DXL392324:DXM392670 EHH392324:EHI392670 ERD392324:ERE392670 FAZ392324:FBA392670 FKV392324:FKW392670 FUR392324:FUS392670 GEN392324:GEO392670 GOJ392324:GOK392670 GYF392324:GYG392670 HIB392324:HIC392670 HRX392324:HRY392670 IBT392324:IBU392670 ILP392324:ILQ392670 IVL392324:IVM392670 JFH392324:JFI392670 JPD392324:JPE392670 JYZ392324:JZA392670 KIV392324:KIW392670 KSR392324:KSS392670 LCN392324:LCO392670 LMJ392324:LMK392670 LWF392324:LWG392670 MGB392324:MGC392670 MPX392324:MPY392670 MZT392324:MZU392670 NJP392324:NJQ392670 NTL392324:NTM392670 ODH392324:ODI392670 OND392324:ONE392670 OWZ392324:OXA392670 PGV392324:PGW392670 PQR392324:PQS392670 QAN392324:QAO392670 QKJ392324:QKK392670 QUF392324:QUG392670 REB392324:REC392670 RNX392324:RNY392670 RXT392324:RXU392670 SHP392324:SHQ392670 SRL392324:SRM392670 TBH392324:TBI392670 TLD392324:TLE392670 TUZ392324:TVA392670 UEV392324:UEW392670 UOR392324:UOS392670 UYN392324:UYO392670 VIJ392324:VIK392670 VSF392324:VSG392670 WCB392324:WCC392670 WLX392324:WLY392670 WVT392324:WVU392670 L457860:M458206 JH457860:JI458206 TD457860:TE458206 ACZ457860:ADA458206 AMV457860:AMW458206 AWR457860:AWS458206 BGN457860:BGO458206 BQJ457860:BQK458206 CAF457860:CAG458206 CKB457860:CKC458206 CTX457860:CTY458206 DDT457860:DDU458206 DNP457860:DNQ458206 DXL457860:DXM458206 EHH457860:EHI458206 ERD457860:ERE458206 FAZ457860:FBA458206 FKV457860:FKW458206 FUR457860:FUS458206 GEN457860:GEO458206 GOJ457860:GOK458206 GYF457860:GYG458206 HIB457860:HIC458206 HRX457860:HRY458206 IBT457860:IBU458206 ILP457860:ILQ458206 IVL457860:IVM458206 JFH457860:JFI458206 JPD457860:JPE458206 JYZ457860:JZA458206 KIV457860:KIW458206 KSR457860:KSS458206 LCN457860:LCO458206 LMJ457860:LMK458206 LWF457860:LWG458206 MGB457860:MGC458206 MPX457860:MPY458206 MZT457860:MZU458206 NJP457860:NJQ458206 NTL457860:NTM458206 ODH457860:ODI458206 OND457860:ONE458206 OWZ457860:OXA458206 PGV457860:PGW458206 PQR457860:PQS458206 QAN457860:QAO458206 QKJ457860:QKK458206 QUF457860:QUG458206 REB457860:REC458206 RNX457860:RNY458206 RXT457860:RXU458206 SHP457860:SHQ458206 SRL457860:SRM458206 TBH457860:TBI458206 TLD457860:TLE458206 TUZ457860:TVA458206 UEV457860:UEW458206 UOR457860:UOS458206 UYN457860:UYO458206 VIJ457860:VIK458206 VSF457860:VSG458206 WCB457860:WCC458206 WLX457860:WLY458206 WVT457860:WVU458206 L523396:M523742 JH523396:JI523742 TD523396:TE523742 ACZ523396:ADA523742 AMV523396:AMW523742 AWR523396:AWS523742 BGN523396:BGO523742 BQJ523396:BQK523742 CAF523396:CAG523742 CKB523396:CKC523742 CTX523396:CTY523742 DDT523396:DDU523742 DNP523396:DNQ523742 DXL523396:DXM523742 EHH523396:EHI523742 ERD523396:ERE523742 FAZ523396:FBA523742 FKV523396:FKW523742 FUR523396:FUS523742 GEN523396:GEO523742 GOJ523396:GOK523742 GYF523396:GYG523742 HIB523396:HIC523742 HRX523396:HRY523742 IBT523396:IBU523742 ILP523396:ILQ523742 IVL523396:IVM523742 JFH523396:JFI523742 JPD523396:JPE523742 JYZ523396:JZA523742 KIV523396:KIW523742 KSR523396:KSS523742 LCN523396:LCO523742 LMJ523396:LMK523742 LWF523396:LWG523742 MGB523396:MGC523742 MPX523396:MPY523742 MZT523396:MZU523742 NJP523396:NJQ523742 NTL523396:NTM523742 ODH523396:ODI523742 OND523396:ONE523742 OWZ523396:OXA523742 PGV523396:PGW523742 PQR523396:PQS523742 QAN523396:QAO523742 QKJ523396:QKK523742 QUF523396:QUG523742 REB523396:REC523742 RNX523396:RNY523742 RXT523396:RXU523742 SHP523396:SHQ523742 SRL523396:SRM523742 TBH523396:TBI523742 TLD523396:TLE523742 TUZ523396:TVA523742 UEV523396:UEW523742 UOR523396:UOS523742 UYN523396:UYO523742 VIJ523396:VIK523742 VSF523396:VSG523742 WCB523396:WCC523742 WLX523396:WLY523742 WVT523396:WVU523742 L588932:M589278 JH588932:JI589278 TD588932:TE589278 ACZ588932:ADA589278 AMV588932:AMW589278 AWR588932:AWS589278 BGN588932:BGO589278 BQJ588932:BQK589278 CAF588932:CAG589278 CKB588932:CKC589278 CTX588932:CTY589278 DDT588932:DDU589278 DNP588932:DNQ589278 DXL588932:DXM589278 EHH588932:EHI589278 ERD588932:ERE589278 FAZ588932:FBA589278 FKV588932:FKW589278 FUR588932:FUS589278 GEN588932:GEO589278 GOJ588932:GOK589278 GYF588932:GYG589278 HIB588932:HIC589278 HRX588932:HRY589278 IBT588932:IBU589278 ILP588932:ILQ589278 IVL588932:IVM589278 JFH588932:JFI589278 JPD588932:JPE589278 JYZ588932:JZA589278 KIV588932:KIW589278 KSR588932:KSS589278 LCN588932:LCO589278 LMJ588932:LMK589278 LWF588932:LWG589278 MGB588932:MGC589278 MPX588932:MPY589278 MZT588932:MZU589278 NJP588932:NJQ589278 NTL588932:NTM589278 ODH588932:ODI589278 OND588932:ONE589278 OWZ588932:OXA589278 PGV588932:PGW589278 PQR588932:PQS589278 QAN588932:QAO589278 QKJ588932:QKK589278 QUF588932:QUG589278 REB588932:REC589278 RNX588932:RNY589278 RXT588932:RXU589278 SHP588932:SHQ589278 SRL588932:SRM589278 TBH588932:TBI589278 TLD588932:TLE589278 TUZ588932:TVA589278 UEV588932:UEW589278 UOR588932:UOS589278 UYN588932:UYO589278 VIJ588932:VIK589278 VSF588932:VSG589278 WCB588932:WCC589278 WLX588932:WLY589278 WVT588932:WVU589278 L654468:M654814 JH654468:JI654814 TD654468:TE654814 ACZ654468:ADA654814 AMV654468:AMW654814 AWR654468:AWS654814 BGN654468:BGO654814 BQJ654468:BQK654814 CAF654468:CAG654814 CKB654468:CKC654814 CTX654468:CTY654814 DDT654468:DDU654814 DNP654468:DNQ654814 DXL654468:DXM654814 EHH654468:EHI654814 ERD654468:ERE654814 FAZ654468:FBA654814 FKV654468:FKW654814 FUR654468:FUS654814 GEN654468:GEO654814 GOJ654468:GOK654814 GYF654468:GYG654814 HIB654468:HIC654814 HRX654468:HRY654814 IBT654468:IBU654814 ILP654468:ILQ654814 IVL654468:IVM654814 JFH654468:JFI654814 JPD654468:JPE654814 JYZ654468:JZA654814 KIV654468:KIW654814 KSR654468:KSS654814 LCN654468:LCO654814 LMJ654468:LMK654814 LWF654468:LWG654814 MGB654468:MGC654814 MPX654468:MPY654814 MZT654468:MZU654814 NJP654468:NJQ654814 NTL654468:NTM654814 ODH654468:ODI654814 OND654468:ONE654814 OWZ654468:OXA654814 PGV654468:PGW654814 PQR654468:PQS654814 QAN654468:QAO654814 QKJ654468:QKK654814 QUF654468:QUG654814 REB654468:REC654814 RNX654468:RNY654814 RXT654468:RXU654814 SHP654468:SHQ654814 SRL654468:SRM654814 TBH654468:TBI654814 TLD654468:TLE654814 TUZ654468:TVA654814 UEV654468:UEW654814 UOR654468:UOS654814 UYN654468:UYO654814 VIJ654468:VIK654814 VSF654468:VSG654814 WCB654468:WCC654814 WLX654468:WLY654814 WVT654468:WVU654814 L720004:M720350 JH720004:JI720350 TD720004:TE720350 ACZ720004:ADA720350 AMV720004:AMW720350 AWR720004:AWS720350 BGN720004:BGO720350 BQJ720004:BQK720350 CAF720004:CAG720350 CKB720004:CKC720350 CTX720004:CTY720350 DDT720004:DDU720350 DNP720004:DNQ720350 DXL720004:DXM720350 EHH720004:EHI720350 ERD720004:ERE720350 FAZ720004:FBA720350 FKV720004:FKW720350 FUR720004:FUS720350 GEN720004:GEO720350 GOJ720004:GOK720350 GYF720004:GYG720350 HIB720004:HIC720350 HRX720004:HRY720350 IBT720004:IBU720350 ILP720004:ILQ720350 IVL720004:IVM720350 JFH720004:JFI720350 JPD720004:JPE720350 JYZ720004:JZA720350 KIV720004:KIW720350 KSR720004:KSS720350 LCN720004:LCO720350 LMJ720004:LMK720350 LWF720004:LWG720350 MGB720004:MGC720350 MPX720004:MPY720350 MZT720004:MZU720350 NJP720004:NJQ720350 NTL720004:NTM720350 ODH720004:ODI720350 OND720004:ONE720350 OWZ720004:OXA720350 PGV720004:PGW720350 PQR720004:PQS720350 QAN720004:QAO720350 QKJ720004:QKK720350 QUF720004:QUG720350 REB720004:REC720350 RNX720004:RNY720350 RXT720004:RXU720350 SHP720004:SHQ720350 SRL720004:SRM720350 TBH720004:TBI720350 TLD720004:TLE720350 TUZ720004:TVA720350 UEV720004:UEW720350 UOR720004:UOS720350 UYN720004:UYO720350 VIJ720004:VIK720350 VSF720004:VSG720350 WCB720004:WCC720350 WLX720004:WLY720350 WVT720004:WVU720350 L785540:M785886 JH785540:JI785886 TD785540:TE785886 ACZ785540:ADA785886 AMV785540:AMW785886 AWR785540:AWS785886 BGN785540:BGO785886 BQJ785540:BQK785886 CAF785540:CAG785886 CKB785540:CKC785886 CTX785540:CTY785886 DDT785540:DDU785886 DNP785540:DNQ785886 DXL785540:DXM785886 EHH785540:EHI785886 ERD785540:ERE785886 FAZ785540:FBA785886 FKV785540:FKW785886 FUR785540:FUS785886 GEN785540:GEO785886 GOJ785540:GOK785886 GYF785540:GYG785886 HIB785540:HIC785886 HRX785540:HRY785886 IBT785540:IBU785886 ILP785540:ILQ785886 IVL785540:IVM785886 JFH785540:JFI785886 JPD785540:JPE785886 JYZ785540:JZA785886 KIV785540:KIW785886 KSR785540:KSS785886 LCN785540:LCO785886 LMJ785540:LMK785886 LWF785540:LWG785886 MGB785540:MGC785886 MPX785540:MPY785886 MZT785540:MZU785886 NJP785540:NJQ785886 NTL785540:NTM785886 ODH785540:ODI785886 OND785540:ONE785886 OWZ785540:OXA785886 PGV785540:PGW785886 PQR785540:PQS785886 QAN785540:QAO785886 QKJ785540:QKK785886 QUF785540:QUG785886 REB785540:REC785886 RNX785540:RNY785886 RXT785540:RXU785886 SHP785540:SHQ785886 SRL785540:SRM785886 TBH785540:TBI785886 TLD785540:TLE785886 TUZ785540:TVA785886 UEV785540:UEW785886 UOR785540:UOS785886 UYN785540:UYO785886 VIJ785540:VIK785886 VSF785540:VSG785886 WCB785540:WCC785886 WLX785540:WLY785886 WVT785540:WVU785886 L851076:M851422 JH851076:JI851422 TD851076:TE851422 ACZ851076:ADA851422 AMV851076:AMW851422 AWR851076:AWS851422 BGN851076:BGO851422 BQJ851076:BQK851422 CAF851076:CAG851422 CKB851076:CKC851422 CTX851076:CTY851422 DDT851076:DDU851422 DNP851076:DNQ851422 DXL851076:DXM851422 EHH851076:EHI851422 ERD851076:ERE851422 FAZ851076:FBA851422 FKV851076:FKW851422 FUR851076:FUS851422 GEN851076:GEO851422 GOJ851076:GOK851422 GYF851076:GYG851422 HIB851076:HIC851422 HRX851076:HRY851422 IBT851076:IBU851422 ILP851076:ILQ851422 IVL851076:IVM851422 JFH851076:JFI851422 JPD851076:JPE851422 JYZ851076:JZA851422 KIV851076:KIW851422 KSR851076:KSS851422 LCN851076:LCO851422 LMJ851076:LMK851422 LWF851076:LWG851422 MGB851076:MGC851422 MPX851076:MPY851422 MZT851076:MZU851422 NJP851076:NJQ851422 NTL851076:NTM851422 ODH851076:ODI851422 OND851076:ONE851422 OWZ851076:OXA851422 PGV851076:PGW851422 PQR851076:PQS851422 QAN851076:QAO851422 QKJ851076:QKK851422 QUF851076:QUG851422 REB851076:REC851422 RNX851076:RNY851422 RXT851076:RXU851422 SHP851076:SHQ851422 SRL851076:SRM851422 TBH851076:TBI851422 TLD851076:TLE851422 TUZ851076:TVA851422 UEV851076:UEW851422 UOR851076:UOS851422 UYN851076:UYO851422 VIJ851076:VIK851422 VSF851076:VSG851422 WCB851076:WCC851422 WLX851076:WLY851422 WVT851076:WVU851422 L916612:M916958 JH916612:JI916958 TD916612:TE916958 ACZ916612:ADA916958 AMV916612:AMW916958 AWR916612:AWS916958 BGN916612:BGO916958 BQJ916612:BQK916958 CAF916612:CAG916958 CKB916612:CKC916958 CTX916612:CTY916958 DDT916612:DDU916958 DNP916612:DNQ916958 DXL916612:DXM916958 EHH916612:EHI916958 ERD916612:ERE916958 FAZ916612:FBA916958 FKV916612:FKW916958 FUR916612:FUS916958 GEN916612:GEO916958 GOJ916612:GOK916958 GYF916612:GYG916958 HIB916612:HIC916958 HRX916612:HRY916958 IBT916612:IBU916958 ILP916612:ILQ916958 IVL916612:IVM916958 JFH916612:JFI916958 JPD916612:JPE916958 JYZ916612:JZA916958 KIV916612:KIW916958 KSR916612:KSS916958 LCN916612:LCO916958 LMJ916612:LMK916958 LWF916612:LWG916958 MGB916612:MGC916958 MPX916612:MPY916958 MZT916612:MZU916958 NJP916612:NJQ916958 NTL916612:NTM916958 ODH916612:ODI916958 OND916612:ONE916958 OWZ916612:OXA916958 PGV916612:PGW916958 PQR916612:PQS916958 QAN916612:QAO916958 QKJ916612:QKK916958 QUF916612:QUG916958 REB916612:REC916958 RNX916612:RNY916958 RXT916612:RXU916958 SHP916612:SHQ916958 SRL916612:SRM916958 TBH916612:TBI916958 TLD916612:TLE916958 TUZ916612:TVA916958 UEV916612:UEW916958 UOR916612:UOS916958 UYN916612:UYO916958 VIJ916612:VIK916958 VSF916612:VSG916958 WCB916612:WCC916958 WLX916612:WLY916958 WVT916612:WVU916958 L982148:M982494 JH982148:JI982494 TD982148:TE982494 ACZ982148:ADA982494 AMV982148:AMW982494 AWR982148:AWS982494 BGN982148:BGO982494 BQJ982148:BQK982494 CAF982148:CAG982494 CKB982148:CKC982494 CTX982148:CTY982494 DDT982148:DDU982494 DNP982148:DNQ982494 DXL982148:DXM982494 EHH982148:EHI982494 ERD982148:ERE982494 FAZ982148:FBA982494 FKV982148:FKW982494 FUR982148:FUS982494 GEN982148:GEO982494 GOJ982148:GOK982494 GYF982148:GYG982494 HIB982148:HIC982494 HRX982148:HRY982494 IBT982148:IBU982494 ILP982148:ILQ982494 IVL982148:IVM982494 JFH982148:JFI982494 JPD982148:JPE982494 JYZ982148:JZA982494 KIV982148:KIW982494 KSR982148:KSS982494 LCN982148:LCO982494 LMJ982148:LMK982494 LWF982148:LWG982494 MGB982148:MGC982494 MPX982148:MPY982494 MZT982148:MZU982494 NJP982148:NJQ982494 NTL982148:NTM982494 ODH982148:ODI982494 OND982148:ONE982494 OWZ982148:OXA982494 PGV982148:PGW982494 PQR982148:PQS982494 QAN982148:QAO982494 QKJ982148:QKK982494 QUF982148:QUG982494 REB982148:REC982494 RNX982148:RNY982494 RXT982148:RXU982494 SHP982148:SHQ982494 SRL982148:SRM982494 TBH982148:TBI982494 TLD982148:TLE982494 TUZ982148:TVA982494 UEV982148:UEW982494 UOR982148:UOS982494 UYN982148:UYO982494 VIJ982148:VIK982494 VSF982148:VSG982494 WCB982148:WCC982494 WLX982148:WLY982494 WVT982148:WVU982494 T4:U74 JP4:JQ74 TL4:TM74 ADH4:ADI74 AND4:ANE74 AWZ4:AXA74 BGV4:BGW74 BQR4:BQS74 CAN4:CAO74 CKJ4:CKK74 CUF4:CUG74 DEB4:DEC74 DNX4:DNY74 DXT4:DXU74 EHP4:EHQ74 ERL4:ERM74 FBH4:FBI74 FLD4:FLE74 FUZ4:FVA74 GEV4:GEW74 GOR4:GOS74 GYN4:GYO74 HIJ4:HIK74 HSF4:HSG74 ICB4:ICC74 ILX4:ILY74 IVT4:IVU74 JFP4:JFQ74 JPL4:JPM74 JZH4:JZI74 KJD4:KJE74 KSZ4:KTA74 LCV4:LCW74 LMR4:LMS74 LWN4:LWO74 MGJ4:MGK74 MQF4:MQG74 NAB4:NAC74 NJX4:NJY74 NTT4:NTU74 ODP4:ODQ74 ONL4:ONM74 OXH4:OXI74 PHD4:PHE74 PQZ4:PRA74 QAV4:QAW74 QKR4:QKS74 QUN4:QUO74 REJ4:REK74 ROF4:ROG74 RYB4:RYC74 SHX4:SHY74 SRT4:SRU74 TBP4:TBQ74 TLL4:TLM74 TVH4:TVI74 UFD4:UFE74 UOZ4:UPA74 UYV4:UYW74 VIR4:VIS74 VSN4:VSO74 WCJ4:WCK74 WMF4:WMG74 WWB4:WWC74 T64644:U64990 JP64644:JQ64990 TL64644:TM64990 ADH64644:ADI64990 AND64644:ANE64990 AWZ64644:AXA64990 BGV64644:BGW64990 BQR64644:BQS64990 CAN64644:CAO64990 CKJ64644:CKK64990 CUF64644:CUG64990 DEB64644:DEC64990 DNX64644:DNY64990 DXT64644:DXU64990 EHP64644:EHQ64990 ERL64644:ERM64990 FBH64644:FBI64990 FLD64644:FLE64990 FUZ64644:FVA64990 GEV64644:GEW64990 GOR64644:GOS64990 GYN64644:GYO64990 HIJ64644:HIK64990 HSF64644:HSG64990 ICB64644:ICC64990 ILX64644:ILY64990 IVT64644:IVU64990 JFP64644:JFQ64990 JPL64644:JPM64990 JZH64644:JZI64990 KJD64644:KJE64990 KSZ64644:KTA64990 LCV64644:LCW64990 LMR64644:LMS64990 LWN64644:LWO64990 MGJ64644:MGK64990 MQF64644:MQG64990 NAB64644:NAC64990 NJX64644:NJY64990 NTT64644:NTU64990 ODP64644:ODQ64990 ONL64644:ONM64990 OXH64644:OXI64990 PHD64644:PHE64990 PQZ64644:PRA64990 QAV64644:QAW64990 QKR64644:QKS64990 QUN64644:QUO64990 REJ64644:REK64990 ROF64644:ROG64990 RYB64644:RYC64990 SHX64644:SHY64990 SRT64644:SRU64990 TBP64644:TBQ64990 TLL64644:TLM64990 TVH64644:TVI64990 UFD64644:UFE64990 UOZ64644:UPA64990 UYV64644:UYW64990 VIR64644:VIS64990 VSN64644:VSO64990 WCJ64644:WCK64990 WMF64644:WMG64990 WWB64644:WWC64990 T130180:U130526 JP130180:JQ130526 TL130180:TM130526 ADH130180:ADI130526 AND130180:ANE130526 AWZ130180:AXA130526 BGV130180:BGW130526 BQR130180:BQS130526 CAN130180:CAO130526 CKJ130180:CKK130526 CUF130180:CUG130526 DEB130180:DEC130526 DNX130180:DNY130526 DXT130180:DXU130526 EHP130180:EHQ130526 ERL130180:ERM130526 FBH130180:FBI130526 FLD130180:FLE130526 FUZ130180:FVA130526 GEV130180:GEW130526 GOR130180:GOS130526 GYN130180:GYO130526 HIJ130180:HIK130526 HSF130180:HSG130526 ICB130180:ICC130526 ILX130180:ILY130526 IVT130180:IVU130526 JFP130180:JFQ130526 JPL130180:JPM130526 JZH130180:JZI130526 KJD130180:KJE130526 KSZ130180:KTA130526 LCV130180:LCW130526 LMR130180:LMS130526 LWN130180:LWO130526 MGJ130180:MGK130526 MQF130180:MQG130526 NAB130180:NAC130526 NJX130180:NJY130526 NTT130180:NTU130526 ODP130180:ODQ130526 ONL130180:ONM130526 OXH130180:OXI130526 PHD130180:PHE130526 PQZ130180:PRA130526 QAV130180:QAW130526 QKR130180:QKS130526 QUN130180:QUO130526 REJ130180:REK130526 ROF130180:ROG130526 RYB130180:RYC130526 SHX130180:SHY130526 SRT130180:SRU130526 TBP130180:TBQ130526 TLL130180:TLM130526 TVH130180:TVI130526 UFD130180:UFE130526 UOZ130180:UPA130526 UYV130180:UYW130526 VIR130180:VIS130526 VSN130180:VSO130526 WCJ130180:WCK130526 WMF130180:WMG130526 WWB130180:WWC130526 T195716:U196062 JP195716:JQ196062 TL195716:TM196062 ADH195716:ADI196062 AND195716:ANE196062 AWZ195716:AXA196062 BGV195716:BGW196062 BQR195716:BQS196062 CAN195716:CAO196062 CKJ195716:CKK196062 CUF195716:CUG196062 DEB195716:DEC196062 DNX195716:DNY196062 DXT195716:DXU196062 EHP195716:EHQ196062 ERL195716:ERM196062 FBH195716:FBI196062 FLD195716:FLE196062 FUZ195716:FVA196062 GEV195716:GEW196062 GOR195716:GOS196062 GYN195716:GYO196062 HIJ195716:HIK196062 HSF195716:HSG196062 ICB195716:ICC196062 ILX195716:ILY196062 IVT195716:IVU196062 JFP195716:JFQ196062 JPL195716:JPM196062 JZH195716:JZI196062 KJD195716:KJE196062 KSZ195716:KTA196062 LCV195716:LCW196062 LMR195716:LMS196062 LWN195716:LWO196062 MGJ195716:MGK196062 MQF195716:MQG196062 NAB195716:NAC196062 NJX195716:NJY196062 NTT195716:NTU196062 ODP195716:ODQ196062 ONL195716:ONM196062 OXH195716:OXI196062 PHD195716:PHE196062 PQZ195716:PRA196062 QAV195716:QAW196062 QKR195716:QKS196062 QUN195716:QUO196062 REJ195716:REK196062 ROF195716:ROG196062 RYB195716:RYC196062 SHX195716:SHY196062 SRT195716:SRU196062 TBP195716:TBQ196062 TLL195716:TLM196062 TVH195716:TVI196062 UFD195716:UFE196062 UOZ195716:UPA196062 UYV195716:UYW196062 VIR195716:VIS196062 VSN195716:VSO196062 WCJ195716:WCK196062 WMF195716:WMG196062 WWB195716:WWC196062 T261252:U261598 JP261252:JQ261598 TL261252:TM261598 ADH261252:ADI261598 AND261252:ANE261598 AWZ261252:AXA261598 BGV261252:BGW261598 BQR261252:BQS261598 CAN261252:CAO261598 CKJ261252:CKK261598 CUF261252:CUG261598 DEB261252:DEC261598 DNX261252:DNY261598 DXT261252:DXU261598 EHP261252:EHQ261598 ERL261252:ERM261598 FBH261252:FBI261598 FLD261252:FLE261598 FUZ261252:FVA261598 GEV261252:GEW261598 GOR261252:GOS261598 GYN261252:GYO261598 HIJ261252:HIK261598 HSF261252:HSG261598 ICB261252:ICC261598 ILX261252:ILY261598 IVT261252:IVU261598 JFP261252:JFQ261598 JPL261252:JPM261598 JZH261252:JZI261598 KJD261252:KJE261598 KSZ261252:KTA261598 LCV261252:LCW261598 LMR261252:LMS261598 LWN261252:LWO261598 MGJ261252:MGK261598 MQF261252:MQG261598 NAB261252:NAC261598 NJX261252:NJY261598 NTT261252:NTU261598 ODP261252:ODQ261598 ONL261252:ONM261598 OXH261252:OXI261598 PHD261252:PHE261598 PQZ261252:PRA261598 QAV261252:QAW261598 QKR261252:QKS261598 QUN261252:QUO261598 REJ261252:REK261598 ROF261252:ROG261598 RYB261252:RYC261598 SHX261252:SHY261598 SRT261252:SRU261598 TBP261252:TBQ261598 TLL261252:TLM261598 TVH261252:TVI261598 UFD261252:UFE261598 UOZ261252:UPA261598 UYV261252:UYW261598 VIR261252:VIS261598 VSN261252:VSO261598 WCJ261252:WCK261598 WMF261252:WMG261598 WWB261252:WWC261598 T326788:U327134 JP326788:JQ327134 TL326788:TM327134 ADH326788:ADI327134 AND326788:ANE327134 AWZ326788:AXA327134 BGV326788:BGW327134 BQR326788:BQS327134 CAN326788:CAO327134 CKJ326788:CKK327134 CUF326788:CUG327134 DEB326788:DEC327134 DNX326788:DNY327134 DXT326788:DXU327134 EHP326788:EHQ327134 ERL326788:ERM327134 FBH326788:FBI327134 FLD326788:FLE327134 FUZ326788:FVA327134 GEV326788:GEW327134 GOR326788:GOS327134 GYN326788:GYO327134 HIJ326788:HIK327134 HSF326788:HSG327134 ICB326788:ICC327134 ILX326788:ILY327134 IVT326788:IVU327134 JFP326788:JFQ327134 JPL326788:JPM327134 JZH326788:JZI327134 KJD326788:KJE327134 KSZ326788:KTA327134 LCV326788:LCW327134 LMR326788:LMS327134 LWN326788:LWO327134 MGJ326788:MGK327134 MQF326788:MQG327134 NAB326788:NAC327134 NJX326788:NJY327134 NTT326788:NTU327134 ODP326788:ODQ327134 ONL326788:ONM327134 OXH326788:OXI327134 PHD326788:PHE327134 PQZ326788:PRA327134 QAV326788:QAW327134 QKR326788:QKS327134 QUN326788:QUO327134 REJ326788:REK327134 ROF326788:ROG327134 RYB326788:RYC327134 SHX326788:SHY327134 SRT326788:SRU327134 TBP326788:TBQ327134 TLL326788:TLM327134 TVH326788:TVI327134 UFD326788:UFE327134 UOZ326788:UPA327134 UYV326788:UYW327134 VIR326788:VIS327134 VSN326788:VSO327134 WCJ326788:WCK327134 WMF326788:WMG327134 WWB326788:WWC327134 T392324:U392670 JP392324:JQ392670 TL392324:TM392670 ADH392324:ADI392670 AND392324:ANE392670 AWZ392324:AXA392670 BGV392324:BGW392670 BQR392324:BQS392670 CAN392324:CAO392670 CKJ392324:CKK392670 CUF392324:CUG392670 DEB392324:DEC392670 DNX392324:DNY392670 DXT392324:DXU392670 EHP392324:EHQ392670 ERL392324:ERM392670 FBH392324:FBI392670 FLD392324:FLE392670 FUZ392324:FVA392670 GEV392324:GEW392670 GOR392324:GOS392670 GYN392324:GYO392670 HIJ392324:HIK392670 HSF392324:HSG392670 ICB392324:ICC392670 ILX392324:ILY392670 IVT392324:IVU392670 JFP392324:JFQ392670 JPL392324:JPM392670 JZH392324:JZI392670 KJD392324:KJE392670 KSZ392324:KTA392670 LCV392324:LCW392670 LMR392324:LMS392670 LWN392324:LWO392670 MGJ392324:MGK392670 MQF392324:MQG392670 NAB392324:NAC392670 NJX392324:NJY392670 NTT392324:NTU392670 ODP392324:ODQ392670 ONL392324:ONM392670 OXH392324:OXI392670 PHD392324:PHE392670 PQZ392324:PRA392670 QAV392324:QAW392670 QKR392324:QKS392670 QUN392324:QUO392670 REJ392324:REK392670 ROF392324:ROG392670 RYB392324:RYC392670 SHX392324:SHY392670 SRT392324:SRU392670 TBP392324:TBQ392670 TLL392324:TLM392670 TVH392324:TVI392670 UFD392324:UFE392670 UOZ392324:UPA392670 UYV392324:UYW392670 VIR392324:VIS392670 VSN392324:VSO392670 WCJ392324:WCK392670 WMF392324:WMG392670 WWB392324:WWC392670 T457860:U458206 JP457860:JQ458206 TL457860:TM458206 ADH457860:ADI458206 AND457860:ANE458206 AWZ457860:AXA458206 BGV457860:BGW458206 BQR457860:BQS458206 CAN457860:CAO458206 CKJ457860:CKK458206 CUF457860:CUG458206 DEB457860:DEC458206 DNX457860:DNY458206 DXT457860:DXU458206 EHP457860:EHQ458206 ERL457860:ERM458206 FBH457860:FBI458206 FLD457860:FLE458206 FUZ457860:FVA458206 GEV457860:GEW458206 GOR457860:GOS458206 GYN457860:GYO458206 HIJ457860:HIK458206 HSF457860:HSG458206 ICB457860:ICC458206 ILX457860:ILY458206 IVT457860:IVU458206 JFP457860:JFQ458206 JPL457860:JPM458206 JZH457860:JZI458206 KJD457860:KJE458206 KSZ457860:KTA458206 LCV457860:LCW458206 LMR457860:LMS458206 LWN457860:LWO458206 MGJ457860:MGK458206 MQF457860:MQG458206 NAB457860:NAC458206 NJX457860:NJY458206 NTT457860:NTU458206 ODP457860:ODQ458206 ONL457860:ONM458206 OXH457860:OXI458206 PHD457860:PHE458206 PQZ457860:PRA458206 QAV457860:QAW458206 QKR457860:QKS458206 QUN457860:QUO458206 REJ457860:REK458206 ROF457860:ROG458206 RYB457860:RYC458206 SHX457860:SHY458206 SRT457860:SRU458206 TBP457860:TBQ458206 TLL457860:TLM458206 TVH457860:TVI458206 UFD457860:UFE458206 UOZ457860:UPA458206 UYV457860:UYW458206 VIR457860:VIS458206 VSN457860:VSO458206 WCJ457860:WCK458206 WMF457860:WMG458206 WWB457860:WWC458206 T523396:U523742 JP523396:JQ523742 TL523396:TM523742 ADH523396:ADI523742 AND523396:ANE523742 AWZ523396:AXA523742 BGV523396:BGW523742 BQR523396:BQS523742 CAN523396:CAO523742 CKJ523396:CKK523742 CUF523396:CUG523742 DEB523396:DEC523742 DNX523396:DNY523742 DXT523396:DXU523742 EHP523396:EHQ523742 ERL523396:ERM523742 FBH523396:FBI523742 FLD523396:FLE523742 FUZ523396:FVA523742 GEV523396:GEW523742 GOR523396:GOS523742 GYN523396:GYO523742 HIJ523396:HIK523742 HSF523396:HSG523742 ICB523396:ICC523742 ILX523396:ILY523742 IVT523396:IVU523742 JFP523396:JFQ523742 JPL523396:JPM523742 JZH523396:JZI523742 KJD523396:KJE523742 KSZ523396:KTA523742 LCV523396:LCW523742 LMR523396:LMS523742 LWN523396:LWO523742 MGJ523396:MGK523742 MQF523396:MQG523742 NAB523396:NAC523742 NJX523396:NJY523742 NTT523396:NTU523742 ODP523396:ODQ523742 ONL523396:ONM523742 OXH523396:OXI523742 PHD523396:PHE523742 PQZ523396:PRA523742 QAV523396:QAW523742 QKR523396:QKS523742 QUN523396:QUO523742 REJ523396:REK523742 ROF523396:ROG523742 RYB523396:RYC523742 SHX523396:SHY523742 SRT523396:SRU523742 TBP523396:TBQ523742 TLL523396:TLM523742 TVH523396:TVI523742 UFD523396:UFE523742 UOZ523396:UPA523742 UYV523396:UYW523742 VIR523396:VIS523742 VSN523396:VSO523742 WCJ523396:WCK523742 WMF523396:WMG523742 WWB523396:WWC523742 T588932:U589278 JP588932:JQ589278 TL588932:TM589278 ADH588932:ADI589278 AND588932:ANE589278 AWZ588932:AXA589278 BGV588932:BGW589278 BQR588932:BQS589278 CAN588932:CAO589278 CKJ588932:CKK589278 CUF588932:CUG589278 DEB588932:DEC589278 DNX588932:DNY589278 DXT588932:DXU589278 EHP588932:EHQ589278 ERL588932:ERM589278 FBH588932:FBI589278 FLD588932:FLE589278 FUZ588932:FVA589278 GEV588932:GEW589278 GOR588932:GOS589278 GYN588932:GYO589278 HIJ588932:HIK589278 HSF588932:HSG589278 ICB588932:ICC589278 ILX588932:ILY589278 IVT588932:IVU589278 JFP588932:JFQ589278 JPL588932:JPM589278 JZH588932:JZI589278 KJD588932:KJE589278 KSZ588932:KTA589278 LCV588932:LCW589278 LMR588932:LMS589278 LWN588932:LWO589278 MGJ588932:MGK589278 MQF588932:MQG589278 NAB588932:NAC589278 NJX588932:NJY589278 NTT588932:NTU589278 ODP588932:ODQ589278 ONL588932:ONM589278 OXH588932:OXI589278 PHD588932:PHE589278 PQZ588932:PRA589278 QAV588932:QAW589278 QKR588932:QKS589278 QUN588932:QUO589278 REJ588932:REK589278 ROF588932:ROG589278 RYB588932:RYC589278 SHX588932:SHY589278 SRT588932:SRU589278 TBP588932:TBQ589278 TLL588932:TLM589278 TVH588932:TVI589278 UFD588932:UFE589278 UOZ588932:UPA589278 UYV588932:UYW589278 VIR588932:VIS589278 VSN588932:VSO589278 WCJ588932:WCK589278 WMF588932:WMG589278 WWB588932:WWC589278 T654468:U654814 JP654468:JQ654814 TL654468:TM654814 ADH654468:ADI654814 AND654468:ANE654814 AWZ654468:AXA654814 BGV654468:BGW654814 BQR654468:BQS654814 CAN654468:CAO654814 CKJ654468:CKK654814 CUF654468:CUG654814 DEB654468:DEC654814 DNX654468:DNY654814 DXT654468:DXU654814 EHP654468:EHQ654814 ERL654468:ERM654814 FBH654468:FBI654814 FLD654468:FLE654814 FUZ654468:FVA654814 GEV654468:GEW654814 GOR654468:GOS654814 GYN654468:GYO654814 HIJ654468:HIK654814 HSF654468:HSG654814 ICB654468:ICC654814 ILX654468:ILY654814 IVT654468:IVU654814 JFP654468:JFQ654814 JPL654468:JPM654814 JZH654468:JZI654814 KJD654468:KJE654814 KSZ654468:KTA654814 LCV654468:LCW654814 LMR654468:LMS654814 LWN654468:LWO654814 MGJ654468:MGK654814 MQF654468:MQG654814 NAB654468:NAC654814 NJX654468:NJY654814 NTT654468:NTU654814 ODP654468:ODQ654814 ONL654468:ONM654814 OXH654468:OXI654814 PHD654468:PHE654814 PQZ654468:PRA654814 QAV654468:QAW654814 QKR654468:QKS654814 QUN654468:QUO654814 REJ654468:REK654814 ROF654468:ROG654814 RYB654468:RYC654814 SHX654468:SHY654814 SRT654468:SRU654814 TBP654468:TBQ654814 TLL654468:TLM654814 TVH654468:TVI654814 UFD654468:UFE654814 UOZ654468:UPA654814 UYV654468:UYW654814 VIR654468:VIS654814 VSN654468:VSO654814 WCJ654468:WCK654814 WMF654468:WMG654814 WWB654468:WWC654814 T720004:U720350 JP720004:JQ720350 TL720004:TM720350 ADH720004:ADI720350 AND720004:ANE720350 AWZ720004:AXA720350 BGV720004:BGW720350 BQR720004:BQS720350 CAN720004:CAO720350 CKJ720004:CKK720350 CUF720004:CUG720350 DEB720004:DEC720350 DNX720004:DNY720350 DXT720004:DXU720350 EHP720004:EHQ720350 ERL720004:ERM720350 FBH720004:FBI720350 FLD720004:FLE720350 FUZ720004:FVA720350 GEV720004:GEW720350 GOR720004:GOS720350 GYN720004:GYO720350 HIJ720004:HIK720350 HSF720004:HSG720350 ICB720004:ICC720350 ILX720004:ILY720350 IVT720004:IVU720350 JFP720004:JFQ720350 JPL720004:JPM720350 JZH720004:JZI720350 KJD720004:KJE720350 KSZ720004:KTA720350 LCV720004:LCW720350 LMR720004:LMS720350 LWN720004:LWO720350 MGJ720004:MGK720350 MQF720004:MQG720350 NAB720004:NAC720350 NJX720004:NJY720350 NTT720004:NTU720350 ODP720004:ODQ720350 ONL720004:ONM720350 OXH720004:OXI720350 PHD720004:PHE720350 PQZ720004:PRA720350 QAV720004:QAW720350 QKR720004:QKS720350 QUN720004:QUO720350 REJ720004:REK720350 ROF720004:ROG720350 RYB720004:RYC720350 SHX720004:SHY720350 SRT720004:SRU720350 TBP720004:TBQ720350 TLL720004:TLM720350 TVH720004:TVI720350 UFD720004:UFE720350 UOZ720004:UPA720350 UYV720004:UYW720350 VIR720004:VIS720350 VSN720004:VSO720350 WCJ720004:WCK720350 WMF720004:WMG720350 WWB720004:WWC720350 T785540:U785886 JP785540:JQ785886 TL785540:TM785886 ADH785540:ADI785886 AND785540:ANE785886 AWZ785540:AXA785886 BGV785540:BGW785886 BQR785540:BQS785886 CAN785540:CAO785886 CKJ785540:CKK785886 CUF785540:CUG785886 DEB785540:DEC785886 DNX785540:DNY785886 DXT785540:DXU785886 EHP785540:EHQ785886 ERL785540:ERM785886 FBH785540:FBI785886 FLD785540:FLE785886 FUZ785540:FVA785886 GEV785540:GEW785886 GOR785540:GOS785886 GYN785540:GYO785886 HIJ785540:HIK785886 HSF785540:HSG785886 ICB785540:ICC785886 ILX785540:ILY785886 IVT785540:IVU785886 JFP785540:JFQ785886 JPL785540:JPM785886 JZH785540:JZI785886 KJD785540:KJE785886 KSZ785540:KTA785886 LCV785540:LCW785886 LMR785540:LMS785886 LWN785540:LWO785886 MGJ785540:MGK785886 MQF785540:MQG785886 NAB785540:NAC785886 NJX785540:NJY785886 NTT785540:NTU785886 ODP785540:ODQ785886 ONL785540:ONM785886 OXH785540:OXI785886 PHD785540:PHE785886 PQZ785540:PRA785886 QAV785540:QAW785886 QKR785540:QKS785886 QUN785540:QUO785886 REJ785540:REK785886 ROF785540:ROG785886 RYB785540:RYC785886 SHX785540:SHY785886 SRT785540:SRU785886 TBP785540:TBQ785886 TLL785540:TLM785886 TVH785540:TVI785886 UFD785540:UFE785886 UOZ785540:UPA785886 UYV785540:UYW785886 VIR785540:VIS785886 VSN785540:VSO785886 WCJ785540:WCK785886 WMF785540:WMG785886 WWB785540:WWC785886 T851076:U851422 JP851076:JQ851422 TL851076:TM851422 ADH851076:ADI851422 AND851076:ANE851422 AWZ851076:AXA851422 BGV851076:BGW851422 BQR851076:BQS851422 CAN851076:CAO851422 CKJ851076:CKK851422 CUF851076:CUG851422 DEB851076:DEC851422 DNX851076:DNY851422 DXT851076:DXU851422 EHP851076:EHQ851422 ERL851076:ERM851422 FBH851076:FBI851422 FLD851076:FLE851422 FUZ851076:FVA851422 GEV851076:GEW851422 GOR851076:GOS851422 GYN851076:GYO851422 HIJ851076:HIK851422 HSF851076:HSG851422 ICB851076:ICC851422 ILX851076:ILY851422 IVT851076:IVU851422 JFP851076:JFQ851422 JPL851076:JPM851422 JZH851076:JZI851422 KJD851076:KJE851422 KSZ851076:KTA851422 LCV851076:LCW851422 LMR851076:LMS851422 LWN851076:LWO851422 MGJ851076:MGK851422 MQF851076:MQG851422 NAB851076:NAC851422 NJX851076:NJY851422 NTT851076:NTU851422 ODP851076:ODQ851422 ONL851076:ONM851422 OXH851076:OXI851422 PHD851076:PHE851422 PQZ851076:PRA851422 QAV851076:QAW851422 QKR851076:QKS851422 QUN851076:QUO851422 REJ851076:REK851422 ROF851076:ROG851422 RYB851076:RYC851422 SHX851076:SHY851422 SRT851076:SRU851422 TBP851076:TBQ851422 TLL851076:TLM851422 TVH851076:TVI851422 UFD851076:UFE851422 UOZ851076:UPA851422 UYV851076:UYW851422 VIR851076:VIS851422 VSN851076:VSO851422 WCJ851076:WCK851422 WMF851076:WMG851422 WWB851076:WWC851422 T916612:U916958 JP916612:JQ916958 TL916612:TM916958 ADH916612:ADI916958 AND916612:ANE916958 AWZ916612:AXA916958 BGV916612:BGW916958 BQR916612:BQS916958 CAN916612:CAO916958 CKJ916612:CKK916958 CUF916612:CUG916958 DEB916612:DEC916958 DNX916612:DNY916958 DXT916612:DXU916958 EHP916612:EHQ916958 ERL916612:ERM916958 FBH916612:FBI916958 FLD916612:FLE916958 FUZ916612:FVA916958 GEV916612:GEW916958 GOR916612:GOS916958 GYN916612:GYO916958 HIJ916612:HIK916958 HSF916612:HSG916958 ICB916612:ICC916958 ILX916612:ILY916958 IVT916612:IVU916958 JFP916612:JFQ916958 JPL916612:JPM916958 JZH916612:JZI916958 KJD916612:KJE916958 KSZ916612:KTA916958 LCV916612:LCW916958 LMR916612:LMS916958 LWN916612:LWO916958 MGJ916612:MGK916958 MQF916612:MQG916958 NAB916612:NAC916958 NJX916612:NJY916958 NTT916612:NTU916958 ODP916612:ODQ916958 ONL916612:ONM916958 OXH916612:OXI916958 PHD916612:PHE916958 PQZ916612:PRA916958 QAV916612:QAW916958 QKR916612:QKS916958 QUN916612:QUO916958 REJ916612:REK916958 ROF916612:ROG916958 RYB916612:RYC916958 SHX916612:SHY916958 SRT916612:SRU916958 TBP916612:TBQ916958 TLL916612:TLM916958 TVH916612:TVI916958 UFD916612:UFE916958 UOZ916612:UPA916958 UYV916612:UYW916958 VIR916612:VIS916958 VSN916612:VSO916958 WCJ916612:WCK916958 WMF916612:WMG916958 WWB916612:WWC916958 T982148:U982494 JP982148:JQ982494 TL982148:TM982494 ADH982148:ADI982494 AND982148:ANE982494 AWZ982148:AXA982494 BGV982148:BGW982494 BQR982148:BQS982494 CAN982148:CAO982494 CKJ982148:CKK982494 CUF982148:CUG982494 DEB982148:DEC982494 DNX982148:DNY982494 DXT982148:DXU982494 EHP982148:EHQ982494 ERL982148:ERM982494 FBH982148:FBI982494 FLD982148:FLE982494 FUZ982148:FVA982494 GEV982148:GEW982494 GOR982148:GOS982494 GYN982148:GYO982494 HIJ982148:HIK982494 HSF982148:HSG982494 ICB982148:ICC982494 ILX982148:ILY982494 IVT982148:IVU982494 JFP982148:JFQ982494 JPL982148:JPM982494 JZH982148:JZI982494 KJD982148:KJE982494 KSZ982148:KTA982494 LCV982148:LCW982494 LMR982148:LMS982494 LWN982148:LWO982494 MGJ982148:MGK982494 MQF982148:MQG982494 NAB982148:NAC982494 NJX982148:NJY982494 NTT982148:NTU982494 ODP982148:ODQ982494 ONL982148:ONM982494 OXH982148:OXI982494 PHD982148:PHE982494 PQZ982148:PRA982494 QAV982148:QAW982494 QKR982148:QKS982494 QUN982148:QUO982494 REJ982148:REK982494 ROF982148:ROG982494 RYB982148:RYC982494 SHX982148:SHY982494 SRT982148:SRU982494 TBP982148:TBQ982494 TLL982148:TLM982494 TVH982148:TVI982494 UFD982148:UFE982494 UOZ982148:UPA982494 UYV982148:UYW982494 VIR982148:VIS982494 VSN982148:VSO982494 WCJ982148:WCK982494 WMF982148:WMG982494 WWB982148:WWC982494">
      <formula1>балл2</formula1>
    </dataValidation>
    <dataValidation type="list" allowBlank="1" showInputMessage="1" showErrorMessage="1" sqref="J4:K74 JF4:JG74 TB4:TC74 ACX4:ACY74 AMT4:AMU74 AWP4:AWQ74 BGL4:BGM74 BQH4:BQI74 CAD4:CAE74 CJZ4:CKA74 CTV4:CTW74 DDR4:DDS74 DNN4:DNO74 DXJ4:DXK74 EHF4:EHG74 ERB4:ERC74 FAX4:FAY74 FKT4:FKU74 FUP4:FUQ74 GEL4:GEM74 GOH4:GOI74 GYD4:GYE74 HHZ4:HIA74 HRV4:HRW74 IBR4:IBS74 ILN4:ILO74 IVJ4:IVK74 JFF4:JFG74 JPB4:JPC74 JYX4:JYY74 KIT4:KIU74 KSP4:KSQ74 LCL4:LCM74 LMH4:LMI74 LWD4:LWE74 MFZ4:MGA74 MPV4:MPW74 MZR4:MZS74 NJN4:NJO74 NTJ4:NTK74 ODF4:ODG74 ONB4:ONC74 OWX4:OWY74 PGT4:PGU74 PQP4:PQQ74 QAL4:QAM74 QKH4:QKI74 QUD4:QUE74 RDZ4:REA74 RNV4:RNW74 RXR4:RXS74 SHN4:SHO74 SRJ4:SRK74 TBF4:TBG74 TLB4:TLC74 TUX4:TUY74 UET4:UEU74 UOP4:UOQ74 UYL4:UYM74 VIH4:VII74 VSD4:VSE74 WBZ4:WCA74 WLV4:WLW74 WVR4:WVS74 J64644:K64990 JF64644:JG64990 TB64644:TC64990 ACX64644:ACY64990 AMT64644:AMU64990 AWP64644:AWQ64990 BGL64644:BGM64990 BQH64644:BQI64990 CAD64644:CAE64990 CJZ64644:CKA64990 CTV64644:CTW64990 DDR64644:DDS64990 DNN64644:DNO64990 DXJ64644:DXK64990 EHF64644:EHG64990 ERB64644:ERC64990 FAX64644:FAY64990 FKT64644:FKU64990 FUP64644:FUQ64990 GEL64644:GEM64990 GOH64644:GOI64990 GYD64644:GYE64990 HHZ64644:HIA64990 HRV64644:HRW64990 IBR64644:IBS64990 ILN64644:ILO64990 IVJ64644:IVK64990 JFF64644:JFG64990 JPB64644:JPC64990 JYX64644:JYY64990 KIT64644:KIU64990 KSP64644:KSQ64990 LCL64644:LCM64990 LMH64644:LMI64990 LWD64644:LWE64990 MFZ64644:MGA64990 MPV64644:MPW64990 MZR64644:MZS64990 NJN64644:NJO64990 NTJ64644:NTK64990 ODF64644:ODG64990 ONB64644:ONC64990 OWX64644:OWY64990 PGT64644:PGU64990 PQP64644:PQQ64990 QAL64644:QAM64990 QKH64644:QKI64990 QUD64644:QUE64990 RDZ64644:REA64990 RNV64644:RNW64990 RXR64644:RXS64990 SHN64644:SHO64990 SRJ64644:SRK64990 TBF64644:TBG64990 TLB64644:TLC64990 TUX64644:TUY64990 UET64644:UEU64990 UOP64644:UOQ64990 UYL64644:UYM64990 VIH64644:VII64990 VSD64644:VSE64990 WBZ64644:WCA64990 WLV64644:WLW64990 WVR64644:WVS64990 J130180:K130526 JF130180:JG130526 TB130180:TC130526 ACX130180:ACY130526 AMT130180:AMU130526 AWP130180:AWQ130526 BGL130180:BGM130526 BQH130180:BQI130526 CAD130180:CAE130526 CJZ130180:CKA130526 CTV130180:CTW130526 DDR130180:DDS130526 DNN130180:DNO130526 DXJ130180:DXK130526 EHF130180:EHG130526 ERB130180:ERC130526 FAX130180:FAY130526 FKT130180:FKU130526 FUP130180:FUQ130526 GEL130180:GEM130526 GOH130180:GOI130526 GYD130180:GYE130526 HHZ130180:HIA130526 HRV130180:HRW130526 IBR130180:IBS130526 ILN130180:ILO130526 IVJ130180:IVK130526 JFF130180:JFG130526 JPB130180:JPC130526 JYX130180:JYY130526 KIT130180:KIU130526 KSP130180:KSQ130526 LCL130180:LCM130526 LMH130180:LMI130526 LWD130180:LWE130526 MFZ130180:MGA130526 MPV130180:MPW130526 MZR130180:MZS130526 NJN130180:NJO130526 NTJ130180:NTK130526 ODF130180:ODG130526 ONB130180:ONC130526 OWX130180:OWY130526 PGT130180:PGU130526 PQP130180:PQQ130526 QAL130180:QAM130526 QKH130180:QKI130526 QUD130180:QUE130526 RDZ130180:REA130526 RNV130180:RNW130526 RXR130180:RXS130526 SHN130180:SHO130526 SRJ130180:SRK130526 TBF130180:TBG130526 TLB130180:TLC130526 TUX130180:TUY130526 UET130180:UEU130526 UOP130180:UOQ130526 UYL130180:UYM130526 VIH130180:VII130526 VSD130180:VSE130526 WBZ130180:WCA130526 WLV130180:WLW130526 WVR130180:WVS130526 J195716:K196062 JF195716:JG196062 TB195716:TC196062 ACX195716:ACY196062 AMT195716:AMU196062 AWP195716:AWQ196062 BGL195716:BGM196062 BQH195716:BQI196062 CAD195716:CAE196062 CJZ195716:CKA196062 CTV195716:CTW196062 DDR195716:DDS196062 DNN195716:DNO196062 DXJ195716:DXK196062 EHF195716:EHG196062 ERB195716:ERC196062 FAX195716:FAY196062 FKT195716:FKU196062 FUP195716:FUQ196062 GEL195716:GEM196062 GOH195716:GOI196062 GYD195716:GYE196062 HHZ195716:HIA196062 HRV195716:HRW196062 IBR195716:IBS196062 ILN195716:ILO196062 IVJ195716:IVK196062 JFF195716:JFG196062 JPB195716:JPC196062 JYX195716:JYY196062 KIT195716:KIU196062 KSP195716:KSQ196062 LCL195716:LCM196062 LMH195716:LMI196062 LWD195716:LWE196062 MFZ195716:MGA196062 MPV195716:MPW196062 MZR195716:MZS196062 NJN195716:NJO196062 NTJ195716:NTK196062 ODF195716:ODG196062 ONB195716:ONC196062 OWX195716:OWY196062 PGT195716:PGU196062 PQP195716:PQQ196062 QAL195716:QAM196062 QKH195716:QKI196062 QUD195716:QUE196062 RDZ195716:REA196062 RNV195716:RNW196062 RXR195716:RXS196062 SHN195716:SHO196062 SRJ195716:SRK196062 TBF195716:TBG196062 TLB195716:TLC196062 TUX195716:TUY196062 UET195716:UEU196062 UOP195716:UOQ196062 UYL195716:UYM196062 VIH195716:VII196062 VSD195716:VSE196062 WBZ195716:WCA196062 WLV195716:WLW196062 WVR195716:WVS196062 J261252:K261598 JF261252:JG261598 TB261252:TC261598 ACX261252:ACY261598 AMT261252:AMU261598 AWP261252:AWQ261598 BGL261252:BGM261598 BQH261252:BQI261598 CAD261252:CAE261598 CJZ261252:CKA261598 CTV261252:CTW261598 DDR261252:DDS261598 DNN261252:DNO261598 DXJ261252:DXK261598 EHF261252:EHG261598 ERB261252:ERC261598 FAX261252:FAY261598 FKT261252:FKU261598 FUP261252:FUQ261598 GEL261252:GEM261598 GOH261252:GOI261598 GYD261252:GYE261598 HHZ261252:HIA261598 HRV261252:HRW261598 IBR261252:IBS261598 ILN261252:ILO261598 IVJ261252:IVK261598 JFF261252:JFG261598 JPB261252:JPC261598 JYX261252:JYY261598 KIT261252:KIU261598 KSP261252:KSQ261598 LCL261252:LCM261598 LMH261252:LMI261598 LWD261252:LWE261598 MFZ261252:MGA261598 MPV261252:MPW261598 MZR261252:MZS261598 NJN261252:NJO261598 NTJ261252:NTK261598 ODF261252:ODG261598 ONB261252:ONC261598 OWX261252:OWY261598 PGT261252:PGU261598 PQP261252:PQQ261598 QAL261252:QAM261598 QKH261252:QKI261598 QUD261252:QUE261598 RDZ261252:REA261598 RNV261252:RNW261598 RXR261252:RXS261598 SHN261252:SHO261598 SRJ261252:SRK261598 TBF261252:TBG261598 TLB261252:TLC261598 TUX261252:TUY261598 UET261252:UEU261598 UOP261252:UOQ261598 UYL261252:UYM261598 VIH261252:VII261598 VSD261252:VSE261598 WBZ261252:WCA261598 WLV261252:WLW261598 WVR261252:WVS261598 J326788:K327134 JF326788:JG327134 TB326788:TC327134 ACX326788:ACY327134 AMT326788:AMU327134 AWP326788:AWQ327134 BGL326788:BGM327134 BQH326788:BQI327134 CAD326788:CAE327134 CJZ326788:CKA327134 CTV326788:CTW327134 DDR326788:DDS327134 DNN326788:DNO327134 DXJ326788:DXK327134 EHF326788:EHG327134 ERB326788:ERC327134 FAX326788:FAY327134 FKT326788:FKU327134 FUP326788:FUQ327134 GEL326788:GEM327134 GOH326788:GOI327134 GYD326788:GYE327134 HHZ326788:HIA327134 HRV326788:HRW327134 IBR326788:IBS327134 ILN326788:ILO327134 IVJ326788:IVK327134 JFF326788:JFG327134 JPB326788:JPC327134 JYX326788:JYY327134 KIT326788:KIU327134 KSP326788:KSQ327134 LCL326788:LCM327134 LMH326788:LMI327134 LWD326788:LWE327134 MFZ326788:MGA327134 MPV326788:MPW327134 MZR326788:MZS327134 NJN326788:NJO327134 NTJ326788:NTK327134 ODF326788:ODG327134 ONB326788:ONC327134 OWX326788:OWY327134 PGT326788:PGU327134 PQP326788:PQQ327134 QAL326788:QAM327134 QKH326788:QKI327134 QUD326788:QUE327134 RDZ326788:REA327134 RNV326788:RNW327134 RXR326788:RXS327134 SHN326788:SHO327134 SRJ326788:SRK327134 TBF326788:TBG327134 TLB326788:TLC327134 TUX326788:TUY327134 UET326788:UEU327134 UOP326788:UOQ327134 UYL326788:UYM327134 VIH326788:VII327134 VSD326788:VSE327134 WBZ326788:WCA327134 WLV326788:WLW327134 WVR326788:WVS327134 J392324:K392670 JF392324:JG392670 TB392324:TC392670 ACX392324:ACY392670 AMT392324:AMU392670 AWP392324:AWQ392670 BGL392324:BGM392670 BQH392324:BQI392670 CAD392324:CAE392670 CJZ392324:CKA392670 CTV392324:CTW392670 DDR392324:DDS392670 DNN392324:DNO392670 DXJ392324:DXK392670 EHF392324:EHG392670 ERB392324:ERC392670 FAX392324:FAY392670 FKT392324:FKU392670 FUP392324:FUQ392670 GEL392324:GEM392670 GOH392324:GOI392670 GYD392324:GYE392670 HHZ392324:HIA392670 HRV392324:HRW392670 IBR392324:IBS392670 ILN392324:ILO392670 IVJ392324:IVK392670 JFF392324:JFG392670 JPB392324:JPC392670 JYX392324:JYY392670 KIT392324:KIU392670 KSP392324:KSQ392670 LCL392324:LCM392670 LMH392324:LMI392670 LWD392324:LWE392670 MFZ392324:MGA392670 MPV392324:MPW392670 MZR392324:MZS392670 NJN392324:NJO392670 NTJ392324:NTK392670 ODF392324:ODG392670 ONB392324:ONC392670 OWX392324:OWY392670 PGT392324:PGU392670 PQP392324:PQQ392670 QAL392324:QAM392670 QKH392324:QKI392670 QUD392324:QUE392670 RDZ392324:REA392670 RNV392324:RNW392670 RXR392324:RXS392670 SHN392324:SHO392670 SRJ392324:SRK392670 TBF392324:TBG392670 TLB392324:TLC392670 TUX392324:TUY392670 UET392324:UEU392670 UOP392324:UOQ392670 UYL392324:UYM392670 VIH392324:VII392670 VSD392324:VSE392670 WBZ392324:WCA392670 WLV392324:WLW392670 WVR392324:WVS392670 J457860:K458206 JF457860:JG458206 TB457860:TC458206 ACX457860:ACY458206 AMT457860:AMU458206 AWP457860:AWQ458206 BGL457860:BGM458206 BQH457860:BQI458206 CAD457860:CAE458206 CJZ457860:CKA458206 CTV457860:CTW458206 DDR457860:DDS458206 DNN457860:DNO458206 DXJ457860:DXK458206 EHF457860:EHG458206 ERB457860:ERC458206 FAX457860:FAY458206 FKT457860:FKU458206 FUP457860:FUQ458206 GEL457860:GEM458206 GOH457860:GOI458206 GYD457860:GYE458206 HHZ457860:HIA458206 HRV457860:HRW458206 IBR457860:IBS458206 ILN457860:ILO458206 IVJ457860:IVK458206 JFF457860:JFG458206 JPB457860:JPC458206 JYX457860:JYY458206 KIT457860:KIU458206 KSP457860:KSQ458206 LCL457860:LCM458206 LMH457860:LMI458206 LWD457860:LWE458206 MFZ457860:MGA458206 MPV457860:MPW458206 MZR457860:MZS458206 NJN457860:NJO458206 NTJ457860:NTK458206 ODF457860:ODG458206 ONB457860:ONC458206 OWX457860:OWY458206 PGT457860:PGU458206 PQP457860:PQQ458206 QAL457860:QAM458206 QKH457860:QKI458206 QUD457860:QUE458206 RDZ457860:REA458206 RNV457860:RNW458206 RXR457860:RXS458206 SHN457860:SHO458206 SRJ457860:SRK458206 TBF457860:TBG458206 TLB457860:TLC458206 TUX457860:TUY458206 UET457860:UEU458206 UOP457860:UOQ458206 UYL457860:UYM458206 VIH457860:VII458206 VSD457860:VSE458206 WBZ457860:WCA458206 WLV457860:WLW458206 WVR457860:WVS458206 J523396:K523742 JF523396:JG523742 TB523396:TC523742 ACX523396:ACY523742 AMT523396:AMU523742 AWP523396:AWQ523742 BGL523396:BGM523742 BQH523396:BQI523742 CAD523396:CAE523742 CJZ523396:CKA523742 CTV523396:CTW523742 DDR523396:DDS523742 DNN523396:DNO523742 DXJ523396:DXK523742 EHF523396:EHG523742 ERB523396:ERC523742 FAX523396:FAY523742 FKT523396:FKU523742 FUP523396:FUQ523742 GEL523396:GEM523742 GOH523396:GOI523742 GYD523396:GYE523742 HHZ523396:HIA523742 HRV523396:HRW523742 IBR523396:IBS523742 ILN523396:ILO523742 IVJ523396:IVK523742 JFF523396:JFG523742 JPB523396:JPC523742 JYX523396:JYY523742 KIT523396:KIU523742 KSP523396:KSQ523742 LCL523396:LCM523742 LMH523396:LMI523742 LWD523396:LWE523742 MFZ523396:MGA523742 MPV523396:MPW523742 MZR523396:MZS523742 NJN523396:NJO523742 NTJ523396:NTK523742 ODF523396:ODG523742 ONB523396:ONC523742 OWX523396:OWY523742 PGT523396:PGU523742 PQP523396:PQQ523742 QAL523396:QAM523742 QKH523396:QKI523742 QUD523396:QUE523742 RDZ523396:REA523742 RNV523396:RNW523742 RXR523396:RXS523742 SHN523396:SHO523742 SRJ523396:SRK523742 TBF523396:TBG523742 TLB523396:TLC523742 TUX523396:TUY523742 UET523396:UEU523742 UOP523396:UOQ523742 UYL523396:UYM523742 VIH523396:VII523742 VSD523396:VSE523742 WBZ523396:WCA523742 WLV523396:WLW523742 WVR523396:WVS523742 J588932:K589278 JF588932:JG589278 TB588932:TC589278 ACX588932:ACY589278 AMT588932:AMU589278 AWP588932:AWQ589278 BGL588932:BGM589278 BQH588932:BQI589278 CAD588932:CAE589278 CJZ588932:CKA589278 CTV588932:CTW589278 DDR588932:DDS589278 DNN588932:DNO589278 DXJ588932:DXK589278 EHF588932:EHG589278 ERB588932:ERC589278 FAX588932:FAY589278 FKT588932:FKU589278 FUP588932:FUQ589278 GEL588932:GEM589278 GOH588932:GOI589278 GYD588932:GYE589278 HHZ588932:HIA589278 HRV588932:HRW589278 IBR588932:IBS589278 ILN588932:ILO589278 IVJ588932:IVK589278 JFF588932:JFG589278 JPB588932:JPC589278 JYX588932:JYY589278 KIT588932:KIU589278 KSP588932:KSQ589278 LCL588932:LCM589278 LMH588932:LMI589278 LWD588932:LWE589278 MFZ588932:MGA589278 MPV588932:MPW589278 MZR588932:MZS589278 NJN588932:NJO589278 NTJ588932:NTK589278 ODF588932:ODG589278 ONB588932:ONC589278 OWX588932:OWY589278 PGT588932:PGU589278 PQP588932:PQQ589278 QAL588932:QAM589278 QKH588932:QKI589278 QUD588932:QUE589278 RDZ588932:REA589278 RNV588932:RNW589278 RXR588932:RXS589278 SHN588932:SHO589278 SRJ588932:SRK589278 TBF588932:TBG589278 TLB588932:TLC589278 TUX588932:TUY589278 UET588932:UEU589278 UOP588932:UOQ589278 UYL588932:UYM589278 VIH588932:VII589278 VSD588932:VSE589278 WBZ588932:WCA589278 WLV588932:WLW589278 WVR588932:WVS589278 J654468:K654814 JF654468:JG654814 TB654468:TC654814 ACX654468:ACY654814 AMT654468:AMU654814 AWP654468:AWQ654814 BGL654468:BGM654814 BQH654468:BQI654814 CAD654468:CAE654814 CJZ654468:CKA654814 CTV654468:CTW654814 DDR654468:DDS654814 DNN654468:DNO654814 DXJ654468:DXK654814 EHF654468:EHG654814 ERB654468:ERC654814 FAX654468:FAY654814 FKT654468:FKU654814 FUP654468:FUQ654814 GEL654468:GEM654814 GOH654468:GOI654814 GYD654468:GYE654814 HHZ654468:HIA654814 HRV654468:HRW654814 IBR654468:IBS654814 ILN654468:ILO654814 IVJ654468:IVK654814 JFF654468:JFG654814 JPB654468:JPC654814 JYX654468:JYY654814 KIT654468:KIU654814 KSP654468:KSQ654814 LCL654468:LCM654814 LMH654468:LMI654814 LWD654468:LWE654814 MFZ654468:MGA654814 MPV654468:MPW654814 MZR654468:MZS654814 NJN654468:NJO654814 NTJ654468:NTK654814 ODF654468:ODG654814 ONB654468:ONC654814 OWX654468:OWY654814 PGT654468:PGU654814 PQP654468:PQQ654814 QAL654468:QAM654814 QKH654468:QKI654814 QUD654468:QUE654814 RDZ654468:REA654814 RNV654468:RNW654814 RXR654468:RXS654814 SHN654468:SHO654814 SRJ654468:SRK654814 TBF654468:TBG654814 TLB654468:TLC654814 TUX654468:TUY654814 UET654468:UEU654814 UOP654468:UOQ654814 UYL654468:UYM654814 VIH654468:VII654814 VSD654468:VSE654814 WBZ654468:WCA654814 WLV654468:WLW654814 WVR654468:WVS654814 J720004:K720350 JF720004:JG720350 TB720004:TC720350 ACX720004:ACY720350 AMT720004:AMU720350 AWP720004:AWQ720350 BGL720004:BGM720350 BQH720004:BQI720350 CAD720004:CAE720350 CJZ720004:CKA720350 CTV720004:CTW720350 DDR720004:DDS720350 DNN720004:DNO720350 DXJ720004:DXK720350 EHF720004:EHG720350 ERB720004:ERC720350 FAX720004:FAY720350 FKT720004:FKU720350 FUP720004:FUQ720350 GEL720004:GEM720350 GOH720004:GOI720350 GYD720004:GYE720350 HHZ720004:HIA720350 HRV720004:HRW720350 IBR720004:IBS720350 ILN720004:ILO720350 IVJ720004:IVK720350 JFF720004:JFG720350 JPB720004:JPC720350 JYX720004:JYY720350 KIT720004:KIU720350 KSP720004:KSQ720350 LCL720004:LCM720350 LMH720004:LMI720350 LWD720004:LWE720350 MFZ720004:MGA720350 MPV720004:MPW720350 MZR720004:MZS720350 NJN720004:NJO720350 NTJ720004:NTK720350 ODF720004:ODG720350 ONB720004:ONC720350 OWX720004:OWY720350 PGT720004:PGU720350 PQP720004:PQQ720350 QAL720004:QAM720350 QKH720004:QKI720350 QUD720004:QUE720350 RDZ720004:REA720350 RNV720004:RNW720350 RXR720004:RXS720350 SHN720004:SHO720350 SRJ720004:SRK720350 TBF720004:TBG720350 TLB720004:TLC720350 TUX720004:TUY720350 UET720004:UEU720350 UOP720004:UOQ720350 UYL720004:UYM720350 VIH720004:VII720350 VSD720004:VSE720350 WBZ720004:WCA720350 WLV720004:WLW720350 WVR720004:WVS720350 J785540:K785886 JF785540:JG785886 TB785540:TC785886 ACX785540:ACY785886 AMT785540:AMU785886 AWP785540:AWQ785886 BGL785540:BGM785886 BQH785540:BQI785886 CAD785540:CAE785886 CJZ785540:CKA785886 CTV785540:CTW785886 DDR785540:DDS785886 DNN785540:DNO785886 DXJ785540:DXK785886 EHF785540:EHG785886 ERB785540:ERC785886 FAX785540:FAY785886 FKT785540:FKU785886 FUP785540:FUQ785886 GEL785540:GEM785886 GOH785540:GOI785886 GYD785540:GYE785886 HHZ785540:HIA785886 HRV785540:HRW785886 IBR785540:IBS785886 ILN785540:ILO785886 IVJ785540:IVK785886 JFF785540:JFG785886 JPB785540:JPC785886 JYX785540:JYY785886 KIT785540:KIU785886 KSP785540:KSQ785886 LCL785540:LCM785886 LMH785540:LMI785886 LWD785540:LWE785886 MFZ785540:MGA785886 MPV785540:MPW785886 MZR785540:MZS785886 NJN785540:NJO785886 NTJ785540:NTK785886 ODF785540:ODG785886 ONB785540:ONC785886 OWX785540:OWY785886 PGT785540:PGU785886 PQP785540:PQQ785886 QAL785540:QAM785886 QKH785540:QKI785886 QUD785540:QUE785886 RDZ785540:REA785886 RNV785540:RNW785886 RXR785540:RXS785886 SHN785540:SHO785886 SRJ785540:SRK785886 TBF785540:TBG785886 TLB785540:TLC785886 TUX785540:TUY785886 UET785540:UEU785886 UOP785540:UOQ785886 UYL785540:UYM785886 VIH785540:VII785886 VSD785540:VSE785886 WBZ785540:WCA785886 WLV785540:WLW785886 WVR785540:WVS785886 J851076:K851422 JF851076:JG851422 TB851076:TC851422 ACX851076:ACY851422 AMT851076:AMU851422 AWP851076:AWQ851422 BGL851076:BGM851422 BQH851076:BQI851422 CAD851076:CAE851422 CJZ851076:CKA851422 CTV851076:CTW851422 DDR851076:DDS851422 DNN851076:DNO851422 DXJ851076:DXK851422 EHF851076:EHG851422 ERB851076:ERC851422 FAX851076:FAY851422 FKT851076:FKU851422 FUP851076:FUQ851422 GEL851076:GEM851422 GOH851076:GOI851422 GYD851076:GYE851422 HHZ851076:HIA851422 HRV851076:HRW851422 IBR851076:IBS851422 ILN851076:ILO851422 IVJ851076:IVK851422 JFF851076:JFG851422 JPB851076:JPC851422 JYX851076:JYY851422 KIT851076:KIU851422 KSP851076:KSQ851422 LCL851076:LCM851422 LMH851076:LMI851422 LWD851076:LWE851422 MFZ851076:MGA851422 MPV851076:MPW851422 MZR851076:MZS851422 NJN851076:NJO851422 NTJ851076:NTK851422 ODF851076:ODG851422 ONB851076:ONC851422 OWX851076:OWY851422 PGT851076:PGU851422 PQP851076:PQQ851422 QAL851076:QAM851422 QKH851076:QKI851422 QUD851076:QUE851422 RDZ851076:REA851422 RNV851076:RNW851422 RXR851076:RXS851422 SHN851076:SHO851422 SRJ851076:SRK851422 TBF851076:TBG851422 TLB851076:TLC851422 TUX851076:TUY851422 UET851076:UEU851422 UOP851076:UOQ851422 UYL851076:UYM851422 VIH851076:VII851422 VSD851076:VSE851422 WBZ851076:WCA851422 WLV851076:WLW851422 WVR851076:WVS851422 J916612:K916958 JF916612:JG916958 TB916612:TC916958 ACX916612:ACY916958 AMT916612:AMU916958 AWP916612:AWQ916958 BGL916612:BGM916958 BQH916612:BQI916958 CAD916612:CAE916958 CJZ916612:CKA916958 CTV916612:CTW916958 DDR916612:DDS916958 DNN916612:DNO916958 DXJ916612:DXK916958 EHF916612:EHG916958 ERB916612:ERC916958 FAX916612:FAY916958 FKT916612:FKU916958 FUP916612:FUQ916958 GEL916612:GEM916958 GOH916612:GOI916958 GYD916612:GYE916958 HHZ916612:HIA916958 HRV916612:HRW916958 IBR916612:IBS916958 ILN916612:ILO916958 IVJ916612:IVK916958 JFF916612:JFG916958 JPB916612:JPC916958 JYX916612:JYY916958 KIT916612:KIU916958 KSP916612:KSQ916958 LCL916612:LCM916958 LMH916612:LMI916958 LWD916612:LWE916958 MFZ916612:MGA916958 MPV916612:MPW916958 MZR916612:MZS916958 NJN916612:NJO916958 NTJ916612:NTK916958 ODF916612:ODG916958 ONB916612:ONC916958 OWX916612:OWY916958 PGT916612:PGU916958 PQP916612:PQQ916958 QAL916612:QAM916958 QKH916612:QKI916958 QUD916612:QUE916958 RDZ916612:REA916958 RNV916612:RNW916958 RXR916612:RXS916958 SHN916612:SHO916958 SRJ916612:SRK916958 TBF916612:TBG916958 TLB916612:TLC916958 TUX916612:TUY916958 UET916612:UEU916958 UOP916612:UOQ916958 UYL916612:UYM916958 VIH916612:VII916958 VSD916612:VSE916958 WBZ916612:WCA916958 WLV916612:WLW916958 WVR916612:WVS916958 J982148:K982494 JF982148:JG982494 TB982148:TC982494 ACX982148:ACY982494 AMT982148:AMU982494 AWP982148:AWQ982494 BGL982148:BGM982494 BQH982148:BQI982494 CAD982148:CAE982494 CJZ982148:CKA982494 CTV982148:CTW982494 DDR982148:DDS982494 DNN982148:DNO982494 DXJ982148:DXK982494 EHF982148:EHG982494 ERB982148:ERC982494 FAX982148:FAY982494 FKT982148:FKU982494 FUP982148:FUQ982494 GEL982148:GEM982494 GOH982148:GOI982494 GYD982148:GYE982494 HHZ982148:HIA982494 HRV982148:HRW982494 IBR982148:IBS982494 ILN982148:ILO982494 IVJ982148:IVK982494 JFF982148:JFG982494 JPB982148:JPC982494 JYX982148:JYY982494 KIT982148:KIU982494 KSP982148:KSQ982494 LCL982148:LCM982494 LMH982148:LMI982494 LWD982148:LWE982494 MFZ982148:MGA982494 MPV982148:MPW982494 MZR982148:MZS982494 NJN982148:NJO982494 NTJ982148:NTK982494 ODF982148:ODG982494 ONB982148:ONC982494 OWX982148:OWY982494 PGT982148:PGU982494 PQP982148:PQQ982494 QAL982148:QAM982494 QKH982148:QKI982494 QUD982148:QUE982494 RDZ982148:REA982494 RNV982148:RNW982494 RXR982148:RXS982494 SHN982148:SHO982494 SRJ982148:SRK982494 TBF982148:TBG982494 TLB982148:TLC982494 TUX982148:TUY982494 UET982148:UEU982494 UOP982148:UOQ982494 UYL982148:UYM982494 VIH982148:VII982494 VSD982148:VSE982494 WBZ982148:WCA982494 WLV982148:WLW982494 WVR982148:WVS982494 N4:O74 JJ4:JK74 TF4:TG74 ADB4:ADC74 AMX4:AMY74 AWT4:AWU74 BGP4:BGQ74 BQL4:BQM74 CAH4:CAI74 CKD4:CKE74 CTZ4:CUA74 DDV4:DDW74 DNR4:DNS74 DXN4:DXO74 EHJ4:EHK74 ERF4:ERG74 FBB4:FBC74 FKX4:FKY74 FUT4:FUU74 GEP4:GEQ74 GOL4:GOM74 GYH4:GYI74 HID4:HIE74 HRZ4:HSA74 IBV4:IBW74 ILR4:ILS74 IVN4:IVO74 JFJ4:JFK74 JPF4:JPG74 JZB4:JZC74 KIX4:KIY74 KST4:KSU74 LCP4:LCQ74 LML4:LMM74 LWH4:LWI74 MGD4:MGE74 MPZ4:MQA74 MZV4:MZW74 NJR4:NJS74 NTN4:NTO74 ODJ4:ODK74 ONF4:ONG74 OXB4:OXC74 PGX4:PGY74 PQT4:PQU74 QAP4:QAQ74 QKL4:QKM74 QUH4:QUI74 RED4:REE74 RNZ4:ROA74 RXV4:RXW74 SHR4:SHS74 SRN4:SRO74 TBJ4:TBK74 TLF4:TLG74 TVB4:TVC74 UEX4:UEY74 UOT4:UOU74 UYP4:UYQ74 VIL4:VIM74 VSH4:VSI74 WCD4:WCE74 WLZ4:WMA74 WVV4:WVW74 N64644:O64990 JJ64644:JK64990 TF64644:TG64990 ADB64644:ADC64990 AMX64644:AMY64990 AWT64644:AWU64990 BGP64644:BGQ64990 BQL64644:BQM64990 CAH64644:CAI64990 CKD64644:CKE64990 CTZ64644:CUA64990 DDV64644:DDW64990 DNR64644:DNS64990 DXN64644:DXO64990 EHJ64644:EHK64990 ERF64644:ERG64990 FBB64644:FBC64990 FKX64644:FKY64990 FUT64644:FUU64990 GEP64644:GEQ64990 GOL64644:GOM64990 GYH64644:GYI64990 HID64644:HIE64990 HRZ64644:HSA64990 IBV64644:IBW64990 ILR64644:ILS64990 IVN64644:IVO64990 JFJ64644:JFK64990 JPF64644:JPG64990 JZB64644:JZC64990 KIX64644:KIY64990 KST64644:KSU64990 LCP64644:LCQ64990 LML64644:LMM64990 LWH64644:LWI64990 MGD64644:MGE64990 MPZ64644:MQA64990 MZV64644:MZW64990 NJR64644:NJS64990 NTN64644:NTO64990 ODJ64644:ODK64990 ONF64644:ONG64990 OXB64644:OXC64990 PGX64644:PGY64990 PQT64644:PQU64990 QAP64644:QAQ64990 QKL64644:QKM64990 QUH64644:QUI64990 RED64644:REE64990 RNZ64644:ROA64990 RXV64644:RXW64990 SHR64644:SHS64990 SRN64644:SRO64990 TBJ64644:TBK64990 TLF64644:TLG64990 TVB64644:TVC64990 UEX64644:UEY64990 UOT64644:UOU64990 UYP64644:UYQ64990 VIL64644:VIM64990 VSH64644:VSI64990 WCD64644:WCE64990 WLZ64644:WMA64990 WVV64644:WVW64990 N130180:O130526 JJ130180:JK130526 TF130180:TG130526 ADB130180:ADC130526 AMX130180:AMY130526 AWT130180:AWU130526 BGP130180:BGQ130526 BQL130180:BQM130526 CAH130180:CAI130526 CKD130180:CKE130526 CTZ130180:CUA130526 DDV130180:DDW130526 DNR130180:DNS130526 DXN130180:DXO130526 EHJ130180:EHK130526 ERF130180:ERG130526 FBB130180:FBC130526 FKX130180:FKY130526 FUT130180:FUU130526 GEP130180:GEQ130526 GOL130180:GOM130526 GYH130180:GYI130526 HID130180:HIE130526 HRZ130180:HSA130526 IBV130180:IBW130526 ILR130180:ILS130526 IVN130180:IVO130526 JFJ130180:JFK130526 JPF130180:JPG130526 JZB130180:JZC130526 KIX130180:KIY130526 KST130180:KSU130526 LCP130180:LCQ130526 LML130180:LMM130526 LWH130180:LWI130526 MGD130180:MGE130526 MPZ130180:MQA130526 MZV130180:MZW130526 NJR130180:NJS130526 NTN130180:NTO130526 ODJ130180:ODK130526 ONF130180:ONG130526 OXB130180:OXC130526 PGX130180:PGY130526 PQT130180:PQU130526 QAP130180:QAQ130526 QKL130180:QKM130526 QUH130180:QUI130526 RED130180:REE130526 RNZ130180:ROA130526 RXV130180:RXW130526 SHR130180:SHS130526 SRN130180:SRO130526 TBJ130180:TBK130526 TLF130180:TLG130526 TVB130180:TVC130526 UEX130180:UEY130526 UOT130180:UOU130526 UYP130180:UYQ130526 VIL130180:VIM130526 VSH130180:VSI130526 WCD130180:WCE130526 WLZ130180:WMA130526 WVV130180:WVW130526 N195716:O196062 JJ195716:JK196062 TF195716:TG196062 ADB195716:ADC196062 AMX195716:AMY196062 AWT195716:AWU196062 BGP195716:BGQ196062 BQL195716:BQM196062 CAH195716:CAI196062 CKD195716:CKE196062 CTZ195716:CUA196062 DDV195716:DDW196062 DNR195716:DNS196062 DXN195716:DXO196062 EHJ195716:EHK196062 ERF195716:ERG196062 FBB195716:FBC196062 FKX195716:FKY196062 FUT195716:FUU196062 GEP195716:GEQ196062 GOL195716:GOM196062 GYH195716:GYI196062 HID195716:HIE196062 HRZ195716:HSA196062 IBV195716:IBW196062 ILR195716:ILS196062 IVN195716:IVO196062 JFJ195716:JFK196062 JPF195716:JPG196062 JZB195716:JZC196062 KIX195716:KIY196062 KST195716:KSU196062 LCP195716:LCQ196062 LML195716:LMM196062 LWH195716:LWI196062 MGD195716:MGE196062 MPZ195716:MQA196062 MZV195716:MZW196062 NJR195716:NJS196062 NTN195716:NTO196062 ODJ195716:ODK196062 ONF195716:ONG196062 OXB195716:OXC196062 PGX195716:PGY196062 PQT195716:PQU196062 QAP195716:QAQ196062 QKL195716:QKM196062 QUH195716:QUI196062 RED195716:REE196062 RNZ195716:ROA196062 RXV195716:RXW196062 SHR195716:SHS196062 SRN195716:SRO196062 TBJ195716:TBK196062 TLF195716:TLG196062 TVB195716:TVC196062 UEX195716:UEY196062 UOT195716:UOU196062 UYP195716:UYQ196062 VIL195716:VIM196062 VSH195716:VSI196062 WCD195716:WCE196062 WLZ195716:WMA196062 WVV195716:WVW196062 N261252:O261598 JJ261252:JK261598 TF261252:TG261598 ADB261252:ADC261598 AMX261252:AMY261598 AWT261252:AWU261598 BGP261252:BGQ261598 BQL261252:BQM261598 CAH261252:CAI261598 CKD261252:CKE261598 CTZ261252:CUA261598 DDV261252:DDW261598 DNR261252:DNS261598 DXN261252:DXO261598 EHJ261252:EHK261598 ERF261252:ERG261598 FBB261252:FBC261598 FKX261252:FKY261598 FUT261252:FUU261598 GEP261252:GEQ261598 GOL261252:GOM261598 GYH261252:GYI261598 HID261252:HIE261598 HRZ261252:HSA261598 IBV261252:IBW261598 ILR261252:ILS261598 IVN261252:IVO261598 JFJ261252:JFK261598 JPF261252:JPG261598 JZB261252:JZC261598 KIX261252:KIY261598 KST261252:KSU261598 LCP261252:LCQ261598 LML261252:LMM261598 LWH261252:LWI261598 MGD261252:MGE261598 MPZ261252:MQA261598 MZV261252:MZW261598 NJR261252:NJS261598 NTN261252:NTO261598 ODJ261252:ODK261598 ONF261252:ONG261598 OXB261252:OXC261598 PGX261252:PGY261598 PQT261252:PQU261598 QAP261252:QAQ261598 QKL261252:QKM261598 QUH261252:QUI261598 RED261252:REE261598 RNZ261252:ROA261598 RXV261252:RXW261598 SHR261252:SHS261598 SRN261252:SRO261598 TBJ261252:TBK261598 TLF261252:TLG261598 TVB261252:TVC261598 UEX261252:UEY261598 UOT261252:UOU261598 UYP261252:UYQ261598 VIL261252:VIM261598 VSH261252:VSI261598 WCD261252:WCE261598 WLZ261252:WMA261598 WVV261252:WVW261598 N326788:O327134 JJ326788:JK327134 TF326788:TG327134 ADB326788:ADC327134 AMX326788:AMY327134 AWT326788:AWU327134 BGP326788:BGQ327134 BQL326788:BQM327134 CAH326788:CAI327134 CKD326788:CKE327134 CTZ326788:CUA327134 DDV326788:DDW327134 DNR326788:DNS327134 DXN326788:DXO327134 EHJ326788:EHK327134 ERF326788:ERG327134 FBB326788:FBC327134 FKX326788:FKY327134 FUT326788:FUU327134 GEP326788:GEQ327134 GOL326788:GOM327134 GYH326788:GYI327134 HID326788:HIE327134 HRZ326788:HSA327134 IBV326788:IBW327134 ILR326788:ILS327134 IVN326788:IVO327134 JFJ326788:JFK327134 JPF326788:JPG327134 JZB326788:JZC327134 KIX326788:KIY327134 KST326788:KSU327134 LCP326788:LCQ327134 LML326788:LMM327134 LWH326788:LWI327134 MGD326788:MGE327134 MPZ326788:MQA327134 MZV326788:MZW327134 NJR326788:NJS327134 NTN326788:NTO327134 ODJ326788:ODK327134 ONF326788:ONG327134 OXB326788:OXC327134 PGX326788:PGY327134 PQT326788:PQU327134 QAP326788:QAQ327134 QKL326788:QKM327134 QUH326788:QUI327134 RED326788:REE327134 RNZ326788:ROA327134 RXV326788:RXW327134 SHR326788:SHS327134 SRN326788:SRO327134 TBJ326788:TBK327134 TLF326788:TLG327134 TVB326788:TVC327134 UEX326788:UEY327134 UOT326788:UOU327134 UYP326788:UYQ327134 VIL326788:VIM327134 VSH326788:VSI327134 WCD326788:WCE327134 WLZ326788:WMA327134 WVV326788:WVW327134 N392324:O392670 JJ392324:JK392670 TF392324:TG392670 ADB392324:ADC392670 AMX392324:AMY392670 AWT392324:AWU392670 BGP392324:BGQ392670 BQL392324:BQM392670 CAH392324:CAI392670 CKD392324:CKE392670 CTZ392324:CUA392670 DDV392324:DDW392670 DNR392324:DNS392670 DXN392324:DXO392670 EHJ392324:EHK392670 ERF392324:ERG392670 FBB392324:FBC392670 FKX392324:FKY392670 FUT392324:FUU392670 GEP392324:GEQ392670 GOL392324:GOM392670 GYH392324:GYI392670 HID392324:HIE392670 HRZ392324:HSA392670 IBV392324:IBW392670 ILR392324:ILS392670 IVN392324:IVO392670 JFJ392324:JFK392670 JPF392324:JPG392670 JZB392324:JZC392670 KIX392324:KIY392670 KST392324:KSU392670 LCP392324:LCQ392670 LML392324:LMM392670 LWH392324:LWI392670 MGD392324:MGE392670 MPZ392324:MQA392670 MZV392324:MZW392670 NJR392324:NJS392670 NTN392324:NTO392670 ODJ392324:ODK392670 ONF392324:ONG392670 OXB392324:OXC392670 PGX392324:PGY392670 PQT392324:PQU392670 QAP392324:QAQ392670 QKL392324:QKM392670 QUH392324:QUI392670 RED392324:REE392670 RNZ392324:ROA392670 RXV392324:RXW392670 SHR392324:SHS392670 SRN392324:SRO392670 TBJ392324:TBK392670 TLF392324:TLG392670 TVB392324:TVC392670 UEX392324:UEY392670 UOT392324:UOU392670 UYP392324:UYQ392670 VIL392324:VIM392670 VSH392324:VSI392670 WCD392324:WCE392670 WLZ392324:WMA392670 WVV392324:WVW392670 N457860:O458206 JJ457860:JK458206 TF457860:TG458206 ADB457860:ADC458206 AMX457860:AMY458206 AWT457860:AWU458206 BGP457860:BGQ458206 BQL457860:BQM458206 CAH457860:CAI458206 CKD457860:CKE458206 CTZ457860:CUA458206 DDV457860:DDW458206 DNR457860:DNS458206 DXN457860:DXO458206 EHJ457860:EHK458206 ERF457860:ERG458206 FBB457860:FBC458206 FKX457860:FKY458206 FUT457860:FUU458206 GEP457860:GEQ458206 GOL457860:GOM458206 GYH457860:GYI458206 HID457860:HIE458206 HRZ457860:HSA458206 IBV457860:IBW458206 ILR457860:ILS458206 IVN457860:IVO458206 JFJ457860:JFK458206 JPF457860:JPG458206 JZB457860:JZC458206 KIX457860:KIY458206 KST457860:KSU458206 LCP457860:LCQ458206 LML457860:LMM458206 LWH457860:LWI458206 MGD457860:MGE458206 MPZ457860:MQA458206 MZV457860:MZW458206 NJR457860:NJS458206 NTN457860:NTO458206 ODJ457860:ODK458206 ONF457860:ONG458206 OXB457860:OXC458206 PGX457860:PGY458206 PQT457860:PQU458206 QAP457860:QAQ458206 QKL457860:QKM458206 QUH457860:QUI458206 RED457860:REE458206 RNZ457860:ROA458206 RXV457860:RXW458206 SHR457860:SHS458206 SRN457860:SRO458206 TBJ457860:TBK458206 TLF457860:TLG458206 TVB457860:TVC458206 UEX457860:UEY458206 UOT457860:UOU458206 UYP457860:UYQ458206 VIL457860:VIM458206 VSH457860:VSI458206 WCD457860:WCE458206 WLZ457860:WMA458206 WVV457860:WVW458206 N523396:O523742 JJ523396:JK523742 TF523396:TG523742 ADB523396:ADC523742 AMX523396:AMY523742 AWT523396:AWU523742 BGP523396:BGQ523742 BQL523396:BQM523742 CAH523396:CAI523742 CKD523396:CKE523742 CTZ523396:CUA523742 DDV523396:DDW523742 DNR523396:DNS523742 DXN523396:DXO523742 EHJ523396:EHK523742 ERF523396:ERG523742 FBB523396:FBC523742 FKX523396:FKY523742 FUT523396:FUU523742 GEP523396:GEQ523742 GOL523396:GOM523742 GYH523396:GYI523742 HID523396:HIE523742 HRZ523396:HSA523742 IBV523396:IBW523742 ILR523396:ILS523742 IVN523396:IVO523742 JFJ523396:JFK523742 JPF523396:JPG523742 JZB523396:JZC523742 KIX523396:KIY523742 KST523396:KSU523742 LCP523396:LCQ523742 LML523396:LMM523742 LWH523396:LWI523742 MGD523396:MGE523742 MPZ523396:MQA523742 MZV523396:MZW523742 NJR523396:NJS523742 NTN523396:NTO523742 ODJ523396:ODK523742 ONF523396:ONG523742 OXB523396:OXC523742 PGX523396:PGY523742 PQT523396:PQU523742 QAP523396:QAQ523742 QKL523396:QKM523742 QUH523396:QUI523742 RED523396:REE523742 RNZ523396:ROA523742 RXV523396:RXW523742 SHR523396:SHS523742 SRN523396:SRO523742 TBJ523396:TBK523742 TLF523396:TLG523742 TVB523396:TVC523742 UEX523396:UEY523742 UOT523396:UOU523742 UYP523396:UYQ523742 VIL523396:VIM523742 VSH523396:VSI523742 WCD523396:WCE523742 WLZ523396:WMA523742 WVV523396:WVW523742 N588932:O589278 JJ588932:JK589278 TF588932:TG589278 ADB588932:ADC589278 AMX588932:AMY589278 AWT588932:AWU589278 BGP588932:BGQ589278 BQL588932:BQM589278 CAH588932:CAI589278 CKD588932:CKE589278 CTZ588932:CUA589278 DDV588932:DDW589278 DNR588932:DNS589278 DXN588932:DXO589278 EHJ588932:EHK589278 ERF588932:ERG589278 FBB588932:FBC589278 FKX588932:FKY589278 FUT588932:FUU589278 GEP588932:GEQ589278 GOL588932:GOM589278 GYH588932:GYI589278 HID588932:HIE589278 HRZ588932:HSA589278 IBV588932:IBW589278 ILR588932:ILS589278 IVN588932:IVO589278 JFJ588932:JFK589278 JPF588932:JPG589278 JZB588932:JZC589278 KIX588932:KIY589278 KST588932:KSU589278 LCP588932:LCQ589278 LML588932:LMM589278 LWH588932:LWI589278 MGD588932:MGE589278 MPZ588932:MQA589278 MZV588932:MZW589278 NJR588932:NJS589278 NTN588932:NTO589278 ODJ588932:ODK589278 ONF588932:ONG589278 OXB588932:OXC589278 PGX588932:PGY589278 PQT588932:PQU589278 QAP588932:QAQ589278 QKL588932:QKM589278 QUH588932:QUI589278 RED588932:REE589278 RNZ588932:ROA589278 RXV588932:RXW589278 SHR588932:SHS589278 SRN588932:SRO589278 TBJ588932:TBK589278 TLF588932:TLG589278 TVB588932:TVC589278 UEX588932:UEY589278 UOT588932:UOU589278 UYP588932:UYQ589278 VIL588932:VIM589278 VSH588932:VSI589278 WCD588932:WCE589278 WLZ588932:WMA589278 WVV588932:WVW589278 N654468:O654814 JJ654468:JK654814 TF654468:TG654814 ADB654468:ADC654814 AMX654468:AMY654814 AWT654468:AWU654814 BGP654468:BGQ654814 BQL654468:BQM654814 CAH654468:CAI654814 CKD654468:CKE654814 CTZ654468:CUA654814 DDV654468:DDW654814 DNR654468:DNS654814 DXN654468:DXO654814 EHJ654468:EHK654814 ERF654468:ERG654814 FBB654468:FBC654814 FKX654468:FKY654814 FUT654468:FUU654814 GEP654468:GEQ654814 GOL654468:GOM654814 GYH654468:GYI654814 HID654468:HIE654814 HRZ654468:HSA654814 IBV654468:IBW654814 ILR654468:ILS654814 IVN654468:IVO654814 JFJ654468:JFK654814 JPF654468:JPG654814 JZB654468:JZC654814 KIX654468:KIY654814 KST654468:KSU654814 LCP654468:LCQ654814 LML654468:LMM654814 LWH654468:LWI654814 MGD654468:MGE654814 MPZ654468:MQA654814 MZV654468:MZW654814 NJR654468:NJS654814 NTN654468:NTO654814 ODJ654468:ODK654814 ONF654468:ONG654814 OXB654468:OXC654814 PGX654468:PGY654814 PQT654468:PQU654814 QAP654468:QAQ654814 QKL654468:QKM654814 QUH654468:QUI654814 RED654468:REE654814 RNZ654468:ROA654814 RXV654468:RXW654814 SHR654468:SHS654814 SRN654468:SRO654814 TBJ654468:TBK654814 TLF654468:TLG654814 TVB654468:TVC654814 UEX654468:UEY654814 UOT654468:UOU654814 UYP654468:UYQ654814 VIL654468:VIM654814 VSH654468:VSI654814 WCD654468:WCE654814 WLZ654468:WMA654814 WVV654468:WVW654814 N720004:O720350 JJ720004:JK720350 TF720004:TG720350 ADB720004:ADC720350 AMX720004:AMY720350 AWT720004:AWU720350 BGP720004:BGQ720350 BQL720004:BQM720350 CAH720004:CAI720350 CKD720004:CKE720350 CTZ720004:CUA720350 DDV720004:DDW720350 DNR720004:DNS720350 DXN720004:DXO720350 EHJ720004:EHK720350 ERF720004:ERG720350 FBB720004:FBC720350 FKX720004:FKY720350 FUT720004:FUU720350 GEP720004:GEQ720350 GOL720004:GOM720350 GYH720004:GYI720350 HID720004:HIE720350 HRZ720004:HSA720350 IBV720004:IBW720350 ILR720004:ILS720350 IVN720004:IVO720350 JFJ720004:JFK720350 JPF720004:JPG720350 JZB720004:JZC720350 KIX720004:KIY720350 KST720004:KSU720350 LCP720004:LCQ720350 LML720004:LMM720350 LWH720004:LWI720350 MGD720004:MGE720350 MPZ720004:MQA720350 MZV720004:MZW720350 NJR720004:NJS720350 NTN720004:NTO720350 ODJ720004:ODK720350 ONF720004:ONG720350 OXB720004:OXC720350 PGX720004:PGY720350 PQT720004:PQU720350 QAP720004:QAQ720350 QKL720004:QKM720350 QUH720004:QUI720350 RED720004:REE720350 RNZ720004:ROA720350 RXV720004:RXW720350 SHR720004:SHS720350 SRN720004:SRO720350 TBJ720004:TBK720350 TLF720004:TLG720350 TVB720004:TVC720350 UEX720004:UEY720350 UOT720004:UOU720350 UYP720004:UYQ720350 VIL720004:VIM720350 VSH720004:VSI720350 WCD720004:WCE720350 WLZ720004:WMA720350 WVV720004:WVW720350 N785540:O785886 JJ785540:JK785886 TF785540:TG785886 ADB785540:ADC785886 AMX785540:AMY785886 AWT785540:AWU785886 BGP785540:BGQ785886 BQL785540:BQM785886 CAH785540:CAI785886 CKD785540:CKE785886 CTZ785540:CUA785886 DDV785540:DDW785886 DNR785540:DNS785886 DXN785540:DXO785886 EHJ785540:EHK785886 ERF785540:ERG785886 FBB785540:FBC785886 FKX785540:FKY785886 FUT785540:FUU785886 GEP785540:GEQ785886 GOL785540:GOM785886 GYH785540:GYI785886 HID785540:HIE785886 HRZ785540:HSA785886 IBV785540:IBW785886 ILR785540:ILS785886 IVN785540:IVO785886 JFJ785540:JFK785886 JPF785540:JPG785886 JZB785540:JZC785886 KIX785540:KIY785886 KST785540:KSU785886 LCP785540:LCQ785886 LML785540:LMM785886 LWH785540:LWI785886 MGD785540:MGE785886 MPZ785540:MQA785886 MZV785540:MZW785886 NJR785540:NJS785886 NTN785540:NTO785886 ODJ785540:ODK785886 ONF785540:ONG785886 OXB785540:OXC785886 PGX785540:PGY785886 PQT785540:PQU785886 QAP785540:QAQ785886 QKL785540:QKM785886 QUH785540:QUI785886 RED785540:REE785886 RNZ785540:ROA785886 RXV785540:RXW785886 SHR785540:SHS785886 SRN785540:SRO785886 TBJ785540:TBK785886 TLF785540:TLG785886 TVB785540:TVC785886 UEX785540:UEY785886 UOT785540:UOU785886 UYP785540:UYQ785886 VIL785540:VIM785886 VSH785540:VSI785886 WCD785540:WCE785886 WLZ785540:WMA785886 WVV785540:WVW785886 N851076:O851422 JJ851076:JK851422 TF851076:TG851422 ADB851076:ADC851422 AMX851076:AMY851422 AWT851076:AWU851422 BGP851076:BGQ851422 BQL851076:BQM851422 CAH851076:CAI851422 CKD851076:CKE851422 CTZ851076:CUA851422 DDV851076:DDW851422 DNR851076:DNS851422 DXN851076:DXO851422 EHJ851076:EHK851422 ERF851076:ERG851422 FBB851076:FBC851422 FKX851076:FKY851422 FUT851076:FUU851422 GEP851076:GEQ851422 GOL851076:GOM851422 GYH851076:GYI851422 HID851076:HIE851422 HRZ851076:HSA851422 IBV851076:IBW851422 ILR851076:ILS851422 IVN851076:IVO851422 JFJ851076:JFK851422 JPF851076:JPG851422 JZB851076:JZC851422 KIX851076:KIY851422 KST851076:KSU851422 LCP851076:LCQ851422 LML851076:LMM851422 LWH851076:LWI851422 MGD851076:MGE851422 MPZ851076:MQA851422 MZV851076:MZW851422 NJR851076:NJS851422 NTN851076:NTO851422 ODJ851076:ODK851422 ONF851076:ONG851422 OXB851076:OXC851422 PGX851076:PGY851422 PQT851076:PQU851422 QAP851076:QAQ851422 QKL851076:QKM851422 QUH851076:QUI851422 RED851076:REE851422 RNZ851076:ROA851422 RXV851076:RXW851422 SHR851076:SHS851422 SRN851076:SRO851422 TBJ851076:TBK851422 TLF851076:TLG851422 TVB851076:TVC851422 UEX851076:UEY851422 UOT851076:UOU851422 UYP851076:UYQ851422 VIL851076:VIM851422 VSH851076:VSI851422 WCD851076:WCE851422 WLZ851076:WMA851422 WVV851076:WVW851422 N916612:O916958 JJ916612:JK916958 TF916612:TG916958 ADB916612:ADC916958 AMX916612:AMY916958 AWT916612:AWU916958 BGP916612:BGQ916958 BQL916612:BQM916958 CAH916612:CAI916958 CKD916612:CKE916958 CTZ916612:CUA916958 DDV916612:DDW916958 DNR916612:DNS916958 DXN916612:DXO916958 EHJ916612:EHK916958 ERF916612:ERG916958 FBB916612:FBC916958 FKX916612:FKY916958 FUT916612:FUU916958 GEP916612:GEQ916958 GOL916612:GOM916958 GYH916612:GYI916958 HID916612:HIE916958 HRZ916612:HSA916958 IBV916612:IBW916958 ILR916612:ILS916958 IVN916612:IVO916958 JFJ916612:JFK916958 JPF916612:JPG916958 JZB916612:JZC916958 KIX916612:KIY916958 KST916612:KSU916958 LCP916612:LCQ916958 LML916612:LMM916958 LWH916612:LWI916958 MGD916612:MGE916958 MPZ916612:MQA916958 MZV916612:MZW916958 NJR916612:NJS916958 NTN916612:NTO916958 ODJ916612:ODK916958 ONF916612:ONG916958 OXB916612:OXC916958 PGX916612:PGY916958 PQT916612:PQU916958 QAP916612:QAQ916958 QKL916612:QKM916958 QUH916612:QUI916958 RED916612:REE916958 RNZ916612:ROA916958 RXV916612:RXW916958 SHR916612:SHS916958 SRN916612:SRO916958 TBJ916612:TBK916958 TLF916612:TLG916958 TVB916612:TVC916958 UEX916612:UEY916958 UOT916612:UOU916958 UYP916612:UYQ916958 VIL916612:VIM916958 VSH916612:VSI916958 WCD916612:WCE916958 WLZ916612:WMA916958 WVV916612:WVW916958 N982148:O982494 JJ982148:JK982494 TF982148:TG982494 ADB982148:ADC982494 AMX982148:AMY982494 AWT982148:AWU982494 BGP982148:BGQ982494 BQL982148:BQM982494 CAH982148:CAI982494 CKD982148:CKE982494 CTZ982148:CUA982494 DDV982148:DDW982494 DNR982148:DNS982494 DXN982148:DXO982494 EHJ982148:EHK982494 ERF982148:ERG982494 FBB982148:FBC982494 FKX982148:FKY982494 FUT982148:FUU982494 GEP982148:GEQ982494 GOL982148:GOM982494 GYH982148:GYI982494 HID982148:HIE982494 HRZ982148:HSA982494 IBV982148:IBW982494 ILR982148:ILS982494 IVN982148:IVO982494 JFJ982148:JFK982494 JPF982148:JPG982494 JZB982148:JZC982494 KIX982148:KIY982494 KST982148:KSU982494 LCP982148:LCQ982494 LML982148:LMM982494 LWH982148:LWI982494 MGD982148:MGE982494 MPZ982148:MQA982494 MZV982148:MZW982494 NJR982148:NJS982494 NTN982148:NTO982494 ODJ982148:ODK982494 ONF982148:ONG982494 OXB982148:OXC982494 PGX982148:PGY982494 PQT982148:PQU982494 QAP982148:QAQ982494 QKL982148:QKM982494 QUH982148:QUI982494 RED982148:REE982494 RNZ982148:ROA982494 RXV982148:RXW982494 SHR982148:SHS982494 SRN982148:SRO982494 TBJ982148:TBK982494 TLF982148:TLG982494 TVB982148:TVC982494 UEX982148:UEY982494 UOT982148:UOU982494 UYP982148:UYQ982494 VIL982148:VIM982494 VSH982148:VSI982494 WCD982148:WCE982494 WLZ982148:WMA982494 WVV982148:WVW982494 R4:S74 JN4:JO74 TJ4:TK74 ADF4:ADG74 ANB4:ANC74 AWX4:AWY74 BGT4:BGU74 BQP4:BQQ74 CAL4:CAM74 CKH4:CKI74 CUD4:CUE74 DDZ4:DEA74 DNV4:DNW74 DXR4:DXS74 EHN4:EHO74 ERJ4:ERK74 FBF4:FBG74 FLB4:FLC74 FUX4:FUY74 GET4:GEU74 GOP4:GOQ74 GYL4:GYM74 HIH4:HII74 HSD4:HSE74 IBZ4:ICA74 ILV4:ILW74 IVR4:IVS74 JFN4:JFO74 JPJ4:JPK74 JZF4:JZG74 KJB4:KJC74 KSX4:KSY74 LCT4:LCU74 LMP4:LMQ74 LWL4:LWM74 MGH4:MGI74 MQD4:MQE74 MZZ4:NAA74 NJV4:NJW74 NTR4:NTS74 ODN4:ODO74 ONJ4:ONK74 OXF4:OXG74 PHB4:PHC74 PQX4:PQY74 QAT4:QAU74 QKP4:QKQ74 QUL4:QUM74 REH4:REI74 ROD4:ROE74 RXZ4:RYA74 SHV4:SHW74 SRR4:SRS74 TBN4:TBO74 TLJ4:TLK74 TVF4:TVG74 UFB4:UFC74 UOX4:UOY74 UYT4:UYU74 VIP4:VIQ74 VSL4:VSM74 WCH4:WCI74 WMD4:WME74 WVZ4:WWA74 R64644:S64990 JN64644:JO64990 TJ64644:TK64990 ADF64644:ADG64990 ANB64644:ANC64990 AWX64644:AWY64990 BGT64644:BGU64990 BQP64644:BQQ64990 CAL64644:CAM64990 CKH64644:CKI64990 CUD64644:CUE64990 DDZ64644:DEA64990 DNV64644:DNW64990 DXR64644:DXS64990 EHN64644:EHO64990 ERJ64644:ERK64990 FBF64644:FBG64990 FLB64644:FLC64990 FUX64644:FUY64990 GET64644:GEU64990 GOP64644:GOQ64990 GYL64644:GYM64990 HIH64644:HII64990 HSD64644:HSE64990 IBZ64644:ICA64990 ILV64644:ILW64990 IVR64644:IVS64990 JFN64644:JFO64990 JPJ64644:JPK64990 JZF64644:JZG64990 KJB64644:KJC64990 KSX64644:KSY64990 LCT64644:LCU64990 LMP64644:LMQ64990 LWL64644:LWM64990 MGH64644:MGI64990 MQD64644:MQE64990 MZZ64644:NAA64990 NJV64644:NJW64990 NTR64644:NTS64990 ODN64644:ODO64990 ONJ64644:ONK64990 OXF64644:OXG64990 PHB64644:PHC64990 PQX64644:PQY64990 QAT64644:QAU64990 QKP64644:QKQ64990 QUL64644:QUM64990 REH64644:REI64990 ROD64644:ROE64990 RXZ64644:RYA64990 SHV64644:SHW64990 SRR64644:SRS64990 TBN64644:TBO64990 TLJ64644:TLK64990 TVF64644:TVG64990 UFB64644:UFC64990 UOX64644:UOY64990 UYT64644:UYU64990 VIP64644:VIQ64990 VSL64644:VSM64990 WCH64644:WCI64990 WMD64644:WME64990 WVZ64644:WWA64990 R130180:S130526 JN130180:JO130526 TJ130180:TK130526 ADF130180:ADG130526 ANB130180:ANC130526 AWX130180:AWY130526 BGT130180:BGU130526 BQP130180:BQQ130526 CAL130180:CAM130526 CKH130180:CKI130526 CUD130180:CUE130526 DDZ130180:DEA130526 DNV130180:DNW130526 DXR130180:DXS130526 EHN130180:EHO130526 ERJ130180:ERK130526 FBF130180:FBG130526 FLB130180:FLC130526 FUX130180:FUY130526 GET130180:GEU130526 GOP130180:GOQ130526 GYL130180:GYM130526 HIH130180:HII130526 HSD130180:HSE130526 IBZ130180:ICA130526 ILV130180:ILW130526 IVR130180:IVS130526 JFN130180:JFO130526 JPJ130180:JPK130526 JZF130180:JZG130526 KJB130180:KJC130526 KSX130180:KSY130526 LCT130180:LCU130526 LMP130180:LMQ130526 LWL130180:LWM130526 MGH130180:MGI130526 MQD130180:MQE130526 MZZ130180:NAA130526 NJV130180:NJW130526 NTR130180:NTS130526 ODN130180:ODO130526 ONJ130180:ONK130526 OXF130180:OXG130526 PHB130180:PHC130526 PQX130180:PQY130526 QAT130180:QAU130526 QKP130180:QKQ130526 QUL130180:QUM130526 REH130180:REI130526 ROD130180:ROE130526 RXZ130180:RYA130526 SHV130180:SHW130526 SRR130180:SRS130526 TBN130180:TBO130526 TLJ130180:TLK130526 TVF130180:TVG130526 UFB130180:UFC130526 UOX130180:UOY130526 UYT130180:UYU130526 VIP130180:VIQ130526 VSL130180:VSM130526 WCH130180:WCI130526 WMD130180:WME130526 WVZ130180:WWA130526 R195716:S196062 JN195716:JO196062 TJ195716:TK196062 ADF195716:ADG196062 ANB195716:ANC196062 AWX195716:AWY196062 BGT195716:BGU196062 BQP195716:BQQ196062 CAL195716:CAM196062 CKH195716:CKI196062 CUD195716:CUE196062 DDZ195716:DEA196062 DNV195716:DNW196062 DXR195716:DXS196062 EHN195716:EHO196062 ERJ195716:ERK196062 FBF195716:FBG196062 FLB195716:FLC196062 FUX195716:FUY196062 GET195716:GEU196062 GOP195716:GOQ196062 GYL195716:GYM196062 HIH195716:HII196062 HSD195716:HSE196062 IBZ195716:ICA196062 ILV195716:ILW196062 IVR195716:IVS196062 JFN195716:JFO196062 JPJ195716:JPK196062 JZF195716:JZG196062 KJB195716:KJC196062 KSX195716:KSY196062 LCT195716:LCU196062 LMP195716:LMQ196062 LWL195716:LWM196062 MGH195716:MGI196062 MQD195716:MQE196062 MZZ195716:NAA196062 NJV195716:NJW196062 NTR195716:NTS196062 ODN195716:ODO196062 ONJ195716:ONK196062 OXF195716:OXG196062 PHB195716:PHC196062 PQX195716:PQY196062 QAT195716:QAU196062 QKP195716:QKQ196062 QUL195716:QUM196062 REH195716:REI196062 ROD195716:ROE196062 RXZ195716:RYA196062 SHV195716:SHW196062 SRR195716:SRS196062 TBN195716:TBO196062 TLJ195716:TLK196062 TVF195716:TVG196062 UFB195716:UFC196062 UOX195716:UOY196062 UYT195716:UYU196062 VIP195716:VIQ196062 VSL195716:VSM196062 WCH195716:WCI196062 WMD195716:WME196062 WVZ195716:WWA196062 R261252:S261598 JN261252:JO261598 TJ261252:TK261598 ADF261252:ADG261598 ANB261252:ANC261598 AWX261252:AWY261598 BGT261252:BGU261598 BQP261252:BQQ261598 CAL261252:CAM261598 CKH261252:CKI261598 CUD261252:CUE261598 DDZ261252:DEA261598 DNV261252:DNW261598 DXR261252:DXS261598 EHN261252:EHO261598 ERJ261252:ERK261598 FBF261252:FBG261598 FLB261252:FLC261598 FUX261252:FUY261598 GET261252:GEU261598 GOP261252:GOQ261598 GYL261252:GYM261598 HIH261252:HII261598 HSD261252:HSE261598 IBZ261252:ICA261598 ILV261252:ILW261598 IVR261252:IVS261598 JFN261252:JFO261598 JPJ261252:JPK261598 JZF261252:JZG261598 KJB261252:KJC261598 KSX261252:KSY261598 LCT261252:LCU261598 LMP261252:LMQ261598 LWL261252:LWM261598 MGH261252:MGI261598 MQD261252:MQE261598 MZZ261252:NAA261598 NJV261252:NJW261598 NTR261252:NTS261598 ODN261252:ODO261598 ONJ261252:ONK261598 OXF261252:OXG261598 PHB261252:PHC261598 PQX261252:PQY261598 QAT261252:QAU261598 QKP261252:QKQ261598 QUL261252:QUM261598 REH261252:REI261598 ROD261252:ROE261598 RXZ261252:RYA261598 SHV261252:SHW261598 SRR261252:SRS261598 TBN261252:TBO261598 TLJ261252:TLK261598 TVF261252:TVG261598 UFB261252:UFC261598 UOX261252:UOY261598 UYT261252:UYU261598 VIP261252:VIQ261598 VSL261252:VSM261598 WCH261252:WCI261598 WMD261252:WME261598 WVZ261252:WWA261598 R326788:S327134 JN326788:JO327134 TJ326788:TK327134 ADF326788:ADG327134 ANB326788:ANC327134 AWX326788:AWY327134 BGT326788:BGU327134 BQP326788:BQQ327134 CAL326788:CAM327134 CKH326788:CKI327134 CUD326788:CUE327134 DDZ326788:DEA327134 DNV326788:DNW327134 DXR326788:DXS327134 EHN326788:EHO327134 ERJ326788:ERK327134 FBF326788:FBG327134 FLB326788:FLC327134 FUX326788:FUY327134 GET326788:GEU327134 GOP326788:GOQ327134 GYL326788:GYM327134 HIH326788:HII327134 HSD326788:HSE327134 IBZ326788:ICA327134 ILV326788:ILW327134 IVR326788:IVS327134 JFN326788:JFO327134 JPJ326788:JPK327134 JZF326788:JZG327134 KJB326788:KJC327134 KSX326788:KSY327134 LCT326788:LCU327134 LMP326788:LMQ327134 LWL326788:LWM327134 MGH326788:MGI327134 MQD326788:MQE327134 MZZ326788:NAA327134 NJV326788:NJW327134 NTR326788:NTS327134 ODN326788:ODO327134 ONJ326788:ONK327134 OXF326788:OXG327134 PHB326788:PHC327134 PQX326788:PQY327134 QAT326788:QAU327134 QKP326788:QKQ327134 QUL326788:QUM327134 REH326788:REI327134 ROD326788:ROE327134 RXZ326788:RYA327134 SHV326788:SHW327134 SRR326788:SRS327134 TBN326788:TBO327134 TLJ326788:TLK327134 TVF326788:TVG327134 UFB326788:UFC327134 UOX326788:UOY327134 UYT326788:UYU327134 VIP326788:VIQ327134 VSL326788:VSM327134 WCH326788:WCI327134 WMD326788:WME327134 WVZ326788:WWA327134 R392324:S392670 JN392324:JO392670 TJ392324:TK392670 ADF392324:ADG392670 ANB392324:ANC392670 AWX392324:AWY392670 BGT392324:BGU392670 BQP392324:BQQ392670 CAL392324:CAM392670 CKH392324:CKI392670 CUD392324:CUE392670 DDZ392324:DEA392670 DNV392324:DNW392670 DXR392324:DXS392670 EHN392324:EHO392670 ERJ392324:ERK392670 FBF392324:FBG392670 FLB392324:FLC392670 FUX392324:FUY392670 GET392324:GEU392670 GOP392324:GOQ392670 GYL392324:GYM392670 HIH392324:HII392670 HSD392324:HSE392670 IBZ392324:ICA392670 ILV392324:ILW392670 IVR392324:IVS392670 JFN392324:JFO392670 JPJ392324:JPK392670 JZF392324:JZG392670 KJB392324:KJC392670 KSX392324:KSY392670 LCT392324:LCU392670 LMP392324:LMQ392670 LWL392324:LWM392670 MGH392324:MGI392670 MQD392324:MQE392670 MZZ392324:NAA392670 NJV392324:NJW392670 NTR392324:NTS392670 ODN392324:ODO392670 ONJ392324:ONK392670 OXF392324:OXG392670 PHB392324:PHC392670 PQX392324:PQY392670 QAT392324:QAU392670 QKP392324:QKQ392670 QUL392324:QUM392670 REH392324:REI392670 ROD392324:ROE392670 RXZ392324:RYA392670 SHV392324:SHW392670 SRR392324:SRS392670 TBN392324:TBO392670 TLJ392324:TLK392670 TVF392324:TVG392670 UFB392324:UFC392670 UOX392324:UOY392670 UYT392324:UYU392670 VIP392324:VIQ392670 VSL392324:VSM392670 WCH392324:WCI392670 WMD392324:WME392670 WVZ392324:WWA392670 R457860:S458206 JN457860:JO458206 TJ457860:TK458206 ADF457860:ADG458206 ANB457860:ANC458206 AWX457860:AWY458206 BGT457860:BGU458206 BQP457860:BQQ458206 CAL457860:CAM458206 CKH457860:CKI458206 CUD457860:CUE458206 DDZ457860:DEA458206 DNV457860:DNW458206 DXR457860:DXS458206 EHN457860:EHO458206 ERJ457860:ERK458206 FBF457860:FBG458206 FLB457860:FLC458206 FUX457860:FUY458206 GET457860:GEU458206 GOP457860:GOQ458206 GYL457860:GYM458206 HIH457860:HII458206 HSD457860:HSE458206 IBZ457860:ICA458206 ILV457860:ILW458206 IVR457860:IVS458206 JFN457860:JFO458206 JPJ457860:JPK458206 JZF457860:JZG458206 KJB457860:KJC458206 KSX457860:KSY458206 LCT457860:LCU458206 LMP457860:LMQ458206 LWL457860:LWM458206 MGH457860:MGI458206 MQD457860:MQE458206 MZZ457860:NAA458206 NJV457860:NJW458206 NTR457860:NTS458206 ODN457860:ODO458206 ONJ457860:ONK458206 OXF457860:OXG458206 PHB457860:PHC458206 PQX457860:PQY458206 QAT457860:QAU458206 QKP457860:QKQ458206 QUL457860:QUM458206 REH457860:REI458206 ROD457860:ROE458206 RXZ457860:RYA458206 SHV457860:SHW458206 SRR457860:SRS458206 TBN457860:TBO458206 TLJ457860:TLK458206 TVF457860:TVG458206 UFB457860:UFC458206 UOX457860:UOY458206 UYT457860:UYU458206 VIP457860:VIQ458206 VSL457860:VSM458206 WCH457860:WCI458206 WMD457860:WME458206 WVZ457860:WWA458206 R523396:S523742 JN523396:JO523742 TJ523396:TK523742 ADF523396:ADG523742 ANB523396:ANC523742 AWX523396:AWY523742 BGT523396:BGU523742 BQP523396:BQQ523742 CAL523396:CAM523742 CKH523396:CKI523742 CUD523396:CUE523742 DDZ523396:DEA523742 DNV523396:DNW523742 DXR523396:DXS523742 EHN523396:EHO523742 ERJ523396:ERK523742 FBF523396:FBG523742 FLB523396:FLC523742 FUX523396:FUY523742 GET523396:GEU523742 GOP523396:GOQ523742 GYL523396:GYM523742 HIH523396:HII523742 HSD523396:HSE523742 IBZ523396:ICA523742 ILV523396:ILW523742 IVR523396:IVS523742 JFN523396:JFO523742 JPJ523396:JPK523742 JZF523396:JZG523742 KJB523396:KJC523742 KSX523396:KSY523742 LCT523396:LCU523742 LMP523396:LMQ523742 LWL523396:LWM523742 MGH523396:MGI523742 MQD523396:MQE523742 MZZ523396:NAA523742 NJV523396:NJW523742 NTR523396:NTS523742 ODN523396:ODO523742 ONJ523396:ONK523742 OXF523396:OXG523742 PHB523396:PHC523742 PQX523396:PQY523742 QAT523396:QAU523742 QKP523396:QKQ523742 QUL523396:QUM523742 REH523396:REI523742 ROD523396:ROE523742 RXZ523396:RYA523742 SHV523396:SHW523742 SRR523396:SRS523742 TBN523396:TBO523742 TLJ523396:TLK523742 TVF523396:TVG523742 UFB523396:UFC523742 UOX523396:UOY523742 UYT523396:UYU523742 VIP523396:VIQ523742 VSL523396:VSM523742 WCH523396:WCI523742 WMD523396:WME523742 WVZ523396:WWA523742 R588932:S589278 JN588932:JO589278 TJ588932:TK589278 ADF588932:ADG589278 ANB588932:ANC589278 AWX588932:AWY589278 BGT588932:BGU589278 BQP588932:BQQ589278 CAL588932:CAM589278 CKH588932:CKI589278 CUD588932:CUE589278 DDZ588932:DEA589278 DNV588932:DNW589278 DXR588932:DXS589278 EHN588932:EHO589278 ERJ588932:ERK589278 FBF588932:FBG589278 FLB588932:FLC589278 FUX588932:FUY589278 GET588932:GEU589278 GOP588932:GOQ589278 GYL588932:GYM589278 HIH588932:HII589278 HSD588932:HSE589278 IBZ588932:ICA589278 ILV588932:ILW589278 IVR588932:IVS589278 JFN588932:JFO589278 JPJ588932:JPK589278 JZF588932:JZG589278 KJB588932:KJC589278 KSX588932:KSY589278 LCT588932:LCU589278 LMP588932:LMQ589278 LWL588932:LWM589278 MGH588932:MGI589278 MQD588932:MQE589278 MZZ588932:NAA589278 NJV588932:NJW589278 NTR588932:NTS589278 ODN588932:ODO589278 ONJ588932:ONK589278 OXF588932:OXG589278 PHB588932:PHC589278 PQX588932:PQY589278 QAT588932:QAU589278 QKP588932:QKQ589278 QUL588932:QUM589278 REH588932:REI589278 ROD588932:ROE589278 RXZ588932:RYA589278 SHV588932:SHW589278 SRR588932:SRS589278 TBN588932:TBO589278 TLJ588932:TLK589278 TVF588932:TVG589278 UFB588932:UFC589278 UOX588932:UOY589278 UYT588932:UYU589278 VIP588932:VIQ589278 VSL588932:VSM589278 WCH588932:WCI589278 WMD588932:WME589278 WVZ588932:WWA589278 R654468:S654814 JN654468:JO654814 TJ654468:TK654814 ADF654468:ADG654814 ANB654468:ANC654814 AWX654468:AWY654814 BGT654468:BGU654814 BQP654468:BQQ654814 CAL654468:CAM654814 CKH654468:CKI654814 CUD654468:CUE654814 DDZ654468:DEA654814 DNV654468:DNW654814 DXR654468:DXS654814 EHN654468:EHO654814 ERJ654468:ERK654814 FBF654468:FBG654814 FLB654468:FLC654814 FUX654468:FUY654814 GET654468:GEU654814 GOP654468:GOQ654814 GYL654468:GYM654814 HIH654468:HII654814 HSD654468:HSE654814 IBZ654468:ICA654814 ILV654468:ILW654814 IVR654468:IVS654814 JFN654468:JFO654814 JPJ654468:JPK654814 JZF654468:JZG654814 KJB654468:KJC654814 KSX654468:KSY654814 LCT654468:LCU654814 LMP654468:LMQ654814 LWL654468:LWM654814 MGH654468:MGI654814 MQD654468:MQE654814 MZZ654468:NAA654814 NJV654468:NJW654814 NTR654468:NTS654814 ODN654468:ODO654814 ONJ654468:ONK654814 OXF654468:OXG654814 PHB654468:PHC654814 PQX654468:PQY654814 QAT654468:QAU654814 QKP654468:QKQ654814 QUL654468:QUM654814 REH654468:REI654814 ROD654468:ROE654814 RXZ654468:RYA654814 SHV654468:SHW654814 SRR654468:SRS654814 TBN654468:TBO654814 TLJ654468:TLK654814 TVF654468:TVG654814 UFB654468:UFC654814 UOX654468:UOY654814 UYT654468:UYU654814 VIP654468:VIQ654814 VSL654468:VSM654814 WCH654468:WCI654814 WMD654468:WME654814 WVZ654468:WWA654814 R720004:S720350 JN720004:JO720350 TJ720004:TK720350 ADF720004:ADG720350 ANB720004:ANC720350 AWX720004:AWY720350 BGT720004:BGU720350 BQP720004:BQQ720350 CAL720004:CAM720350 CKH720004:CKI720350 CUD720004:CUE720350 DDZ720004:DEA720350 DNV720004:DNW720350 DXR720004:DXS720350 EHN720004:EHO720350 ERJ720004:ERK720350 FBF720004:FBG720350 FLB720004:FLC720350 FUX720004:FUY720350 GET720004:GEU720350 GOP720004:GOQ720350 GYL720004:GYM720350 HIH720004:HII720350 HSD720004:HSE720350 IBZ720004:ICA720350 ILV720004:ILW720350 IVR720004:IVS720350 JFN720004:JFO720350 JPJ720004:JPK720350 JZF720004:JZG720350 KJB720004:KJC720350 KSX720004:KSY720350 LCT720004:LCU720350 LMP720004:LMQ720350 LWL720004:LWM720350 MGH720004:MGI720350 MQD720004:MQE720350 MZZ720004:NAA720350 NJV720004:NJW720350 NTR720004:NTS720350 ODN720004:ODO720350 ONJ720004:ONK720350 OXF720004:OXG720350 PHB720004:PHC720350 PQX720004:PQY720350 QAT720004:QAU720350 QKP720004:QKQ720350 QUL720004:QUM720350 REH720004:REI720350 ROD720004:ROE720350 RXZ720004:RYA720350 SHV720004:SHW720350 SRR720004:SRS720350 TBN720004:TBO720350 TLJ720004:TLK720350 TVF720004:TVG720350 UFB720004:UFC720350 UOX720004:UOY720350 UYT720004:UYU720350 VIP720004:VIQ720350 VSL720004:VSM720350 WCH720004:WCI720350 WMD720004:WME720350 WVZ720004:WWA720350 R785540:S785886 JN785540:JO785886 TJ785540:TK785886 ADF785540:ADG785886 ANB785540:ANC785886 AWX785540:AWY785886 BGT785540:BGU785886 BQP785540:BQQ785886 CAL785540:CAM785886 CKH785540:CKI785886 CUD785540:CUE785886 DDZ785540:DEA785886 DNV785540:DNW785886 DXR785540:DXS785886 EHN785540:EHO785886 ERJ785540:ERK785886 FBF785540:FBG785886 FLB785540:FLC785886 FUX785540:FUY785886 GET785540:GEU785886 GOP785540:GOQ785886 GYL785540:GYM785886 HIH785540:HII785886 HSD785540:HSE785886 IBZ785540:ICA785886 ILV785540:ILW785886 IVR785540:IVS785886 JFN785540:JFO785886 JPJ785540:JPK785886 JZF785540:JZG785886 KJB785540:KJC785886 KSX785540:KSY785886 LCT785540:LCU785886 LMP785540:LMQ785886 LWL785540:LWM785886 MGH785540:MGI785886 MQD785540:MQE785886 MZZ785540:NAA785886 NJV785540:NJW785886 NTR785540:NTS785886 ODN785540:ODO785886 ONJ785540:ONK785886 OXF785540:OXG785886 PHB785540:PHC785886 PQX785540:PQY785886 QAT785540:QAU785886 QKP785540:QKQ785886 QUL785540:QUM785886 REH785540:REI785886 ROD785540:ROE785886 RXZ785540:RYA785886 SHV785540:SHW785886 SRR785540:SRS785886 TBN785540:TBO785886 TLJ785540:TLK785886 TVF785540:TVG785886 UFB785540:UFC785886 UOX785540:UOY785886 UYT785540:UYU785886 VIP785540:VIQ785886 VSL785540:VSM785886 WCH785540:WCI785886 WMD785540:WME785886 WVZ785540:WWA785886 R851076:S851422 JN851076:JO851422 TJ851076:TK851422 ADF851076:ADG851422 ANB851076:ANC851422 AWX851076:AWY851422 BGT851076:BGU851422 BQP851076:BQQ851422 CAL851076:CAM851422 CKH851076:CKI851422 CUD851076:CUE851422 DDZ851076:DEA851422 DNV851076:DNW851422 DXR851076:DXS851422 EHN851076:EHO851422 ERJ851076:ERK851422 FBF851076:FBG851422 FLB851076:FLC851422 FUX851076:FUY851422 GET851076:GEU851422 GOP851076:GOQ851422 GYL851076:GYM851422 HIH851076:HII851422 HSD851076:HSE851422 IBZ851076:ICA851422 ILV851076:ILW851422 IVR851076:IVS851422 JFN851076:JFO851422 JPJ851076:JPK851422 JZF851076:JZG851422 KJB851076:KJC851422 KSX851076:KSY851422 LCT851076:LCU851422 LMP851076:LMQ851422 LWL851076:LWM851422 MGH851076:MGI851422 MQD851076:MQE851422 MZZ851076:NAA851422 NJV851076:NJW851422 NTR851076:NTS851422 ODN851076:ODO851422 ONJ851076:ONK851422 OXF851076:OXG851422 PHB851076:PHC851422 PQX851076:PQY851422 QAT851076:QAU851422 QKP851076:QKQ851422 QUL851076:QUM851422 REH851076:REI851422 ROD851076:ROE851422 RXZ851076:RYA851422 SHV851076:SHW851422 SRR851076:SRS851422 TBN851076:TBO851422 TLJ851076:TLK851422 TVF851076:TVG851422 UFB851076:UFC851422 UOX851076:UOY851422 UYT851076:UYU851422 VIP851076:VIQ851422 VSL851076:VSM851422 WCH851076:WCI851422 WMD851076:WME851422 WVZ851076:WWA851422 R916612:S916958 JN916612:JO916958 TJ916612:TK916958 ADF916612:ADG916958 ANB916612:ANC916958 AWX916612:AWY916958 BGT916612:BGU916958 BQP916612:BQQ916958 CAL916612:CAM916958 CKH916612:CKI916958 CUD916612:CUE916958 DDZ916612:DEA916958 DNV916612:DNW916958 DXR916612:DXS916958 EHN916612:EHO916958 ERJ916612:ERK916958 FBF916612:FBG916958 FLB916612:FLC916958 FUX916612:FUY916958 GET916612:GEU916958 GOP916612:GOQ916958 GYL916612:GYM916958 HIH916612:HII916958 HSD916612:HSE916958 IBZ916612:ICA916958 ILV916612:ILW916958 IVR916612:IVS916958 JFN916612:JFO916958 JPJ916612:JPK916958 JZF916612:JZG916958 KJB916612:KJC916958 KSX916612:KSY916958 LCT916612:LCU916958 LMP916612:LMQ916958 LWL916612:LWM916958 MGH916612:MGI916958 MQD916612:MQE916958 MZZ916612:NAA916958 NJV916612:NJW916958 NTR916612:NTS916958 ODN916612:ODO916958 ONJ916612:ONK916958 OXF916612:OXG916958 PHB916612:PHC916958 PQX916612:PQY916958 QAT916612:QAU916958 QKP916612:QKQ916958 QUL916612:QUM916958 REH916612:REI916958 ROD916612:ROE916958 RXZ916612:RYA916958 SHV916612:SHW916958 SRR916612:SRS916958 TBN916612:TBO916958 TLJ916612:TLK916958 TVF916612:TVG916958 UFB916612:UFC916958 UOX916612:UOY916958 UYT916612:UYU916958 VIP916612:VIQ916958 VSL916612:VSM916958 WCH916612:WCI916958 WMD916612:WME916958 WVZ916612:WWA916958 R982148:S982494 JN982148:JO982494 TJ982148:TK982494 ADF982148:ADG982494 ANB982148:ANC982494 AWX982148:AWY982494 BGT982148:BGU982494 BQP982148:BQQ982494 CAL982148:CAM982494 CKH982148:CKI982494 CUD982148:CUE982494 DDZ982148:DEA982494 DNV982148:DNW982494 DXR982148:DXS982494 EHN982148:EHO982494 ERJ982148:ERK982494 FBF982148:FBG982494 FLB982148:FLC982494 FUX982148:FUY982494 GET982148:GEU982494 GOP982148:GOQ982494 GYL982148:GYM982494 HIH982148:HII982494 HSD982148:HSE982494 IBZ982148:ICA982494 ILV982148:ILW982494 IVR982148:IVS982494 JFN982148:JFO982494 JPJ982148:JPK982494 JZF982148:JZG982494 KJB982148:KJC982494 KSX982148:KSY982494 LCT982148:LCU982494 LMP982148:LMQ982494 LWL982148:LWM982494 MGH982148:MGI982494 MQD982148:MQE982494 MZZ982148:NAA982494 NJV982148:NJW982494 NTR982148:NTS982494 ODN982148:ODO982494 ONJ982148:ONK982494 OXF982148:OXG982494 PHB982148:PHC982494 PQX982148:PQY982494 QAT982148:QAU982494 QKP982148:QKQ982494 QUL982148:QUM982494 REH982148:REI982494 ROD982148:ROE982494 RXZ982148:RYA982494 SHV982148:SHW982494 SRR982148:SRS982494 TBN982148:TBO982494 TLJ982148:TLK982494 TVF982148:TVG982494 UFB982148:UFC982494 UOX982148:UOY982494 UYT982148:UYU982494 VIP982148:VIQ982494 VSL982148:VSM982494 WCH982148:WCI982494 WMD982148:WME982494 WVZ982148:WWA982494">
      <formula1>балл1</formula1>
    </dataValidation>
    <dataValidation type="list" allowBlank="1" showInputMessage="1" showErrorMessage="1"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4644 IX64644 ST64644 ACP64644 AML64644 AWH64644 BGD64644 BPZ64644 BZV64644 CJR64644 CTN64644 DDJ64644 DNF64644 DXB64644 EGX64644 EQT64644 FAP64644 FKL64644 FUH64644 GED64644 GNZ64644 GXV64644 HHR64644 HRN64644 IBJ64644 ILF64644 IVB64644 JEX64644 JOT64644 JYP64644 KIL64644 KSH64644 LCD64644 LLZ64644 LVV64644 MFR64644 MPN64644 MZJ64644 NJF64644 NTB64644 OCX64644 OMT64644 OWP64644 PGL64644 PQH64644 QAD64644 QJZ64644 QTV64644 RDR64644 RNN64644 RXJ64644 SHF64644 SRB64644 TAX64644 TKT64644 TUP64644 UEL64644 UOH64644 UYD64644 VHZ64644 VRV64644 WBR64644 WLN64644 WVJ64644 B130180 IX130180 ST130180 ACP130180 AML130180 AWH130180 BGD130180 BPZ130180 BZV130180 CJR130180 CTN130180 DDJ130180 DNF130180 DXB130180 EGX130180 EQT130180 FAP130180 FKL130180 FUH130180 GED130180 GNZ130180 GXV130180 HHR130180 HRN130180 IBJ130180 ILF130180 IVB130180 JEX130180 JOT130180 JYP130180 KIL130180 KSH130180 LCD130180 LLZ130180 LVV130180 MFR130180 MPN130180 MZJ130180 NJF130180 NTB130180 OCX130180 OMT130180 OWP130180 PGL130180 PQH130180 QAD130180 QJZ130180 QTV130180 RDR130180 RNN130180 RXJ130180 SHF130180 SRB130180 TAX130180 TKT130180 TUP130180 UEL130180 UOH130180 UYD130180 VHZ130180 VRV130180 WBR130180 WLN130180 WVJ130180 B195716 IX195716 ST195716 ACP195716 AML195716 AWH195716 BGD195716 BPZ195716 BZV195716 CJR195716 CTN195716 DDJ195716 DNF195716 DXB195716 EGX195716 EQT195716 FAP195716 FKL195716 FUH195716 GED195716 GNZ195716 GXV195716 HHR195716 HRN195716 IBJ195716 ILF195716 IVB195716 JEX195716 JOT195716 JYP195716 KIL195716 KSH195716 LCD195716 LLZ195716 LVV195716 MFR195716 MPN195716 MZJ195716 NJF195716 NTB195716 OCX195716 OMT195716 OWP195716 PGL195716 PQH195716 QAD195716 QJZ195716 QTV195716 RDR195716 RNN195716 RXJ195716 SHF195716 SRB195716 TAX195716 TKT195716 TUP195716 UEL195716 UOH195716 UYD195716 VHZ195716 VRV195716 WBR195716 WLN195716 WVJ195716 B261252 IX261252 ST261252 ACP261252 AML261252 AWH261252 BGD261252 BPZ261252 BZV261252 CJR261252 CTN261252 DDJ261252 DNF261252 DXB261252 EGX261252 EQT261252 FAP261252 FKL261252 FUH261252 GED261252 GNZ261252 GXV261252 HHR261252 HRN261252 IBJ261252 ILF261252 IVB261252 JEX261252 JOT261252 JYP261252 KIL261252 KSH261252 LCD261252 LLZ261252 LVV261252 MFR261252 MPN261252 MZJ261252 NJF261252 NTB261252 OCX261252 OMT261252 OWP261252 PGL261252 PQH261252 QAD261252 QJZ261252 QTV261252 RDR261252 RNN261252 RXJ261252 SHF261252 SRB261252 TAX261252 TKT261252 TUP261252 UEL261252 UOH261252 UYD261252 VHZ261252 VRV261252 WBR261252 WLN261252 WVJ261252 B326788 IX326788 ST326788 ACP326788 AML326788 AWH326788 BGD326788 BPZ326788 BZV326788 CJR326788 CTN326788 DDJ326788 DNF326788 DXB326788 EGX326788 EQT326788 FAP326788 FKL326788 FUH326788 GED326788 GNZ326788 GXV326788 HHR326788 HRN326788 IBJ326788 ILF326788 IVB326788 JEX326788 JOT326788 JYP326788 KIL326788 KSH326788 LCD326788 LLZ326788 LVV326788 MFR326788 MPN326788 MZJ326788 NJF326788 NTB326788 OCX326788 OMT326788 OWP326788 PGL326788 PQH326788 QAD326788 QJZ326788 QTV326788 RDR326788 RNN326788 RXJ326788 SHF326788 SRB326788 TAX326788 TKT326788 TUP326788 UEL326788 UOH326788 UYD326788 VHZ326788 VRV326788 WBR326788 WLN326788 WVJ326788 B392324 IX392324 ST392324 ACP392324 AML392324 AWH392324 BGD392324 BPZ392324 BZV392324 CJR392324 CTN392324 DDJ392324 DNF392324 DXB392324 EGX392324 EQT392324 FAP392324 FKL392324 FUH392324 GED392324 GNZ392324 GXV392324 HHR392324 HRN392324 IBJ392324 ILF392324 IVB392324 JEX392324 JOT392324 JYP392324 KIL392324 KSH392324 LCD392324 LLZ392324 LVV392324 MFR392324 MPN392324 MZJ392324 NJF392324 NTB392324 OCX392324 OMT392324 OWP392324 PGL392324 PQH392324 QAD392324 QJZ392324 QTV392324 RDR392324 RNN392324 RXJ392324 SHF392324 SRB392324 TAX392324 TKT392324 TUP392324 UEL392324 UOH392324 UYD392324 VHZ392324 VRV392324 WBR392324 WLN392324 WVJ392324 B457860 IX457860 ST457860 ACP457860 AML457860 AWH457860 BGD457860 BPZ457860 BZV457860 CJR457860 CTN457860 DDJ457860 DNF457860 DXB457860 EGX457860 EQT457860 FAP457860 FKL457860 FUH457860 GED457860 GNZ457860 GXV457860 HHR457860 HRN457860 IBJ457860 ILF457860 IVB457860 JEX457860 JOT457860 JYP457860 KIL457860 KSH457860 LCD457860 LLZ457860 LVV457860 MFR457860 MPN457860 MZJ457860 NJF457860 NTB457860 OCX457860 OMT457860 OWP457860 PGL457860 PQH457860 QAD457860 QJZ457860 QTV457860 RDR457860 RNN457860 RXJ457860 SHF457860 SRB457860 TAX457860 TKT457860 TUP457860 UEL457860 UOH457860 UYD457860 VHZ457860 VRV457860 WBR457860 WLN457860 WVJ457860 B523396 IX523396 ST523396 ACP523396 AML523396 AWH523396 BGD523396 BPZ523396 BZV523396 CJR523396 CTN523396 DDJ523396 DNF523396 DXB523396 EGX523396 EQT523396 FAP523396 FKL523396 FUH523396 GED523396 GNZ523396 GXV523396 HHR523396 HRN523396 IBJ523396 ILF523396 IVB523396 JEX523396 JOT523396 JYP523396 KIL523396 KSH523396 LCD523396 LLZ523396 LVV523396 MFR523396 MPN523396 MZJ523396 NJF523396 NTB523396 OCX523396 OMT523396 OWP523396 PGL523396 PQH523396 QAD523396 QJZ523396 QTV523396 RDR523396 RNN523396 RXJ523396 SHF523396 SRB523396 TAX523396 TKT523396 TUP523396 UEL523396 UOH523396 UYD523396 VHZ523396 VRV523396 WBR523396 WLN523396 WVJ523396 B588932 IX588932 ST588932 ACP588932 AML588932 AWH588932 BGD588932 BPZ588932 BZV588932 CJR588932 CTN588932 DDJ588932 DNF588932 DXB588932 EGX588932 EQT588932 FAP588932 FKL588932 FUH588932 GED588932 GNZ588932 GXV588932 HHR588932 HRN588932 IBJ588932 ILF588932 IVB588932 JEX588932 JOT588932 JYP588932 KIL588932 KSH588932 LCD588932 LLZ588932 LVV588932 MFR588932 MPN588932 MZJ588932 NJF588932 NTB588932 OCX588932 OMT588932 OWP588932 PGL588932 PQH588932 QAD588932 QJZ588932 QTV588932 RDR588932 RNN588932 RXJ588932 SHF588932 SRB588932 TAX588932 TKT588932 TUP588932 UEL588932 UOH588932 UYD588932 VHZ588932 VRV588932 WBR588932 WLN588932 WVJ588932 B654468 IX654468 ST654468 ACP654468 AML654468 AWH654468 BGD654468 BPZ654468 BZV654468 CJR654468 CTN654468 DDJ654468 DNF654468 DXB654468 EGX654468 EQT654468 FAP654468 FKL654468 FUH654468 GED654468 GNZ654468 GXV654468 HHR654468 HRN654468 IBJ654468 ILF654468 IVB654468 JEX654468 JOT654468 JYP654468 KIL654468 KSH654468 LCD654468 LLZ654468 LVV654468 MFR654468 MPN654468 MZJ654468 NJF654468 NTB654468 OCX654468 OMT654468 OWP654468 PGL654468 PQH654468 QAD654468 QJZ654468 QTV654468 RDR654468 RNN654468 RXJ654468 SHF654468 SRB654468 TAX654468 TKT654468 TUP654468 UEL654468 UOH654468 UYD654468 VHZ654468 VRV654468 WBR654468 WLN654468 WVJ654468 B720004 IX720004 ST720004 ACP720004 AML720004 AWH720004 BGD720004 BPZ720004 BZV720004 CJR720004 CTN720004 DDJ720004 DNF720004 DXB720004 EGX720004 EQT720004 FAP720004 FKL720004 FUH720004 GED720004 GNZ720004 GXV720004 HHR720004 HRN720004 IBJ720004 ILF720004 IVB720004 JEX720004 JOT720004 JYP720004 KIL720004 KSH720004 LCD720004 LLZ720004 LVV720004 MFR720004 MPN720004 MZJ720004 NJF720004 NTB720004 OCX720004 OMT720004 OWP720004 PGL720004 PQH720004 QAD720004 QJZ720004 QTV720004 RDR720004 RNN720004 RXJ720004 SHF720004 SRB720004 TAX720004 TKT720004 TUP720004 UEL720004 UOH720004 UYD720004 VHZ720004 VRV720004 WBR720004 WLN720004 WVJ720004 B785540 IX785540 ST785540 ACP785540 AML785540 AWH785540 BGD785540 BPZ785540 BZV785540 CJR785540 CTN785540 DDJ785540 DNF785540 DXB785540 EGX785540 EQT785540 FAP785540 FKL785540 FUH785540 GED785540 GNZ785540 GXV785540 HHR785540 HRN785540 IBJ785540 ILF785540 IVB785540 JEX785540 JOT785540 JYP785540 KIL785540 KSH785540 LCD785540 LLZ785540 LVV785540 MFR785540 MPN785540 MZJ785540 NJF785540 NTB785540 OCX785540 OMT785540 OWP785540 PGL785540 PQH785540 QAD785540 QJZ785540 QTV785540 RDR785540 RNN785540 RXJ785540 SHF785540 SRB785540 TAX785540 TKT785540 TUP785540 UEL785540 UOH785540 UYD785540 VHZ785540 VRV785540 WBR785540 WLN785540 WVJ785540 B851076 IX851076 ST851076 ACP851076 AML851076 AWH851076 BGD851076 BPZ851076 BZV851076 CJR851076 CTN851076 DDJ851076 DNF851076 DXB851076 EGX851076 EQT851076 FAP851076 FKL851076 FUH851076 GED851076 GNZ851076 GXV851076 HHR851076 HRN851076 IBJ851076 ILF851076 IVB851076 JEX851076 JOT851076 JYP851076 KIL851076 KSH851076 LCD851076 LLZ851076 LVV851076 MFR851076 MPN851076 MZJ851076 NJF851076 NTB851076 OCX851076 OMT851076 OWP851076 PGL851076 PQH851076 QAD851076 QJZ851076 QTV851076 RDR851076 RNN851076 RXJ851076 SHF851076 SRB851076 TAX851076 TKT851076 TUP851076 UEL851076 UOH851076 UYD851076 VHZ851076 VRV851076 WBR851076 WLN851076 WVJ851076 B916612 IX916612 ST916612 ACP916612 AML916612 AWH916612 BGD916612 BPZ916612 BZV916612 CJR916612 CTN916612 DDJ916612 DNF916612 DXB916612 EGX916612 EQT916612 FAP916612 FKL916612 FUH916612 GED916612 GNZ916612 GXV916612 HHR916612 HRN916612 IBJ916612 ILF916612 IVB916612 JEX916612 JOT916612 JYP916612 KIL916612 KSH916612 LCD916612 LLZ916612 LVV916612 MFR916612 MPN916612 MZJ916612 NJF916612 NTB916612 OCX916612 OMT916612 OWP916612 PGL916612 PQH916612 QAD916612 QJZ916612 QTV916612 RDR916612 RNN916612 RXJ916612 SHF916612 SRB916612 TAX916612 TKT916612 TUP916612 UEL916612 UOH916612 UYD916612 VHZ916612 VRV916612 WBR916612 WLN916612 WVJ916612 B982148 IX982148 ST982148 ACP982148 AML982148 AWH982148 BGD982148 BPZ982148 BZV982148 CJR982148 CTN982148 DDJ982148 DNF982148 DXB982148 EGX982148 EQT982148 FAP982148 FKL982148 FUH982148 GED982148 GNZ982148 GXV982148 HHR982148 HRN982148 IBJ982148 ILF982148 IVB982148 JEX982148 JOT982148 JYP982148 KIL982148 KSH982148 LCD982148 LLZ982148 LVV982148 MFR982148 MPN982148 MZJ982148 NJF982148 NTB982148 OCX982148 OMT982148 OWP982148 PGL982148 PQH982148 QAD982148 QJZ982148 QTV982148 RDR982148 RNN982148 RXJ982148 SHF982148 SRB982148 TAX982148 TKT982148 TUP982148 UEL982148 UOH982148 UYD982148 VHZ982148 VRV982148 WBR982148 WLN982148 WVJ982148">
      <formula1>Название</formula1>
    </dataValidation>
  </dataValidations>
  <pageMargins left="0.7" right="0.7" top="0.75" bottom="0.75" header="0.3" footer="0.3"/>
  <pageSetup paperSize="9" orientation="portrait"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3"/>
  <dimension ref="A1:Y853"/>
  <sheetViews>
    <sheetView topLeftCell="D88" workbookViewId="0">
      <selection activeCell="H99" sqref="H99:V100"/>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6.85546875" style="15" customWidth="1"/>
    <col min="10" max="11" width="6.85546875" style="16" customWidth="1"/>
    <col min="12" max="13" width="6.85546875" style="15" customWidth="1"/>
    <col min="14" max="15" width="6.85546875" style="16" customWidth="1"/>
    <col min="16" max="17" width="6.85546875" style="15" customWidth="1"/>
    <col min="18" max="19" width="6.85546875" style="16" customWidth="1"/>
    <col min="20" max="21" width="6.85546875" style="15" customWidth="1"/>
    <col min="22" max="22" width="9.140625" style="5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52</v>
      </c>
      <c r="C4" s="6">
        <f>VLOOKUP(B4,[21]Списки!$C$1:$E$40,2,FALSE)</f>
        <v>11519</v>
      </c>
      <c r="D4" s="6" t="str">
        <f>VLOOKUP(B4,[21]Списки!$C$1:$E$40,3,FALSE)</f>
        <v>СОШ</v>
      </c>
      <c r="E4" s="7" t="s">
        <v>22</v>
      </c>
      <c r="F4" s="8">
        <v>105</v>
      </c>
      <c r="G4" s="8">
        <v>94</v>
      </c>
      <c r="H4" s="40">
        <v>2</v>
      </c>
      <c r="I4" s="40"/>
      <c r="J4" s="40">
        <v>1</v>
      </c>
      <c r="K4" s="40"/>
      <c r="L4" s="40">
        <v>2</v>
      </c>
      <c r="M4" s="40"/>
      <c r="N4" s="40">
        <v>1</v>
      </c>
      <c r="O4" s="40"/>
      <c r="P4" s="40"/>
      <c r="Q4" s="40">
        <v>1</v>
      </c>
      <c r="R4" s="40">
        <v>1</v>
      </c>
      <c r="S4" s="40"/>
      <c r="T4" s="40"/>
      <c r="U4" s="40">
        <v>2</v>
      </c>
      <c r="V4" s="77">
        <f>IF(COUNTBLANK(H4:U4)&lt;=7,SUM(H4:U4),"Не писал")</f>
        <v>10</v>
      </c>
      <c r="X4" s="118">
        <v>0</v>
      </c>
      <c r="Y4" s="50">
        <f>COUNTIF(V$4:V142,X4)</f>
        <v>0</v>
      </c>
    </row>
    <row r="5" spans="1:25" x14ac:dyDescent="0.25">
      <c r="A5" s="4" t="str">
        <f t="shared" ref="A5:A21" si="0">A4</f>
        <v>Московский</v>
      </c>
      <c r="B5" s="12" t="str">
        <f t="shared" ref="B5:G20" si="1">B4</f>
        <v>ГБОУ СОШ №519</v>
      </c>
      <c r="C5" s="6">
        <f t="shared" si="1"/>
        <v>11519</v>
      </c>
      <c r="D5" s="6" t="str">
        <f t="shared" si="1"/>
        <v>СОШ</v>
      </c>
      <c r="E5" s="8" t="str">
        <f t="shared" si="1"/>
        <v>2а</v>
      </c>
      <c r="F5" s="8">
        <f t="shared" si="1"/>
        <v>105</v>
      </c>
      <c r="G5" s="8">
        <f t="shared" si="1"/>
        <v>94</v>
      </c>
      <c r="H5" s="40">
        <v>1</v>
      </c>
      <c r="I5" s="40"/>
      <c r="J5" s="40">
        <v>1</v>
      </c>
      <c r="K5" s="40"/>
      <c r="L5" s="40"/>
      <c r="M5" s="40">
        <v>2</v>
      </c>
      <c r="N5" s="40">
        <v>1</v>
      </c>
      <c r="O5" s="40"/>
      <c r="P5" s="40"/>
      <c r="Q5" s="40">
        <v>2</v>
      </c>
      <c r="R5" s="40">
        <v>1</v>
      </c>
      <c r="S5" s="40"/>
      <c r="T5" s="40"/>
      <c r="U5" s="40">
        <v>2</v>
      </c>
      <c r="V5" s="77">
        <f t="shared" ref="V5:V34" si="2">IF(COUNTBLANK(H5:U5)&lt;=7,SUM(H5:U5),"Не писал")</f>
        <v>10</v>
      </c>
      <c r="X5" s="118">
        <v>1</v>
      </c>
      <c r="Y5" s="50">
        <f>COUNTIF(V$4:V143,X5)</f>
        <v>0</v>
      </c>
    </row>
    <row r="6" spans="1:25" x14ac:dyDescent="0.25">
      <c r="A6" s="4" t="str">
        <f t="shared" si="0"/>
        <v>Московский</v>
      </c>
      <c r="B6" s="12" t="str">
        <f t="shared" si="1"/>
        <v>ГБОУ СОШ №519</v>
      </c>
      <c r="C6" s="6">
        <f t="shared" si="1"/>
        <v>11519</v>
      </c>
      <c r="D6" s="6" t="str">
        <f t="shared" si="1"/>
        <v>СОШ</v>
      </c>
      <c r="E6" s="8" t="str">
        <f t="shared" si="1"/>
        <v>2а</v>
      </c>
      <c r="F6" s="8">
        <f t="shared" si="1"/>
        <v>105</v>
      </c>
      <c r="G6" s="8">
        <f t="shared" si="1"/>
        <v>94</v>
      </c>
      <c r="H6" s="40">
        <v>2</v>
      </c>
      <c r="I6" s="40"/>
      <c r="J6" s="40"/>
      <c r="K6" s="40">
        <v>1</v>
      </c>
      <c r="L6" s="40">
        <v>2</v>
      </c>
      <c r="M6" s="40"/>
      <c r="N6" s="40"/>
      <c r="O6" s="40">
        <v>1</v>
      </c>
      <c r="P6" s="40"/>
      <c r="Q6" s="40">
        <v>2</v>
      </c>
      <c r="R6" s="40">
        <v>1</v>
      </c>
      <c r="S6" s="40"/>
      <c r="T6" s="40"/>
      <c r="U6" s="40">
        <v>2</v>
      </c>
      <c r="V6" s="77">
        <f t="shared" si="2"/>
        <v>11</v>
      </c>
      <c r="X6" s="118">
        <v>2</v>
      </c>
      <c r="Y6" s="50">
        <f>COUNTIF(V$4:V144,X6)</f>
        <v>1</v>
      </c>
    </row>
    <row r="7" spans="1:25" x14ac:dyDescent="0.25">
      <c r="A7" s="4" t="str">
        <f t="shared" si="0"/>
        <v>Московский</v>
      </c>
      <c r="B7" s="12" t="str">
        <f t="shared" si="1"/>
        <v>ГБОУ СОШ №519</v>
      </c>
      <c r="C7" s="6">
        <f t="shared" si="1"/>
        <v>11519</v>
      </c>
      <c r="D7" s="6" t="str">
        <f t="shared" si="1"/>
        <v>СОШ</v>
      </c>
      <c r="E7" s="8" t="str">
        <f t="shared" si="1"/>
        <v>2а</v>
      </c>
      <c r="F7" s="8">
        <f t="shared" si="1"/>
        <v>105</v>
      </c>
      <c r="G7" s="8">
        <f t="shared" si="1"/>
        <v>94</v>
      </c>
      <c r="H7" s="40">
        <v>2</v>
      </c>
      <c r="I7" s="40"/>
      <c r="J7" s="40"/>
      <c r="K7" s="40">
        <v>1</v>
      </c>
      <c r="L7" s="40">
        <v>2</v>
      </c>
      <c r="M7" s="40"/>
      <c r="N7" s="40"/>
      <c r="O7" s="40">
        <v>1</v>
      </c>
      <c r="P7" s="40">
        <v>0</v>
      </c>
      <c r="Q7" s="40"/>
      <c r="R7" s="40"/>
      <c r="S7" s="40">
        <v>1</v>
      </c>
      <c r="T7" s="40">
        <v>1</v>
      </c>
      <c r="U7" s="40"/>
      <c r="V7" s="77">
        <f t="shared" si="2"/>
        <v>8</v>
      </c>
      <c r="X7" s="118">
        <v>3</v>
      </c>
      <c r="Y7" s="50">
        <f>COUNTIF(V$4:V145,X7)</f>
        <v>0</v>
      </c>
    </row>
    <row r="8" spans="1:25" x14ac:dyDescent="0.25">
      <c r="A8" s="4" t="str">
        <f t="shared" si="0"/>
        <v>Московский</v>
      </c>
      <c r="B8" s="12" t="str">
        <f t="shared" si="1"/>
        <v>ГБОУ СОШ №519</v>
      </c>
      <c r="C8" s="6">
        <f t="shared" si="1"/>
        <v>11519</v>
      </c>
      <c r="D8" s="6" t="str">
        <f t="shared" si="1"/>
        <v>СОШ</v>
      </c>
      <c r="E8" s="8" t="str">
        <f t="shared" si="1"/>
        <v>2а</v>
      </c>
      <c r="F8" s="8">
        <f t="shared" si="1"/>
        <v>105</v>
      </c>
      <c r="G8" s="8">
        <f t="shared" si="1"/>
        <v>94</v>
      </c>
      <c r="H8" s="40">
        <v>2</v>
      </c>
      <c r="I8" s="40"/>
      <c r="J8" s="40"/>
      <c r="K8" s="40">
        <v>1</v>
      </c>
      <c r="L8" s="40"/>
      <c r="M8" s="40">
        <v>2</v>
      </c>
      <c r="N8" s="40">
        <v>1</v>
      </c>
      <c r="O8" s="40"/>
      <c r="P8" s="40"/>
      <c r="Q8" s="40">
        <v>2</v>
      </c>
      <c r="R8" s="40"/>
      <c r="S8" s="40">
        <v>1</v>
      </c>
      <c r="T8" s="40">
        <v>2</v>
      </c>
      <c r="U8" s="40"/>
      <c r="V8" s="77">
        <f t="shared" si="2"/>
        <v>11</v>
      </c>
      <c r="X8" s="118">
        <v>4</v>
      </c>
      <c r="Y8" s="50">
        <f>COUNTIF(V$4:V146,X8)</f>
        <v>3</v>
      </c>
    </row>
    <row r="9" spans="1:25" x14ac:dyDescent="0.25">
      <c r="A9" s="4" t="str">
        <f t="shared" si="0"/>
        <v>Московский</v>
      </c>
      <c r="B9" s="12" t="str">
        <f t="shared" si="1"/>
        <v>ГБОУ СОШ №519</v>
      </c>
      <c r="C9" s="6">
        <f t="shared" si="1"/>
        <v>11519</v>
      </c>
      <c r="D9" s="6" t="str">
        <f t="shared" si="1"/>
        <v>СОШ</v>
      </c>
      <c r="E9" s="8" t="str">
        <f t="shared" si="1"/>
        <v>2а</v>
      </c>
      <c r="F9" s="8">
        <f t="shared" si="1"/>
        <v>105</v>
      </c>
      <c r="G9" s="8">
        <f t="shared" si="1"/>
        <v>94</v>
      </c>
      <c r="H9" s="40">
        <v>2</v>
      </c>
      <c r="I9" s="40"/>
      <c r="J9" s="40"/>
      <c r="K9" s="40">
        <v>1</v>
      </c>
      <c r="L9" s="40"/>
      <c r="M9" s="40">
        <v>2</v>
      </c>
      <c r="N9" s="40">
        <v>1</v>
      </c>
      <c r="O9" s="40"/>
      <c r="P9" s="40"/>
      <c r="Q9" s="40">
        <v>2</v>
      </c>
      <c r="R9" s="40">
        <v>1</v>
      </c>
      <c r="S9" s="40"/>
      <c r="T9" s="40"/>
      <c r="U9" s="40">
        <v>2</v>
      </c>
      <c r="V9" s="77">
        <f t="shared" si="2"/>
        <v>11</v>
      </c>
      <c r="X9" s="118">
        <v>5</v>
      </c>
      <c r="Y9" s="50">
        <f>COUNTIF(V$4:V147,X9)</f>
        <v>6</v>
      </c>
    </row>
    <row r="10" spans="1:25" x14ac:dyDescent="0.25">
      <c r="A10" s="4" t="str">
        <f t="shared" si="0"/>
        <v>Московский</v>
      </c>
      <c r="B10" s="12" t="str">
        <f t="shared" si="1"/>
        <v>ГБОУ СОШ №519</v>
      </c>
      <c r="C10" s="6">
        <f t="shared" si="1"/>
        <v>11519</v>
      </c>
      <c r="D10" s="6" t="str">
        <f t="shared" si="1"/>
        <v>СОШ</v>
      </c>
      <c r="E10" s="8" t="str">
        <f t="shared" si="1"/>
        <v>2а</v>
      </c>
      <c r="F10" s="8">
        <f t="shared" si="1"/>
        <v>105</v>
      </c>
      <c r="G10" s="8">
        <f t="shared" si="1"/>
        <v>94</v>
      </c>
      <c r="H10" s="40">
        <v>2</v>
      </c>
      <c r="I10" s="40"/>
      <c r="J10" s="40"/>
      <c r="K10" s="40">
        <v>1</v>
      </c>
      <c r="L10" s="40"/>
      <c r="M10" s="40">
        <v>2</v>
      </c>
      <c r="N10" s="40">
        <v>1</v>
      </c>
      <c r="O10" s="40"/>
      <c r="P10" s="40"/>
      <c r="Q10" s="40">
        <v>2</v>
      </c>
      <c r="R10" s="40">
        <v>1</v>
      </c>
      <c r="S10" s="40"/>
      <c r="T10" s="40">
        <v>2</v>
      </c>
      <c r="U10" s="40"/>
      <c r="V10" s="77">
        <f t="shared" si="2"/>
        <v>11</v>
      </c>
      <c r="X10" s="118">
        <v>6</v>
      </c>
      <c r="Y10" s="50">
        <f>COUNTIF(V$4:V148,X10)</f>
        <v>6</v>
      </c>
    </row>
    <row r="11" spans="1:25" x14ac:dyDescent="0.25">
      <c r="A11" s="4" t="str">
        <f t="shared" si="0"/>
        <v>Московский</v>
      </c>
      <c r="B11" s="12" t="str">
        <f t="shared" si="1"/>
        <v>ГБОУ СОШ №519</v>
      </c>
      <c r="C11" s="6">
        <f t="shared" si="1"/>
        <v>11519</v>
      </c>
      <c r="D11" s="6" t="str">
        <f t="shared" si="1"/>
        <v>СОШ</v>
      </c>
      <c r="E11" s="8" t="str">
        <f t="shared" si="1"/>
        <v>2а</v>
      </c>
      <c r="F11" s="8">
        <f t="shared" si="1"/>
        <v>105</v>
      </c>
      <c r="G11" s="8">
        <f t="shared" si="1"/>
        <v>94</v>
      </c>
      <c r="H11" s="40">
        <v>2</v>
      </c>
      <c r="I11" s="40"/>
      <c r="J11" s="40">
        <v>1</v>
      </c>
      <c r="K11" s="40"/>
      <c r="L11" s="40">
        <v>2</v>
      </c>
      <c r="M11" s="40"/>
      <c r="N11" s="40">
        <v>1</v>
      </c>
      <c r="O11" s="40"/>
      <c r="P11" s="40">
        <v>2</v>
      </c>
      <c r="Q11" s="40"/>
      <c r="R11" s="40">
        <v>1</v>
      </c>
      <c r="S11" s="40"/>
      <c r="T11" s="40">
        <v>0</v>
      </c>
      <c r="U11" s="40"/>
      <c r="V11" s="77">
        <f t="shared" si="2"/>
        <v>9</v>
      </c>
      <c r="X11" s="118">
        <v>7</v>
      </c>
      <c r="Y11" s="50">
        <f>COUNTIF(V$4:V149,X11)</f>
        <v>8</v>
      </c>
    </row>
    <row r="12" spans="1:25" x14ac:dyDescent="0.25">
      <c r="A12" s="4" t="str">
        <f t="shared" si="0"/>
        <v>Московский</v>
      </c>
      <c r="B12" s="12" t="str">
        <f t="shared" si="1"/>
        <v>ГБОУ СОШ №519</v>
      </c>
      <c r="C12" s="6">
        <f t="shared" si="1"/>
        <v>11519</v>
      </c>
      <c r="D12" s="6" t="str">
        <f t="shared" si="1"/>
        <v>СОШ</v>
      </c>
      <c r="E12" s="8" t="str">
        <f t="shared" si="1"/>
        <v>2а</v>
      </c>
      <c r="F12" s="8">
        <f t="shared" si="1"/>
        <v>105</v>
      </c>
      <c r="G12" s="8">
        <f t="shared" si="1"/>
        <v>94</v>
      </c>
      <c r="H12" s="40"/>
      <c r="I12" s="40">
        <v>2</v>
      </c>
      <c r="J12" s="40">
        <v>0</v>
      </c>
      <c r="K12" s="40"/>
      <c r="L12" s="40">
        <v>2</v>
      </c>
      <c r="M12" s="40"/>
      <c r="N12" s="40">
        <v>1</v>
      </c>
      <c r="O12" s="40"/>
      <c r="P12" s="40"/>
      <c r="Q12" s="40">
        <v>2</v>
      </c>
      <c r="R12" s="40"/>
      <c r="S12" s="40">
        <v>1</v>
      </c>
      <c r="T12" s="40"/>
      <c r="U12" s="40">
        <v>1</v>
      </c>
      <c r="V12" s="77">
        <f t="shared" si="2"/>
        <v>9</v>
      </c>
      <c r="X12" s="118">
        <v>8</v>
      </c>
      <c r="Y12" s="50">
        <f>COUNTIF(V$4:V150,X12)</f>
        <v>18</v>
      </c>
    </row>
    <row r="13" spans="1:25" x14ac:dyDescent="0.25">
      <c r="A13" s="4" t="str">
        <f t="shared" si="0"/>
        <v>Московский</v>
      </c>
      <c r="B13" s="12" t="str">
        <f t="shared" si="1"/>
        <v>ГБОУ СОШ №519</v>
      </c>
      <c r="C13" s="6">
        <f t="shared" si="1"/>
        <v>11519</v>
      </c>
      <c r="D13" s="6" t="str">
        <f t="shared" si="1"/>
        <v>СОШ</v>
      </c>
      <c r="E13" s="8" t="str">
        <f t="shared" si="1"/>
        <v>2а</v>
      </c>
      <c r="F13" s="8">
        <f t="shared" si="1"/>
        <v>105</v>
      </c>
      <c r="G13" s="8">
        <f t="shared" si="1"/>
        <v>94</v>
      </c>
      <c r="H13" s="40">
        <v>2</v>
      </c>
      <c r="I13" s="40"/>
      <c r="J13" s="40"/>
      <c r="K13" s="40">
        <v>1</v>
      </c>
      <c r="L13" s="40">
        <v>2</v>
      </c>
      <c r="M13" s="40"/>
      <c r="N13" s="40"/>
      <c r="O13" s="40">
        <v>1</v>
      </c>
      <c r="P13" s="40">
        <v>0</v>
      </c>
      <c r="Q13" s="40"/>
      <c r="R13" s="40">
        <v>1</v>
      </c>
      <c r="S13" s="40"/>
      <c r="T13" s="40">
        <v>2</v>
      </c>
      <c r="U13" s="40"/>
      <c r="V13" s="77">
        <f t="shared" si="2"/>
        <v>9</v>
      </c>
      <c r="X13" s="118">
        <v>9</v>
      </c>
      <c r="Y13" s="50">
        <f>COUNTIF(V$4:V151,X13)</f>
        <v>17</v>
      </c>
    </row>
    <row r="14" spans="1:25" x14ac:dyDescent="0.25">
      <c r="A14" s="4" t="str">
        <f t="shared" si="0"/>
        <v>Московский</v>
      </c>
      <c r="B14" s="12" t="str">
        <f t="shared" si="1"/>
        <v>ГБОУ СОШ №519</v>
      </c>
      <c r="C14" s="6">
        <f t="shared" si="1"/>
        <v>11519</v>
      </c>
      <c r="D14" s="6" t="str">
        <f t="shared" si="1"/>
        <v>СОШ</v>
      </c>
      <c r="E14" s="8" t="str">
        <f t="shared" si="1"/>
        <v>2а</v>
      </c>
      <c r="F14" s="8">
        <f t="shared" si="1"/>
        <v>105</v>
      </c>
      <c r="G14" s="8">
        <f t="shared" si="1"/>
        <v>94</v>
      </c>
      <c r="H14" s="40">
        <v>2</v>
      </c>
      <c r="I14" s="40"/>
      <c r="J14" s="40"/>
      <c r="K14" s="40">
        <v>1</v>
      </c>
      <c r="L14" s="40">
        <v>2</v>
      </c>
      <c r="M14" s="40"/>
      <c r="N14" s="40">
        <v>0</v>
      </c>
      <c r="O14" s="40"/>
      <c r="P14" s="40">
        <v>2</v>
      </c>
      <c r="Q14" s="40"/>
      <c r="R14" s="40">
        <v>1</v>
      </c>
      <c r="S14" s="40"/>
      <c r="T14" s="40"/>
      <c r="U14" s="40">
        <v>2</v>
      </c>
      <c r="V14" s="77">
        <f t="shared" si="2"/>
        <v>10</v>
      </c>
      <c r="X14" s="118">
        <v>10</v>
      </c>
      <c r="Y14" s="50">
        <f>COUNTIF(V$4:V152,X14)</f>
        <v>19</v>
      </c>
    </row>
    <row r="15" spans="1:25" x14ac:dyDescent="0.25">
      <c r="A15" s="4" t="str">
        <f t="shared" si="0"/>
        <v>Московский</v>
      </c>
      <c r="B15" s="12" t="str">
        <f t="shared" si="1"/>
        <v>ГБОУ СОШ №519</v>
      </c>
      <c r="C15" s="6">
        <f t="shared" si="1"/>
        <v>11519</v>
      </c>
      <c r="D15" s="6" t="str">
        <f t="shared" si="1"/>
        <v>СОШ</v>
      </c>
      <c r="E15" s="8" t="str">
        <f t="shared" si="1"/>
        <v>2а</v>
      </c>
      <c r="F15" s="8">
        <f t="shared" si="1"/>
        <v>105</v>
      </c>
      <c r="G15" s="8">
        <f t="shared" si="1"/>
        <v>94</v>
      </c>
      <c r="H15" s="40"/>
      <c r="I15" s="40">
        <v>2</v>
      </c>
      <c r="J15" s="40"/>
      <c r="K15" s="40">
        <v>1</v>
      </c>
      <c r="L15" s="40">
        <v>2</v>
      </c>
      <c r="M15" s="40"/>
      <c r="N15" s="40">
        <v>1</v>
      </c>
      <c r="O15" s="40"/>
      <c r="P15" s="40">
        <v>2</v>
      </c>
      <c r="Q15" s="40"/>
      <c r="R15" s="40"/>
      <c r="S15" s="40">
        <v>1</v>
      </c>
      <c r="T15" s="40"/>
      <c r="U15" s="40">
        <v>1</v>
      </c>
      <c r="V15" s="77">
        <f t="shared" si="2"/>
        <v>10</v>
      </c>
      <c r="X15" s="118">
        <v>11</v>
      </c>
      <c r="Y15" s="50">
        <f>COUNTIF(V$4:V153,X15)</f>
        <v>16</v>
      </c>
    </row>
    <row r="16" spans="1:25" x14ac:dyDescent="0.25">
      <c r="A16" s="4" t="str">
        <f t="shared" si="0"/>
        <v>Московский</v>
      </c>
      <c r="B16" s="12" t="str">
        <f t="shared" si="1"/>
        <v>ГБОУ СОШ №519</v>
      </c>
      <c r="C16" s="6">
        <f t="shared" si="1"/>
        <v>11519</v>
      </c>
      <c r="D16" s="6" t="str">
        <f t="shared" si="1"/>
        <v>СОШ</v>
      </c>
      <c r="E16" s="8" t="str">
        <f t="shared" si="1"/>
        <v>2а</v>
      </c>
      <c r="F16" s="8">
        <f t="shared" si="1"/>
        <v>105</v>
      </c>
      <c r="G16" s="8">
        <f t="shared" si="1"/>
        <v>94</v>
      </c>
      <c r="H16" s="40">
        <v>2</v>
      </c>
      <c r="I16" s="40"/>
      <c r="J16" s="40"/>
      <c r="K16" s="40">
        <v>1</v>
      </c>
      <c r="L16" s="40">
        <v>2</v>
      </c>
      <c r="M16" s="40"/>
      <c r="N16" s="40">
        <v>1</v>
      </c>
      <c r="O16" s="40"/>
      <c r="P16" s="40"/>
      <c r="Q16" s="40">
        <v>2</v>
      </c>
      <c r="R16" s="40">
        <v>1</v>
      </c>
      <c r="S16" s="40"/>
      <c r="T16" s="40">
        <v>2</v>
      </c>
      <c r="U16" s="40"/>
      <c r="V16" s="77">
        <f t="shared" si="2"/>
        <v>11</v>
      </c>
      <c r="Y16" s="156">
        <f>SUM(Y4:Y15)</f>
        <v>94</v>
      </c>
    </row>
    <row r="17" spans="1:22" x14ac:dyDescent="0.25">
      <c r="A17" s="4" t="str">
        <f t="shared" si="0"/>
        <v>Московский</v>
      </c>
      <c r="B17" s="12" t="str">
        <f t="shared" si="1"/>
        <v>ГБОУ СОШ №519</v>
      </c>
      <c r="C17" s="6">
        <f t="shared" si="1"/>
        <v>11519</v>
      </c>
      <c r="D17" s="6" t="str">
        <f t="shared" si="1"/>
        <v>СОШ</v>
      </c>
      <c r="E17" s="8" t="str">
        <f t="shared" si="1"/>
        <v>2а</v>
      </c>
      <c r="F17" s="8">
        <f t="shared" si="1"/>
        <v>105</v>
      </c>
      <c r="G17" s="8">
        <f t="shared" si="1"/>
        <v>94</v>
      </c>
      <c r="H17" s="40">
        <v>2</v>
      </c>
      <c r="I17" s="40"/>
      <c r="J17" s="40">
        <v>1</v>
      </c>
      <c r="K17" s="40"/>
      <c r="L17" s="40">
        <v>2</v>
      </c>
      <c r="M17" s="40"/>
      <c r="N17" s="40">
        <v>1</v>
      </c>
      <c r="O17" s="40"/>
      <c r="P17" s="40">
        <v>0</v>
      </c>
      <c r="Q17" s="40"/>
      <c r="R17" s="40">
        <v>1</v>
      </c>
      <c r="S17" s="40"/>
      <c r="T17" s="40">
        <v>2</v>
      </c>
      <c r="U17" s="40"/>
      <c r="V17" s="77">
        <f t="shared" si="2"/>
        <v>9</v>
      </c>
    </row>
    <row r="18" spans="1:22" x14ac:dyDescent="0.25">
      <c r="A18" s="4" t="str">
        <f t="shared" si="0"/>
        <v>Московский</v>
      </c>
      <c r="B18" s="12" t="str">
        <f t="shared" si="1"/>
        <v>ГБОУ СОШ №519</v>
      </c>
      <c r="C18" s="6">
        <f t="shared" si="1"/>
        <v>11519</v>
      </c>
      <c r="D18" s="6" t="str">
        <f t="shared" si="1"/>
        <v>СОШ</v>
      </c>
      <c r="E18" s="8" t="str">
        <f t="shared" si="1"/>
        <v>2а</v>
      </c>
      <c r="F18" s="8">
        <f t="shared" si="1"/>
        <v>105</v>
      </c>
      <c r="G18" s="8">
        <f t="shared" si="1"/>
        <v>94</v>
      </c>
      <c r="H18" s="40">
        <v>1</v>
      </c>
      <c r="I18" s="40"/>
      <c r="J18" s="40">
        <v>1</v>
      </c>
      <c r="K18" s="40"/>
      <c r="L18" s="40"/>
      <c r="M18" s="40">
        <v>2</v>
      </c>
      <c r="N18" s="40">
        <v>1</v>
      </c>
      <c r="O18" s="40"/>
      <c r="P18" s="40">
        <v>2</v>
      </c>
      <c r="Q18" s="40"/>
      <c r="R18" s="40">
        <v>1</v>
      </c>
      <c r="S18" s="40"/>
      <c r="T18" s="40"/>
      <c r="U18" s="40">
        <v>2</v>
      </c>
      <c r="V18" s="77">
        <f t="shared" si="2"/>
        <v>10</v>
      </c>
    </row>
    <row r="19" spans="1:22" x14ac:dyDescent="0.25">
      <c r="A19" s="4" t="str">
        <f t="shared" si="0"/>
        <v>Московский</v>
      </c>
      <c r="B19" s="12" t="str">
        <f t="shared" si="1"/>
        <v>ГБОУ СОШ №519</v>
      </c>
      <c r="C19" s="6">
        <f t="shared" si="1"/>
        <v>11519</v>
      </c>
      <c r="D19" s="6" t="str">
        <f t="shared" si="1"/>
        <v>СОШ</v>
      </c>
      <c r="E19" s="8" t="str">
        <f t="shared" si="1"/>
        <v>2а</v>
      </c>
      <c r="F19" s="8">
        <f t="shared" si="1"/>
        <v>105</v>
      </c>
      <c r="G19" s="8">
        <f t="shared" si="1"/>
        <v>94</v>
      </c>
      <c r="H19" s="40">
        <v>2</v>
      </c>
      <c r="I19" s="40"/>
      <c r="J19" s="40"/>
      <c r="K19" s="40">
        <v>1</v>
      </c>
      <c r="L19" s="40">
        <v>1</v>
      </c>
      <c r="M19" s="40"/>
      <c r="N19" s="40"/>
      <c r="O19" s="40">
        <v>1</v>
      </c>
      <c r="P19" s="40">
        <v>0</v>
      </c>
      <c r="Q19" s="40"/>
      <c r="R19" s="40">
        <v>1</v>
      </c>
      <c r="S19" s="40"/>
      <c r="T19" s="40">
        <v>2</v>
      </c>
      <c r="U19" s="40"/>
      <c r="V19" s="77">
        <f t="shared" si="2"/>
        <v>8</v>
      </c>
    </row>
    <row r="20" spans="1:22" x14ac:dyDescent="0.25">
      <c r="A20" s="4" t="str">
        <f t="shared" si="0"/>
        <v>Московский</v>
      </c>
      <c r="B20" s="12" t="str">
        <f t="shared" si="1"/>
        <v>ГБОУ СОШ №519</v>
      </c>
      <c r="C20" s="6">
        <f t="shared" si="1"/>
        <v>11519</v>
      </c>
      <c r="D20" s="6" t="str">
        <f t="shared" si="1"/>
        <v>СОШ</v>
      </c>
      <c r="E20" s="8" t="str">
        <f t="shared" si="1"/>
        <v>2а</v>
      </c>
      <c r="F20" s="8">
        <f t="shared" si="1"/>
        <v>105</v>
      </c>
      <c r="G20" s="8">
        <f t="shared" si="1"/>
        <v>94</v>
      </c>
      <c r="H20" s="40">
        <v>2</v>
      </c>
      <c r="I20" s="40"/>
      <c r="J20" s="40"/>
      <c r="K20" s="40">
        <v>1</v>
      </c>
      <c r="L20" s="40">
        <v>2</v>
      </c>
      <c r="M20" s="40"/>
      <c r="N20" s="40">
        <v>1</v>
      </c>
      <c r="O20" s="40"/>
      <c r="P20" s="40">
        <v>0</v>
      </c>
      <c r="Q20" s="40"/>
      <c r="R20" s="40">
        <v>0</v>
      </c>
      <c r="S20" s="40"/>
      <c r="T20" s="40">
        <v>2</v>
      </c>
      <c r="U20" s="40"/>
      <c r="V20" s="77">
        <f t="shared" si="2"/>
        <v>8</v>
      </c>
    </row>
    <row r="21" spans="1:22" x14ac:dyDescent="0.25">
      <c r="A21" s="4" t="str">
        <f t="shared" si="0"/>
        <v>Московский</v>
      </c>
      <c r="B21" s="12" t="str">
        <f t="shared" ref="B21:G21" si="3">B20</f>
        <v>ГБОУ СОШ №519</v>
      </c>
      <c r="C21" s="6">
        <f t="shared" si="3"/>
        <v>11519</v>
      </c>
      <c r="D21" s="6" t="str">
        <f t="shared" si="3"/>
        <v>СОШ</v>
      </c>
      <c r="E21" s="8" t="str">
        <f t="shared" si="3"/>
        <v>2а</v>
      </c>
      <c r="F21" s="8">
        <f t="shared" si="3"/>
        <v>105</v>
      </c>
      <c r="G21" s="8">
        <f t="shared" si="3"/>
        <v>94</v>
      </c>
      <c r="H21" s="40">
        <v>2</v>
      </c>
      <c r="I21" s="40"/>
      <c r="J21" s="40">
        <v>1</v>
      </c>
      <c r="K21" s="40"/>
      <c r="L21" s="40">
        <v>2</v>
      </c>
      <c r="M21" s="40"/>
      <c r="N21" s="40">
        <v>0</v>
      </c>
      <c r="O21" s="40"/>
      <c r="P21" s="40">
        <v>2</v>
      </c>
      <c r="Q21" s="40"/>
      <c r="R21" s="40"/>
      <c r="S21" s="40">
        <v>1</v>
      </c>
      <c r="T21" s="40">
        <v>0</v>
      </c>
      <c r="U21" s="40"/>
      <c r="V21" s="77">
        <f t="shared" si="2"/>
        <v>8</v>
      </c>
    </row>
    <row r="22" spans="1:22" x14ac:dyDescent="0.25">
      <c r="A22" s="4" t="str">
        <f t="shared" ref="A22:G37" si="4">A21</f>
        <v>Московский</v>
      </c>
      <c r="B22" s="12" t="str">
        <f t="shared" si="4"/>
        <v>ГБОУ СОШ №519</v>
      </c>
      <c r="C22" s="6">
        <f t="shared" si="4"/>
        <v>11519</v>
      </c>
      <c r="D22" s="6" t="str">
        <f t="shared" si="4"/>
        <v>СОШ</v>
      </c>
      <c r="E22" s="8" t="str">
        <f t="shared" si="4"/>
        <v>2а</v>
      </c>
      <c r="F22" s="8">
        <f t="shared" si="4"/>
        <v>105</v>
      </c>
      <c r="G22" s="8">
        <f t="shared" si="4"/>
        <v>94</v>
      </c>
      <c r="H22" s="40"/>
      <c r="I22" s="40">
        <v>0</v>
      </c>
      <c r="J22" s="40">
        <v>1</v>
      </c>
      <c r="K22" s="40"/>
      <c r="L22" s="40">
        <v>2</v>
      </c>
      <c r="M22" s="40"/>
      <c r="N22" s="40">
        <v>1</v>
      </c>
      <c r="O22" s="40"/>
      <c r="P22" s="40"/>
      <c r="Q22" s="40">
        <v>2</v>
      </c>
      <c r="R22" s="40"/>
      <c r="S22" s="40">
        <v>1</v>
      </c>
      <c r="T22" s="40">
        <v>0</v>
      </c>
      <c r="U22" s="40"/>
      <c r="V22" s="77">
        <f t="shared" si="2"/>
        <v>7</v>
      </c>
    </row>
    <row r="23" spans="1:22" x14ac:dyDescent="0.25">
      <c r="A23" s="4" t="str">
        <f t="shared" si="4"/>
        <v>Московский</v>
      </c>
      <c r="B23" s="12" t="str">
        <f t="shared" si="4"/>
        <v>ГБОУ СОШ №519</v>
      </c>
      <c r="C23" s="6">
        <f t="shared" si="4"/>
        <v>11519</v>
      </c>
      <c r="D23" s="6" t="str">
        <f t="shared" si="4"/>
        <v>СОШ</v>
      </c>
      <c r="E23" s="8" t="str">
        <f t="shared" si="4"/>
        <v>2а</v>
      </c>
      <c r="F23" s="8">
        <f t="shared" si="4"/>
        <v>105</v>
      </c>
      <c r="G23" s="8">
        <f t="shared" si="4"/>
        <v>94</v>
      </c>
      <c r="H23" s="40"/>
      <c r="I23" s="40">
        <v>0</v>
      </c>
      <c r="J23" s="40">
        <v>1</v>
      </c>
      <c r="K23" s="40"/>
      <c r="L23" s="40">
        <v>2</v>
      </c>
      <c r="M23" s="40"/>
      <c r="N23" s="40"/>
      <c r="O23" s="40">
        <v>1</v>
      </c>
      <c r="P23" s="40"/>
      <c r="Q23" s="40">
        <v>2</v>
      </c>
      <c r="R23" s="40">
        <v>1</v>
      </c>
      <c r="S23" s="40"/>
      <c r="T23" s="40"/>
      <c r="U23" s="40">
        <v>0</v>
      </c>
      <c r="V23" s="77">
        <f t="shared" si="2"/>
        <v>7</v>
      </c>
    </row>
    <row r="24" spans="1:22" x14ac:dyDescent="0.25">
      <c r="A24" s="4" t="str">
        <f t="shared" si="4"/>
        <v>Московский</v>
      </c>
      <c r="B24" s="12" t="str">
        <f t="shared" si="4"/>
        <v>ГБОУ СОШ №519</v>
      </c>
      <c r="C24" s="6">
        <f t="shared" si="4"/>
        <v>11519</v>
      </c>
      <c r="D24" s="6" t="str">
        <f t="shared" si="4"/>
        <v>СОШ</v>
      </c>
      <c r="E24" s="8" t="str">
        <f t="shared" si="4"/>
        <v>2а</v>
      </c>
      <c r="F24" s="8">
        <f t="shared" si="4"/>
        <v>105</v>
      </c>
      <c r="G24" s="8">
        <f t="shared" si="4"/>
        <v>94</v>
      </c>
      <c r="H24" s="40">
        <v>1</v>
      </c>
      <c r="I24" s="40"/>
      <c r="J24" s="40"/>
      <c r="K24" s="40">
        <v>1</v>
      </c>
      <c r="L24" s="40">
        <v>2</v>
      </c>
      <c r="M24" s="40"/>
      <c r="N24" s="40">
        <v>1</v>
      </c>
      <c r="O24" s="40"/>
      <c r="P24" s="40">
        <v>1</v>
      </c>
      <c r="Q24" s="40"/>
      <c r="R24" s="40">
        <v>1</v>
      </c>
      <c r="S24" s="40"/>
      <c r="T24" s="40"/>
      <c r="U24" s="40">
        <v>2</v>
      </c>
      <c r="V24" s="77">
        <f t="shared" si="2"/>
        <v>9</v>
      </c>
    </row>
    <row r="25" spans="1:22" x14ac:dyDescent="0.25">
      <c r="A25" s="4" t="str">
        <f t="shared" si="4"/>
        <v>Московский</v>
      </c>
      <c r="B25" s="12" t="str">
        <f t="shared" si="4"/>
        <v>ГБОУ СОШ №519</v>
      </c>
      <c r="C25" s="6">
        <f t="shared" si="4"/>
        <v>11519</v>
      </c>
      <c r="D25" s="6" t="str">
        <f t="shared" si="4"/>
        <v>СОШ</v>
      </c>
      <c r="E25" s="8" t="str">
        <f t="shared" si="4"/>
        <v>2а</v>
      </c>
      <c r="F25" s="8">
        <f t="shared" si="4"/>
        <v>105</v>
      </c>
      <c r="G25" s="8">
        <f t="shared" si="4"/>
        <v>94</v>
      </c>
      <c r="H25" s="40">
        <v>2</v>
      </c>
      <c r="I25" s="40"/>
      <c r="J25" s="40"/>
      <c r="K25" s="40">
        <v>1</v>
      </c>
      <c r="L25" s="40"/>
      <c r="M25" s="40">
        <v>2</v>
      </c>
      <c r="N25" s="40"/>
      <c r="O25" s="40">
        <v>1</v>
      </c>
      <c r="P25" s="40">
        <v>0</v>
      </c>
      <c r="Q25" s="40"/>
      <c r="R25" s="40">
        <v>1</v>
      </c>
      <c r="S25" s="40"/>
      <c r="T25" s="40">
        <v>1</v>
      </c>
      <c r="U25" s="40"/>
      <c r="V25" s="77">
        <f t="shared" si="2"/>
        <v>8</v>
      </c>
    </row>
    <row r="26" spans="1:22" x14ac:dyDescent="0.25">
      <c r="A26" s="4" t="str">
        <f t="shared" si="4"/>
        <v>Московский</v>
      </c>
      <c r="B26" s="12" t="str">
        <f t="shared" si="4"/>
        <v>ГБОУ СОШ №519</v>
      </c>
      <c r="C26" s="6">
        <f t="shared" si="4"/>
        <v>11519</v>
      </c>
      <c r="D26" s="6" t="str">
        <f t="shared" si="4"/>
        <v>СОШ</v>
      </c>
      <c r="E26" s="8" t="str">
        <f t="shared" si="4"/>
        <v>2а</v>
      </c>
      <c r="F26" s="8">
        <f t="shared" si="4"/>
        <v>105</v>
      </c>
      <c r="G26" s="8">
        <f t="shared" si="4"/>
        <v>94</v>
      </c>
      <c r="H26" s="40"/>
      <c r="I26" s="40">
        <v>2</v>
      </c>
      <c r="J26" s="40">
        <v>1</v>
      </c>
      <c r="K26" s="40"/>
      <c r="L26" s="40"/>
      <c r="M26" s="40">
        <v>2</v>
      </c>
      <c r="N26" s="40">
        <v>1</v>
      </c>
      <c r="O26" s="40"/>
      <c r="P26" s="40">
        <v>2</v>
      </c>
      <c r="Q26" s="40"/>
      <c r="R26" s="40"/>
      <c r="S26" s="40">
        <v>1</v>
      </c>
      <c r="T26" s="40">
        <v>1</v>
      </c>
      <c r="U26" s="40"/>
      <c r="V26" s="77">
        <f t="shared" si="2"/>
        <v>10</v>
      </c>
    </row>
    <row r="27" spans="1:22" x14ac:dyDescent="0.25">
      <c r="A27" s="4" t="str">
        <f t="shared" si="4"/>
        <v>Московский</v>
      </c>
      <c r="B27" s="12" t="str">
        <f t="shared" si="4"/>
        <v>ГБОУ СОШ №519</v>
      </c>
      <c r="C27" s="6">
        <f t="shared" si="4"/>
        <v>11519</v>
      </c>
      <c r="D27" s="6" t="str">
        <f t="shared" si="4"/>
        <v>СОШ</v>
      </c>
      <c r="E27" s="8" t="str">
        <f t="shared" si="4"/>
        <v>2а</v>
      </c>
      <c r="F27" s="8">
        <f t="shared" si="4"/>
        <v>105</v>
      </c>
      <c r="G27" s="8">
        <f t="shared" si="4"/>
        <v>94</v>
      </c>
      <c r="H27" s="40">
        <v>2</v>
      </c>
      <c r="I27" s="40"/>
      <c r="J27" s="40"/>
      <c r="K27" s="40">
        <v>1</v>
      </c>
      <c r="L27" s="40"/>
      <c r="M27" s="40">
        <v>2</v>
      </c>
      <c r="N27" s="40"/>
      <c r="O27" s="40">
        <v>1</v>
      </c>
      <c r="P27" s="40"/>
      <c r="Q27" s="40">
        <v>2</v>
      </c>
      <c r="R27" s="40">
        <v>1</v>
      </c>
      <c r="S27" s="40"/>
      <c r="T27" s="40"/>
      <c r="U27" s="40">
        <v>2</v>
      </c>
      <c r="V27" s="77">
        <f t="shared" si="2"/>
        <v>11</v>
      </c>
    </row>
    <row r="28" spans="1:22" x14ac:dyDescent="0.25">
      <c r="A28" s="4" t="str">
        <f t="shared" si="4"/>
        <v>Московский</v>
      </c>
      <c r="B28" s="12" t="str">
        <f t="shared" si="4"/>
        <v>ГБОУ СОШ №519</v>
      </c>
      <c r="C28" s="6">
        <f t="shared" si="4"/>
        <v>11519</v>
      </c>
      <c r="D28" s="6" t="str">
        <f t="shared" si="4"/>
        <v>СОШ</v>
      </c>
      <c r="E28" s="8" t="str">
        <f t="shared" si="4"/>
        <v>2а</v>
      </c>
      <c r="F28" s="8">
        <f t="shared" si="4"/>
        <v>105</v>
      </c>
      <c r="G28" s="8">
        <f t="shared" si="4"/>
        <v>94</v>
      </c>
      <c r="H28" s="40"/>
      <c r="I28" s="40">
        <v>0</v>
      </c>
      <c r="J28" s="40"/>
      <c r="K28" s="40">
        <v>1</v>
      </c>
      <c r="L28" s="40"/>
      <c r="M28" s="40">
        <v>2</v>
      </c>
      <c r="N28" s="40">
        <v>1</v>
      </c>
      <c r="O28" s="40"/>
      <c r="P28" s="40">
        <v>1</v>
      </c>
      <c r="Q28" s="40"/>
      <c r="R28" s="40">
        <v>1</v>
      </c>
      <c r="S28" s="40"/>
      <c r="T28" s="40">
        <v>2</v>
      </c>
      <c r="U28" s="40"/>
      <c r="V28" s="77">
        <f t="shared" si="2"/>
        <v>8</v>
      </c>
    </row>
    <row r="29" spans="1:22" x14ac:dyDescent="0.25">
      <c r="A29" s="4" t="str">
        <f t="shared" si="4"/>
        <v>Московский</v>
      </c>
      <c r="B29" s="12" t="str">
        <f t="shared" si="4"/>
        <v>ГБОУ СОШ №519</v>
      </c>
      <c r="C29" s="6">
        <f t="shared" si="4"/>
        <v>11519</v>
      </c>
      <c r="D29" s="6" t="str">
        <f t="shared" si="4"/>
        <v>СОШ</v>
      </c>
      <c r="E29" s="8" t="str">
        <f t="shared" si="4"/>
        <v>2а</v>
      </c>
      <c r="F29" s="8">
        <f t="shared" si="4"/>
        <v>105</v>
      </c>
      <c r="G29" s="8">
        <f t="shared" si="4"/>
        <v>94</v>
      </c>
      <c r="H29" s="40">
        <v>2</v>
      </c>
      <c r="I29" s="40"/>
      <c r="J29" s="40"/>
      <c r="K29" s="40">
        <v>1</v>
      </c>
      <c r="L29" s="40"/>
      <c r="M29" s="40">
        <v>2</v>
      </c>
      <c r="N29" s="40">
        <v>1</v>
      </c>
      <c r="O29" s="40"/>
      <c r="P29" s="40">
        <v>2</v>
      </c>
      <c r="Q29" s="40"/>
      <c r="R29" s="40">
        <v>1</v>
      </c>
      <c r="S29" s="40"/>
      <c r="T29" s="40"/>
      <c r="U29" s="40">
        <v>2</v>
      </c>
      <c r="V29" s="77">
        <f t="shared" si="2"/>
        <v>11</v>
      </c>
    </row>
    <row r="30" spans="1:22" x14ac:dyDescent="0.25">
      <c r="A30" s="4" t="str">
        <f t="shared" si="4"/>
        <v>Московский</v>
      </c>
      <c r="B30" s="12" t="str">
        <f t="shared" si="4"/>
        <v>ГБОУ СОШ №519</v>
      </c>
      <c r="C30" s="6">
        <f t="shared" si="4"/>
        <v>11519</v>
      </c>
      <c r="D30" s="6" t="str">
        <f t="shared" si="4"/>
        <v>СОШ</v>
      </c>
      <c r="E30" s="8" t="str">
        <f t="shared" si="4"/>
        <v>2а</v>
      </c>
      <c r="F30" s="8">
        <f t="shared" si="4"/>
        <v>105</v>
      </c>
      <c r="G30" s="8">
        <f t="shared" si="4"/>
        <v>94</v>
      </c>
      <c r="H30" s="40"/>
      <c r="I30" s="40">
        <v>1</v>
      </c>
      <c r="J30" s="40">
        <v>0</v>
      </c>
      <c r="K30" s="40"/>
      <c r="L30" s="40"/>
      <c r="M30" s="40">
        <v>1</v>
      </c>
      <c r="N30" s="40">
        <v>1</v>
      </c>
      <c r="O30" s="40"/>
      <c r="P30" s="40">
        <v>0</v>
      </c>
      <c r="Q30" s="40"/>
      <c r="R30" s="40">
        <v>1</v>
      </c>
      <c r="S30" s="40"/>
      <c r="T30" s="40">
        <v>2</v>
      </c>
      <c r="U30" s="40"/>
      <c r="V30" s="77">
        <f t="shared" si="2"/>
        <v>6</v>
      </c>
    </row>
    <row r="31" spans="1:22" x14ac:dyDescent="0.25">
      <c r="A31" s="4" t="str">
        <f t="shared" si="4"/>
        <v>Московский</v>
      </c>
      <c r="B31" s="12" t="str">
        <f t="shared" si="4"/>
        <v>ГБОУ СОШ №519</v>
      </c>
      <c r="C31" s="6">
        <f t="shared" si="4"/>
        <v>11519</v>
      </c>
      <c r="D31" s="6" t="str">
        <f t="shared" si="4"/>
        <v>СОШ</v>
      </c>
      <c r="E31" s="8" t="str">
        <f t="shared" si="4"/>
        <v>2а</v>
      </c>
      <c r="F31" s="8">
        <f t="shared" si="4"/>
        <v>105</v>
      </c>
      <c r="G31" s="8">
        <f t="shared" si="4"/>
        <v>94</v>
      </c>
      <c r="H31" s="40"/>
      <c r="I31" s="40">
        <v>2</v>
      </c>
      <c r="J31" s="40">
        <v>1</v>
      </c>
      <c r="K31" s="40"/>
      <c r="L31" s="40">
        <v>2</v>
      </c>
      <c r="M31" s="40"/>
      <c r="N31" s="40">
        <v>1</v>
      </c>
      <c r="O31" s="40"/>
      <c r="P31" s="40">
        <v>2</v>
      </c>
      <c r="Q31" s="40"/>
      <c r="R31" s="40">
        <v>1</v>
      </c>
      <c r="S31" s="40"/>
      <c r="T31" s="40"/>
      <c r="U31" s="40">
        <v>1</v>
      </c>
      <c r="V31" s="77">
        <f t="shared" si="2"/>
        <v>10</v>
      </c>
    </row>
    <row r="32" spans="1:22" x14ac:dyDescent="0.25">
      <c r="A32" s="4" t="str">
        <f t="shared" si="4"/>
        <v>Московский</v>
      </c>
      <c r="B32" s="12" t="str">
        <f t="shared" si="4"/>
        <v>ГБОУ СОШ №519</v>
      </c>
      <c r="C32" s="6">
        <f t="shared" si="4"/>
        <v>11519</v>
      </c>
      <c r="D32" s="6" t="str">
        <f t="shared" si="4"/>
        <v>СОШ</v>
      </c>
      <c r="E32" s="8" t="str">
        <f t="shared" si="4"/>
        <v>2а</v>
      </c>
      <c r="F32" s="8">
        <f t="shared" si="4"/>
        <v>105</v>
      </c>
      <c r="G32" s="8">
        <f t="shared" si="4"/>
        <v>94</v>
      </c>
      <c r="H32" s="40"/>
      <c r="I32" s="40">
        <v>2</v>
      </c>
      <c r="J32" s="40"/>
      <c r="K32" s="40">
        <v>1</v>
      </c>
      <c r="L32" s="40"/>
      <c r="M32" s="40">
        <v>2</v>
      </c>
      <c r="N32" s="40"/>
      <c r="O32" s="40">
        <v>1</v>
      </c>
      <c r="P32" s="40">
        <v>1</v>
      </c>
      <c r="Q32" s="40"/>
      <c r="R32" s="40">
        <v>1</v>
      </c>
      <c r="S32" s="40"/>
      <c r="T32" s="40"/>
      <c r="U32" s="40">
        <v>2</v>
      </c>
      <c r="V32" s="77">
        <f t="shared" si="2"/>
        <v>10</v>
      </c>
    </row>
    <row r="33" spans="1:22" x14ac:dyDescent="0.25">
      <c r="A33" s="4" t="str">
        <f t="shared" si="4"/>
        <v>Московский</v>
      </c>
      <c r="B33" s="12" t="str">
        <f t="shared" si="4"/>
        <v>ГБОУ СОШ №519</v>
      </c>
      <c r="C33" s="6">
        <f t="shared" si="4"/>
        <v>11519</v>
      </c>
      <c r="D33" s="6" t="str">
        <f t="shared" si="4"/>
        <v>СОШ</v>
      </c>
      <c r="E33" s="8" t="str">
        <f t="shared" si="4"/>
        <v>2а</v>
      </c>
      <c r="F33" s="8">
        <f t="shared" si="4"/>
        <v>105</v>
      </c>
      <c r="G33" s="8">
        <f t="shared" si="4"/>
        <v>94</v>
      </c>
      <c r="H33" s="40">
        <v>2</v>
      </c>
      <c r="I33" s="40"/>
      <c r="J33" s="40"/>
      <c r="K33" s="40">
        <v>1</v>
      </c>
      <c r="L33" s="40"/>
      <c r="M33" s="40">
        <v>2</v>
      </c>
      <c r="N33" s="40">
        <v>1</v>
      </c>
      <c r="O33" s="40"/>
      <c r="P33" s="40">
        <v>1</v>
      </c>
      <c r="Q33" s="40"/>
      <c r="R33" s="40">
        <v>1</v>
      </c>
      <c r="S33" s="40"/>
      <c r="T33" s="40">
        <v>2</v>
      </c>
      <c r="U33" s="40"/>
      <c r="V33" s="77">
        <f t="shared" si="2"/>
        <v>10</v>
      </c>
    </row>
    <row r="34" spans="1:22" x14ac:dyDescent="0.25">
      <c r="A34" s="4" t="str">
        <f t="shared" si="4"/>
        <v>Московский</v>
      </c>
      <c r="B34" s="12" t="str">
        <f t="shared" si="4"/>
        <v>ГБОУ СОШ №519</v>
      </c>
      <c r="C34" s="6">
        <f t="shared" si="4"/>
        <v>11519</v>
      </c>
      <c r="D34" s="6" t="str">
        <f t="shared" si="4"/>
        <v>СОШ</v>
      </c>
      <c r="E34" s="8" t="str">
        <f t="shared" si="4"/>
        <v>2а</v>
      </c>
      <c r="F34" s="8">
        <f t="shared" si="4"/>
        <v>105</v>
      </c>
      <c r="G34" s="8">
        <f t="shared" si="4"/>
        <v>94</v>
      </c>
      <c r="H34" s="40"/>
      <c r="I34" s="40">
        <v>2</v>
      </c>
      <c r="J34" s="40">
        <v>1</v>
      </c>
      <c r="K34" s="40"/>
      <c r="L34" s="40">
        <v>2</v>
      </c>
      <c r="M34" s="40"/>
      <c r="N34" s="40">
        <v>1</v>
      </c>
      <c r="O34" s="40"/>
      <c r="P34" s="40"/>
      <c r="Q34" s="40">
        <v>1</v>
      </c>
      <c r="R34" s="40">
        <v>1</v>
      </c>
      <c r="S34" s="40"/>
      <c r="T34" s="40">
        <v>0</v>
      </c>
      <c r="U34" s="40"/>
      <c r="V34" s="77">
        <f t="shared" si="2"/>
        <v>8</v>
      </c>
    </row>
    <row r="35" spans="1:22" x14ac:dyDescent="0.25">
      <c r="A35" s="4" t="str">
        <f t="shared" si="4"/>
        <v>Московский</v>
      </c>
      <c r="B35" s="12" t="str">
        <f t="shared" si="4"/>
        <v>ГБОУ СОШ №519</v>
      </c>
      <c r="C35" s="6">
        <f t="shared" si="4"/>
        <v>11519</v>
      </c>
      <c r="D35" s="6" t="str">
        <f t="shared" si="4"/>
        <v>СОШ</v>
      </c>
      <c r="E35" s="13" t="s">
        <v>23</v>
      </c>
      <c r="F35" s="8">
        <f t="shared" si="4"/>
        <v>105</v>
      </c>
      <c r="G35" s="8">
        <f t="shared" si="4"/>
        <v>94</v>
      </c>
      <c r="H35" s="40"/>
      <c r="I35" s="40">
        <v>2</v>
      </c>
      <c r="J35" s="40">
        <v>1</v>
      </c>
      <c r="K35" s="40"/>
      <c r="L35" s="40"/>
      <c r="M35" s="40">
        <v>2</v>
      </c>
      <c r="N35" s="40">
        <v>1</v>
      </c>
      <c r="O35" s="40"/>
      <c r="P35" s="40">
        <v>2</v>
      </c>
      <c r="Q35" s="40"/>
      <c r="R35" s="40"/>
      <c r="S35" s="40">
        <v>0</v>
      </c>
      <c r="T35" s="40">
        <v>2</v>
      </c>
      <c r="U35" s="40"/>
      <c r="V35" s="77">
        <f>IF(COUNTBLANK(H35:U35)&lt;=7,SUM(H35:U35),"Не писал")</f>
        <v>10</v>
      </c>
    </row>
    <row r="36" spans="1:22" x14ac:dyDescent="0.25">
      <c r="A36" s="4" t="str">
        <f t="shared" si="4"/>
        <v>Московский</v>
      </c>
      <c r="B36" s="12" t="str">
        <f t="shared" si="4"/>
        <v>ГБОУ СОШ №519</v>
      </c>
      <c r="C36" s="6">
        <f t="shared" si="4"/>
        <v>11519</v>
      </c>
      <c r="D36" s="6" t="str">
        <f t="shared" si="4"/>
        <v>СОШ</v>
      </c>
      <c r="E36" s="8" t="str">
        <f t="shared" si="4"/>
        <v>2б</v>
      </c>
      <c r="F36" s="8">
        <f t="shared" si="4"/>
        <v>105</v>
      </c>
      <c r="G36" s="8">
        <f t="shared" si="4"/>
        <v>94</v>
      </c>
      <c r="H36" s="40"/>
      <c r="I36" s="40">
        <v>2</v>
      </c>
      <c r="J36" s="40"/>
      <c r="K36" s="40">
        <v>1</v>
      </c>
      <c r="L36" s="40">
        <v>2</v>
      </c>
      <c r="M36" s="40"/>
      <c r="N36" s="40">
        <v>1</v>
      </c>
      <c r="O36" s="40"/>
      <c r="P36" s="40">
        <v>2</v>
      </c>
      <c r="Q36" s="40"/>
      <c r="R36" s="40">
        <v>1</v>
      </c>
      <c r="S36" s="40"/>
      <c r="T36" s="40">
        <v>2</v>
      </c>
      <c r="U36" s="40"/>
      <c r="V36" s="77">
        <f t="shared" ref="V36:V68" si="5">IF(COUNTBLANK(H36:U36)&lt;=7,SUM(H36:U36),"Не писал")</f>
        <v>11</v>
      </c>
    </row>
    <row r="37" spans="1:22" x14ac:dyDescent="0.25">
      <c r="A37" s="4" t="str">
        <f t="shared" si="4"/>
        <v>Московский</v>
      </c>
      <c r="B37" s="12" t="str">
        <f t="shared" si="4"/>
        <v>ГБОУ СОШ №519</v>
      </c>
      <c r="C37" s="6">
        <f t="shared" si="4"/>
        <v>11519</v>
      </c>
      <c r="D37" s="6" t="str">
        <f t="shared" si="4"/>
        <v>СОШ</v>
      </c>
      <c r="E37" s="8" t="str">
        <f t="shared" si="4"/>
        <v>2б</v>
      </c>
      <c r="F37" s="8">
        <f t="shared" si="4"/>
        <v>105</v>
      </c>
      <c r="G37" s="8">
        <f t="shared" si="4"/>
        <v>94</v>
      </c>
      <c r="H37" s="40"/>
      <c r="I37" s="40">
        <v>2</v>
      </c>
      <c r="J37" s="40">
        <v>1</v>
      </c>
      <c r="K37" s="40"/>
      <c r="L37" s="40"/>
      <c r="M37" s="40">
        <v>0</v>
      </c>
      <c r="N37" s="40">
        <v>1</v>
      </c>
      <c r="O37" s="40"/>
      <c r="P37" s="40">
        <v>2</v>
      </c>
      <c r="Q37" s="40"/>
      <c r="R37" s="40"/>
      <c r="S37" s="40">
        <v>0</v>
      </c>
      <c r="T37" s="40">
        <v>1</v>
      </c>
      <c r="U37" s="40"/>
      <c r="V37" s="77">
        <f t="shared" si="5"/>
        <v>7</v>
      </c>
    </row>
    <row r="38" spans="1:22" x14ac:dyDescent="0.25">
      <c r="A38" s="4" t="str">
        <f t="shared" ref="A38:G53" si="6">A37</f>
        <v>Московский</v>
      </c>
      <c r="B38" s="12" t="str">
        <f t="shared" si="6"/>
        <v>ГБОУ СОШ №519</v>
      </c>
      <c r="C38" s="6">
        <f t="shared" si="6"/>
        <v>11519</v>
      </c>
      <c r="D38" s="6" t="str">
        <f t="shared" si="6"/>
        <v>СОШ</v>
      </c>
      <c r="E38" s="8" t="str">
        <f t="shared" si="6"/>
        <v>2б</v>
      </c>
      <c r="F38" s="8">
        <f t="shared" si="6"/>
        <v>105</v>
      </c>
      <c r="G38" s="8">
        <f t="shared" si="6"/>
        <v>94</v>
      </c>
      <c r="H38" s="40">
        <v>2</v>
      </c>
      <c r="I38" s="40"/>
      <c r="J38" s="40"/>
      <c r="K38" s="40">
        <v>1</v>
      </c>
      <c r="L38" s="40"/>
      <c r="M38" s="40">
        <v>1</v>
      </c>
      <c r="N38" s="40">
        <v>1</v>
      </c>
      <c r="O38" s="40"/>
      <c r="P38" s="40">
        <v>0</v>
      </c>
      <c r="Q38" s="40"/>
      <c r="R38" s="40">
        <v>1</v>
      </c>
      <c r="S38" s="40"/>
      <c r="T38" s="40">
        <v>0</v>
      </c>
      <c r="U38" s="40"/>
      <c r="V38" s="77">
        <f t="shared" si="5"/>
        <v>6</v>
      </c>
    </row>
    <row r="39" spans="1:22" x14ac:dyDescent="0.25">
      <c r="A39" s="4" t="str">
        <f t="shared" si="6"/>
        <v>Московский</v>
      </c>
      <c r="B39" s="12" t="str">
        <f t="shared" si="6"/>
        <v>ГБОУ СОШ №519</v>
      </c>
      <c r="C39" s="6">
        <f t="shared" si="6"/>
        <v>11519</v>
      </c>
      <c r="D39" s="6" t="str">
        <f t="shared" si="6"/>
        <v>СОШ</v>
      </c>
      <c r="E39" s="8" t="str">
        <f t="shared" si="6"/>
        <v>2б</v>
      </c>
      <c r="F39" s="8">
        <f t="shared" si="6"/>
        <v>105</v>
      </c>
      <c r="G39" s="8">
        <f t="shared" si="6"/>
        <v>94</v>
      </c>
      <c r="H39" s="40">
        <v>2</v>
      </c>
      <c r="I39" s="40"/>
      <c r="J39" s="40">
        <v>1</v>
      </c>
      <c r="K39" s="40"/>
      <c r="L39" s="40"/>
      <c r="M39" s="40">
        <v>2</v>
      </c>
      <c r="N39" s="40">
        <v>1</v>
      </c>
      <c r="O39" s="40"/>
      <c r="P39" s="40">
        <v>2</v>
      </c>
      <c r="Q39" s="40"/>
      <c r="R39" s="40">
        <v>1</v>
      </c>
      <c r="S39" s="40"/>
      <c r="T39" s="40">
        <v>2</v>
      </c>
      <c r="U39" s="40"/>
      <c r="V39" s="77">
        <f t="shared" si="5"/>
        <v>11</v>
      </c>
    </row>
    <row r="40" spans="1:22" x14ac:dyDescent="0.25">
      <c r="A40" s="4" t="str">
        <f t="shared" si="6"/>
        <v>Московский</v>
      </c>
      <c r="B40" s="12" t="str">
        <f t="shared" si="6"/>
        <v>ГБОУ СОШ №519</v>
      </c>
      <c r="C40" s="6">
        <f t="shared" si="6"/>
        <v>11519</v>
      </c>
      <c r="D40" s="6" t="str">
        <f t="shared" si="6"/>
        <v>СОШ</v>
      </c>
      <c r="E40" s="8" t="str">
        <f t="shared" si="6"/>
        <v>2б</v>
      </c>
      <c r="F40" s="8">
        <f t="shared" si="6"/>
        <v>105</v>
      </c>
      <c r="G40" s="8">
        <f t="shared" si="6"/>
        <v>94</v>
      </c>
      <c r="H40" s="40">
        <v>2</v>
      </c>
      <c r="I40" s="40"/>
      <c r="J40" s="40">
        <v>1</v>
      </c>
      <c r="K40" s="40"/>
      <c r="L40" s="40">
        <v>2</v>
      </c>
      <c r="M40" s="40"/>
      <c r="N40" s="40">
        <v>1</v>
      </c>
      <c r="O40" s="40"/>
      <c r="P40" s="40">
        <v>2</v>
      </c>
      <c r="Q40" s="40"/>
      <c r="R40" s="40">
        <v>1</v>
      </c>
      <c r="S40" s="40"/>
      <c r="T40" s="40">
        <v>0</v>
      </c>
      <c r="U40" s="40"/>
      <c r="V40" s="77">
        <f t="shared" si="5"/>
        <v>9</v>
      </c>
    </row>
    <row r="41" spans="1:22" x14ac:dyDescent="0.25">
      <c r="A41" s="4" t="str">
        <f t="shared" si="6"/>
        <v>Московский</v>
      </c>
      <c r="B41" s="12" t="str">
        <f t="shared" si="6"/>
        <v>ГБОУ СОШ №519</v>
      </c>
      <c r="C41" s="6">
        <f t="shared" si="6"/>
        <v>11519</v>
      </c>
      <c r="D41" s="6" t="str">
        <f t="shared" si="6"/>
        <v>СОШ</v>
      </c>
      <c r="E41" s="8" t="str">
        <f t="shared" si="6"/>
        <v>2б</v>
      </c>
      <c r="F41" s="8">
        <f t="shared" si="6"/>
        <v>105</v>
      </c>
      <c r="G41" s="8">
        <f t="shared" si="6"/>
        <v>94</v>
      </c>
      <c r="H41" s="40">
        <v>2</v>
      </c>
      <c r="I41" s="40"/>
      <c r="J41" s="40"/>
      <c r="K41" s="40">
        <v>1</v>
      </c>
      <c r="L41" s="40">
        <v>2</v>
      </c>
      <c r="M41" s="40"/>
      <c r="N41" s="40">
        <v>1</v>
      </c>
      <c r="O41" s="40"/>
      <c r="P41" s="40">
        <v>2</v>
      </c>
      <c r="Q41" s="40"/>
      <c r="R41" s="40"/>
      <c r="S41" s="40">
        <v>0</v>
      </c>
      <c r="T41" s="40">
        <v>2</v>
      </c>
      <c r="U41" s="40"/>
      <c r="V41" s="77">
        <f t="shared" si="5"/>
        <v>10</v>
      </c>
    </row>
    <row r="42" spans="1:22" x14ac:dyDescent="0.25">
      <c r="A42" s="4" t="str">
        <f t="shared" si="6"/>
        <v>Московский</v>
      </c>
      <c r="B42" s="12" t="str">
        <f t="shared" si="6"/>
        <v>ГБОУ СОШ №519</v>
      </c>
      <c r="C42" s="6">
        <f t="shared" si="6"/>
        <v>11519</v>
      </c>
      <c r="D42" s="6" t="str">
        <f t="shared" si="6"/>
        <v>СОШ</v>
      </c>
      <c r="E42" s="8" t="str">
        <f t="shared" si="6"/>
        <v>2б</v>
      </c>
      <c r="F42" s="8">
        <f t="shared" si="6"/>
        <v>105</v>
      </c>
      <c r="G42" s="8">
        <f t="shared" si="6"/>
        <v>94</v>
      </c>
      <c r="H42" s="40">
        <v>2</v>
      </c>
      <c r="I42" s="40"/>
      <c r="J42" s="40"/>
      <c r="K42" s="40">
        <v>1</v>
      </c>
      <c r="L42" s="40"/>
      <c r="M42" s="40">
        <v>1</v>
      </c>
      <c r="N42" s="40"/>
      <c r="O42" s="40">
        <v>1</v>
      </c>
      <c r="P42" s="40">
        <v>2</v>
      </c>
      <c r="Q42" s="40"/>
      <c r="R42" s="40">
        <v>1</v>
      </c>
      <c r="S42" s="40"/>
      <c r="T42" s="40">
        <v>1</v>
      </c>
      <c r="U42" s="40"/>
      <c r="V42" s="77">
        <f t="shared" si="5"/>
        <v>9</v>
      </c>
    </row>
    <row r="43" spans="1:22" x14ac:dyDescent="0.25">
      <c r="A43" s="4" t="str">
        <f t="shared" si="6"/>
        <v>Московский</v>
      </c>
      <c r="B43" s="12" t="str">
        <f t="shared" si="6"/>
        <v>ГБОУ СОШ №519</v>
      </c>
      <c r="C43" s="6">
        <f t="shared" si="6"/>
        <v>11519</v>
      </c>
      <c r="D43" s="6" t="str">
        <f t="shared" si="6"/>
        <v>СОШ</v>
      </c>
      <c r="E43" s="8" t="str">
        <f t="shared" si="6"/>
        <v>2б</v>
      </c>
      <c r="F43" s="8">
        <f t="shared" si="6"/>
        <v>105</v>
      </c>
      <c r="G43" s="8">
        <f t="shared" si="6"/>
        <v>94</v>
      </c>
      <c r="H43" s="40">
        <v>1</v>
      </c>
      <c r="I43" s="40"/>
      <c r="J43" s="40"/>
      <c r="K43" s="40">
        <v>1</v>
      </c>
      <c r="L43" s="40"/>
      <c r="M43" s="40">
        <v>1</v>
      </c>
      <c r="N43" s="40">
        <v>1</v>
      </c>
      <c r="O43" s="40"/>
      <c r="P43" s="40">
        <v>2</v>
      </c>
      <c r="Q43" s="40"/>
      <c r="R43" s="40">
        <v>1</v>
      </c>
      <c r="S43" s="40"/>
      <c r="T43" s="40">
        <v>1</v>
      </c>
      <c r="U43" s="40"/>
      <c r="V43" s="77">
        <f t="shared" si="5"/>
        <v>8</v>
      </c>
    </row>
    <row r="44" spans="1:22" x14ac:dyDescent="0.25">
      <c r="A44" s="4" t="str">
        <f t="shared" si="6"/>
        <v>Московский</v>
      </c>
      <c r="B44" s="12" t="str">
        <f t="shared" si="6"/>
        <v>ГБОУ СОШ №519</v>
      </c>
      <c r="C44" s="6">
        <f t="shared" si="6"/>
        <v>11519</v>
      </c>
      <c r="D44" s="6" t="str">
        <f t="shared" si="6"/>
        <v>СОШ</v>
      </c>
      <c r="E44" s="8" t="str">
        <f t="shared" si="6"/>
        <v>2б</v>
      </c>
      <c r="F44" s="8">
        <f t="shared" si="6"/>
        <v>105</v>
      </c>
      <c r="G44" s="8">
        <f t="shared" si="6"/>
        <v>94</v>
      </c>
      <c r="H44" s="40"/>
      <c r="I44" s="40">
        <v>2</v>
      </c>
      <c r="J44" s="40"/>
      <c r="K44" s="40">
        <v>1</v>
      </c>
      <c r="L44" s="40">
        <v>2</v>
      </c>
      <c r="M44" s="40"/>
      <c r="N44" s="40">
        <v>1</v>
      </c>
      <c r="O44" s="40"/>
      <c r="P44" s="40">
        <v>2</v>
      </c>
      <c r="Q44" s="40"/>
      <c r="R44" s="40"/>
      <c r="S44" s="40">
        <v>0</v>
      </c>
      <c r="T44" s="40">
        <v>2</v>
      </c>
      <c r="U44" s="40"/>
      <c r="V44" s="77">
        <f t="shared" si="5"/>
        <v>10</v>
      </c>
    </row>
    <row r="45" spans="1:22" x14ac:dyDescent="0.25">
      <c r="A45" s="4" t="str">
        <f t="shared" si="6"/>
        <v>Московский</v>
      </c>
      <c r="B45" s="12" t="str">
        <f t="shared" si="6"/>
        <v>ГБОУ СОШ №519</v>
      </c>
      <c r="C45" s="6">
        <f t="shared" si="6"/>
        <v>11519</v>
      </c>
      <c r="D45" s="6" t="str">
        <f t="shared" si="6"/>
        <v>СОШ</v>
      </c>
      <c r="E45" s="8" t="str">
        <f t="shared" si="6"/>
        <v>2б</v>
      </c>
      <c r="F45" s="8">
        <f t="shared" si="6"/>
        <v>105</v>
      </c>
      <c r="G45" s="8">
        <f t="shared" si="6"/>
        <v>94</v>
      </c>
      <c r="H45" s="40">
        <v>2</v>
      </c>
      <c r="I45" s="40"/>
      <c r="J45" s="40"/>
      <c r="K45" s="40">
        <v>1</v>
      </c>
      <c r="L45" s="40"/>
      <c r="M45" s="40">
        <v>1</v>
      </c>
      <c r="N45" s="40">
        <v>0</v>
      </c>
      <c r="O45" s="40"/>
      <c r="P45" s="40">
        <v>2</v>
      </c>
      <c r="Q45" s="40"/>
      <c r="R45" s="40"/>
      <c r="S45" s="40">
        <v>0</v>
      </c>
      <c r="T45" s="40">
        <v>1</v>
      </c>
      <c r="U45" s="40"/>
      <c r="V45" s="77">
        <f t="shared" si="5"/>
        <v>7</v>
      </c>
    </row>
    <row r="46" spans="1:22" x14ac:dyDescent="0.25">
      <c r="A46" s="4" t="str">
        <f t="shared" si="6"/>
        <v>Московский</v>
      </c>
      <c r="B46" s="12" t="str">
        <f t="shared" si="6"/>
        <v>ГБОУ СОШ №519</v>
      </c>
      <c r="C46" s="6">
        <f t="shared" si="6"/>
        <v>11519</v>
      </c>
      <c r="D46" s="6" t="str">
        <f t="shared" si="6"/>
        <v>СОШ</v>
      </c>
      <c r="E46" s="8" t="str">
        <f t="shared" si="6"/>
        <v>2б</v>
      </c>
      <c r="F46" s="8">
        <f t="shared" si="6"/>
        <v>105</v>
      </c>
      <c r="G46" s="8">
        <f t="shared" si="6"/>
        <v>94</v>
      </c>
      <c r="H46" s="40">
        <v>2</v>
      </c>
      <c r="I46" s="40"/>
      <c r="J46" s="40">
        <v>1</v>
      </c>
      <c r="K46" s="40"/>
      <c r="L46" s="40"/>
      <c r="M46" s="40">
        <v>2</v>
      </c>
      <c r="N46" s="40">
        <v>1</v>
      </c>
      <c r="O46" s="40"/>
      <c r="P46" s="40"/>
      <c r="Q46" s="40">
        <v>2</v>
      </c>
      <c r="R46" s="40">
        <v>1</v>
      </c>
      <c r="S46" s="40"/>
      <c r="T46" s="40">
        <v>2</v>
      </c>
      <c r="U46" s="40"/>
      <c r="V46" s="77">
        <f t="shared" si="5"/>
        <v>11</v>
      </c>
    </row>
    <row r="47" spans="1:22" x14ac:dyDescent="0.25">
      <c r="A47" s="4" t="str">
        <f t="shared" si="6"/>
        <v>Московский</v>
      </c>
      <c r="B47" s="12" t="str">
        <f t="shared" si="6"/>
        <v>ГБОУ СОШ №519</v>
      </c>
      <c r="C47" s="6">
        <f t="shared" si="6"/>
        <v>11519</v>
      </c>
      <c r="D47" s="6" t="str">
        <f t="shared" si="6"/>
        <v>СОШ</v>
      </c>
      <c r="E47" s="8" t="str">
        <f t="shared" si="6"/>
        <v>2б</v>
      </c>
      <c r="F47" s="8">
        <f t="shared" si="6"/>
        <v>105</v>
      </c>
      <c r="G47" s="8">
        <f t="shared" si="6"/>
        <v>94</v>
      </c>
      <c r="H47" s="40"/>
      <c r="I47" s="40">
        <v>0</v>
      </c>
      <c r="J47" s="40">
        <v>1</v>
      </c>
      <c r="K47" s="40"/>
      <c r="L47" s="40">
        <v>1</v>
      </c>
      <c r="M47" s="40"/>
      <c r="N47" s="40">
        <v>1</v>
      </c>
      <c r="O47" s="40"/>
      <c r="P47" s="40">
        <v>2</v>
      </c>
      <c r="Q47" s="40"/>
      <c r="R47" s="40"/>
      <c r="S47" s="40">
        <v>1</v>
      </c>
      <c r="T47" s="40">
        <v>2</v>
      </c>
      <c r="U47" s="40"/>
      <c r="V47" s="77">
        <f t="shared" si="5"/>
        <v>8</v>
      </c>
    </row>
    <row r="48" spans="1:22" x14ac:dyDescent="0.25">
      <c r="A48" s="4" t="str">
        <f t="shared" si="6"/>
        <v>Московский</v>
      </c>
      <c r="B48" s="12" t="str">
        <f t="shared" si="6"/>
        <v>ГБОУ СОШ №519</v>
      </c>
      <c r="C48" s="6">
        <f t="shared" si="6"/>
        <v>11519</v>
      </c>
      <c r="D48" s="6" t="str">
        <f t="shared" si="6"/>
        <v>СОШ</v>
      </c>
      <c r="E48" s="8" t="str">
        <f t="shared" si="6"/>
        <v>2б</v>
      </c>
      <c r="F48" s="8">
        <f t="shared" si="6"/>
        <v>105</v>
      </c>
      <c r="G48" s="8">
        <f t="shared" si="6"/>
        <v>94</v>
      </c>
      <c r="H48" s="40"/>
      <c r="I48" s="40">
        <v>0</v>
      </c>
      <c r="J48" s="40">
        <v>1</v>
      </c>
      <c r="K48" s="40"/>
      <c r="L48" s="40">
        <v>2</v>
      </c>
      <c r="M48" s="40"/>
      <c r="N48" s="40">
        <v>1</v>
      </c>
      <c r="O48" s="40"/>
      <c r="P48" s="40">
        <v>0</v>
      </c>
      <c r="Q48" s="40"/>
      <c r="R48" s="40">
        <v>1</v>
      </c>
      <c r="S48" s="40"/>
      <c r="T48" s="40">
        <v>1</v>
      </c>
      <c r="U48" s="40"/>
      <c r="V48" s="77">
        <f t="shared" si="5"/>
        <v>6</v>
      </c>
    </row>
    <row r="49" spans="1:22" x14ac:dyDescent="0.25">
      <c r="A49" s="4" t="str">
        <f t="shared" si="6"/>
        <v>Московский</v>
      </c>
      <c r="B49" s="12" t="str">
        <f t="shared" si="6"/>
        <v>ГБОУ СОШ №519</v>
      </c>
      <c r="C49" s="6">
        <f t="shared" si="6"/>
        <v>11519</v>
      </c>
      <c r="D49" s="6" t="str">
        <f t="shared" si="6"/>
        <v>СОШ</v>
      </c>
      <c r="E49" s="8" t="str">
        <f t="shared" si="6"/>
        <v>2б</v>
      </c>
      <c r="F49" s="8">
        <f t="shared" si="6"/>
        <v>105</v>
      </c>
      <c r="G49" s="8">
        <f t="shared" si="6"/>
        <v>94</v>
      </c>
      <c r="H49" s="40"/>
      <c r="I49" s="40">
        <v>2</v>
      </c>
      <c r="J49" s="40">
        <v>1</v>
      </c>
      <c r="K49" s="40"/>
      <c r="L49" s="40"/>
      <c r="M49" s="40">
        <v>1</v>
      </c>
      <c r="N49" s="40">
        <v>1</v>
      </c>
      <c r="O49" s="40"/>
      <c r="P49" s="40">
        <v>2</v>
      </c>
      <c r="Q49" s="40"/>
      <c r="R49" s="40"/>
      <c r="S49" s="40">
        <v>1</v>
      </c>
      <c r="T49" s="40">
        <v>2</v>
      </c>
      <c r="U49" s="40"/>
      <c r="V49" s="77">
        <f t="shared" si="5"/>
        <v>10</v>
      </c>
    </row>
    <row r="50" spans="1:22" x14ac:dyDescent="0.25">
      <c r="A50" s="4" t="str">
        <f t="shared" si="6"/>
        <v>Московский</v>
      </c>
      <c r="B50" s="12" t="str">
        <f t="shared" si="6"/>
        <v>ГБОУ СОШ №519</v>
      </c>
      <c r="C50" s="6">
        <f t="shared" si="6"/>
        <v>11519</v>
      </c>
      <c r="D50" s="6" t="str">
        <f t="shared" si="6"/>
        <v>СОШ</v>
      </c>
      <c r="E50" s="8" t="str">
        <f t="shared" si="6"/>
        <v>2б</v>
      </c>
      <c r="F50" s="8">
        <f t="shared" si="6"/>
        <v>105</v>
      </c>
      <c r="G50" s="8">
        <f t="shared" si="6"/>
        <v>94</v>
      </c>
      <c r="H50" s="40">
        <v>0</v>
      </c>
      <c r="I50" s="40"/>
      <c r="J50" s="40"/>
      <c r="K50" s="40">
        <v>1</v>
      </c>
      <c r="L50" s="40">
        <v>2</v>
      </c>
      <c r="M50" s="40"/>
      <c r="N50" s="40"/>
      <c r="O50" s="40">
        <v>0</v>
      </c>
      <c r="P50" s="40">
        <v>2</v>
      </c>
      <c r="Q50" s="40"/>
      <c r="R50" s="40">
        <v>1</v>
      </c>
      <c r="S50" s="40"/>
      <c r="T50" s="40"/>
      <c r="U50" s="40">
        <v>2</v>
      </c>
      <c r="V50" s="77">
        <f t="shared" si="5"/>
        <v>8</v>
      </c>
    </row>
    <row r="51" spans="1:22" x14ac:dyDescent="0.25">
      <c r="A51" s="4" t="str">
        <f t="shared" si="6"/>
        <v>Московский</v>
      </c>
      <c r="B51" s="12" t="str">
        <f t="shared" si="6"/>
        <v>ГБОУ СОШ №519</v>
      </c>
      <c r="C51" s="6">
        <f t="shared" si="6"/>
        <v>11519</v>
      </c>
      <c r="D51" s="6" t="str">
        <f t="shared" si="6"/>
        <v>СОШ</v>
      </c>
      <c r="E51" s="8" t="str">
        <f t="shared" si="6"/>
        <v>2б</v>
      </c>
      <c r="F51" s="8">
        <f t="shared" si="6"/>
        <v>105</v>
      </c>
      <c r="G51" s="8">
        <f t="shared" si="6"/>
        <v>94</v>
      </c>
      <c r="H51" s="40">
        <v>2</v>
      </c>
      <c r="I51" s="40"/>
      <c r="J51" s="40">
        <v>1</v>
      </c>
      <c r="K51" s="40"/>
      <c r="L51" s="40">
        <v>2</v>
      </c>
      <c r="M51" s="40"/>
      <c r="N51" s="40">
        <v>1</v>
      </c>
      <c r="O51" s="40"/>
      <c r="P51" s="40"/>
      <c r="Q51" s="40">
        <v>2</v>
      </c>
      <c r="R51" s="40">
        <v>1</v>
      </c>
      <c r="S51" s="40"/>
      <c r="T51" s="40"/>
      <c r="U51" s="40">
        <v>2</v>
      </c>
      <c r="V51" s="77">
        <f t="shared" si="5"/>
        <v>11</v>
      </c>
    </row>
    <row r="52" spans="1:22" x14ac:dyDescent="0.25">
      <c r="A52" s="4" t="str">
        <f t="shared" si="6"/>
        <v>Московский</v>
      </c>
      <c r="B52" s="12" t="str">
        <f t="shared" si="6"/>
        <v>ГБОУ СОШ №519</v>
      </c>
      <c r="C52" s="6">
        <f t="shared" si="6"/>
        <v>11519</v>
      </c>
      <c r="D52" s="6" t="str">
        <f t="shared" si="6"/>
        <v>СОШ</v>
      </c>
      <c r="E52" s="8" t="str">
        <f t="shared" si="6"/>
        <v>2б</v>
      </c>
      <c r="F52" s="8">
        <f t="shared" si="6"/>
        <v>105</v>
      </c>
      <c r="G52" s="8">
        <f t="shared" si="6"/>
        <v>94</v>
      </c>
      <c r="H52" s="40">
        <v>2</v>
      </c>
      <c r="I52" s="40"/>
      <c r="J52" s="40"/>
      <c r="K52" s="40">
        <v>1</v>
      </c>
      <c r="L52" s="40"/>
      <c r="M52" s="40">
        <v>1</v>
      </c>
      <c r="N52" s="40">
        <v>1</v>
      </c>
      <c r="O52" s="40"/>
      <c r="P52" s="40"/>
      <c r="Q52" s="40">
        <v>2</v>
      </c>
      <c r="R52" s="40">
        <v>1</v>
      </c>
      <c r="S52" s="40"/>
      <c r="T52" s="40"/>
      <c r="U52" s="40">
        <v>0</v>
      </c>
      <c r="V52" s="77">
        <f t="shared" si="5"/>
        <v>8</v>
      </c>
    </row>
    <row r="53" spans="1:22" x14ac:dyDescent="0.25">
      <c r="A53" s="4" t="str">
        <f t="shared" si="6"/>
        <v>Московский</v>
      </c>
      <c r="B53" s="12" t="str">
        <f t="shared" si="6"/>
        <v>ГБОУ СОШ №519</v>
      </c>
      <c r="C53" s="6">
        <f t="shared" si="6"/>
        <v>11519</v>
      </c>
      <c r="D53" s="6" t="str">
        <f t="shared" si="6"/>
        <v>СОШ</v>
      </c>
      <c r="E53" s="8" t="str">
        <f t="shared" si="6"/>
        <v>2б</v>
      </c>
      <c r="F53" s="8">
        <f t="shared" si="6"/>
        <v>105</v>
      </c>
      <c r="G53" s="8">
        <f t="shared" si="6"/>
        <v>94</v>
      </c>
      <c r="H53" s="40"/>
      <c r="I53" s="40">
        <v>2</v>
      </c>
      <c r="J53" s="40">
        <v>1</v>
      </c>
      <c r="K53" s="40"/>
      <c r="L53" s="40">
        <v>1</v>
      </c>
      <c r="M53" s="40"/>
      <c r="N53" s="40">
        <v>1</v>
      </c>
      <c r="O53" s="40"/>
      <c r="P53" s="40">
        <v>2</v>
      </c>
      <c r="Q53" s="40"/>
      <c r="R53" s="40">
        <v>1</v>
      </c>
      <c r="S53" s="40"/>
      <c r="T53" s="40">
        <v>2</v>
      </c>
      <c r="U53" s="40"/>
      <c r="V53" s="77">
        <f t="shared" si="5"/>
        <v>10</v>
      </c>
    </row>
    <row r="54" spans="1:22" x14ac:dyDescent="0.25">
      <c r="A54" s="4" t="str">
        <f t="shared" ref="A54:G69" si="7">A53</f>
        <v>Московский</v>
      </c>
      <c r="B54" s="12" t="str">
        <f t="shared" si="7"/>
        <v>ГБОУ СОШ №519</v>
      </c>
      <c r="C54" s="6">
        <f t="shared" si="7"/>
        <v>11519</v>
      </c>
      <c r="D54" s="6" t="str">
        <f t="shared" si="7"/>
        <v>СОШ</v>
      </c>
      <c r="E54" s="8" t="str">
        <f t="shared" si="7"/>
        <v>2б</v>
      </c>
      <c r="F54" s="8">
        <f t="shared" si="7"/>
        <v>105</v>
      </c>
      <c r="G54" s="8">
        <f t="shared" si="7"/>
        <v>94</v>
      </c>
      <c r="H54" s="40">
        <v>2</v>
      </c>
      <c r="I54" s="40"/>
      <c r="J54" s="40">
        <v>1</v>
      </c>
      <c r="K54" s="40"/>
      <c r="L54" s="40">
        <v>2</v>
      </c>
      <c r="M54" s="40"/>
      <c r="N54" s="40">
        <v>1</v>
      </c>
      <c r="O54" s="40"/>
      <c r="P54" s="40"/>
      <c r="Q54" s="40">
        <v>2</v>
      </c>
      <c r="R54" s="40">
        <v>1</v>
      </c>
      <c r="S54" s="40"/>
      <c r="T54" s="40"/>
      <c r="U54" s="40">
        <v>2</v>
      </c>
      <c r="V54" s="77">
        <f t="shared" si="5"/>
        <v>11</v>
      </c>
    </row>
    <row r="55" spans="1:22" x14ac:dyDescent="0.25">
      <c r="A55" s="4" t="str">
        <f t="shared" si="7"/>
        <v>Московский</v>
      </c>
      <c r="B55" s="12" t="str">
        <f t="shared" si="7"/>
        <v>ГБОУ СОШ №519</v>
      </c>
      <c r="C55" s="6">
        <f t="shared" si="7"/>
        <v>11519</v>
      </c>
      <c r="D55" s="6" t="str">
        <f t="shared" si="7"/>
        <v>СОШ</v>
      </c>
      <c r="E55" s="8" t="str">
        <f t="shared" si="7"/>
        <v>2б</v>
      </c>
      <c r="F55" s="8">
        <f t="shared" si="7"/>
        <v>105</v>
      </c>
      <c r="G55" s="8">
        <f t="shared" si="7"/>
        <v>94</v>
      </c>
      <c r="H55" s="40">
        <v>1</v>
      </c>
      <c r="I55" s="40"/>
      <c r="J55" s="40">
        <v>1</v>
      </c>
      <c r="K55" s="40"/>
      <c r="L55" s="40"/>
      <c r="M55" s="40">
        <v>1</v>
      </c>
      <c r="N55" s="40">
        <v>1</v>
      </c>
      <c r="O55" s="40"/>
      <c r="P55" s="40">
        <v>1</v>
      </c>
      <c r="Q55" s="40"/>
      <c r="R55" s="40">
        <v>1</v>
      </c>
      <c r="S55" s="40"/>
      <c r="T55" s="40">
        <v>1</v>
      </c>
      <c r="U55" s="40"/>
      <c r="V55" s="77">
        <f t="shared" si="5"/>
        <v>7</v>
      </c>
    </row>
    <row r="56" spans="1:22" x14ac:dyDescent="0.25">
      <c r="A56" s="4" t="str">
        <f t="shared" si="7"/>
        <v>Московский</v>
      </c>
      <c r="B56" s="12" t="str">
        <f t="shared" si="7"/>
        <v>ГБОУ СОШ №519</v>
      </c>
      <c r="C56" s="6">
        <f t="shared" si="7"/>
        <v>11519</v>
      </c>
      <c r="D56" s="6" t="str">
        <f t="shared" si="7"/>
        <v>СОШ</v>
      </c>
      <c r="E56" s="8" t="str">
        <f t="shared" si="7"/>
        <v>2б</v>
      </c>
      <c r="F56" s="8">
        <f t="shared" si="7"/>
        <v>105</v>
      </c>
      <c r="G56" s="8">
        <f t="shared" si="7"/>
        <v>94</v>
      </c>
      <c r="H56" s="40"/>
      <c r="I56" s="40">
        <v>2</v>
      </c>
      <c r="J56" s="40">
        <v>1</v>
      </c>
      <c r="K56" s="40"/>
      <c r="L56" s="40">
        <v>2</v>
      </c>
      <c r="M56" s="40"/>
      <c r="N56" s="40"/>
      <c r="O56" s="40">
        <v>1</v>
      </c>
      <c r="P56" s="40">
        <v>0</v>
      </c>
      <c r="Q56" s="40"/>
      <c r="R56" s="40">
        <v>1</v>
      </c>
      <c r="S56" s="40"/>
      <c r="T56" s="40">
        <v>2</v>
      </c>
      <c r="U56" s="40"/>
      <c r="V56" s="77">
        <f t="shared" si="5"/>
        <v>9</v>
      </c>
    </row>
    <row r="57" spans="1:22" x14ac:dyDescent="0.25">
      <c r="A57" s="4" t="str">
        <f t="shared" si="7"/>
        <v>Московский</v>
      </c>
      <c r="B57" s="12" t="str">
        <f t="shared" si="7"/>
        <v>ГБОУ СОШ №519</v>
      </c>
      <c r="C57" s="6">
        <f t="shared" si="7"/>
        <v>11519</v>
      </c>
      <c r="D57" s="6" t="str">
        <f t="shared" si="7"/>
        <v>СОШ</v>
      </c>
      <c r="E57" s="8" t="str">
        <f t="shared" si="7"/>
        <v>2б</v>
      </c>
      <c r="F57" s="8">
        <f t="shared" si="7"/>
        <v>105</v>
      </c>
      <c r="G57" s="8">
        <f t="shared" si="7"/>
        <v>94</v>
      </c>
      <c r="H57" s="40"/>
      <c r="I57" s="40">
        <v>2</v>
      </c>
      <c r="J57" s="40">
        <v>1</v>
      </c>
      <c r="K57" s="40"/>
      <c r="L57" s="40">
        <v>2</v>
      </c>
      <c r="M57" s="40"/>
      <c r="N57" s="40">
        <v>1</v>
      </c>
      <c r="O57" s="40"/>
      <c r="P57" s="40">
        <v>2</v>
      </c>
      <c r="Q57" s="40"/>
      <c r="R57" s="40">
        <v>1</v>
      </c>
      <c r="S57" s="40"/>
      <c r="T57" s="40">
        <v>1</v>
      </c>
      <c r="U57" s="40"/>
      <c r="V57" s="77">
        <f t="shared" si="5"/>
        <v>10</v>
      </c>
    </row>
    <row r="58" spans="1:22" x14ac:dyDescent="0.25">
      <c r="A58" s="4" t="str">
        <f t="shared" si="7"/>
        <v>Московский</v>
      </c>
      <c r="B58" s="12" t="str">
        <f t="shared" si="7"/>
        <v>ГБОУ СОШ №519</v>
      </c>
      <c r="C58" s="6">
        <f t="shared" si="7"/>
        <v>11519</v>
      </c>
      <c r="D58" s="6" t="str">
        <f t="shared" si="7"/>
        <v>СОШ</v>
      </c>
      <c r="E58" s="8" t="str">
        <f t="shared" si="7"/>
        <v>2б</v>
      </c>
      <c r="F58" s="8">
        <f t="shared" si="7"/>
        <v>105</v>
      </c>
      <c r="G58" s="8">
        <f t="shared" si="7"/>
        <v>94</v>
      </c>
      <c r="H58" s="40"/>
      <c r="I58" s="40">
        <v>1</v>
      </c>
      <c r="J58" s="40"/>
      <c r="K58" s="40">
        <v>1</v>
      </c>
      <c r="L58" s="40"/>
      <c r="M58" s="40">
        <v>0</v>
      </c>
      <c r="N58" s="40">
        <v>1</v>
      </c>
      <c r="O58" s="40"/>
      <c r="P58" s="40"/>
      <c r="Q58" s="40">
        <v>2</v>
      </c>
      <c r="R58" s="40">
        <v>1</v>
      </c>
      <c r="S58" s="40"/>
      <c r="T58" s="40"/>
      <c r="U58" s="40">
        <v>2</v>
      </c>
      <c r="V58" s="77">
        <f t="shared" si="5"/>
        <v>8</v>
      </c>
    </row>
    <row r="59" spans="1:22" x14ac:dyDescent="0.25">
      <c r="A59" s="4" t="str">
        <f t="shared" si="7"/>
        <v>Московский</v>
      </c>
      <c r="B59" s="12" t="str">
        <f t="shared" si="7"/>
        <v>ГБОУ СОШ №519</v>
      </c>
      <c r="C59" s="6">
        <f t="shared" si="7"/>
        <v>11519</v>
      </c>
      <c r="D59" s="6" t="str">
        <f t="shared" si="7"/>
        <v>СОШ</v>
      </c>
      <c r="E59" s="8" t="str">
        <f t="shared" si="7"/>
        <v>2б</v>
      </c>
      <c r="F59" s="8">
        <f t="shared" si="7"/>
        <v>105</v>
      </c>
      <c r="G59" s="8">
        <f t="shared" si="7"/>
        <v>94</v>
      </c>
      <c r="H59" s="40">
        <v>2</v>
      </c>
      <c r="I59" s="40"/>
      <c r="J59" s="40"/>
      <c r="K59" s="40">
        <v>1</v>
      </c>
      <c r="L59" s="40"/>
      <c r="M59" s="40">
        <v>0</v>
      </c>
      <c r="N59" s="40">
        <v>0</v>
      </c>
      <c r="O59" s="40"/>
      <c r="P59" s="40">
        <v>0</v>
      </c>
      <c r="Q59" s="40"/>
      <c r="R59" s="40">
        <v>1</v>
      </c>
      <c r="S59" s="40"/>
      <c r="T59" s="40">
        <v>0</v>
      </c>
      <c r="U59" s="40"/>
      <c r="V59" s="77">
        <f t="shared" si="5"/>
        <v>4</v>
      </c>
    </row>
    <row r="60" spans="1:22" x14ac:dyDescent="0.25">
      <c r="A60" s="4" t="str">
        <f t="shared" si="7"/>
        <v>Московский</v>
      </c>
      <c r="B60" s="12" t="str">
        <f t="shared" si="7"/>
        <v>ГБОУ СОШ №519</v>
      </c>
      <c r="C60" s="6">
        <f t="shared" si="7"/>
        <v>11519</v>
      </c>
      <c r="D60" s="6" t="str">
        <f t="shared" si="7"/>
        <v>СОШ</v>
      </c>
      <c r="E60" s="8" t="str">
        <f t="shared" si="7"/>
        <v>2б</v>
      </c>
      <c r="F60" s="8">
        <f t="shared" si="7"/>
        <v>105</v>
      </c>
      <c r="G60" s="8">
        <f t="shared" si="7"/>
        <v>94</v>
      </c>
      <c r="H60" s="40">
        <v>2</v>
      </c>
      <c r="I60" s="40"/>
      <c r="J60" s="40">
        <v>1</v>
      </c>
      <c r="K60" s="40"/>
      <c r="L60" s="40">
        <v>2</v>
      </c>
      <c r="M60" s="40"/>
      <c r="N60" s="40">
        <v>1</v>
      </c>
      <c r="O60" s="40"/>
      <c r="P60" s="40">
        <v>2</v>
      </c>
      <c r="Q60" s="40"/>
      <c r="R60" s="40">
        <v>1</v>
      </c>
      <c r="S60" s="40"/>
      <c r="T60" s="40">
        <v>1</v>
      </c>
      <c r="U60" s="40"/>
      <c r="V60" s="77">
        <f t="shared" si="5"/>
        <v>10</v>
      </c>
    </row>
    <row r="61" spans="1:22" x14ac:dyDescent="0.25">
      <c r="A61" s="4" t="str">
        <f t="shared" si="7"/>
        <v>Московский</v>
      </c>
      <c r="B61" s="12" t="str">
        <f t="shared" si="7"/>
        <v>ГБОУ СОШ №519</v>
      </c>
      <c r="C61" s="6">
        <f t="shared" si="7"/>
        <v>11519</v>
      </c>
      <c r="D61" s="6" t="str">
        <f t="shared" si="7"/>
        <v>СОШ</v>
      </c>
      <c r="E61" s="8" t="str">
        <f t="shared" si="7"/>
        <v>2б</v>
      </c>
      <c r="F61" s="8">
        <f t="shared" si="7"/>
        <v>105</v>
      </c>
      <c r="G61" s="8">
        <f t="shared" si="7"/>
        <v>94</v>
      </c>
      <c r="H61" s="40">
        <v>2</v>
      </c>
      <c r="I61" s="40"/>
      <c r="J61" s="40">
        <v>1</v>
      </c>
      <c r="K61" s="40"/>
      <c r="L61" s="40">
        <v>2</v>
      </c>
      <c r="M61" s="40"/>
      <c r="N61" s="40">
        <v>1</v>
      </c>
      <c r="O61" s="40"/>
      <c r="P61" s="40">
        <v>2</v>
      </c>
      <c r="Q61" s="40"/>
      <c r="R61" s="40"/>
      <c r="S61" s="40">
        <v>1</v>
      </c>
      <c r="T61" s="40">
        <v>2</v>
      </c>
      <c r="U61" s="40"/>
      <c r="V61" s="77">
        <f t="shared" si="5"/>
        <v>11</v>
      </c>
    </row>
    <row r="62" spans="1:22" x14ac:dyDescent="0.25">
      <c r="A62" s="4" t="str">
        <f t="shared" si="7"/>
        <v>Московский</v>
      </c>
      <c r="B62" s="12" t="str">
        <f t="shared" si="7"/>
        <v>ГБОУ СОШ №519</v>
      </c>
      <c r="C62" s="6">
        <f t="shared" si="7"/>
        <v>11519</v>
      </c>
      <c r="D62" s="6" t="str">
        <f t="shared" si="7"/>
        <v>СОШ</v>
      </c>
      <c r="E62" s="8" t="str">
        <f t="shared" si="7"/>
        <v>2б</v>
      </c>
      <c r="F62" s="8">
        <f t="shared" si="7"/>
        <v>105</v>
      </c>
      <c r="G62" s="8">
        <f t="shared" si="7"/>
        <v>94</v>
      </c>
      <c r="H62" s="40">
        <v>2</v>
      </c>
      <c r="I62" s="40"/>
      <c r="J62" s="40">
        <v>1</v>
      </c>
      <c r="K62" s="40"/>
      <c r="L62" s="40">
        <v>2</v>
      </c>
      <c r="M62" s="40"/>
      <c r="N62" s="40"/>
      <c r="O62" s="40">
        <v>0</v>
      </c>
      <c r="P62" s="40">
        <v>2</v>
      </c>
      <c r="Q62" s="40"/>
      <c r="R62" s="40">
        <v>1</v>
      </c>
      <c r="S62" s="40"/>
      <c r="T62" s="40">
        <v>1</v>
      </c>
      <c r="U62" s="40"/>
      <c r="V62" s="77">
        <f t="shared" si="5"/>
        <v>9</v>
      </c>
    </row>
    <row r="63" spans="1:22" x14ac:dyDescent="0.25">
      <c r="A63" s="4" t="str">
        <f t="shared" si="7"/>
        <v>Московский</v>
      </c>
      <c r="B63" s="12" t="str">
        <f t="shared" si="7"/>
        <v>ГБОУ СОШ №519</v>
      </c>
      <c r="C63" s="6">
        <f t="shared" si="7"/>
        <v>11519</v>
      </c>
      <c r="D63" s="6" t="str">
        <f t="shared" si="7"/>
        <v>СОШ</v>
      </c>
      <c r="E63" s="8" t="str">
        <f t="shared" si="7"/>
        <v>2б</v>
      </c>
      <c r="F63" s="8">
        <f t="shared" si="7"/>
        <v>105</v>
      </c>
      <c r="G63" s="8">
        <f t="shared" si="7"/>
        <v>94</v>
      </c>
      <c r="H63" s="40">
        <v>1</v>
      </c>
      <c r="I63" s="40"/>
      <c r="J63" s="40">
        <v>0</v>
      </c>
      <c r="K63" s="40"/>
      <c r="L63" s="40"/>
      <c r="M63" s="40">
        <v>0</v>
      </c>
      <c r="N63" s="40">
        <v>1</v>
      </c>
      <c r="O63" s="40"/>
      <c r="P63" s="40">
        <v>2</v>
      </c>
      <c r="Q63" s="40"/>
      <c r="R63" s="40">
        <v>1</v>
      </c>
      <c r="S63" s="40"/>
      <c r="T63" s="40">
        <v>0</v>
      </c>
      <c r="U63" s="40"/>
      <c r="V63" s="77">
        <f t="shared" si="5"/>
        <v>5</v>
      </c>
    </row>
    <row r="64" spans="1:22" x14ac:dyDescent="0.25">
      <c r="A64" s="4" t="str">
        <f t="shared" si="7"/>
        <v>Московский</v>
      </c>
      <c r="B64" s="12" t="str">
        <f t="shared" si="7"/>
        <v>ГБОУ СОШ №519</v>
      </c>
      <c r="C64" s="6">
        <f t="shared" si="7"/>
        <v>11519</v>
      </c>
      <c r="D64" s="6" t="str">
        <f t="shared" si="7"/>
        <v>СОШ</v>
      </c>
      <c r="E64" s="8" t="str">
        <f t="shared" si="7"/>
        <v>2б</v>
      </c>
      <c r="F64" s="8">
        <f t="shared" si="7"/>
        <v>105</v>
      </c>
      <c r="G64" s="8">
        <f t="shared" si="7"/>
        <v>94</v>
      </c>
      <c r="H64" s="40">
        <v>2</v>
      </c>
      <c r="I64" s="40"/>
      <c r="J64" s="40">
        <v>1</v>
      </c>
      <c r="K64" s="40"/>
      <c r="L64" s="40"/>
      <c r="M64" s="40">
        <v>1</v>
      </c>
      <c r="N64" s="40">
        <v>1</v>
      </c>
      <c r="O64" s="40"/>
      <c r="P64" s="40">
        <v>0</v>
      </c>
      <c r="Q64" s="40"/>
      <c r="R64" s="40">
        <v>1</v>
      </c>
      <c r="S64" s="40"/>
      <c r="T64" s="40"/>
      <c r="U64" s="40">
        <v>2</v>
      </c>
      <c r="V64" s="77">
        <f t="shared" si="5"/>
        <v>8</v>
      </c>
    </row>
    <row r="65" spans="1:22" x14ac:dyDescent="0.25">
      <c r="A65" s="4" t="str">
        <f t="shared" si="7"/>
        <v>Московский</v>
      </c>
      <c r="B65" s="12" t="str">
        <f t="shared" si="7"/>
        <v>ГБОУ СОШ №519</v>
      </c>
      <c r="C65" s="6">
        <f t="shared" si="7"/>
        <v>11519</v>
      </c>
      <c r="D65" s="6" t="str">
        <f t="shared" si="7"/>
        <v>СОШ</v>
      </c>
      <c r="E65" s="8" t="str">
        <f t="shared" si="7"/>
        <v>2б</v>
      </c>
      <c r="F65" s="8">
        <f t="shared" si="7"/>
        <v>105</v>
      </c>
      <c r="G65" s="8">
        <f t="shared" si="7"/>
        <v>94</v>
      </c>
      <c r="H65" s="40"/>
      <c r="I65" s="40">
        <v>2</v>
      </c>
      <c r="J65" s="40">
        <v>1</v>
      </c>
      <c r="K65" s="40"/>
      <c r="L65" s="40"/>
      <c r="M65" s="40">
        <v>1</v>
      </c>
      <c r="N65" s="40">
        <v>1</v>
      </c>
      <c r="O65" s="40"/>
      <c r="P65" s="40">
        <v>2</v>
      </c>
      <c r="Q65" s="40"/>
      <c r="R65" s="40">
        <v>1</v>
      </c>
      <c r="S65" s="40"/>
      <c r="T65" s="40">
        <v>1</v>
      </c>
      <c r="U65" s="40"/>
      <c r="V65" s="77">
        <f t="shared" si="5"/>
        <v>9</v>
      </c>
    </row>
    <row r="66" spans="1:22" x14ac:dyDescent="0.25">
      <c r="A66" s="4" t="str">
        <f t="shared" si="7"/>
        <v>Московский</v>
      </c>
      <c r="B66" s="12" t="str">
        <f t="shared" si="7"/>
        <v>ГБОУ СОШ №519</v>
      </c>
      <c r="C66" s="6">
        <f t="shared" si="7"/>
        <v>11519</v>
      </c>
      <c r="D66" s="6" t="str">
        <f t="shared" si="7"/>
        <v>СОШ</v>
      </c>
      <c r="E66" s="8" t="str">
        <f t="shared" si="7"/>
        <v>2б</v>
      </c>
      <c r="F66" s="8">
        <f t="shared" si="7"/>
        <v>105</v>
      </c>
      <c r="G66" s="8">
        <f t="shared" si="7"/>
        <v>94</v>
      </c>
      <c r="H66" s="40"/>
      <c r="I66" s="40">
        <v>2</v>
      </c>
      <c r="J66" s="40">
        <v>1</v>
      </c>
      <c r="K66" s="40"/>
      <c r="L66" s="40">
        <v>2</v>
      </c>
      <c r="M66" s="40"/>
      <c r="N66" s="40">
        <v>1</v>
      </c>
      <c r="O66" s="40"/>
      <c r="P66" s="40">
        <v>2</v>
      </c>
      <c r="Q66" s="40"/>
      <c r="R66" s="40">
        <v>1</v>
      </c>
      <c r="S66" s="40"/>
      <c r="T66" s="40"/>
      <c r="U66" s="40">
        <v>2</v>
      </c>
      <c r="V66" s="77">
        <f t="shared" si="5"/>
        <v>11</v>
      </c>
    </row>
    <row r="67" spans="1:22" x14ac:dyDescent="0.25">
      <c r="A67" s="4" t="str">
        <f t="shared" si="7"/>
        <v>Московский</v>
      </c>
      <c r="B67" s="12" t="str">
        <f t="shared" si="7"/>
        <v>ГБОУ СОШ №519</v>
      </c>
      <c r="C67" s="6">
        <f t="shared" si="7"/>
        <v>11519</v>
      </c>
      <c r="D67" s="6" t="str">
        <f t="shared" si="7"/>
        <v>СОШ</v>
      </c>
      <c r="E67" s="8" t="str">
        <f t="shared" si="7"/>
        <v>2б</v>
      </c>
      <c r="F67" s="8">
        <f t="shared" si="7"/>
        <v>105</v>
      </c>
      <c r="G67" s="8">
        <f t="shared" si="7"/>
        <v>94</v>
      </c>
      <c r="H67" s="40">
        <v>2</v>
      </c>
      <c r="I67" s="40"/>
      <c r="J67" s="40">
        <v>1</v>
      </c>
      <c r="K67" s="40"/>
      <c r="L67" s="40">
        <v>2</v>
      </c>
      <c r="M67" s="40"/>
      <c r="N67" s="40">
        <v>1</v>
      </c>
      <c r="O67" s="40"/>
      <c r="P67" s="40">
        <v>2</v>
      </c>
      <c r="Q67" s="40"/>
      <c r="R67" s="40">
        <v>1</v>
      </c>
      <c r="S67" s="40"/>
      <c r="T67" s="40">
        <v>2</v>
      </c>
      <c r="U67" s="40"/>
      <c r="V67" s="77">
        <f t="shared" si="5"/>
        <v>11</v>
      </c>
    </row>
    <row r="68" spans="1:22" x14ac:dyDescent="0.25">
      <c r="A68" s="4" t="str">
        <f t="shared" si="7"/>
        <v>Московский</v>
      </c>
      <c r="B68" s="12" t="str">
        <f t="shared" si="7"/>
        <v>ГБОУ СОШ №519</v>
      </c>
      <c r="C68" s="6">
        <f t="shared" si="7"/>
        <v>11519</v>
      </c>
      <c r="D68" s="6" t="str">
        <f t="shared" si="7"/>
        <v>СОШ</v>
      </c>
      <c r="E68" s="8" t="str">
        <f t="shared" si="7"/>
        <v>2б</v>
      </c>
      <c r="F68" s="8">
        <f t="shared" si="7"/>
        <v>105</v>
      </c>
      <c r="G68" s="8">
        <f t="shared" si="7"/>
        <v>94</v>
      </c>
      <c r="H68" s="40"/>
      <c r="I68" s="40">
        <v>2</v>
      </c>
      <c r="J68" s="40">
        <v>1</v>
      </c>
      <c r="K68" s="40"/>
      <c r="L68" s="40"/>
      <c r="M68" s="40">
        <v>2</v>
      </c>
      <c r="N68" s="40">
        <v>1</v>
      </c>
      <c r="O68" s="40"/>
      <c r="P68" s="40"/>
      <c r="Q68" s="40">
        <v>2</v>
      </c>
      <c r="R68" s="40"/>
      <c r="S68" s="40">
        <v>0</v>
      </c>
      <c r="T68" s="40">
        <v>1</v>
      </c>
      <c r="U68" s="40"/>
      <c r="V68" s="77">
        <f t="shared" si="5"/>
        <v>9</v>
      </c>
    </row>
    <row r="69" spans="1:22" x14ac:dyDescent="0.25">
      <c r="A69" s="4" t="str">
        <f t="shared" si="7"/>
        <v>Московский</v>
      </c>
      <c r="B69" s="12" t="str">
        <f t="shared" si="7"/>
        <v>ГБОУ СОШ №519</v>
      </c>
      <c r="C69" s="6">
        <f t="shared" si="7"/>
        <v>11519</v>
      </c>
      <c r="D69" s="6" t="str">
        <f t="shared" si="7"/>
        <v>СОШ</v>
      </c>
      <c r="E69" s="13" t="s">
        <v>53</v>
      </c>
      <c r="F69" s="8">
        <f t="shared" si="7"/>
        <v>105</v>
      </c>
      <c r="G69" s="8">
        <f t="shared" si="7"/>
        <v>94</v>
      </c>
      <c r="H69" s="40"/>
      <c r="I69" s="40">
        <v>2</v>
      </c>
      <c r="J69" s="40">
        <v>1</v>
      </c>
      <c r="K69" s="40"/>
      <c r="L69" s="40">
        <v>2</v>
      </c>
      <c r="M69" s="40"/>
      <c r="N69" s="40">
        <v>1</v>
      </c>
      <c r="O69" s="40"/>
      <c r="P69" s="40">
        <v>2</v>
      </c>
      <c r="Q69" s="40"/>
      <c r="R69" s="40"/>
      <c r="S69" s="40">
        <v>1</v>
      </c>
      <c r="T69" s="40"/>
      <c r="U69" s="40">
        <v>0</v>
      </c>
      <c r="V69" s="77">
        <f>IF(COUNTBLANK(H69:U69)&lt;=7,SUM(H69:U69),"Не писал")</f>
        <v>9</v>
      </c>
    </row>
    <row r="70" spans="1:22" x14ac:dyDescent="0.25">
      <c r="A70" s="4" t="str">
        <f t="shared" ref="A70:G85" si="8">A69</f>
        <v>Московский</v>
      </c>
      <c r="B70" s="12" t="str">
        <f t="shared" si="8"/>
        <v>ГБОУ СОШ №519</v>
      </c>
      <c r="C70" s="6">
        <f t="shared" si="8"/>
        <v>11519</v>
      </c>
      <c r="D70" s="6" t="str">
        <f t="shared" si="8"/>
        <v>СОШ</v>
      </c>
      <c r="E70" s="8" t="str">
        <f t="shared" si="8"/>
        <v>2 в</v>
      </c>
      <c r="F70" s="8">
        <f t="shared" si="8"/>
        <v>105</v>
      </c>
      <c r="G70" s="8">
        <f t="shared" si="8"/>
        <v>94</v>
      </c>
      <c r="H70" s="40"/>
      <c r="I70" s="40">
        <v>0</v>
      </c>
      <c r="J70" s="40"/>
      <c r="K70" s="40">
        <v>1</v>
      </c>
      <c r="L70" s="40"/>
      <c r="M70" s="40">
        <v>0</v>
      </c>
      <c r="N70" s="40">
        <v>1</v>
      </c>
      <c r="O70" s="40"/>
      <c r="P70" s="40">
        <v>2</v>
      </c>
      <c r="Q70" s="40"/>
      <c r="R70" s="40">
        <v>1</v>
      </c>
      <c r="S70" s="40"/>
      <c r="T70" s="40">
        <v>0</v>
      </c>
      <c r="U70" s="40"/>
      <c r="V70" s="77">
        <f t="shared" ref="V70:V97" si="9">IF(COUNTBLANK(H70:U70)&lt;=7,SUM(H70:U70),"Не писал")</f>
        <v>5</v>
      </c>
    </row>
    <row r="71" spans="1:22" x14ac:dyDescent="0.25">
      <c r="A71" s="4" t="str">
        <f t="shared" si="8"/>
        <v>Московский</v>
      </c>
      <c r="B71" s="12" t="str">
        <f t="shared" si="8"/>
        <v>ГБОУ СОШ №519</v>
      </c>
      <c r="C71" s="6">
        <f t="shared" si="8"/>
        <v>11519</v>
      </c>
      <c r="D71" s="6" t="str">
        <f t="shared" si="8"/>
        <v>СОШ</v>
      </c>
      <c r="E71" s="8" t="str">
        <f t="shared" si="8"/>
        <v>2 в</v>
      </c>
      <c r="F71" s="8">
        <f t="shared" si="8"/>
        <v>105</v>
      </c>
      <c r="G71" s="8">
        <f t="shared" si="8"/>
        <v>94</v>
      </c>
      <c r="H71" s="40"/>
      <c r="I71" s="40">
        <v>2</v>
      </c>
      <c r="J71" s="40">
        <v>1</v>
      </c>
      <c r="K71" s="40"/>
      <c r="L71" s="40"/>
      <c r="M71" s="40">
        <v>1</v>
      </c>
      <c r="N71" s="40">
        <v>1</v>
      </c>
      <c r="O71" s="40"/>
      <c r="P71" s="40">
        <v>0</v>
      </c>
      <c r="Q71" s="40"/>
      <c r="R71" s="40"/>
      <c r="S71" s="40">
        <v>0</v>
      </c>
      <c r="T71" s="40">
        <v>2</v>
      </c>
      <c r="U71" s="40"/>
      <c r="V71" s="77">
        <f t="shared" si="9"/>
        <v>7</v>
      </c>
    </row>
    <row r="72" spans="1:22" x14ac:dyDescent="0.25">
      <c r="A72" s="4" t="str">
        <f t="shared" si="8"/>
        <v>Московский</v>
      </c>
      <c r="B72" s="12" t="str">
        <f t="shared" si="8"/>
        <v>ГБОУ СОШ №519</v>
      </c>
      <c r="C72" s="6">
        <f t="shared" si="8"/>
        <v>11519</v>
      </c>
      <c r="D72" s="6" t="str">
        <f t="shared" si="8"/>
        <v>СОШ</v>
      </c>
      <c r="E72" s="8" t="str">
        <f t="shared" si="8"/>
        <v>2 в</v>
      </c>
      <c r="F72" s="8">
        <f t="shared" si="8"/>
        <v>105</v>
      </c>
      <c r="G72" s="8">
        <f t="shared" si="8"/>
        <v>94</v>
      </c>
      <c r="H72" s="40"/>
      <c r="I72" s="40">
        <v>2</v>
      </c>
      <c r="J72" s="40">
        <v>1</v>
      </c>
      <c r="K72" s="40"/>
      <c r="L72" s="40"/>
      <c r="M72" s="40">
        <v>1</v>
      </c>
      <c r="N72" s="40">
        <v>1</v>
      </c>
      <c r="O72" s="40"/>
      <c r="P72" s="40">
        <v>0</v>
      </c>
      <c r="Q72" s="40"/>
      <c r="R72" s="40"/>
      <c r="S72" s="40">
        <v>0</v>
      </c>
      <c r="T72" s="40">
        <v>2</v>
      </c>
      <c r="U72" s="40"/>
      <c r="V72" s="77">
        <f t="shared" si="9"/>
        <v>7</v>
      </c>
    </row>
    <row r="73" spans="1:22" x14ac:dyDescent="0.25">
      <c r="A73" s="4" t="str">
        <f t="shared" si="8"/>
        <v>Московский</v>
      </c>
      <c r="B73" s="12" t="str">
        <f t="shared" si="8"/>
        <v>ГБОУ СОШ №519</v>
      </c>
      <c r="C73" s="6">
        <f t="shared" si="8"/>
        <v>11519</v>
      </c>
      <c r="D73" s="6" t="str">
        <f t="shared" si="8"/>
        <v>СОШ</v>
      </c>
      <c r="E73" s="8" t="str">
        <f t="shared" si="8"/>
        <v>2 в</v>
      </c>
      <c r="F73" s="8">
        <f t="shared" si="8"/>
        <v>105</v>
      </c>
      <c r="G73" s="8">
        <f t="shared" si="8"/>
        <v>94</v>
      </c>
      <c r="H73" s="40">
        <v>2</v>
      </c>
      <c r="I73" s="40"/>
      <c r="J73" s="40"/>
      <c r="K73" s="40">
        <v>0</v>
      </c>
      <c r="L73" s="40"/>
      <c r="M73" s="40">
        <v>0</v>
      </c>
      <c r="N73" s="40">
        <v>1</v>
      </c>
      <c r="O73" s="40"/>
      <c r="P73" s="40">
        <v>0</v>
      </c>
      <c r="Q73" s="40"/>
      <c r="R73" s="40"/>
      <c r="S73" s="40">
        <v>1</v>
      </c>
      <c r="T73" s="40">
        <v>2</v>
      </c>
      <c r="U73" s="40"/>
      <c r="V73" s="77">
        <f t="shared" si="9"/>
        <v>6</v>
      </c>
    </row>
    <row r="74" spans="1:22" x14ac:dyDescent="0.25">
      <c r="A74" s="4" t="str">
        <f t="shared" si="8"/>
        <v>Московский</v>
      </c>
      <c r="B74" s="12" t="str">
        <f t="shared" si="8"/>
        <v>ГБОУ СОШ №519</v>
      </c>
      <c r="C74" s="6">
        <f t="shared" si="8"/>
        <v>11519</v>
      </c>
      <c r="D74" s="6" t="str">
        <f t="shared" si="8"/>
        <v>СОШ</v>
      </c>
      <c r="E74" s="8" t="str">
        <f t="shared" si="8"/>
        <v>2 в</v>
      </c>
      <c r="F74" s="8">
        <f t="shared" si="8"/>
        <v>105</v>
      </c>
      <c r="G74" s="8">
        <f t="shared" si="8"/>
        <v>94</v>
      </c>
      <c r="H74" s="40">
        <v>2</v>
      </c>
      <c r="I74" s="40"/>
      <c r="J74" s="40">
        <v>1</v>
      </c>
      <c r="K74" s="40"/>
      <c r="L74" s="40"/>
      <c r="M74" s="40">
        <v>1</v>
      </c>
      <c r="N74" s="40">
        <v>1</v>
      </c>
      <c r="O74" s="40"/>
      <c r="P74" s="40">
        <v>2</v>
      </c>
      <c r="Q74" s="40"/>
      <c r="R74" s="40">
        <v>1</v>
      </c>
      <c r="S74" s="40"/>
      <c r="T74" s="40">
        <v>0</v>
      </c>
      <c r="U74" s="40"/>
      <c r="V74" s="77">
        <f t="shared" si="9"/>
        <v>8</v>
      </c>
    </row>
    <row r="75" spans="1:22" x14ac:dyDescent="0.25">
      <c r="A75" s="4" t="str">
        <f t="shared" si="8"/>
        <v>Московский</v>
      </c>
      <c r="B75" s="12" t="str">
        <f t="shared" si="8"/>
        <v>ГБОУ СОШ №519</v>
      </c>
      <c r="C75" s="6">
        <f t="shared" si="8"/>
        <v>11519</v>
      </c>
      <c r="D75" s="6" t="str">
        <f t="shared" si="8"/>
        <v>СОШ</v>
      </c>
      <c r="E75" s="8" t="str">
        <f t="shared" si="8"/>
        <v>2 в</v>
      </c>
      <c r="F75" s="8">
        <f t="shared" si="8"/>
        <v>105</v>
      </c>
      <c r="G75" s="8">
        <f t="shared" si="8"/>
        <v>94</v>
      </c>
      <c r="H75" s="40">
        <v>0</v>
      </c>
      <c r="I75" s="40"/>
      <c r="J75" s="40"/>
      <c r="K75" s="40">
        <v>1</v>
      </c>
      <c r="L75" s="40">
        <v>0</v>
      </c>
      <c r="M75" s="40"/>
      <c r="N75" s="40">
        <v>1</v>
      </c>
      <c r="O75" s="40"/>
      <c r="P75" s="40">
        <v>0</v>
      </c>
      <c r="Q75" s="40"/>
      <c r="R75" s="40">
        <v>0</v>
      </c>
      <c r="S75" s="40"/>
      <c r="T75" s="40">
        <v>0</v>
      </c>
      <c r="U75" s="40"/>
      <c r="V75" s="77">
        <f t="shared" si="9"/>
        <v>2</v>
      </c>
    </row>
    <row r="76" spans="1:22" x14ac:dyDescent="0.25">
      <c r="A76" s="4" t="str">
        <f t="shared" si="8"/>
        <v>Московский</v>
      </c>
      <c r="B76" s="12" t="str">
        <f t="shared" si="8"/>
        <v>ГБОУ СОШ №519</v>
      </c>
      <c r="C76" s="6">
        <f t="shared" si="8"/>
        <v>11519</v>
      </c>
      <c r="D76" s="6" t="str">
        <f t="shared" si="8"/>
        <v>СОШ</v>
      </c>
      <c r="E76" s="8" t="str">
        <f t="shared" si="8"/>
        <v>2 в</v>
      </c>
      <c r="F76" s="8">
        <f t="shared" si="8"/>
        <v>105</v>
      </c>
      <c r="G76" s="8">
        <f t="shared" si="8"/>
        <v>94</v>
      </c>
      <c r="H76" s="40">
        <v>1</v>
      </c>
      <c r="I76" s="40"/>
      <c r="J76" s="40">
        <v>1</v>
      </c>
      <c r="K76" s="40"/>
      <c r="L76" s="40"/>
      <c r="M76" s="40">
        <v>0</v>
      </c>
      <c r="N76" s="40">
        <v>1</v>
      </c>
      <c r="O76" s="40"/>
      <c r="P76" s="40">
        <v>0</v>
      </c>
      <c r="Q76" s="40"/>
      <c r="R76" s="40">
        <v>1</v>
      </c>
      <c r="S76" s="40"/>
      <c r="T76" s="40">
        <v>0</v>
      </c>
      <c r="U76" s="40"/>
      <c r="V76" s="77">
        <f t="shared" si="9"/>
        <v>4</v>
      </c>
    </row>
    <row r="77" spans="1:22" x14ac:dyDescent="0.25">
      <c r="A77" s="4" t="str">
        <f t="shared" si="8"/>
        <v>Московский</v>
      </c>
      <c r="B77" s="12" t="str">
        <f t="shared" si="8"/>
        <v>ГБОУ СОШ №519</v>
      </c>
      <c r="C77" s="6">
        <f t="shared" si="8"/>
        <v>11519</v>
      </c>
      <c r="D77" s="6" t="str">
        <f t="shared" si="8"/>
        <v>СОШ</v>
      </c>
      <c r="E77" s="8" t="str">
        <f t="shared" si="8"/>
        <v>2 в</v>
      </c>
      <c r="F77" s="8">
        <f t="shared" si="8"/>
        <v>105</v>
      </c>
      <c r="G77" s="8">
        <f t="shared" si="8"/>
        <v>94</v>
      </c>
      <c r="H77" s="40">
        <v>2</v>
      </c>
      <c r="I77" s="40"/>
      <c r="J77" s="40"/>
      <c r="K77" s="40">
        <v>1</v>
      </c>
      <c r="L77" s="40">
        <v>2</v>
      </c>
      <c r="M77" s="40"/>
      <c r="N77" s="40">
        <v>1</v>
      </c>
      <c r="O77" s="40"/>
      <c r="P77" s="40"/>
      <c r="Q77" s="40">
        <v>2</v>
      </c>
      <c r="R77" s="40">
        <v>1</v>
      </c>
      <c r="S77" s="40"/>
      <c r="T77" s="40"/>
      <c r="U77" s="40">
        <v>2</v>
      </c>
      <c r="V77" s="77">
        <f t="shared" si="9"/>
        <v>11</v>
      </c>
    </row>
    <row r="78" spans="1:22" x14ac:dyDescent="0.25">
      <c r="A78" s="4" t="str">
        <f t="shared" si="8"/>
        <v>Московский</v>
      </c>
      <c r="B78" s="12" t="str">
        <f t="shared" si="8"/>
        <v>ГБОУ СОШ №519</v>
      </c>
      <c r="C78" s="6">
        <f t="shared" si="8"/>
        <v>11519</v>
      </c>
      <c r="D78" s="6" t="str">
        <f t="shared" si="8"/>
        <v>СОШ</v>
      </c>
      <c r="E78" s="8" t="str">
        <f t="shared" si="8"/>
        <v>2 в</v>
      </c>
      <c r="F78" s="8">
        <f t="shared" si="8"/>
        <v>105</v>
      </c>
      <c r="G78" s="8">
        <f t="shared" si="8"/>
        <v>94</v>
      </c>
      <c r="H78" s="40">
        <v>2</v>
      </c>
      <c r="I78" s="40"/>
      <c r="J78" s="40">
        <v>1</v>
      </c>
      <c r="K78" s="40"/>
      <c r="L78" s="40">
        <v>2</v>
      </c>
      <c r="M78" s="40"/>
      <c r="N78" s="40">
        <v>1</v>
      </c>
      <c r="O78" s="40"/>
      <c r="P78" s="40">
        <v>2</v>
      </c>
      <c r="Q78" s="40"/>
      <c r="R78" s="40">
        <v>0</v>
      </c>
      <c r="S78" s="40"/>
      <c r="T78" s="40">
        <v>1</v>
      </c>
      <c r="U78" s="40"/>
      <c r="V78" s="77">
        <f t="shared" si="9"/>
        <v>9</v>
      </c>
    </row>
    <row r="79" spans="1:22" x14ac:dyDescent="0.25">
      <c r="A79" s="4" t="str">
        <f t="shared" si="8"/>
        <v>Московский</v>
      </c>
      <c r="B79" s="12" t="str">
        <f t="shared" si="8"/>
        <v>ГБОУ СОШ №519</v>
      </c>
      <c r="C79" s="6">
        <f t="shared" si="8"/>
        <v>11519</v>
      </c>
      <c r="D79" s="6" t="str">
        <f t="shared" si="8"/>
        <v>СОШ</v>
      </c>
      <c r="E79" s="8" t="str">
        <f t="shared" si="8"/>
        <v>2 в</v>
      </c>
      <c r="F79" s="8">
        <f t="shared" si="8"/>
        <v>105</v>
      </c>
      <c r="G79" s="8">
        <f t="shared" si="8"/>
        <v>94</v>
      </c>
      <c r="H79" s="40">
        <v>2</v>
      </c>
      <c r="I79" s="40"/>
      <c r="J79" s="40">
        <v>1</v>
      </c>
      <c r="K79" s="40"/>
      <c r="L79" s="40">
        <v>2</v>
      </c>
      <c r="M79" s="40"/>
      <c r="N79" s="40">
        <v>1</v>
      </c>
      <c r="O79" s="40"/>
      <c r="P79" s="40"/>
      <c r="Q79" s="40">
        <v>2</v>
      </c>
      <c r="R79" s="40">
        <v>1</v>
      </c>
      <c r="S79" s="40"/>
      <c r="T79" s="40">
        <v>1</v>
      </c>
      <c r="U79" s="40"/>
      <c r="V79" s="77">
        <f t="shared" si="9"/>
        <v>10</v>
      </c>
    </row>
    <row r="80" spans="1:22" x14ac:dyDescent="0.25">
      <c r="A80" s="4" t="str">
        <f t="shared" si="8"/>
        <v>Московский</v>
      </c>
      <c r="B80" s="12" t="str">
        <f t="shared" si="8"/>
        <v>ГБОУ СОШ №519</v>
      </c>
      <c r="C80" s="6">
        <f t="shared" si="8"/>
        <v>11519</v>
      </c>
      <c r="D80" s="6" t="str">
        <f t="shared" si="8"/>
        <v>СОШ</v>
      </c>
      <c r="E80" s="8" t="str">
        <f t="shared" si="8"/>
        <v>2 в</v>
      </c>
      <c r="F80" s="8">
        <f t="shared" si="8"/>
        <v>105</v>
      </c>
      <c r="G80" s="8">
        <f t="shared" si="8"/>
        <v>94</v>
      </c>
      <c r="H80" s="40">
        <v>1</v>
      </c>
      <c r="I80" s="40"/>
      <c r="J80" s="40">
        <v>1</v>
      </c>
      <c r="K80" s="40"/>
      <c r="L80" s="40">
        <v>2</v>
      </c>
      <c r="M80" s="40"/>
      <c r="N80" s="40">
        <v>1</v>
      </c>
      <c r="O80" s="40"/>
      <c r="P80" s="40"/>
      <c r="Q80" s="40">
        <v>2</v>
      </c>
      <c r="R80" s="40"/>
      <c r="S80" s="40">
        <v>1</v>
      </c>
      <c r="T80" s="40">
        <v>1</v>
      </c>
      <c r="U80" s="40"/>
      <c r="V80" s="77">
        <f t="shared" si="9"/>
        <v>9</v>
      </c>
    </row>
    <row r="81" spans="1:22" x14ac:dyDescent="0.25">
      <c r="A81" s="4" t="str">
        <f t="shared" si="8"/>
        <v>Московский</v>
      </c>
      <c r="B81" s="12" t="str">
        <f t="shared" si="8"/>
        <v>ГБОУ СОШ №519</v>
      </c>
      <c r="C81" s="6">
        <f t="shared" si="8"/>
        <v>11519</v>
      </c>
      <c r="D81" s="6" t="str">
        <f t="shared" si="8"/>
        <v>СОШ</v>
      </c>
      <c r="E81" s="8" t="str">
        <f t="shared" si="8"/>
        <v>2 в</v>
      </c>
      <c r="F81" s="8">
        <f t="shared" si="8"/>
        <v>105</v>
      </c>
      <c r="G81" s="8">
        <f t="shared" si="8"/>
        <v>94</v>
      </c>
      <c r="H81" s="40">
        <v>2</v>
      </c>
      <c r="I81" s="40"/>
      <c r="J81" s="40"/>
      <c r="K81" s="40">
        <v>0</v>
      </c>
      <c r="L81" s="40">
        <v>2</v>
      </c>
      <c r="M81" s="40"/>
      <c r="N81" s="40">
        <v>1</v>
      </c>
      <c r="O81" s="40"/>
      <c r="P81" s="40">
        <v>0</v>
      </c>
      <c r="Q81" s="40"/>
      <c r="R81" s="40">
        <v>1</v>
      </c>
      <c r="S81" s="40"/>
      <c r="T81" s="40">
        <v>2</v>
      </c>
      <c r="U81" s="40"/>
      <c r="V81" s="77">
        <f t="shared" si="9"/>
        <v>8</v>
      </c>
    </row>
    <row r="82" spans="1:22" x14ac:dyDescent="0.25">
      <c r="A82" s="4" t="str">
        <f t="shared" si="8"/>
        <v>Московский</v>
      </c>
      <c r="B82" s="12" t="str">
        <f t="shared" si="8"/>
        <v>ГБОУ СОШ №519</v>
      </c>
      <c r="C82" s="6">
        <f t="shared" si="8"/>
        <v>11519</v>
      </c>
      <c r="D82" s="6" t="str">
        <f t="shared" si="8"/>
        <v>СОШ</v>
      </c>
      <c r="E82" s="8" t="str">
        <f t="shared" si="8"/>
        <v>2 в</v>
      </c>
      <c r="F82" s="8">
        <f t="shared" si="8"/>
        <v>105</v>
      </c>
      <c r="G82" s="8">
        <f t="shared" si="8"/>
        <v>94</v>
      </c>
      <c r="H82" s="40">
        <v>0</v>
      </c>
      <c r="I82" s="40"/>
      <c r="J82" s="40"/>
      <c r="K82" s="40">
        <v>1</v>
      </c>
      <c r="L82" s="40">
        <v>2</v>
      </c>
      <c r="M82" s="40"/>
      <c r="N82" s="40">
        <v>1</v>
      </c>
      <c r="O82" s="40"/>
      <c r="P82" s="40">
        <v>2</v>
      </c>
      <c r="Q82" s="40"/>
      <c r="R82" s="40">
        <v>1</v>
      </c>
      <c r="S82" s="40"/>
      <c r="T82" s="40">
        <v>1</v>
      </c>
      <c r="U82" s="40"/>
      <c r="V82" s="77">
        <f t="shared" si="9"/>
        <v>8</v>
      </c>
    </row>
    <row r="83" spans="1:22" x14ac:dyDescent="0.25">
      <c r="A83" s="4" t="str">
        <f t="shared" si="8"/>
        <v>Московский</v>
      </c>
      <c r="B83" s="12" t="str">
        <f t="shared" si="8"/>
        <v>ГБОУ СОШ №519</v>
      </c>
      <c r="C83" s="6">
        <f t="shared" si="8"/>
        <v>11519</v>
      </c>
      <c r="D83" s="6" t="str">
        <f t="shared" si="8"/>
        <v>СОШ</v>
      </c>
      <c r="E83" s="8" t="str">
        <f t="shared" si="8"/>
        <v>2 в</v>
      </c>
      <c r="F83" s="8">
        <f t="shared" si="8"/>
        <v>105</v>
      </c>
      <c r="G83" s="8">
        <f t="shared" si="8"/>
        <v>94</v>
      </c>
      <c r="H83" s="40">
        <v>0</v>
      </c>
      <c r="I83" s="40"/>
      <c r="J83" s="40"/>
      <c r="K83" s="40">
        <v>1</v>
      </c>
      <c r="L83" s="40"/>
      <c r="M83" s="40">
        <v>1</v>
      </c>
      <c r="N83" s="40">
        <v>1</v>
      </c>
      <c r="O83" s="40"/>
      <c r="P83" s="40">
        <v>2</v>
      </c>
      <c r="Q83" s="40"/>
      <c r="R83" s="40">
        <v>1</v>
      </c>
      <c r="S83" s="40"/>
      <c r="T83" s="40">
        <v>0</v>
      </c>
      <c r="U83" s="40"/>
      <c r="V83" s="77">
        <f t="shared" si="9"/>
        <v>6</v>
      </c>
    </row>
    <row r="84" spans="1:22" x14ac:dyDescent="0.25">
      <c r="A84" s="4" t="str">
        <f t="shared" si="8"/>
        <v>Московский</v>
      </c>
      <c r="B84" s="12" t="str">
        <f t="shared" si="8"/>
        <v>ГБОУ СОШ №519</v>
      </c>
      <c r="C84" s="6">
        <f t="shared" si="8"/>
        <v>11519</v>
      </c>
      <c r="D84" s="6" t="str">
        <f t="shared" si="8"/>
        <v>СОШ</v>
      </c>
      <c r="E84" s="8" t="str">
        <f t="shared" si="8"/>
        <v>2 в</v>
      </c>
      <c r="F84" s="8">
        <f t="shared" si="8"/>
        <v>105</v>
      </c>
      <c r="G84" s="8">
        <f t="shared" si="8"/>
        <v>94</v>
      </c>
      <c r="H84" s="40">
        <v>1</v>
      </c>
      <c r="I84" s="40"/>
      <c r="J84" s="40"/>
      <c r="K84" s="40">
        <v>0</v>
      </c>
      <c r="L84" s="40"/>
      <c r="M84" s="40">
        <v>2</v>
      </c>
      <c r="N84" s="40">
        <v>1</v>
      </c>
      <c r="O84" s="40"/>
      <c r="P84" s="40">
        <v>2</v>
      </c>
      <c r="Q84" s="40"/>
      <c r="R84" s="40">
        <v>1</v>
      </c>
      <c r="S84" s="40"/>
      <c r="T84" s="40">
        <v>0</v>
      </c>
      <c r="U84" s="40"/>
      <c r="V84" s="77">
        <f t="shared" si="9"/>
        <v>7</v>
      </c>
    </row>
    <row r="85" spans="1:22" x14ac:dyDescent="0.25">
      <c r="A85" s="4" t="str">
        <f t="shared" si="8"/>
        <v>Московский</v>
      </c>
      <c r="B85" s="12" t="str">
        <f t="shared" si="8"/>
        <v>ГБОУ СОШ №519</v>
      </c>
      <c r="C85" s="6">
        <f t="shared" si="8"/>
        <v>11519</v>
      </c>
      <c r="D85" s="6" t="str">
        <f t="shared" si="8"/>
        <v>СОШ</v>
      </c>
      <c r="E85" s="8" t="str">
        <f t="shared" si="8"/>
        <v>2 в</v>
      </c>
      <c r="F85" s="8">
        <f t="shared" si="8"/>
        <v>105</v>
      </c>
      <c r="G85" s="8">
        <f t="shared" si="8"/>
        <v>94</v>
      </c>
      <c r="H85" s="40">
        <v>2</v>
      </c>
      <c r="I85" s="40"/>
      <c r="J85" s="40"/>
      <c r="K85" s="40">
        <v>0</v>
      </c>
      <c r="L85" s="40">
        <v>2</v>
      </c>
      <c r="M85" s="40"/>
      <c r="N85" s="40">
        <v>1</v>
      </c>
      <c r="O85" s="40"/>
      <c r="P85" s="40">
        <v>0</v>
      </c>
      <c r="Q85" s="40"/>
      <c r="R85" s="40">
        <v>0</v>
      </c>
      <c r="S85" s="40"/>
      <c r="T85" s="40">
        <v>0</v>
      </c>
      <c r="U85" s="40"/>
      <c r="V85" s="77">
        <f t="shared" si="9"/>
        <v>5</v>
      </c>
    </row>
    <row r="86" spans="1:22" x14ac:dyDescent="0.25">
      <c r="A86" s="4" t="str">
        <f t="shared" ref="A86:G97" si="10">A85</f>
        <v>Московский</v>
      </c>
      <c r="B86" s="12" t="str">
        <f t="shared" si="10"/>
        <v>ГБОУ СОШ №519</v>
      </c>
      <c r="C86" s="6">
        <f t="shared" si="10"/>
        <v>11519</v>
      </c>
      <c r="D86" s="6" t="str">
        <f t="shared" si="10"/>
        <v>СОШ</v>
      </c>
      <c r="E86" s="8" t="str">
        <f t="shared" si="10"/>
        <v>2 в</v>
      </c>
      <c r="F86" s="8">
        <f t="shared" si="10"/>
        <v>105</v>
      </c>
      <c r="G86" s="8">
        <f t="shared" si="10"/>
        <v>94</v>
      </c>
      <c r="H86" s="40"/>
      <c r="I86" s="40">
        <v>0</v>
      </c>
      <c r="J86" s="40"/>
      <c r="K86" s="40">
        <v>1</v>
      </c>
      <c r="L86" s="40">
        <v>2</v>
      </c>
      <c r="M86" s="40"/>
      <c r="N86" s="40">
        <v>1</v>
      </c>
      <c r="O86" s="40"/>
      <c r="P86" s="40">
        <v>2</v>
      </c>
      <c r="Q86" s="40"/>
      <c r="R86" s="40">
        <v>1</v>
      </c>
      <c r="S86" s="40"/>
      <c r="T86" s="40"/>
      <c r="U86" s="40">
        <v>2</v>
      </c>
      <c r="V86" s="77">
        <f t="shared" si="9"/>
        <v>9</v>
      </c>
    </row>
    <row r="87" spans="1:22" x14ac:dyDescent="0.25">
      <c r="A87" s="4" t="str">
        <f t="shared" si="10"/>
        <v>Московский</v>
      </c>
      <c r="B87" s="12" t="str">
        <f t="shared" si="10"/>
        <v>ГБОУ СОШ №519</v>
      </c>
      <c r="C87" s="6">
        <f t="shared" si="10"/>
        <v>11519</v>
      </c>
      <c r="D87" s="6" t="str">
        <f t="shared" si="10"/>
        <v>СОШ</v>
      </c>
      <c r="E87" s="8" t="str">
        <f t="shared" si="10"/>
        <v>2 в</v>
      </c>
      <c r="F87" s="8">
        <f t="shared" si="10"/>
        <v>105</v>
      </c>
      <c r="G87" s="8">
        <f t="shared" si="10"/>
        <v>94</v>
      </c>
      <c r="H87" s="40">
        <v>1</v>
      </c>
      <c r="I87" s="40"/>
      <c r="J87" s="40"/>
      <c r="K87" s="40">
        <v>1</v>
      </c>
      <c r="L87" s="40"/>
      <c r="M87" s="40">
        <v>1</v>
      </c>
      <c r="N87" s="40">
        <v>1</v>
      </c>
      <c r="O87" s="40"/>
      <c r="P87" s="40">
        <v>2</v>
      </c>
      <c r="Q87" s="40"/>
      <c r="R87" s="40">
        <v>1</v>
      </c>
      <c r="S87" s="40"/>
      <c r="T87" s="40">
        <v>2</v>
      </c>
      <c r="U87" s="40"/>
      <c r="V87" s="77">
        <f t="shared" si="9"/>
        <v>9</v>
      </c>
    </row>
    <row r="88" spans="1:22" x14ac:dyDescent="0.25">
      <c r="A88" s="4" t="str">
        <f t="shared" si="10"/>
        <v>Московский</v>
      </c>
      <c r="B88" s="12" t="str">
        <f t="shared" si="10"/>
        <v>ГБОУ СОШ №519</v>
      </c>
      <c r="C88" s="6">
        <f t="shared" si="10"/>
        <v>11519</v>
      </c>
      <c r="D88" s="6" t="str">
        <f t="shared" si="10"/>
        <v>СОШ</v>
      </c>
      <c r="E88" s="8" t="str">
        <f t="shared" si="10"/>
        <v>2 в</v>
      </c>
      <c r="F88" s="8">
        <f t="shared" si="10"/>
        <v>105</v>
      </c>
      <c r="G88" s="8">
        <f t="shared" si="10"/>
        <v>94</v>
      </c>
      <c r="H88" s="40">
        <v>2</v>
      </c>
      <c r="I88" s="40"/>
      <c r="J88" s="40">
        <v>1</v>
      </c>
      <c r="K88" s="40"/>
      <c r="L88" s="40"/>
      <c r="M88" s="40">
        <v>1</v>
      </c>
      <c r="N88" s="40">
        <v>1</v>
      </c>
      <c r="O88" s="40"/>
      <c r="P88" s="40">
        <v>1</v>
      </c>
      <c r="Q88" s="40"/>
      <c r="R88" s="40">
        <v>1</v>
      </c>
      <c r="S88" s="40"/>
      <c r="T88" s="40">
        <v>1</v>
      </c>
      <c r="U88" s="40"/>
      <c r="V88" s="77">
        <f t="shared" si="9"/>
        <v>8</v>
      </c>
    </row>
    <row r="89" spans="1:22" x14ac:dyDescent="0.25">
      <c r="A89" s="4" t="str">
        <f t="shared" si="10"/>
        <v>Московский</v>
      </c>
      <c r="B89" s="12" t="str">
        <f t="shared" si="10"/>
        <v>ГБОУ СОШ №519</v>
      </c>
      <c r="C89" s="6">
        <f t="shared" si="10"/>
        <v>11519</v>
      </c>
      <c r="D89" s="6" t="str">
        <f t="shared" si="10"/>
        <v>СОШ</v>
      </c>
      <c r="E89" s="8" t="str">
        <f t="shared" si="10"/>
        <v>2 в</v>
      </c>
      <c r="F89" s="8">
        <f t="shared" si="10"/>
        <v>105</v>
      </c>
      <c r="G89" s="8">
        <f t="shared" si="10"/>
        <v>94</v>
      </c>
      <c r="H89" s="40"/>
      <c r="I89" s="40">
        <v>0</v>
      </c>
      <c r="J89" s="40">
        <v>1</v>
      </c>
      <c r="K89" s="40"/>
      <c r="L89" s="40"/>
      <c r="M89" s="40">
        <v>1</v>
      </c>
      <c r="N89" s="40">
        <v>1</v>
      </c>
      <c r="O89" s="40"/>
      <c r="P89" s="40"/>
      <c r="Q89" s="40">
        <v>2</v>
      </c>
      <c r="R89" s="40">
        <v>1</v>
      </c>
      <c r="S89" s="40"/>
      <c r="T89" s="40">
        <v>0</v>
      </c>
      <c r="U89" s="40"/>
      <c r="V89" s="77">
        <f t="shared" si="9"/>
        <v>6</v>
      </c>
    </row>
    <row r="90" spans="1:22" x14ac:dyDescent="0.25">
      <c r="A90" s="4" t="str">
        <f t="shared" si="10"/>
        <v>Московский</v>
      </c>
      <c r="B90" s="12" t="str">
        <f t="shared" si="10"/>
        <v>ГБОУ СОШ №519</v>
      </c>
      <c r="C90" s="6">
        <f t="shared" si="10"/>
        <v>11519</v>
      </c>
      <c r="D90" s="6" t="str">
        <f t="shared" si="10"/>
        <v>СОШ</v>
      </c>
      <c r="E90" s="8" t="str">
        <f t="shared" si="10"/>
        <v>2 в</v>
      </c>
      <c r="F90" s="8">
        <f t="shared" si="10"/>
        <v>105</v>
      </c>
      <c r="G90" s="8">
        <f t="shared" si="10"/>
        <v>94</v>
      </c>
      <c r="H90" s="40"/>
      <c r="I90" s="40">
        <v>1</v>
      </c>
      <c r="J90" s="40"/>
      <c r="K90" s="40">
        <v>0</v>
      </c>
      <c r="L90" s="40"/>
      <c r="M90" s="40">
        <v>0</v>
      </c>
      <c r="N90" s="40">
        <v>1</v>
      </c>
      <c r="O90" s="40"/>
      <c r="P90" s="40">
        <v>2</v>
      </c>
      <c r="Q90" s="40"/>
      <c r="R90" s="40"/>
      <c r="S90" s="40">
        <v>1</v>
      </c>
      <c r="T90" s="40">
        <v>0</v>
      </c>
      <c r="U90" s="40"/>
      <c r="V90" s="77">
        <f t="shared" si="9"/>
        <v>5</v>
      </c>
    </row>
    <row r="91" spans="1:22" x14ac:dyDescent="0.25">
      <c r="A91" s="4" t="str">
        <f t="shared" si="10"/>
        <v>Московский</v>
      </c>
      <c r="B91" s="12" t="str">
        <f t="shared" si="10"/>
        <v>ГБОУ СОШ №519</v>
      </c>
      <c r="C91" s="6">
        <f t="shared" si="10"/>
        <v>11519</v>
      </c>
      <c r="D91" s="6" t="str">
        <f t="shared" si="10"/>
        <v>СОШ</v>
      </c>
      <c r="E91" s="8" t="str">
        <f t="shared" si="10"/>
        <v>2 в</v>
      </c>
      <c r="F91" s="8">
        <f t="shared" si="10"/>
        <v>105</v>
      </c>
      <c r="G91" s="8">
        <f t="shared" si="10"/>
        <v>94</v>
      </c>
      <c r="H91" s="40">
        <v>0</v>
      </c>
      <c r="I91" s="40"/>
      <c r="J91" s="40"/>
      <c r="K91" s="40">
        <v>1</v>
      </c>
      <c r="L91" s="40">
        <v>0</v>
      </c>
      <c r="M91" s="40"/>
      <c r="N91" s="40"/>
      <c r="O91" s="40">
        <v>0</v>
      </c>
      <c r="P91" s="40">
        <v>2</v>
      </c>
      <c r="Q91" s="40"/>
      <c r="R91" s="40"/>
      <c r="S91" s="40">
        <v>1</v>
      </c>
      <c r="T91" s="40">
        <v>1</v>
      </c>
      <c r="U91" s="40"/>
      <c r="V91" s="77">
        <f t="shared" si="9"/>
        <v>5</v>
      </c>
    </row>
    <row r="92" spans="1:22" x14ac:dyDescent="0.25">
      <c r="A92" s="4" t="str">
        <f t="shared" si="10"/>
        <v>Московский</v>
      </c>
      <c r="B92" s="12" t="str">
        <f t="shared" si="10"/>
        <v>ГБОУ СОШ №519</v>
      </c>
      <c r="C92" s="6">
        <f t="shared" si="10"/>
        <v>11519</v>
      </c>
      <c r="D92" s="6" t="str">
        <f t="shared" si="10"/>
        <v>СОШ</v>
      </c>
      <c r="E92" s="8" t="str">
        <f t="shared" si="10"/>
        <v>2 в</v>
      </c>
      <c r="F92" s="8">
        <f t="shared" si="10"/>
        <v>105</v>
      </c>
      <c r="G92" s="8">
        <f t="shared" si="10"/>
        <v>94</v>
      </c>
      <c r="H92" s="40">
        <v>2</v>
      </c>
      <c r="I92" s="40"/>
      <c r="J92" s="40">
        <v>1</v>
      </c>
      <c r="K92" s="40"/>
      <c r="L92" s="40">
        <v>0</v>
      </c>
      <c r="M92" s="40"/>
      <c r="N92" s="40">
        <v>1</v>
      </c>
      <c r="O92" s="40"/>
      <c r="P92" s="40">
        <v>1</v>
      </c>
      <c r="Q92" s="40"/>
      <c r="R92" s="40"/>
      <c r="S92" s="40">
        <v>0</v>
      </c>
      <c r="T92" s="40">
        <v>0</v>
      </c>
      <c r="U92" s="40"/>
      <c r="V92" s="77">
        <f t="shared" si="9"/>
        <v>5</v>
      </c>
    </row>
    <row r="93" spans="1:22" x14ac:dyDescent="0.25">
      <c r="A93" s="4" t="str">
        <f t="shared" si="10"/>
        <v>Московский</v>
      </c>
      <c r="B93" s="12" t="str">
        <f t="shared" si="10"/>
        <v>ГБОУ СОШ №519</v>
      </c>
      <c r="C93" s="6">
        <f t="shared" si="10"/>
        <v>11519</v>
      </c>
      <c r="D93" s="6" t="str">
        <f t="shared" si="10"/>
        <v>СОШ</v>
      </c>
      <c r="E93" s="8" t="str">
        <f t="shared" si="10"/>
        <v>2 в</v>
      </c>
      <c r="F93" s="8">
        <f t="shared" si="10"/>
        <v>105</v>
      </c>
      <c r="G93" s="8">
        <f t="shared" si="10"/>
        <v>94</v>
      </c>
      <c r="H93" s="40">
        <v>1</v>
      </c>
      <c r="I93" s="40"/>
      <c r="J93" s="40">
        <v>1</v>
      </c>
      <c r="K93" s="40"/>
      <c r="L93" s="40">
        <v>2</v>
      </c>
      <c r="M93" s="40"/>
      <c r="N93" s="40">
        <v>1</v>
      </c>
      <c r="O93" s="40"/>
      <c r="P93" s="40">
        <v>2</v>
      </c>
      <c r="Q93" s="40"/>
      <c r="R93" s="40">
        <v>1</v>
      </c>
      <c r="S93" s="40"/>
      <c r="T93" s="40"/>
      <c r="U93" s="40">
        <v>1</v>
      </c>
      <c r="V93" s="77">
        <f t="shared" si="9"/>
        <v>9</v>
      </c>
    </row>
    <row r="94" spans="1:22" x14ac:dyDescent="0.25">
      <c r="A94" s="4" t="str">
        <f t="shared" si="10"/>
        <v>Московский</v>
      </c>
      <c r="B94" s="12" t="str">
        <f t="shared" si="10"/>
        <v>ГБОУ СОШ №519</v>
      </c>
      <c r="C94" s="6">
        <f t="shared" si="10"/>
        <v>11519</v>
      </c>
      <c r="D94" s="6" t="str">
        <f t="shared" si="10"/>
        <v>СОШ</v>
      </c>
      <c r="E94" s="8" t="str">
        <f t="shared" si="10"/>
        <v>2 в</v>
      </c>
      <c r="F94" s="8">
        <f t="shared" si="10"/>
        <v>105</v>
      </c>
      <c r="G94" s="8">
        <f t="shared" si="10"/>
        <v>94</v>
      </c>
      <c r="H94" s="40">
        <v>1</v>
      </c>
      <c r="I94" s="40"/>
      <c r="J94" s="40">
        <v>1</v>
      </c>
      <c r="K94" s="40"/>
      <c r="L94" s="40"/>
      <c r="M94" s="40">
        <v>2</v>
      </c>
      <c r="N94" s="40">
        <v>1</v>
      </c>
      <c r="O94" s="40"/>
      <c r="P94" s="40">
        <v>2</v>
      </c>
      <c r="Q94" s="40"/>
      <c r="R94" s="40"/>
      <c r="S94" s="40">
        <v>1</v>
      </c>
      <c r="T94" s="40">
        <v>2</v>
      </c>
      <c r="U94" s="40"/>
      <c r="V94" s="77">
        <f t="shared" si="9"/>
        <v>10</v>
      </c>
    </row>
    <row r="95" spans="1:22" x14ac:dyDescent="0.25">
      <c r="A95" s="4" t="str">
        <f t="shared" si="10"/>
        <v>Московский</v>
      </c>
      <c r="B95" s="12" t="str">
        <f t="shared" si="10"/>
        <v>ГБОУ СОШ №519</v>
      </c>
      <c r="C95" s="6">
        <f t="shared" si="10"/>
        <v>11519</v>
      </c>
      <c r="D95" s="6" t="str">
        <f t="shared" si="10"/>
        <v>СОШ</v>
      </c>
      <c r="E95" s="8" t="str">
        <f t="shared" si="10"/>
        <v>2 в</v>
      </c>
      <c r="F95" s="8">
        <f t="shared" si="10"/>
        <v>105</v>
      </c>
      <c r="G95" s="8">
        <f t="shared" si="10"/>
        <v>94</v>
      </c>
      <c r="H95" s="40">
        <v>2</v>
      </c>
      <c r="I95" s="40"/>
      <c r="J95" s="40">
        <v>1</v>
      </c>
      <c r="K95" s="40"/>
      <c r="L95" s="40">
        <v>2</v>
      </c>
      <c r="M95" s="40"/>
      <c r="N95" s="40">
        <v>1</v>
      </c>
      <c r="O95" s="40"/>
      <c r="P95" s="40">
        <v>2</v>
      </c>
      <c r="Q95" s="40"/>
      <c r="R95" s="40">
        <v>1</v>
      </c>
      <c r="S95" s="40"/>
      <c r="T95" s="40">
        <v>1</v>
      </c>
      <c r="U95" s="40"/>
      <c r="V95" s="77">
        <f t="shared" si="9"/>
        <v>10</v>
      </c>
    </row>
    <row r="96" spans="1:22" x14ac:dyDescent="0.25">
      <c r="A96" s="4" t="str">
        <f t="shared" si="10"/>
        <v>Московский</v>
      </c>
      <c r="B96" s="12" t="str">
        <f t="shared" si="10"/>
        <v>ГБОУ СОШ №519</v>
      </c>
      <c r="C96" s="6">
        <f t="shared" si="10"/>
        <v>11519</v>
      </c>
      <c r="D96" s="6" t="str">
        <f t="shared" si="10"/>
        <v>СОШ</v>
      </c>
      <c r="E96" s="8" t="str">
        <f t="shared" si="10"/>
        <v>2 в</v>
      </c>
      <c r="F96" s="8">
        <f t="shared" si="10"/>
        <v>105</v>
      </c>
      <c r="G96" s="8">
        <f t="shared" si="10"/>
        <v>94</v>
      </c>
      <c r="H96" s="40">
        <v>2</v>
      </c>
      <c r="I96" s="40"/>
      <c r="J96" s="40">
        <v>1</v>
      </c>
      <c r="K96" s="40"/>
      <c r="L96" s="40">
        <v>0</v>
      </c>
      <c r="M96" s="40"/>
      <c r="N96" s="40">
        <v>1</v>
      </c>
      <c r="O96" s="40"/>
      <c r="P96" s="40">
        <v>2</v>
      </c>
      <c r="Q96" s="40"/>
      <c r="R96" s="40">
        <v>1</v>
      </c>
      <c r="S96" s="40"/>
      <c r="T96" s="40"/>
      <c r="U96" s="40">
        <v>1</v>
      </c>
      <c r="V96" s="77">
        <f t="shared" si="9"/>
        <v>8</v>
      </c>
    </row>
    <row r="97" spans="1:22" x14ac:dyDescent="0.25">
      <c r="A97" s="4" t="str">
        <f t="shared" si="10"/>
        <v>Московский</v>
      </c>
      <c r="B97" s="12" t="str">
        <f t="shared" si="10"/>
        <v>ГБОУ СОШ №519</v>
      </c>
      <c r="C97" s="6">
        <f t="shared" si="10"/>
        <v>11519</v>
      </c>
      <c r="D97" s="6" t="str">
        <f t="shared" si="10"/>
        <v>СОШ</v>
      </c>
      <c r="E97" s="8" t="str">
        <f t="shared" si="10"/>
        <v>2 в</v>
      </c>
      <c r="F97" s="8">
        <f t="shared" si="10"/>
        <v>105</v>
      </c>
      <c r="G97" s="8">
        <f t="shared" si="10"/>
        <v>94</v>
      </c>
      <c r="H97" s="40">
        <v>0</v>
      </c>
      <c r="I97" s="40"/>
      <c r="J97" s="40"/>
      <c r="K97" s="40">
        <v>1</v>
      </c>
      <c r="L97" s="40">
        <v>1</v>
      </c>
      <c r="M97" s="40"/>
      <c r="N97" s="40">
        <v>1</v>
      </c>
      <c r="O97" s="40"/>
      <c r="P97" s="40"/>
      <c r="Q97" s="40">
        <v>0</v>
      </c>
      <c r="R97" s="40"/>
      <c r="S97" s="40">
        <v>0</v>
      </c>
      <c r="T97" s="40">
        <v>1</v>
      </c>
      <c r="U97" s="40"/>
      <c r="V97" s="77">
        <f t="shared" si="9"/>
        <v>4</v>
      </c>
    </row>
    <row r="98" spans="1:22" x14ac:dyDescent="0.25">
      <c r="B98" s="12" t="str">
        <f t="shared" ref="B98:G98" si="11">B97</f>
        <v>ГБОУ СОШ №519</v>
      </c>
      <c r="C98" s="6">
        <f t="shared" si="11"/>
        <v>11519</v>
      </c>
      <c r="D98" s="6" t="str">
        <f t="shared" si="11"/>
        <v>СОШ</v>
      </c>
      <c r="E98" s="8" t="str">
        <f t="shared" si="11"/>
        <v>2 в</v>
      </c>
      <c r="F98" s="8">
        <f t="shared" si="11"/>
        <v>105</v>
      </c>
      <c r="G98" s="8">
        <f t="shared" si="11"/>
        <v>94</v>
      </c>
      <c r="H98" s="58">
        <f>SUM(H3:I97)/(94*2)</f>
        <v>0.77127659574468088</v>
      </c>
      <c r="I98" s="58"/>
      <c r="J98" s="58">
        <f>SUM(J3:K97)/(94*1)</f>
        <v>0.91489361702127658</v>
      </c>
      <c r="K98" s="58"/>
      <c r="L98" s="58">
        <f t="shared" ref="L98:T98" si="12">SUM(L3:M97)/(94*2)</f>
        <v>0.76063829787234039</v>
      </c>
      <c r="M98" s="58"/>
      <c r="N98" s="58">
        <f>SUM(N3:O97)/(94*1)</f>
        <v>0.92553191489361697</v>
      </c>
      <c r="O98" s="58"/>
      <c r="P98" s="58">
        <f t="shared" si="12"/>
        <v>0.73936170212765961</v>
      </c>
      <c r="Q98" s="58"/>
      <c r="R98" s="58">
        <f>SUM(R3:S97)/(94*1)</f>
        <v>0.85106382978723405</v>
      </c>
      <c r="S98" s="58"/>
      <c r="T98" s="58">
        <f t="shared" si="12"/>
        <v>0.63297872340425532</v>
      </c>
      <c r="U98" s="58"/>
      <c r="V98" s="74">
        <f>SUM(V3:W97)/(94*11)</f>
        <v>0.77272727272727271</v>
      </c>
    </row>
    <row r="99" spans="1:22" x14ac:dyDescent="0.25">
      <c r="B99" s="12" t="str">
        <f t="shared" ref="B99:G99" si="13">B98</f>
        <v>ГБОУ СОШ №519</v>
      </c>
      <c r="C99" s="6">
        <f t="shared" si="13"/>
        <v>11519</v>
      </c>
      <c r="D99" s="6" t="str">
        <f t="shared" si="13"/>
        <v>СОШ</v>
      </c>
      <c r="E99" s="8" t="str">
        <f t="shared" si="13"/>
        <v>2 в</v>
      </c>
      <c r="F99" s="8">
        <f t="shared" si="13"/>
        <v>105</v>
      </c>
      <c r="G99" s="8">
        <f t="shared" si="13"/>
        <v>94</v>
      </c>
      <c r="H99" s="59">
        <v>63</v>
      </c>
      <c r="I99" s="59">
        <v>31</v>
      </c>
      <c r="J99" s="60">
        <v>51</v>
      </c>
      <c r="K99" s="60">
        <v>43</v>
      </c>
      <c r="L99" s="59">
        <v>51</v>
      </c>
      <c r="M99" s="59">
        <v>43</v>
      </c>
      <c r="N99" s="60">
        <v>81</v>
      </c>
      <c r="O99" s="60">
        <v>13</v>
      </c>
      <c r="P99" s="59">
        <v>71</v>
      </c>
      <c r="Q99" s="59">
        <v>23</v>
      </c>
      <c r="R99" s="60">
        <v>68</v>
      </c>
      <c r="S99" s="60">
        <v>26</v>
      </c>
      <c r="T99" s="59">
        <v>68</v>
      </c>
      <c r="U99" s="59">
        <v>26</v>
      </c>
      <c r="V99" s="75">
        <v>94</v>
      </c>
    </row>
    <row r="100" spans="1:22" x14ac:dyDescent="0.25">
      <c r="B100" s="12" t="str">
        <f t="shared" ref="B100:G100" si="14">B99</f>
        <v>ГБОУ СОШ №519</v>
      </c>
      <c r="C100" s="6">
        <f t="shared" si="14"/>
        <v>11519</v>
      </c>
      <c r="D100" s="6" t="str">
        <f t="shared" si="14"/>
        <v>СОШ</v>
      </c>
      <c r="E100" s="8" t="str">
        <f t="shared" si="14"/>
        <v>2 в</v>
      </c>
      <c r="F100" s="8">
        <f t="shared" si="14"/>
        <v>105</v>
      </c>
      <c r="G100" s="8">
        <f t="shared" si="14"/>
        <v>94</v>
      </c>
      <c r="H100" s="58">
        <f>SUM(H3:H97)/(H99*2)</f>
        <v>0.80952380952380953</v>
      </c>
      <c r="I100" s="58">
        <f t="shared" ref="I100:U100" si="15">SUM(I3:I97)/(I99*2)</f>
        <v>0.69354838709677424</v>
      </c>
      <c r="J100" s="58">
        <f>SUM(J3:J97)/(J99*1)</f>
        <v>0.94117647058823528</v>
      </c>
      <c r="K100" s="58">
        <f>SUM(K3:K97)/(K99*1)</f>
        <v>0.88372093023255816</v>
      </c>
      <c r="L100" s="58">
        <f t="shared" si="15"/>
        <v>0.88235294117647056</v>
      </c>
      <c r="M100" s="58">
        <f t="shared" si="15"/>
        <v>0.61627906976744184</v>
      </c>
      <c r="N100" s="58">
        <f>SUM(N3:N97)/(N99*1)</f>
        <v>0.95061728395061729</v>
      </c>
      <c r="O100" s="58">
        <f>SUM(O3:O97)/(O99*1)</f>
        <v>0.76923076923076927</v>
      </c>
      <c r="P100" s="58">
        <f t="shared" si="15"/>
        <v>0.68309859154929575</v>
      </c>
      <c r="Q100" s="58">
        <f t="shared" si="15"/>
        <v>0.91304347826086951</v>
      </c>
      <c r="R100" s="58">
        <f>SUM(R3:R97)/(R99*1)</f>
        <v>0.94117647058823528</v>
      </c>
      <c r="S100" s="58">
        <f>SUM(S3:S97)/(S99*1)</f>
        <v>0.61538461538461542</v>
      </c>
      <c r="T100" s="58">
        <f t="shared" si="15"/>
        <v>0.57352941176470584</v>
      </c>
      <c r="U100" s="58">
        <f t="shared" si="15"/>
        <v>0.78846153846153844</v>
      </c>
      <c r="V100" s="74">
        <f>SUM(V3:V97)/(V99*11)</f>
        <v>0.77272727272727271</v>
      </c>
    </row>
    <row r="101" spans="1:22" s="68" customFormat="1" x14ac:dyDescent="0.25">
      <c r="E101" s="69"/>
      <c r="F101" s="69"/>
      <c r="G101" s="69"/>
      <c r="V101" s="78"/>
    </row>
    <row r="102" spans="1:22" s="68" customFormat="1" x14ac:dyDescent="0.25">
      <c r="E102" s="69"/>
      <c r="F102" s="69"/>
      <c r="G102" s="69"/>
      <c r="V102" s="78"/>
    </row>
    <row r="103" spans="1:22" s="68" customFormat="1" x14ac:dyDescent="0.25">
      <c r="E103" s="69"/>
      <c r="F103" s="69"/>
      <c r="G103" s="69"/>
      <c r="V103" s="78"/>
    </row>
    <row r="104" spans="1:22" s="68" customFormat="1" x14ac:dyDescent="0.25">
      <c r="E104" s="69"/>
      <c r="F104" s="69"/>
      <c r="G104" s="69"/>
      <c r="V104" s="78"/>
    </row>
    <row r="105" spans="1:22" s="68" customFormat="1" x14ac:dyDescent="0.25">
      <c r="E105" s="69"/>
      <c r="F105" s="69"/>
      <c r="G105" s="69"/>
      <c r="V105" s="78"/>
    </row>
    <row r="106" spans="1:22" s="68" customFormat="1" x14ac:dyDescent="0.25">
      <c r="E106" s="69"/>
      <c r="F106" s="69"/>
      <c r="G106" s="69"/>
      <c r="V106" s="78"/>
    </row>
    <row r="107" spans="1:22" s="68" customFormat="1" x14ac:dyDescent="0.25">
      <c r="E107" s="69"/>
      <c r="F107" s="69"/>
      <c r="G107" s="69"/>
      <c r="V107" s="78"/>
    </row>
    <row r="108" spans="1:22" s="68" customFormat="1" x14ac:dyDescent="0.25">
      <c r="E108" s="69"/>
      <c r="F108" s="69"/>
      <c r="G108" s="69"/>
      <c r="V108" s="78"/>
    </row>
    <row r="109" spans="1:22" s="68" customFormat="1" x14ac:dyDescent="0.25">
      <c r="E109" s="69"/>
      <c r="F109" s="69"/>
      <c r="G109" s="69"/>
      <c r="V109" s="78"/>
    </row>
    <row r="110" spans="1:22" s="68" customFormat="1" x14ac:dyDescent="0.25">
      <c r="E110" s="69"/>
      <c r="F110" s="69"/>
      <c r="G110" s="69"/>
      <c r="V110" s="78"/>
    </row>
    <row r="111" spans="1:22" s="68" customFormat="1" x14ac:dyDescent="0.25">
      <c r="E111" s="69"/>
      <c r="F111" s="69"/>
      <c r="G111" s="69"/>
      <c r="V111" s="78"/>
    </row>
    <row r="112" spans="1:22" s="68" customFormat="1" x14ac:dyDescent="0.25">
      <c r="E112" s="69"/>
      <c r="F112" s="69"/>
      <c r="G112" s="69"/>
      <c r="V112" s="78"/>
    </row>
    <row r="113" spans="5:22" s="68" customFormat="1" x14ac:dyDescent="0.25">
      <c r="E113" s="69"/>
      <c r="F113" s="69"/>
      <c r="G113" s="69"/>
      <c r="V113" s="78"/>
    </row>
    <row r="114" spans="5:22" s="68" customFormat="1" x14ac:dyDescent="0.25">
      <c r="E114" s="69"/>
      <c r="F114" s="69"/>
      <c r="G114" s="69"/>
      <c r="V114" s="78"/>
    </row>
    <row r="115" spans="5:22" s="68" customFormat="1" x14ac:dyDescent="0.25">
      <c r="E115" s="69"/>
      <c r="F115" s="69"/>
      <c r="G115" s="69"/>
      <c r="V115" s="78"/>
    </row>
    <row r="116" spans="5:22" s="68" customFormat="1" x14ac:dyDescent="0.25">
      <c r="E116" s="69"/>
      <c r="F116" s="69"/>
      <c r="G116" s="69"/>
      <c r="V116" s="78"/>
    </row>
    <row r="117" spans="5:22" s="68" customFormat="1" x14ac:dyDescent="0.25">
      <c r="E117" s="69"/>
      <c r="F117" s="69"/>
      <c r="G117" s="69"/>
      <c r="V117" s="78"/>
    </row>
    <row r="118" spans="5:22" s="68" customFormat="1" x14ac:dyDescent="0.25">
      <c r="E118" s="69"/>
      <c r="F118" s="69"/>
      <c r="G118" s="69"/>
      <c r="V118" s="78"/>
    </row>
    <row r="119" spans="5:22" s="68" customFormat="1" x14ac:dyDescent="0.25">
      <c r="E119" s="69"/>
      <c r="F119" s="69"/>
      <c r="G119" s="69"/>
      <c r="V119" s="78"/>
    </row>
    <row r="120" spans="5:22" s="68" customFormat="1" x14ac:dyDescent="0.25">
      <c r="E120" s="69"/>
      <c r="F120" s="69"/>
      <c r="G120" s="69"/>
      <c r="V120" s="78"/>
    </row>
    <row r="121" spans="5:22" s="68" customFormat="1" x14ac:dyDescent="0.25">
      <c r="E121" s="69"/>
      <c r="F121" s="69"/>
      <c r="G121" s="69"/>
      <c r="V121" s="78"/>
    </row>
    <row r="122" spans="5:22" s="68" customFormat="1" x14ac:dyDescent="0.25">
      <c r="E122" s="69"/>
      <c r="F122" s="69"/>
      <c r="G122" s="69"/>
      <c r="V122" s="78"/>
    </row>
    <row r="123" spans="5:22" s="68" customFormat="1" x14ac:dyDescent="0.25">
      <c r="E123" s="69"/>
      <c r="F123" s="69"/>
      <c r="G123" s="69"/>
      <c r="V123" s="78"/>
    </row>
    <row r="124" spans="5:22" s="68" customFormat="1" x14ac:dyDescent="0.25">
      <c r="E124" s="69"/>
      <c r="F124" s="69"/>
      <c r="G124" s="69"/>
      <c r="V124" s="78"/>
    </row>
    <row r="125" spans="5:22" s="68" customFormat="1" x14ac:dyDescent="0.25">
      <c r="E125" s="69"/>
      <c r="F125" s="69"/>
      <c r="G125" s="69"/>
      <c r="V125" s="78"/>
    </row>
    <row r="126" spans="5:22" s="68" customFormat="1" x14ac:dyDescent="0.25">
      <c r="E126" s="69"/>
      <c r="F126" s="69"/>
      <c r="G126" s="69"/>
      <c r="V126" s="78"/>
    </row>
    <row r="127" spans="5:22" s="68" customFormat="1" x14ac:dyDescent="0.25">
      <c r="E127" s="69"/>
      <c r="F127" s="69"/>
      <c r="G127" s="69"/>
      <c r="V127" s="78"/>
    </row>
    <row r="128" spans="5:22" s="68" customFormat="1" x14ac:dyDescent="0.25">
      <c r="E128" s="69"/>
      <c r="F128" s="69"/>
      <c r="G128" s="69"/>
      <c r="V128" s="78"/>
    </row>
    <row r="129" spans="5:22" s="68" customFormat="1" x14ac:dyDescent="0.25">
      <c r="E129" s="69"/>
      <c r="F129" s="69"/>
      <c r="G129" s="69"/>
      <c r="V129" s="78"/>
    </row>
    <row r="130" spans="5:22" s="68" customFormat="1" x14ac:dyDescent="0.25">
      <c r="E130" s="69"/>
      <c r="F130" s="69"/>
      <c r="G130" s="69"/>
      <c r="V130" s="78"/>
    </row>
    <row r="131" spans="5:22" s="68" customFormat="1" x14ac:dyDescent="0.25">
      <c r="E131" s="69"/>
      <c r="F131" s="69"/>
      <c r="G131" s="69"/>
      <c r="V131" s="78"/>
    </row>
    <row r="132" spans="5:22" s="68" customFormat="1" x14ac:dyDescent="0.25">
      <c r="E132" s="69"/>
      <c r="F132" s="69"/>
      <c r="G132" s="69"/>
      <c r="V132" s="78"/>
    </row>
    <row r="133" spans="5:22" s="68" customFormat="1" x14ac:dyDescent="0.25">
      <c r="E133" s="69"/>
      <c r="F133" s="69"/>
      <c r="G133" s="69"/>
      <c r="V133" s="78"/>
    </row>
    <row r="134" spans="5:22" s="68" customFormat="1" x14ac:dyDescent="0.25">
      <c r="E134" s="69"/>
      <c r="F134" s="69"/>
      <c r="G134" s="69"/>
      <c r="V134" s="78"/>
    </row>
    <row r="135" spans="5:22" s="68" customFormat="1" x14ac:dyDescent="0.25">
      <c r="E135" s="69"/>
      <c r="F135" s="69"/>
      <c r="G135" s="69"/>
      <c r="V135" s="78"/>
    </row>
    <row r="136" spans="5:22" s="68" customFormat="1" x14ac:dyDescent="0.25">
      <c r="E136" s="69"/>
      <c r="F136" s="69"/>
      <c r="G136" s="69"/>
      <c r="V136" s="78"/>
    </row>
    <row r="137" spans="5:22" s="68" customFormat="1" x14ac:dyDescent="0.25">
      <c r="E137" s="69"/>
      <c r="F137" s="69"/>
      <c r="G137" s="69"/>
      <c r="V137" s="78"/>
    </row>
    <row r="138" spans="5:22" s="68" customFormat="1" x14ac:dyDescent="0.25">
      <c r="E138" s="69"/>
      <c r="F138" s="69"/>
      <c r="G138" s="69"/>
      <c r="V138" s="78"/>
    </row>
    <row r="139" spans="5:22" s="68" customFormat="1" x14ac:dyDescent="0.25">
      <c r="E139" s="69"/>
      <c r="F139" s="69"/>
      <c r="G139" s="69"/>
      <c r="V139" s="78"/>
    </row>
    <row r="140" spans="5:22" s="68" customFormat="1" x14ac:dyDescent="0.25">
      <c r="E140" s="69"/>
      <c r="F140" s="69"/>
      <c r="G140" s="69"/>
      <c r="V140" s="78"/>
    </row>
    <row r="141" spans="5:22" s="68" customFormat="1" x14ac:dyDescent="0.25">
      <c r="E141" s="69"/>
      <c r="F141" s="69"/>
      <c r="G141" s="69"/>
      <c r="V141" s="78"/>
    </row>
    <row r="142" spans="5:22" s="68" customFormat="1" x14ac:dyDescent="0.25">
      <c r="E142" s="69"/>
      <c r="F142" s="69"/>
      <c r="G142" s="69"/>
      <c r="V142" s="78"/>
    </row>
    <row r="143" spans="5:22" s="68" customFormat="1" x14ac:dyDescent="0.25">
      <c r="E143" s="69"/>
      <c r="F143" s="69"/>
      <c r="G143" s="69"/>
      <c r="V143" s="78"/>
    </row>
    <row r="144" spans="5:22" s="68" customFormat="1" x14ac:dyDescent="0.25">
      <c r="E144" s="69"/>
      <c r="F144" s="69"/>
      <c r="G144" s="69"/>
      <c r="V144" s="78"/>
    </row>
    <row r="145" spans="5:22" s="68" customFormat="1" x14ac:dyDescent="0.25">
      <c r="E145" s="69"/>
      <c r="F145" s="69"/>
      <c r="G145" s="69"/>
      <c r="V145" s="78"/>
    </row>
    <row r="146" spans="5:22" s="68" customFormat="1" x14ac:dyDescent="0.25">
      <c r="E146" s="69"/>
      <c r="F146" s="69"/>
      <c r="G146" s="69"/>
      <c r="V146" s="78"/>
    </row>
    <row r="147" spans="5:22" s="68" customFormat="1" x14ac:dyDescent="0.25">
      <c r="E147" s="69"/>
      <c r="F147" s="69"/>
      <c r="G147" s="69"/>
      <c r="V147" s="78"/>
    </row>
    <row r="148" spans="5:22" s="68" customFormat="1" x14ac:dyDescent="0.25">
      <c r="E148" s="69"/>
      <c r="F148" s="69"/>
      <c r="G148" s="69"/>
      <c r="V148" s="78"/>
    </row>
    <row r="149" spans="5:22" s="68" customFormat="1" x14ac:dyDescent="0.25">
      <c r="E149" s="69"/>
      <c r="F149" s="69"/>
      <c r="G149" s="69"/>
      <c r="V149" s="78"/>
    </row>
    <row r="150" spans="5:22" s="68" customFormat="1" x14ac:dyDescent="0.25">
      <c r="E150" s="69"/>
      <c r="F150" s="69"/>
      <c r="G150" s="69"/>
      <c r="V150" s="78"/>
    </row>
    <row r="151" spans="5:22" s="68" customFormat="1" x14ac:dyDescent="0.25">
      <c r="E151" s="69"/>
      <c r="F151" s="69"/>
      <c r="G151" s="69"/>
      <c r="V151" s="78"/>
    </row>
    <row r="152" spans="5:22" s="68" customFormat="1" x14ac:dyDescent="0.25">
      <c r="E152" s="69"/>
      <c r="F152" s="69"/>
      <c r="G152" s="69"/>
      <c r="V152" s="78"/>
    </row>
    <row r="153" spans="5:22" s="68" customFormat="1" x14ac:dyDescent="0.25">
      <c r="E153" s="69"/>
      <c r="F153" s="69"/>
      <c r="G153" s="69"/>
      <c r="V153" s="78"/>
    </row>
    <row r="154" spans="5:22" s="68" customFormat="1" x14ac:dyDescent="0.25">
      <c r="E154" s="69"/>
      <c r="F154" s="69"/>
      <c r="G154" s="69"/>
      <c r="V154" s="78"/>
    </row>
    <row r="155" spans="5:22" s="68" customFormat="1" x14ac:dyDescent="0.25">
      <c r="E155" s="69"/>
      <c r="F155" s="69"/>
      <c r="G155" s="69"/>
      <c r="V155" s="78"/>
    </row>
    <row r="156" spans="5:22" s="68" customFormat="1" x14ac:dyDescent="0.25">
      <c r="E156" s="69"/>
      <c r="F156" s="69"/>
      <c r="G156" s="69"/>
      <c r="V156" s="78"/>
    </row>
    <row r="157" spans="5:22" s="68" customFormat="1" x14ac:dyDescent="0.25">
      <c r="E157" s="69"/>
      <c r="F157" s="69"/>
      <c r="G157" s="69"/>
      <c r="V157" s="78"/>
    </row>
    <row r="158" spans="5:22" s="68" customFormat="1" x14ac:dyDescent="0.25">
      <c r="E158" s="69"/>
      <c r="F158" s="69"/>
      <c r="G158" s="69"/>
      <c r="V158" s="78"/>
    </row>
    <row r="159" spans="5:22" s="68" customFormat="1" x14ac:dyDescent="0.25">
      <c r="E159" s="69"/>
      <c r="F159" s="69"/>
      <c r="G159" s="69"/>
      <c r="V159" s="78"/>
    </row>
    <row r="160" spans="5:22" s="68" customFormat="1" x14ac:dyDescent="0.25">
      <c r="E160" s="69"/>
      <c r="F160" s="69"/>
      <c r="G160" s="69"/>
      <c r="V160" s="78"/>
    </row>
    <row r="161" spans="5:22" s="68" customFormat="1" x14ac:dyDescent="0.25">
      <c r="E161" s="69"/>
      <c r="F161" s="69"/>
      <c r="G161" s="69"/>
      <c r="V161" s="78"/>
    </row>
    <row r="162" spans="5:22" s="68" customFormat="1" x14ac:dyDescent="0.25">
      <c r="E162" s="69"/>
      <c r="F162" s="69"/>
      <c r="G162" s="69"/>
      <c r="V162" s="78"/>
    </row>
    <row r="163" spans="5:22" s="68" customFormat="1" x14ac:dyDescent="0.25">
      <c r="E163" s="69"/>
      <c r="F163" s="69"/>
      <c r="G163" s="69"/>
      <c r="V163" s="78"/>
    </row>
    <row r="164" spans="5:22" s="68" customFormat="1" x14ac:dyDescent="0.25">
      <c r="E164" s="69"/>
      <c r="F164" s="69"/>
      <c r="G164" s="69"/>
      <c r="V164" s="78"/>
    </row>
    <row r="165" spans="5:22" s="68" customFormat="1" x14ac:dyDescent="0.25">
      <c r="E165" s="69"/>
      <c r="F165" s="69"/>
      <c r="G165" s="69"/>
      <c r="V165" s="78"/>
    </row>
    <row r="166" spans="5:22" s="68" customFormat="1" x14ac:dyDescent="0.25">
      <c r="E166" s="69"/>
      <c r="F166" s="69"/>
      <c r="G166" s="69"/>
      <c r="V166" s="78"/>
    </row>
    <row r="167" spans="5:22" s="68" customFormat="1" x14ac:dyDescent="0.25">
      <c r="E167" s="69"/>
      <c r="F167" s="69"/>
      <c r="G167" s="69"/>
      <c r="V167" s="78"/>
    </row>
    <row r="168" spans="5:22" s="68" customFormat="1" x14ac:dyDescent="0.25">
      <c r="E168" s="69"/>
      <c r="F168" s="69"/>
      <c r="G168" s="69"/>
      <c r="V168" s="78"/>
    </row>
    <row r="169" spans="5:22" s="68" customFormat="1" x14ac:dyDescent="0.25">
      <c r="E169" s="69"/>
      <c r="F169" s="69"/>
      <c r="G169" s="69"/>
      <c r="V169" s="78"/>
    </row>
    <row r="170" spans="5:22" s="68" customFormat="1" x14ac:dyDescent="0.25">
      <c r="E170" s="69"/>
      <c r="F170" s="69"/>
      <c r="G170" s="69"/>
      <c r="V170" s="78"/>
    </row>
    <row r="171" spans="5:22" s="68" customFormat="1" x14ac:dyDescent="0.25">
      <c r="E171" s="69"/>
      <c r="F171" s="69"/>
      <c r="G171" s="69"/>
      <c r="V171" s="78"/>
    </row>
    <row r="172" spans="5:22" s="68" customFormat="1" x14ac:dyDescent="0.25">
      <c r="E172" s="69"/>
      <c r="F172" s="69"/>
      <c r="G172" s="69"/>
      <c r="V172" s="78"/>
    </row>
    <row r="173" spans="5:22" s="68" customFormat="1" x14ac:dyDescent="0.25">
      <c r="E173" s="69"/>
      <c r="F173" s="69"/>
      <c r="G173" s="69"/>
      <c r="V173" s="78"/>
    </row>
    <row r="174" spans="5:22" s="68" customFormat="1" x14ac:dyDescent="0.25">
      <c r="E174" s="69"/>
      <c r="F174" s="69"/>
      <c r="G174" s="69"/>
      <c r="V174" s="78"/>
    </row>
    <row r="175" spans="5:22" s="68" customFormat="1" x14ac:dyDescent="0.25">
      <c r="E175" s="69"/>
      <c r="F175" s="69"/>
      <c r="G175" s="69"/>
      <c r="V175" s="78"/>
    </row>
    <row r="176" spans="5:22" s="68" customFormat="1" x14ac:dyDescent="0.25">
      <c r="E176" s="69"/>
      <c r="F176" s="69"/>
      <c r="G176" s="69"/>
      <c r="V176" s="78"/>
    </row>
    <row r="177" spans="5:22" s="68" customFormat="1" x14ac:dyDescent="0.25">
      <c r="E177" s="69"/>
      <c r="F177" s="69"/>
      <c r="G177" s="69"/>
      <c r="V177" s="78"/>
    </row>
    <row r="178" spans="5:22" s="68" customFormat="1" x14ac:dyDescent="0.25">
      <c r="E178" s="69"/>
      <c r="F178" s="69"/>
      <c r="G178" s="69"/>
      <c r="V178" s="78"/>
    </row>
    <row r="179" spans="5:22" s="68" customFormat="1" x14ac:dyDescent="0.25">
      <c r="E179" s="69"/>
      <c r="F179" s="69"/>
      <c r="G179" s="69"/>
      <c r="V179" s="78"/>
    </row>
    <row r="180" spans="5:22" s="68" customFormat="1" x14ac:dyDescent="0.25">
      <c r="E180" s="69"/>
      <c r="F180" s="69"/>
      <c r="G180" s="69"/>
      <c r="V180" s="78"/>
    </row>
    <row r="181" spans="5:22" s="68" customFormat="1" x14ac:dyDescent="0.25">
      <c r="E181" s="69"/>
      <c r="F181" s="69"/>
      <c r="G181" s="69"/>
      <c r="V181" s="78"/>
    </row>
    <row r="182" spans="5:22" s="68" customFormat="1" x14ac:dyDescent="0.25">
      <c r="E182" s="69"/>
      <c r="F182" s="69"/>
      <c r="G182" s="69"/>
      <c r="V182" s="78"/>
    </row>
    <row r="183" spans="5:22" s="68" customFormat="1" x14ac:dyDescent="0.25">
      <c r="E183" s="69"/>
      <c r="F183" s="69"/>
      <c r="G183" s="69"/>
      <c r="V183" s="78"/>
    </row>
    <row r="184" spans="5:22" s="68" customFormat="1" x14ac:dyDescent="0.25">
      <c r="E184" s="69"/>
      <c r="F184" s="69"/>
      <c r="G184" s="69"/>
      <c r="V184" s="78"/>
    </row>
    <row r="185" spans="5:22" s="68" customFormat="1" x14ac:dyDescent="0.25">
      <c r="E185" s="69"/>
      <c r="F185" s="69"/>
      <c r="G185" s="69"/>
      <c r="V185" s="78"/>
    </row>
    <row r="186" spans="5:22" s="68" customFormat="1" x14ac:dyDescent="0.25">
      <c r="E186" s="69"/>
      <c r="F186" s="69"/>
      <c r="G186" s="69"/>
      <c r="V186" s="78"/>
    </row>
    <row r="187" spans="5:22" s="68" customFormat="1" x14ac:dyDescent="0.25">
      <c r="E187" s="69"/>
      <c r="F187" s="69"/>
      <c r="G187" s="69"/>
      <c r="V187" s="78"/>
    </row>
    <row r="188" spans="5:22" s="68" customFormat="1" x14ac:dyDescent="0.25">
      <c r="E188" s="69"/>
      <c r="F188" s="69"/>
      <c r="G188" s="69"/>
      <c r="V188" s="78"/>
    </row>
    <row r="189" spans="5:22" s="68" customFormat="1" x14ac:dyDescent="0.25">
      <c r="E189" s="69"/>
      <c r="F189" s="69"/>
      <c r="G189" s="69"/>
      <c r="V189" s="78"/>
    </row>
    <row r="190" spans="5:22" s="68" customFormat="1" x14ac:dyDescent="0.25">
      <c r="E190" s="69"/>
      <c r="F190" s="69"/>
      <c r="G190" s="69"/>
      <c r="V190" s="78"/>
    </row>
    <row r="191" spans="5:22" s="68" customFormat="1" x14ac:dyDescent="0.25">
      <c r="E191" s="69"/>
      <c r="F191" s="69"/>
      <c r="G191" s="69"/>
      <c r="V191" s="78"/>
    </row>
    <row r="192" spans="5:22" s="68" customFormat="1" x14ac:dyDescent="0.25">
      <c r="E192" s="69"/>
      <c r="F192" s="69"/>
      <c r="G192" s="69"/>
      <c r="V192" s="78"/>
    </row>
    <row r="193" spans="5:22" s="68" customFormat="1" x14ac:dyDescent="0.25">
      <c r="E193" s="69"/>
      <c r="F193" s="69"/>
      <c r="G193" s="69"/>
      <c r="V193" s="78"/>
    </row>
    <row r="194" spans="5:22" s="68" customFormat="1" x14ac:dyDescent="0.25">
      <c r="E194" s="69"/>
      <c r="F194" s="69"/>
      <c r="G194" s="69"/>
      <c r="V194" s="78"/>
    </row>
    <row r="195" spans="5:22" s="68" customFormat="1" x14ac:dyDescent="0.25">
      <c r="E195" s="69"/>
      <c r="F195" s="69"/>
      <c r="G195" s="69"/>
      <c r="V195" s="78"/>
    </row>
    <row r="196" spans="5:22" s="68" customFormat="1" x14ac:dyDescent="0.25">
      <c r="E196" s="69"/>
      <c r="F196" s="69"/>
      <c r="G196" s="69"/>
      <c r="V196" s="78"/>
    </row>
    <row r="197" spans="5:22" s="68" customFormat="1" x14ac:dyDescent="0.25">
      <c r="E197" s="69"/>
      <c r="F197" s="69"/>
      <c r="G197" s="69"/>
      <c r="V197" s="78"/>
    </row>
    <row r="198" spans="5:22" s="68" customFormat="1" x14ac:dyDescent="0.25">
      <c r="E198" s="69"/>
      <c r="F198" s="69"/>
      <c r="G198" s="69"/>
      <c r="V198" s="78"/>
    </row>
    <row r="199" spans="5:22" s="68" customFormat="1" x14ac:dyDescent="0.25">
      <c r="E199" s="69"/>
      <c r="F199" s="69"/>
      <c r="G199" s="69"/>
      <c r="V199" s="78"/>
    </row>
    <row r="200" spans="5:22" s="68" customFormat="1" x14ac:dyDescent="0.25">
      <c r="E200" s="69"/>
      <c r="F200" s="69"/>
      <c r="G200" s="69"/>
      <c r="V200" s="78"/>
    </row>
    <row r="201" spans="5:22" s="68" customFormat="1" x14ac:dyDescent="0.25">
      <c r="E201" s="69"/>
      <c r="F201" s="69"/>
      <c r="G201" s="69"/>
      <c r="V201" s="78"/>
    </row>
    <row r="202" spans="5:22" s="68" customFormat="1" x14ac:dyDescent="0.25">
      <c r="E202" s="69"/>
      <c r="F202" s="69"/>
      <c r="G202" s="69"/>
      <c r="V202" s="78"/>
    </row>
    <row r="203" spans="5:22" s="68" customFormat="1" x14ac:dyDescent="0.25">
      <c r="E203" s="69"/>
      <c r="F203" s="69"/>
      <c r="G203" s="69"/>
      <c r="V203" s="78"/>
    </row>
    <row r="204" spans="5:22" s="68" customFormat="1" x14ac:dyDescent="0.25">
      <c r="E204" s="69"/>
      <c r="F204" s="69"/>
      <c r="G204" s="69"/>
      <c r="V204" s="78"/>
    </row>
    <row r="205" spans="5:22" s="68" customFormat="1" x14ac:dyDescent="0.25">
      <c r="E205" s="69"/>
      <c r="F205" s="69"/>
      <c r="G205" s="69"/>
      <c r="V205" s="78"/>
    </row>
    <row r="206" spans="5:22" s="68" customFormat="1" x14ac:dyDescent="0.25">
      <c r="E206" s="69"/>
      <c r="F206" s="69"/>
      <c r="G206" s="69"/>
      <c r="V206" s="78"/>
    </row>
    <row r="207" spans="5:22" s="68" customFormat="1" x14ac:dyDescent="0.25">
      <c r="E207" s="69"/>
      <c r="F207" s="69"/>
      <c r="G207" s="69"/>
      <c r="V207" s="78"/>
    </row>
    <row r="208" spans="5:22" s="68" customFormat="1" x14ac:dyDescent="0.25">
      <c r="E208" s="69"/>
      <c r="F208" s="69"/>
      <c r="G208" s="69"/>
      <c r="V208" s="78"/>
    </row>
    <row r="209" spans="5:22" s="68" customFormat="1" x14ac:dyDescent="0.25">
      <c r="E209" s="69"/>
      <c r="F209" s="69"/>
      <c r="G209" s="69"/>
      <c r="V209" s="78"/>
    </row>
    <row r="210" spans="5:22" s="68" customFormat="1" x14ac:dyDescent="0.25">
      <c r="E210" s="69"/>
      <c r="F210" s="69"/>
      <c r="G210" s="69"/>
      <c r="V210" s="78"/>
    </row>
    <row r="211" spans="5:22" s="68" customFormat="1" x14ac:dyDescent="0.25">
      <c r="E211" s="69"/>
      <c r="F211" s="69"/>
      <c r="G211" s="69"/>
      <c r="V211" s="78"/>
    </row>
    <row r="212" spans="5:22" s="68" customFormat="1" x14ac:dyDescent="0.25">
      <c r="E212" s="69"/>
      <c r="F212" s="69"/>
      <c r="G212" s="69"/>
      <c r="V212" s="78"/>
    </row>
    <row r="213" spans="5:22" s="68" customFormat="1" x14ac:dyDescent="0.25">
      <c r="E213" s="69"/>
      <c r="F213" s="69"/>
      <c r="G213" s="69"/>
      <c r="V213" s="78"/>
    </row>
    <row r="214" spans="5:22" s="68" customFormat="1" x14ac:dyDescent="0.25">
      <c r="E214" s="69"/>
      <c r="F214" s="69"/>
      <c r="G214" s="69"/>
      <c r="V214" s="78"/>
    </row>
    <row r="215" spans="5:22" s="68" customFormat="1" x14ac:dyDescent="0.25">
      <c r="E215" s="69"/>
      <c r="F215" s="69"/>
      <c r="G215" s="69"/>
      <c r="V215" s="78"/>
    </row>
    <row r="216" spans="5:22" s="68" customFormat="1" x14ac:dyDescent="0.25">
      <c r="E216" s="69"/>
      <c r="F216" s="69"/>
      <c r="G216" s="69"/>
      <c r="V216" s="78"/>
    </row>
    <row r="217" spans="5:22" s="68" customFormat="1" x14ac:dyDescent="0.25">
      <c r="E217" s="69"/>
      <c r="F217" s="69"/>
      <c r="G217" s="69"/>
      <c r="V217" s="78"/>
    </row>
    <row r="218" spans="5:22" s="68" customFormat="1" x14ac:dyDescent="0.25">
      <c r="E218" s="69"/>
      <c r="F218" s="69"/>
      <c r="G218" s="69"/>
      <c r="V218" s="78"/>
    </row>
    <row r="219" spans="5:22" s="68" customFormat="1" x14ac:dyDescent="0.25">
      <c r="E219" s="69"/>
      <c r="F219" s="69"/>
      <c r="G219" s="69"/>
      <c r="V219" s="78"/>
    </row>
    <row r="220" spans="5:22" s="68" customFormat="1" x14ac:dyDescent="0.25">
      <c r="E220" s="69"/>
      <c r="F220" s="69"/>
      <c r="G220" s="69"/>
      <c r="V220" s="78"/>
    </row>
    <row r="221" spans="5:22" s="68" customFormat="1" x14ac:dyDescent="0.25">
      <c r="E221" s="69"/>
      <c r="F221" s="69"/>
      <c r="G221" s="69"/>
      <c r="V221" s="78"/>
    </row>
    <row r="222" spans="5:22" s="68" customFormat="1" x14ac:dyDescent="0.25">
      <c r="E222" s="69"/>
      <c r="F222" s="69"/>
      <c r="G222" s="69"/>
      <c r="V222" s="78"/>
    </row>
    <row r="223" spans="5:22" s="68" customFormat="1" x14ac:dyDescent="0.25">
      <c r="E223" s="69"/>
      <c r="F223" s="69"/>
      <c r="G223" s="69"/>
      <c r="V223" s="78"/>
    </row>
    <row r="224" spans="5:22" s="68" customFormat="1" x14ac:dyDescent="0.25">
      <c r="E224" s="69"/>
      <c r="F224" s="69"/>
      <c r="G224" s="69"/>
      <c r="V224" s="78"/>
    </row>
    <row r="225" spans="5:22" s="68" customFormat="1" x14ac:dyDescent="0.25">
      <c r="E225" s="69"/>
      <c r="F225" s="69"/>
      <c r="G225" s="69"/>
      <c r="V225" s="78"/>
    </row>
    <row r="226" spans="5:22" s="68" customFormat="1" x14ac:dyDescent="0.25">
      <c r="E226" s="69"/>
      <c r="F226" s="69"/>
      <c r="G226" s="69"/>
      <c r="V226" s="78"/>
    </row>
    <row r="227" spans="5:22" s="68" customFormat="1" x14ac:dyDescent="0.25">
      <c r="E227" s="69"/>
      <c r="F227" s="69"/>
      <c r="G227" s="69"/>
      <c r="V227" s="78"/>
    </row>
    <row r="228" spans="5:22" s="68" customFormat="1" x14ac:dyDescent="0.25">
      <c r="E228" s="69"/>
      <c r="F228" s="69"/>
      <c r="G228" s="69"/>
      <c r="V228" s="78"/>
    </row>
    <row r="229" spans="5:22" s="68" customFormat="1" x14ac:dyDescent="0.25">
      <c r="E229" s="69"/>
      <c r="F229" s="69"/>
      <c r="G229" s="69"/>
      <c r="V229" s="78"/>
    </row>
    <row r="230" spans="5:22" s="68" customFormat="1" x14ac:dyDescent="0.25">
      <c r="E230" s="69"/>
      <c r="F230" s="69"/>
      <c r="G230" s="69"/>
      <c r="V230" s="78"/>
    </row>
    <row r="231" spans="5:22" s="68" customFormat="1" x14ac:dyDescent="0.25">
      <c r="E231" s="69"/>
      <c r="F231" s="69"/>
      <c r="G231" s="69"/>
      <c r="V231" s="78"/>
    </row>
    <row r="232" spans="5:22" s="68" customFormat="1" x14ac:dyDescent="0.25">
      <c r="E232" s="69"/>
      <c r="F232" s="69"/>
      <c r="G232" s="69"/>
      <c r="V232" s="78"/>
    </row>
    <row r="233" spans="5:22" s="68" customFormat="1" x14ac:dyDescent="0.25">
      <c r="E233" s="69"/>
      <c r="F233" s="69"/>
      <c r="G233" s="69"/>
      <c r="V233" s="78"/>
    </row>
    <row r="234" spans="5:22" s="68" customFormat="1" x14ac:dyDescent="0.25">
      <c r="E234" s="69"/>
      <c r="F234" s="69"/>
      <c r="G234" s="69"/>
      <c r="V234" s="78"/>
    </row>
    <row r="235" spans="5:22" s="68" customFormat="1" x14ac:dyDescent="0.25">
      <c r="E235" s="69"/>
      <c r="F235" s="69"/>
      <c r="G235" s="69"/>
      <c r="V235" s="78"/>
    </row>
    <row r="236" spans="5:22" s="68" customFormat="1" x14ac:dyDescent="0.25">
      <c r="E236" s="69"/>
      <c r="F236" s="69"/>
      <c r="G236" s="69"/>
      <c r="V236" s="78"/>
    </row>
    <row r="237" spans="5:22" s="68" customFormat="1" x14ac:dyDescent="0.25">
      <c r="E237" s="69"/>
      <c r="F237" s="69"/>
      <c r="G237" s="69"/>
      <c r="V237" s="78"/>
    </row>
    <row r="238" spans="5:22" s="68" customFormat="1" x14ac:dyDescent="0.25">
      <c r="E238" s="69"/>
      <c r="F238" s="69"/>
      <c r="G238" s="69"/>
      <c r="V238" s="78"/>
    </row>
    <row r="239" spans="5:22" s="68" customFormat="1" x14ac:dyDescent="0.25">
      <c r="E239" s="69"/>
      <c r="F239" s="69"/>
      <c r="G239" s="69"/>
      <c r="V239" s="78"/>
    </row>
    <row r="240" spans="5:22" s="68" customFormat="1" x14ac:dyDescent="0.25">
      <c r="E240" s="69"/>
      <c r="F240" s="69"/>
      <c r="G240" s="69"/>
      <c r="V240" s="78"/>
    </row>
    <row r="241" spans="5:22" s="68" customFormat="1" x14ac:dyDescent="0.25">
      <c r="E241" s="69"/>
      <c r="F241" s="69"/>
      <c r="G241" s="69"/>
      <c r="V241" s="78"/>
    </row>
    <row r="242" spans="5:22" s="68" customFormat="1" x14ac:dyDescent="0.25">
      <c r="E242" s="69"/>
      <c r="F242" s="69"/>
      <c r="G242" s="69"/>
      <c r="V242" s="78"/>
    </row>
    <row r="243" spans="5:22" s="68" customFormat="1" x14ac:dyDescent="0.25">
      <c r="E243" s="69"/>
      <c r="F243" s="69"/>
      <c r="G243" s="69"/>
      <c r="V243" s="78"/>
    </row>
    <row r="244" spans="5:22" s="68" customFormat="1" x14ac:dyDescent="0.25">
      <c r="E244" s="69"/>
      <c r="F244" s="69"/>
      <c r="G244" s="69"/>
      <c r="V244" s="78"/>
    </row>
    <row r="245" spans="5:22" s="68" customFormat="1" x14ac:dyDescent="0.25">
      <c r="E245" s="69"/>
      <c r="F245" s="69"/>
      <c r="G245" s="69"/>
      <c r="V245" s="78"/>
    </row>
    <row r="246" spans="5:22" s="68" customFormat="1" x14ac:dyDescent="0.25">
      <c r="E246" s="69"/>
      <c r="F246" s="69"/>
      <c r="G246" s="69"/>
      <c r="V246" s="78"/>
    </row>
    <row r="247" spans="5:22" s="68" customFormat="1" x14ac:dyDescent="0.25">
      <c r="E247" s="69"/>
      <c r="F247" s="69"/>
      <c r="G247" s="69"/>
      <c r="V247" s="78"/>
    </row>
    <row r="248" spans="5:22" s="68" customFormat="1" x14ac:dyDescent="0.25">
      <c r="E248" s="69"/>
      <c r="F248" s="69"/>
      <c r="G248" s="69"/>
      <c r="V248" s="78"/>
    </row>
    <row r="249" spans="5:22" s="68" customFormat="1" x14ac:dyDescent="0.25">
      <c r="E249" s="69"/>
      <c r="F249" s="69"/>
      <c r="G249" s="69"/>
      <c r="V249" s="78"/>
    </row>
    <row r="250" spans="5:22" s="68" customFormat="1" x14ac:dyDescent="0.25">
      <c r="E250" s="69"/>
      <c r="F250" s="69"/>
      <c r="G250" s="69"/>
      <c r="V250" s="78"/>
    </row>
    <row r="251" spans="5:22" s="68" customFormat="1" x14ac:dyDescent="0.25">
      <c r="E251" s="69"/>
      <c r="F251" s="69"/>
      <c r="G251" s="69"/>
      <c r="V251" s="78"/>
    </row>
    <row r="252" spans="5:22" s="68" customFormat="1" x14ac:dyDescent="0.25">
      <c r="E252" s="69"/>
      <c r="F252" s="69"/>
      <c r="G252" s="69"/>
      <c r="V252" s="78"/>
    </row>
    <row r="253" spans="5:22" s="68" customFormat="1" x14ac:dyDescent="0.25">
      <c r="E253" s="69"/>
      <c r="F253" s="69"/>
      <c r="G253" s="69"/>
      <c r="V253" s="78"/>
    </row>
    <row r="254" spans="5:22" s="68" customFormat="1" x14ac:dyDescent="0.25">
      <c r="E254" s="69"/>
      <c r="F254" s="69"/>
      <c r="G254" s="69"/>
      <c r="V254" s="78"/>
    </row>
    <row r="255" spans="5:22" s="68" customFormat="1" x14ac:dyDescent="0.25">
      <c r="E255" s="69"/>
      <c r="F255" s="69"/>
      <c r="G255" s="69"/>
      <c r="V255" s="78"/>
    </row>
    <row r="256" spans="5:22" s="68" customFormat="1" x14ac:dyDescent="0.25">
      <c r="E256" s="69"/>
      <c r="F256" s="69"/>
      <c r="G256" s="69"/>
      <c r="V256" s="78"/>
    </row>
    <row r="257" spans="5:22" s="68" customFormat="1" x14ac:dyDescent="0.25">
      <c r="E257" s="69"/>
      <c r="F257" s="69"/>
      <c r="G257" s="69"/>
      <c r="V257" s="78"/>
    </row>
    <row r="258" spans="5:22" s="68" customFormat="1" x14ac:dyDescent="0.25">
      <c r="E258" s="69"/>
      <c r="F258" s="69"/>
      <c r="G258" s="69"/>
      <c r="V258" s="78"/>
    </row>
    <row r="259" spans="5:22" s="68" customFormat="1" x14ac:dyDescent="0.25">
      <c r="E259" s="69"/>
      <c r="F259" s="69"/>
      <c r="G259" s="69"/>
      <c r="V259" s="78"/>
    </row>
    <row r="260" spans="5:22" s="68" customFormat="1" x14ac:dyDescent="0.25">
      <c r="E260" s="69"/>
      <c r="F260" s="69"/>
      <c r="G260" s="69"/>
      <c r="V260" s="78"/>
    </row>
    <row r="261" spans="5:22" s="68" customFormat="1" x14ac:dyDescent="0.25">
      <c r="E261" s="69"/>
      <c r="F261" s="69"/>
      <c r="G261" s="69"/>
      <c r="V261" s="78"/>
    </row>
    <row r="262" spans="5:22" s="68" customFormat="1" x14ac:dyDescent="0.25">
      <c r="E262" s="69"/>
      <c r="F262" s="69"/>
      <c r="G262" s="69"/>
      <c r="V262" s="78"/>
    </row>
    <row r="263" spans="5:22" s="68" customFormat="1" x14ac:dyDescent="0.25">
      <c r="E263" s="69"/>
      <c r="F263" s="69"/>
      <c r="G263" s="69"/>
      <c r="V263" s="78"/>
    </row>
    <row r="264" spans="5:22" s="68" customFormat="1" x14ac:dyDescent="0.25">
      <c r="E264" s="69"/>
      <c r="F264" s="69"/>
      <c r="G264" s="69"/>
      <c r="V264" s="78"/>
    </row>
    <row r="265" spans="5:22" s="68" customFormat="1" x14ac:dyDescent="0.25">
      <c r="E265" s="69"/>
      <c r="F265" s="69"/>
      <c r="G265" s="69"/>
      <c r="V265" s="78"/>
    </row>
    <row r="266" spans="5:22" s="68" customFormat="1" x14ac:dyDescent="0.25">
      <c r="E266" s="69"/>
      <c r="F266" s="69"/>
      <c r="G266" s="69"/>
      <c r="V266" s="78"/>
    </row>
    <row r="267" spans="5:22" s="68" customFormat="1" x14ac:dyDescent="0.25">
      <c r="E267" s="69"/>
      <c r="F267" s="69"/>
      <c r="G267" s="69"/>
      <c r="V267" s="78"/>
    </row>
    <row r="268" spans="5:22" s="68" customFormat="1" x14ac:dyDescent="0.25">
      <c r="E268" s="69"/>
      <c r="F268" s="69"/>
      <c r="G268" s="69"/>
      <c r="V268" s="78"/>
    </row>
    <row r="269" spans="5:22" s="68" customFormat="1" x14ac:dyDescent="0.25">
      <c r="E269" s="69"/>
      <c r="F269" s="69"/>
      <c r="G269" s="69"/>
      <c r="V269" s="78"/>
    </row>
    <row r="270" spans="5:22" s="68" customFormat="1" x14ac:dyDescent="0.25">
      <c r="E270" s="69"/>
      <c r="F270" s="69"/>
      <c r="G270" s="69"/>
      <c r="V270" s="78"/>
    </row>
    <row r="271" spans="5:22" s="68" customFormat="1" x14ac:dyDescent="0.25">
      <c r="E271" s="69"/>
      <c r="F271" s="69"/>
      <c r="G271" s="69"/>
      <c r="V271" s="78"/>
    </row>
    <row r="272" spans="5:22" s="68" customFormat="1" x14ac:dyDescent="0.25">
      <c r="E272" s="69"/>
      <c r="F272" s="69"/>
      <c r="G272" s="69"/>
      <c r="V272" s="78"/>
    </row>
    <row r="273" spans="5:22" s="68" customFormat="1" x14ac:dyDescent="0.25">
      <c r="E273" s="69"/>
      <c r="F273" s="69"/>
      <c r="G273" s="69"/>
      <c r="V273" s="78"/>
    </row>
    <row r="274" spans="5:22" s="68" customFormat="1" x14ac:dyDescent="0.25">
      <c r="E274" s="69"/>
      <c r="F274" s="69"/>
      <c r="G274" s="69"/>
      <c r="V274" s="78"/>
    </row>
    <row r="275" spans="5:22" s="68" customFormat="1" x14ac:dyDescent="0.25">
      <c r="E275" s="69"/>
      <c r="F275" s="69"/>
      <c r="G275" s="69"/>
      <c r="V275" s="78"/>
    </row>
    <row r="276" spans="5:22" s="68" customFormat="1" x14ac:dyDescent="0.25">
      <c r="E276" s="69"/>
      <c r="F276" s="69"/>
      <c r="G276" s="69"/>
      <c r="V276" s="78"/>
    </row>
    <row r="277" spans="5:22" s="68" customFormat="1" x14ac:dyDescent="0.25">
      <c r="E277" s="69"/>
      <c r="F277" s="69"/>
      <c r="G277" s="69"/>
      <c r="V277" s="78"/>
    </row>
    <row r="278" spans="5:22" s="68" customFormat="1" x14ac:dyDescent="0.25">
      <c r="E278" s="69"/>
      <c r="F278" s="69"/>
      <c r="G278" s="69"/>
      <c r="V278" s="78"/>
    </row>
    <row r="279" spans="5:22" s="68" customFormat="1" x14ac:dyDescent="0.25">
      <c r="E279" s="69"/>
      <c r="F279" s="69"/>
      <c r="G279" s="69"/>
      <c r="V279" s="78"/>
    </row>
    <row r="280" spans="5:22" s="68" customFormat="1" x14ac:dyDescent="0.25">
      <c r="E280" s="69"/>
      <c r="F280" s="69"/>
      <c r="G280" s="69"/>
      <c r="V280" s="78"/>
    </row>
    <row r="281" spans="5:22" s="68" customFormat="1" x14ac:dyDescent="0.25">
      <c r="E281" s="69"/>
      <c r="F281" s="69"/>
      <c r="G281" s="69"/>
      <c r="V281" s="78"/>
    </row>
    <row r="282" spans="5:22" s="68" customFormat="1" x14ac:dyDescent="0.25">
      <c r="E282" s="69"/>
      <c r="F282" s="69"/>
      <c r="G282" s="69"/>
      <c r="V282" s="78"/>
    </row>
    <row r="283" spans="5:22" s="68" customFormat="1" x14ac:dyDescent="0.25">
      <c r="E283" s="69"/>
      <c r="F283" s="69"/>
      <c r="G283" s="69"/>
      <c r="V283" s="78"/>
    </row>
    <row r="284" spans="5:22" s="68" customFormat="1" x14ac:dyDescent="0.25">
      <c r="E284" s="69"/>
      <c r="F284" s="69"/>
      <c r="G284" s="69"/>
      <c r="V284" s="78"/>
    </row>
    <row r="285" spans="5:22" s="68" customFormat="1" x14ac:dyDescent="0.25">
      <c r="E285" s="69"/>
      <c r="F285" s="69"/>
      <c r="G285" s="69"/>
      <c r="V285" s="78"/>
    </row>
    <row r="286" spans="5:22" s="68" customFormat="1" x14ac:dyDescent="0.25">
      <c r="E286" s="69"/>
      <c r="F286" s="69"/>
      <c r="G286" s="69"/>
      <c r="V286" s="78"/>
    </row>
    <row r="287" spans="5:22" s="68" customFormat="1" x14ac:dyDescent="0.25">
      <c r="E287" s="69"/>
      <c r="F287" s="69"/>
      <c r="G287" s="69"/>
      <c r="V287" s="78"/>
    </row>
    <row r="288" spans="5:22" s="68" customFormat="1" x14ac:dyDescent="0.25">
      <c r="E288" s="69"/>
      <c r="F288" s="69"/>
      <c r="G288" s="69"/>
      <c r="V288" s="78"/>
    </row>
    <row r="289" spans="5:22" s="68" customFormat="1" x14ac:dyDescent="0.25">
      <c r="E289" s="69"/>
      <c r="F289" s="69"/>
      <c r="G289" s="69"/>
      <c r="V289" s="78"/>
    </row>
    <row r="290" spans="5:22" s="68" customFormat="1" x14ac:dyDescent="0.25">
      <c r="E290" s="69"/>
      <c r="F290" s="69"/>
      <c r="G290" s="69"/>
      <c r="V290" s="78"/>
    </row>
    <row r="291" spans="5:22" s="68" customFormat="1" x14ac:dyDescent="0.25">
      <c r="E291" s="69"/>
      <c r="F291" s="69"/>
      <c r="G291" s="69"/>
      <c r="V291" s="78"/>
    </row>
    <row r="292" spans="5:22" s="68" customFormat="1" x14ac:dyDescent="0.25">
      <c r="E292" s="69"/>
      <c r="F292" s="69"/>
      <c r="G292" s="69"/>
      <c r="V292" s="78"/>
    </row>
    <row r="293" spans="5:22" s="68" customFormat="1" x14ac:dyDescent="0.25">
      <c r="E293" s="69"/>
      <c r="F293" s="69"/>
      <c r="G293" s="69"/>
      <c r="V293" s="78"/>
    </row>
    <row r="294" spans="5:22" s="68" customFormat="1" x14ac:dyDescent="0.25">
      <c r="E294" s="69"/>
      <c r="F294" s="69"/>
      <c r="G294" s="69"/>
      <c r="V294" s="78"/>
    </row>
    <row r="295" spans="5:22" s="68" customFormat="1" x14ac:dyDescent="0.25">
      <c r="E295" s="69"/>
      <c r="F295" s="69"/>
      <c r="G295" s="69"/>
      <c r="V295" s="78"/>
    </row>
    <row r="296" spans="5:22" s="68" customFormat="1" x14ac:dyDescent="0.25">
      <c r="E296" s="69"/>
      <c r="F296" s="69"/>
      <c r="G296" s="69"/>
      <c r="V296" s="78"/>
    </row>
    <row r="297" spans="5:22" s="68" customFormat="1" x14ac:dyDescent="0.25">
      <c r="E297" s="69"/>
      <c r="F297" s="69"/>
      <c r="G297" s="69"/>
      <c r="V297" s="78"/>
    </row>
    <row r="298" spans="5:22" s="68" customFormat="1" x14ac:dyDescent="0.25">
      <c r="E298" s="69"/>
      <c r="F298" s="69"/>
      <c r="G298" s="69"/>
      <c r="V298" s="78"/>
    </row>
    <row r="299" spans="5:22" s="68" customFormat="1" x14ac:dyDescent="0.25">
      <c r="E299" s="69"/>
      <c r="F299" s="69"/>
      <c r="G299" s="69"/>
      <c r="V299" s="78"/>
    </row>
    <row r="300" spans="5:22" s="68" customFormat="1" x14ac:dyDescent="0.25">
      <c r="E300" s="69"/>
      <c r="F300" s="69"/>
      <c r="G300" s="69"/>
      <c r="V300" s="78"/>
    </row>
    <row r="301" spans="5:22" s="68" customFormat="1" x14ac:dyDescent="0.25">
      <c r="E301" s="69"/>
      <c r="F301" s="69"/>
      <c r="G301" s="69"/>
      <c r="V301" s="78"/>
    </row>
    <row r="302" spans="5:22" s="68" customFormat="1" x14ac:dyDescent="0.25">
      <c r="E302" s="69"/>
      <c r="F302" s="69"/>
      <c r="G302" s="69"/>
      <c r="V302" s="78"/>
    </row>
    <row r="303" spans="5:22" s="68" customFormat="1" x14ac:dyDescent="0.25">
      <c r="E303" s="69"/>
      <c r="F303" s="69"/>
      <c r="G303" s="69"/>
      <c r="V303" s="78"/>
    </row>
    <row r="304" spans="5:22" s="68" customFormat="1" x14ac:dyDescent="0.25">
      <c r="E304" s="69"/>
      <c r="F304" s="69"/>
      <c r="G304" s="69"/>
      <c r="V304" s="78"/>
    </row>
    <row r="305" spans="5:22" s="68" customFormat="1" x14ac:dyDescent="0.25">
      <c r="E305" s="69"/>
      <c r="F305" s="69"/>
      <c r="G305" s="69"/>
      <c r="V305" s="78"/>
    </row>
    <row r="306" spans="5:22" s="68" customFormat="1" x14ac:dyDescent="0.25">
      <c r="E306" s="69"/>
      <c r="F306" s="69"/>
      <c r="G306" s="69"/>
      <c r="V306" s="78"/>
    </row>
    <row r="307" spans="5:22" s="68" customFormat="1" x14ac:dyDescent="0.25">
      <c r="E307" s="69"/>
      <c r="F307" s="69"/>
      <c r="G307" s="69"/>
      <c r="V307" s="78"/>
    </row>
    <row r="308" spans="5:22" s="68" customFormat="1" x14ac:dyDescent="0.25">
      <c r="E308" s="69"/>
      <c r="F308" s="69"/>
      <c r="G308" s="69"/>
      <c r="V308" s="78"/>
    </row>
    <row r="309" spans="5:22" s="68" customFormat="1" x14ac:dyDescent="0.25">
      <c r="E309" s="69"/>
      <c r="F309" s="69"/>
      <c r="G309" s="69"/>
      <c r="V309" s="78"/>
    </row>
    <row r="310" spans="5:22" s="68" customFormat="1" x14ac:dyDescent="0.25">
      <c r="E310" s="69"/>
      <c r="F310" s="69"/>
      <c r="G310" s="69"/>
      <c r="V310" s="78"/>
    </row>
    <row r="311" spans="5:22" s="68" customFormat="1" x14ac:dyDescent="0.25">
      <c r="E311" s="69"/>
      <c r="F311" s="69"/>
      <c r="G311" s="69"/>
      <c r="V311" s="78"/>
    </row>
    <row r="312" spans="5:22" s="68" customFormat="1" x14ac:dyDescent="0.25">
      <c r="E312" s="69"/>
      <c r="F312" s="69"/>
      <c r="G312" s="69"/>
      <c r="V312" s="78"/>
    </row>
    <row r="313" spans="5:22" s="68" customFormat="1" x14ac:dyDescent="0.25">
      <c r="E313" s="69"/>
      <c r="F313" s="69"/>
      <c r="G313" s="69"/>
      <c r="V313" s="78"/>
    </row>
    <row r="314" spans="5:22" s="68" customFormat="1" x14ac:dyDescent="0.25">
      <c r="E314" s="69"/>
      <c r="F314" s="69"/>
      <c r="G314" s="69"/>
      <c r="V314" s="78"/>
    </row>
    <row r="315" spans="5:22" s="68" customFormat="1" x14ac:dyDescent="0.25">
      <c r="E315" s="69"/>
      <c r="F315" s="69"/>
      <c r="G315" s="69"/>
      <c r="V315" s="78"/>
    </row>
    <row r="316" spans="5:22" s="68" customFormat="1" x14ac:dyDescent="0.25">
      <c r="E316" s="69"/>
      <c r="F316" s="69"/>
      <c r="G316" s="69"/>
      <c r="V316" s="78"/>
    </row>
    <row r="317" spans="5:22" s="68" customFormat="1" x14ac:dyDescent="0.25">
      <c r="E317" s="69"/>
      <c r="F317" s="69"/>
      <c r="G317" s="69"/>
      <c r="V317" s="78"/>
    </row>
    <row r="318" spans="5:22" s="68" customFormat="1" x14ac:dyDescent="0.25">
      <c r="E318" s="69"/>
      <c r="F318" s="69"/>
      <c r="G318" s="69"/>
      <c r="V318" s="78"/>
    </row>
    <row r="319" spans="5:22" s="68" customFormat="1" x14ac:dyDescent="0.25">
      <c r="E319" s="69"/>
      <c r="F319" s="69"/>
      <c r="G319" s="69"/>
      <c r="V319" s="78"/>
    </row>
    <row r="320" spans="5:22" s="68" customFormat="1" x14ac:dyDescent="0.25">
      <c r="E320" s="69"/>
      <c r="F320" s="69"/>
      <c r="G320" s="69"/>
      <c r="V320" s="78"/>
    </row>
    <row r="321" spans="5:22" s="68" customFormat="1" x14ac:dyDescent="0.25">
      <c r="E321" s="69"/>
      <c r="F321" s="69"/>
      <c r="G321" s="69"/>
      <c r="V321" s="78"/>
    </row>
    <row r="322" spans="5:22" s="68" customFormat="1" x14ac:dyDescent="0.25">
      <c r="E322" s="69"/>
      <c r="F322" s="69"/>
      <c r="G322" s="69"/>
      <c r="V322" s="78"/>
    </row>
    <row r="323" spans="5:22" s="68" customFormat="1" x14ac:dyDescent="0.25">
      <c r="E323" s="69"/>
      <c r="F323" s="69"/>
      <c r="G323" s="69"/>
      <c r="V323" s="78"/>
    </row>
    <row r="324" spans="5:22" s="68" customFormat="1" x14ac:dyDescent="0.25">
      <c r="E324" s="69"/>
      <c r="F324" s="69"/>
      <c r="G324" s="69"/>
      <c r="V324" s="78"/>
    </row>
    <row r="325" spans="5:22" s="68" customFormat="1" x14ac:dyDescent="0.25">
      <c r="E325" s="69"/>
      <c r="F325" s="69"/>
      <c r="G325" s="69"/>
      <c r="V325" s="78"/>
    </row>
    <row r="326" spans="5:22" s="68" customFormat="1" x14ac:dyDescent="0.25">
      <c r="E326" s="69"/>
      <c r="F326" s="69"/>
      <c r="G326" s="69"/>
      <c r="V326" s="78"/>
    </row>
    <row r="327" spans="5:22" s="68" customFormat="1" x14ac:dyDescent="0.25">
      <c r="E327" s="69"/>
      <c r="F327" s="69"/>
      <c r="G327" s="69"/>
      <c r="V327" s="78"/>
    </row>
    <row r="328" spans="5:22" s="68" customFormat="1" x14ac:dyDescent="0.25">
      <c r="E328" s="69"/>
      <c r="F328" s="69"/>
      <c r="G328" s="69"/>
      <c r="V328" s="78"/>
    </row>
    <row r="329" spans="5:22" s="68" customFormat="1" x14ac:dyDescent="0.25">
      <c r="E329" s="69"/>
      <c r="F329" s="69"/>
      <c r="G329" s="69"/>
      <c r="V329" s="78"/>
    </row>
    <row r="330" spans="5:22" s="68" customFormat="1" x14ac:dyDescent="0.25">
      <c r="E330" s="69"/>
      <c r="F330" s="69"/>
      <c r="G330" s="69"/>
      <c r="V330" s="78"/>
    </row>
    <row r="331" spans="5:22" s="68" customFormat="1" x14ac:dyDescent="0.25">
      <c r="E331" s="69"/>
      <c r="F331" s="69"/>
      <c r="G331" s="69"/>
      <c r="V331" s="78"/>
    </row>
    <row r="332" spans="5:22" s="68" customFormat="1" x14ac:dyDescent="0.25">
      <c r="E332" s="69"/>
      <c r="F332" s="69"/>
      <c r="G332" s="69"/>
      <c r="V332" s="78"/>
    </row>
    <row r="333" spans="5:22" s="68" customFormat="1" x14ac:dyDescent="0.25">
      <c r="E333" s="69"/>
      <c r="F333" s="69"/>
      <c r="G333" s="69"/>
      <c r="V333" s="78"/>
    </row>
    <row r="334" spans="5:22" s="68" customFormat="1" x14ac:dyDescent="0.25">
      <c r="E334" s="69"/>
      <c r="F334" s="69"/>
      <c r="G334" s="69"/>
      <c r="V334" s="78"/>
    </row>
    <row r="335" spans="5:22" s="68" customFormat="1" x14ac:dyDescent="0.25">
      <c r="E335" s="69"/>
      <c r="F335" s="69"/>
      <c r="G335" s="69"/>
      <c r="V335" s="78"/>
    </row>
    <row r="336" spans="5:22" s="68" customFormat="1" x14ac:dyDescent="0.25">
      <c r="E336" s="69"/>
      <c r="F336" s="69"/>
      <c r="G336" s="69"/>
      <c r="V336" s="78"/>
    </row>
    <row r="337" spans="5:22" s="68" customFormat="1" x14ac:dyDescent="0.25">
      <c r="E337" s="69"/>
      <c r="F337" s="69"/>
      <c r="G337" s="69"/>
      <c r="V337" s="78"/>
    </row>
    <row r="338" spans="5:22" s="68" customFormat="1" x14ac:dyDescent="0.25">
      <c r="E338" s="69"/>
      <c r="F338" s="69"/>
      <c r="G338" s="69"/>
      <c r="V338" s="78"/>
    </row>
    <row r="339" spans="5:22" s="68" customFormat="1" x14ac:dyDescent="0.25">
      <c r="E339" s="69"/>
      <c r="F339" s="69"/>
      <c r="G339" s="69"/>
      <c r="V339" s="78"/>
    </row>
    <row r="340" spans="5:22" s="68" customFormat="1" x14ac:dyDescent="0.25">
      <c r="E340" s="69"/>
      <c r="F340" s="69"/>
      <c r="G340" s="69"/>
      <c r="V340" s="78"/>
    </row>
    <row r="341" spans="5:22" s="68" customFormat="1" x14ac:dyDescent="0.25">
      <c r="E341" s="69"/>
      <c r="F341" s="69"/>
      <c r="G341" s="69"/>
      <c r="V341" s="78"/>
    </row>
    <row r="342" spans="5:22" s="68" customFormat="1" x14ac:dyDescent="0.25">
      <c r="E342" s="69"/>
      <c r="F342" s="69"/>
      <c r="G342" s="69"/>
      <c r="V342" s="78"/>
    </row>
    <row r="343" spans="5:22" s="68" customFormat="1" x14ac:dyDescent="0.25">
      <c r="E343" s="69"/>
      <c r="F343" s="69"/>
      <c r="G343" s="69"/>
      <c r="V343" s="78"/>
    </row>
    <row r="344" spans="5:22" s="68" customFormat="1" x14ac:dyDescent="0.25">
      <c r="E344" s="69"/>
      <c r="F344" s="69"/>
      <c r="G344" s="69"/>
      <c r="V344" s="78"/>
    </row>
    <row r="345" spans="5:22" s="68" customFormat="1" x14ac:dyDescent="0.25">
      <c r="E345" s="69"/>
      <c r="F345" s="69"/>
      <c r="G345" s="69"/>
      <c r="V345" s="78"/>
    </row>
    <row r="346" spans="5:22" s="68" customFormat="1" x14ac:dyDescent="0.25">
      <c r="E346" s="69"/>
      <c r="F346" s="69"/>
      <c r="G346" s="69"/>
      <c r="V346" s="78"/>
    </row>
    <row r="347" spans="5:22" s="68" customFormat="1" x14ac:dyDescent="0.25">
      <c r="E347" s="69"/>
      <c r="F347" s="69"/>
      <c r="G347" s="69"/>
      <c r="V347" s="78"/>
    </row>
    <row r="348" spans="5:22" s="68" customFormat="1" x14ac:dyDescent="0.25">
      <c r="E348" s="69"/>
      <c r="F348" s="69"/>
      <c r="G348" s="69"/>
      <c r="V348" s="78"/>
    </row>
    <row r="349" spans="5:22" s="68" customFormat="1" x14ac:dyDescent="0.25">
      <c r="E349" s="69"/>
      <c r="F349" s="69"/>
      <c r="G349" s="69"/>
      <c r="V349" s="78"/>
    </row>
    <row r="350" spans="5:22" s="68" customFormat="1" x14ac:dyDescent="0.25">
      <c r="E350" s="69"/>
      <c r="F350" s="69"/>
      <c r="G350" s="69"/>
      <c r="V350" s="78"/>
    </row>
    <row r="351" spans="5:22" s="68" customFormat="1" x14ac:dyDescent="0.25">
      <c r="E351" s="69"/>
      <c r="F351" s="69"/>
      <c r="G351" s="69"/>
      <c r="V351" s="78"/>
    </row>
    <row r="352" spans="5:22" s="68" customFormat="1" x14ac:dyDescent="0.25">
      <c r="E352" s="69"/>
      <c r="F352" s="69"/>
      <c r="G352" s="69"/>
      <c r="V352" s="78"/>
    </row>
    <row r="353" spans="5:22" s="68" customFormat="1" x14ac:dyDescent="0.25">
      <c r="E353" s="69"/>
      <c r="F353" s="69"/>
      <c r="G353" s="69"/>
      <c r="V353" s="78"/>
    </row>
    <row r="354" spans="5:22" s="68" customFormat="1" x14ac:dyDescent="0.25">
      <c r="E354" s="69"/>
      <c r="F354" s="69"/>
      <c r="G354" s="69"/>
      <c r="V354" s="78"/>
    </row>
    <row r="355" spans="5:22" s="68" customFormat="1" x14ac:dyDescent="0.25">
      <c r="E355" s="69"/>
      <c r="F355" s="69"/>
      <c r="G355" s="69"/>
      <c r="V355" s="78"/>
    </row>
    <row r="356" spans="5:22" s="68" customFormat="1" x14ac:dyDescent="0.25">
      <c r="E356" s="69"/>
      <c r="F356" s="69"/>
      <c r="G356" s="69"/>
      <c r="V356" s="78"/>
    </row>
    <row r="357" spans="5:22" s="68" customFormat="1" x14ac:dyDescent="0.25">
      <c r="E357" s="69"/>
      <c r="F357" s="69"/>
      <c r="G357" s="69"/>
      <c r="V357" s="78"/>
    </row>
    <row r="358" spans="5:22" s="68" customFormat="1" x14ac:dyDescent="0.25">
      <c r="E358" s="69"/>
      <c r="F358" s="69"/>
      <c r="G358" s="69"/>
      <c r="V358" s="78"/>
    </row>
    <row r="359" spans="5:22" s="68" customFormat="1" x14ac:dyDescent="0.25">
      <c r="E359" s="69"/>
      <c r="F359" s="69"/>
      <c r="G359" s="69"/>
      <c r="V359" s="78"/>
    </row>
    <row r="360" spans="5:22" s="68" customFormat="1" x14ac:dyDescent="0.25">
      <c r="E360" s="69"/>
      <c r="F360" s="69"/>
      <c r="G360" s="69"/>
      <c r="V360" s="78"/>
    </row>
    <row r="361" spans="5:22" s="68" customFormat="1" x14ac:dyDescent="0.25">
      <c r="E361" s="69"/>
      <c r="F361" s="69"/>
      <c r="G361" s="69"/>
      <c r="V361" s="78"/>
    </row>
    <row r="362" spans="5:22" s="68" customFormat="1" x14ac:dyDescent="0.25">
      <c r="E362" s="69"/>
      <c r="F362" s="69"/>
      <c r="G362" s="69"/>
      <c r="V362" s="78"/>
    </row>
    <row r="363" spans="5:22" s="68" customFormat="1" x14ac:dyDescent="0.25">
      <c r="E363" s="69"/>
      <c r="F363" s="69"/>
      <c r="G363" s="69"/>
      <c r="V363" s="78"/>
    </row>
    <row r="364" spans="5:22" s="68" customFormat="1" x14ac:dyDescent="0.25">
      <c r="E364" s="69"/>
      <c r="F364" s="69"/>
      <c r="G364" s="69"/>
      <c r="V364" s="78"/>
    </row>
    <row r="365" spans="5:22" s="68" customFormat="1" x14ac:dyDescent="0.25">
      <c r="E365" s="69"/>
      <c r="F365" s="69"/>
      <c r="G365" s="69"/>
      <c r="V365" s="78"/>
    </row>
    <row r="366" spans="5:22" s="68" customFormat="1" x14ac:dyDescent="0.25">
      <c r="E366" s="69"/>
      <c r="F366" s="69"/>
      <c r="G366" s="69"/>
      <c r="V366" s="78"/>
    </row>
    <row r="367" spans="5:22" s="68" customFormat="1" x14ac:dyDescent="0.25">
      <c r="E367" s="69"/>
      <c r="F367" s="69"/>
      <c r="G367" s="69"/>
      <c r="V367" s="78"/>
    </row>
    <row r="368" spans="5:22" s="68" customFormat="1" x14ac:dyDescent="0.25">
      <c r="E368" s="69"/>
      <c r="F368" s="69"/>
      <c r="G368" s="69"/>
      <c r="V368" s="78"/>
    </row>
    <row r="369" spans="5:22" s="68" customFormat="1" x14ac:dyDescent="0.25">
      <c r="E369" s="69"/>
      <c r="F369" s="69"/>
      <c r="G369" s="69"/>
      <c r="V369" s="78"/>
    </row>
    <row r="370" spans="5:22" s="68" customFormat="1" x14ac:dyDescent="0.25">
      <c r="E370" s="69"/>
      <c r="F370" s="69"/>
      <c r="G370" s="69"/>
      <c r="V370" s="78"/>
    </row>
    <row r="371" spans="5:22" s="68" customFormat="1" x14ac:dyDescent="0.25">
      <c r="E371" s="69"/>
      <c r="F371" s="69"/>
      <c r="G371" s="69"/>
      <c r="V371" s="78"/>
    </row>
    <row r="372" spans="5:22" s="68" customFormat="1" x14ac:dyDescent="0.25">
      <c r="E372" s="69"/>
      <c r="F372" s="69"/>
      <c r="G372" s="69"/>
      <c r="V372" s="78"/>
    </row>
    <row r="373" spans="5:22" s="68" customFormat="1" x14ac:dyDescent="0.25">
      <c r="E373" s="69"/>
      <c r="F373" s="69"/>
      <c r="G373" s="69"/>
      <c r="V373" s="78"/>
    </row>
    <row r="374" spans="5:22" s="68" customFormat="1" x14ac:dyDescent="0.25">
      <c r="E374" s="69"/>
      <c r="F374" s="69"/>
      <c r="G374" s="69"/>
      <c r="V374" s="78"/>
    </row>
    <row r="375" spans="5:22" s="68" customFormat="1" x14ac:dyDescent="0.25">
      <c r="E375" s="69"/>
      <c r="F375" s="69"/>
      <c r="G375" s="69"/>
      <c r="V375" s="78"/>
    </row>
    <row r="376" spans="5:22" s="68" customFormat="1" x14ac:dyDescent="0.25">
      <c r="E376" s="69"/>
      <c r="F376" s="69"/>
      <c r="G376" s="69"/>
      <c r="V376" s="78"/>
    </row>
    <row r="377" spans="5:22" s="68" customFormat="1" x14ac:dyDescent="0.25">
      <c r="E377" s="69"/>
      <c r="F377" s="69"/>
      <c r="G377" s="69"/>
      <c r="V377" s="78"/>
    </row>
    <row r="378" spans="5:22" s="68" customFormat="1" x14ac:dyDescent="0.25">
      <c r="E378" s="69"/>
      <c r="F378" s="69"/>
      <c r="G378" s="69"/>
      <c r="V378" s="78"/>
    </row>
    <row r="379" spans="5:22" s="68" customFormat="1" x14ac:dyDescent="0.25">
      <c r="E379" s="69"/>
      <c r="F379" s="69"/>
      <c r="G379" s="69"/>
      <c r="V379" s="78"/>
    </row>
    <row r="380" spans="5:22" s="68" customFormat="1" x14ac:dyDescent="0.25">
      <c r="E380" s="69"/>
      <c r="F380" s="69"/>
      <c r="G380" s="69"/>
      <c r="V380" s="78"/>
    </row>
    <row r="381" spans="5:22" s="68" customFormat="1" x14ac:dyDescent="0.25">
      <c r="E381" s="69"/>
      <c r="F381" s="69"/>
      <c r="G381" s="69"/>
      <c r="V381" s="78"/>
    </row>
    <row r="382" spans="5:22" s="68" customFormat="1" x14ac:dyDescent="0.25">
      <c r="E382" s="69"/>
      <c r="F382" s="69"/>
      <c r="G382" s="69"/>
      <c r="V382" s="78"/>
    </row>
    <row r="383" spans="5:22" s="68" customFormat="1" x14ac:dyDescent="0.25">
      <c r="E383" s="69"/>
      <c r="F383" s="69"/>
      <c r="G383" s="69"/>
      <c r="V383" s="78"/>
    </row>
    <row r="384" spans="5:22" s="68" customFormat="1" x14ac:dyDescent="0.25">
      <c r="E384" s="69"/>
      <c r="F384" s="69"/>
      <c r="G384" s="69"/>
      <c r="V384" s="78"/>
    </row>
    <row r="385" spans="5:22" s="68" customFormat="1" x14ac:dyDescent="0.25">
      <c r="E385" s="69"/>
      <c r="F385" s="69"/>
      <c r="G385" s="69"/>
      <c r="V385" s="78"/>
    </row>
    <row r="386" spans="5:22" s="68" customFormat="1" x14ac:dyDescent="0.25">
      <c r="E386" s="69"/>
      <c r="F386" s="69"/>
      <c r="G386" s="69"/>
      <c r="V386" s="78"/>
    </row>
    <row r="387" spans="5:22" s="68" customFormat="1" x14ac:dyDescent="0.25">
      <c r="E387" s="69"/>
      <c r="F387" s="69"/>
      <c r="G387" s="69"/>
      <c r="V387" s="78"/>
    </row>
    <row r="388" spans="5:22" s="68" customFormat="1" x14ac:dyDescent="0.25">
      <c r="E388" s="69"/>
      <c r="F388" s="69"/>
      <c r="G388" s="69"/>
      <c r="V388" s="78"/>
    </row>
    <row r="389" spans="5:22" s="68" customFormat="1" x14ac:dyDescent="0.25">
      <c r="E389" s="69"/>
      <c r="F389" s="69"/>
      <c r="G389" s="69"/>
      <c r="V389" s="78"/>
    </row>
    <row r="390" spans="5:22" s="68" customFormat="1" x14ac:dyDescent="0.25">
      <c r="E390" s="69"/>
      <c r="F390" s="69"/>
      <c r="G390" s="69"/>
      <c r="V390" s="78"/>
    </row>
    <row r="391" spans="5:22" s="68" customFormat="1" x14ac:dyDescent="0.25">
      <c r="E391" s="69"/>
      <c r="F391" s="69"/>
      <c r="G391" s="69"/>
      <c r="V391" s="78"/>
    </row>
    <row r="392" spans="5:22" s="68" customFormat="1" x14ac:dyDescent="0.25">
      <c r="E392" s="69"/>
      <c r="F392" s="69"/>
      <c r="G392" s="69"/>
      <c r="V392" s="78"/>
    </row>
    <row r="393" spans="5:22" s="68" customFormat="1" x14ac:dyDescent="0.25">
      <c r="E393" s="69"/>
      <c r="F393" s="69"/>
      <c r="G393" s="69"/>
      <c r="V393" s="78"/>
    </row>
    <row r="394" spans="5:22" s="68" customFormat="1" x14ac:dyDescent="0.25">
      <c r="E394" s="69"/>
      <c r="F394" s="69"/>
      <c r="G394" s="69"/>
      <c r="V394" s="78"/>
    </row>
    <row r="395" spans="5:22" s="68" customFormat="1" x14ac:dyDescent="0.25">
      <c r="E395" s="69"/>
      <c r="F395" s="69"/>
      <c r="G395" s="69"/>
      <c r="V395" s="78"/>
    </row>
    <row r="396" spans="5:22" s="68" customFormat="1" x14ac:dyDescent="0.25">
      <c r="E396" s="69"/>
      <c r="F396" s="69"/>
      <c r="G396" s="69"/>
      <c r="V396" s="78"/>
    </row>
    <row r="397" spans="5:22" s="68" customFormat="1" x14ac:dyDescent="0.25">
      <c r="E397" s="69"/>
      <c r="F397" s="69"/>
      <c r="G397" s="69"/>
      <c r="V397" s="78"/>
    </row>
    <row r="398" spans="5:22" s="68" customFormat="1" x14ac:dyDescent="0.25">
      <c r="E398" s="69"/>
      <c r="F398" s="69"/>
      <c r="G398" s="69"/>
      <c r="V398" s="78"/>
    </row>
    <row r="399" spans="5:22" s="68" customFormat="1" x14ac:dyDescent="0.25">
      <c r="E399" s="69"/>
      <c r="F399" s="69"/>
      <c r="G399" s="69"/>
      <c r="V399" s="78"/>
    </row>
    <row r="400" spans="5:22" s="68" customFormat="1" x14ac:dyDescent="0.25">
      <c r="E400" s="69"/>
      <c r="F400" s="69"/>
      <c r="G400" s="69"/>
      <c r="V400" s="78"/>
    </row>
    <row r="401" spans="5:22" s="68" customFormat="1" x14ac:dyDescent="0.25">
      <c r="E401" s="69"/>
      <c r="F401" s="69"/>
      <c r="G401" s="69"/>
      <c r="V401" s="78"/>
    </row>
    <row r="402" spans="5:22" s="68" customFormat="1" x14ac:dyDescent="0.25">
      <c r="E402" s="69"/>
      <c r="F402" s="69"/>
      <c r="G402" s="69"/>
      <c r="V402" s="78"/>
    </row>
    <row r="403" spans="5:22" s="68" customFormat="1" x14ac:dyDescent="0.25">
      <c r="E403" s="69"/>
      <c r="F403" s="69"/>
      <c r="G403" s="69"/>
      <c r="V403" s="78"/>
    </row>
    <row r="404" spans="5:22" s="68" customFormat="1" x14ac:dyDescent="0.25">
      <c r="E404" s="69"/>
      <c r="F404" s="69"/>
      <c r="G404" s="69"/>
      <c r="V404" s="78"/>
    </row>
    <row r="405" spans="5:22" s="68" customFormat="1" x14ac:dyDescent="0.25">
      <c r="E405" s="69"/>
      <c r="F405" s="69"/>
      <c r="G405" s="69"/>
      <c r="V405" s="78"/>
    </row>
    <row r="406" spans="5:22" s="68" customFormat="1" x14ac:dyDescent="0.25">
      <c r="E406" s="69"/>
      <c r="F406" s="69"/>
      <c r="G406" s="69"/>
      <c r="V406" s="78"/>
    </row>
    <row r="407" spans="5:22" s="68" customFormat="1" x14ac:dyDescent="0.25">
      <c r="E407" s="69"/>
      <c r="F407" s="69"/>
      <c r="G407" s="69"/>
      <c r="V407" s="78"/>
    </row>
    <row r="408" spans="5:22" s="68" customFormat="1" x14ac:dyDescent="0.25">
      <c r="E408" s="69"/>
      <c r="F408" s="69"/>
      <c r="G408" s="69"/>
      <c r="V408" s="78"/>
    </row>
    <row r="409" spans="5:22" s="68" customFormat="1" x14ac:dyDescent="0.25">
      <c r="E409" s="69"/>
      <c r="F409" s="69"/>
      <c r="G409" s="69"/>
      <c r="V409" s="78"/>
    </row>
    <row r="410" spans="5:22" s="68" customFormat="1" x14ac:dyDescent="0.25">
      <c r="E410" s="69"/>
      <c r="F410" s="69"/>
      <c r="G410" s="69"/>
      <c r="V410" s="78"/>
    </row>
    <row r="411" spans="5:22" s="68" customFormat="1" x14ac:dyDescent="0.25">
      <c r="E411" s="69"/>
      <c r="F411" s="69"/>
      <c r="G411" s="69"/>
      <c r="V411" s="78"/>
    </row>
    <row r="412" spans="5:22" s="68" customFormat="1" x14ac:dyDescent="0.25">
      <c r="E412" s="69"/>
      <c r="F412" s="69"/>
      <c r="G412" s="69"/>
      <c r="V412" s="78"/>
    </row>
    <row r="413" spans="5:22" s="68" customFormat="1" x14ac:dyDescent="0.25">
      <c r="E413" s="69"/>
      <c r="F413" s="69"/>
      <c r="G413" s="69"/>
      <c r="V413" s="78"/>
    </row>
    <row r="414" spans="5:22" s="68" customFormat="1" x14ac:dyDescent="0.25">
      <c r="E414" s="69"/>
      <c r="F414" s="69"/>
      <c r="G414" s="69"/>
      <c r="V414" s="78"/>
    </row>
    <row r="415" spans="5:22" s="68" customFormat="1" x14ac:dyDescent="0.25">
      <c r="E415" s="69"/>
      <c r="F415" s="69"/>
      <c r="G415" s="69"/>
      <c r="V415" s="78"/>
    </row>
    <row r="416" spans="5:22" s="68" customFormat="1" x14ac:dyDescent="0.25">
      <c r="E416" s="69"/>
      <c r="F416" s="69"/>
      <c r="G416" s="69"/>
      <c r="V416" s="78"/>
    </row>
    <row r="417" spans="5:22" s="68" customFormat="1" x14ac:dyDescent="0.25">
      <c r="E417" s="69"/>
      <c r="F417" s="69"/>
      <c r="G417" s="69"/>
      <c r="V417" s="78"/>
    </row>
    <row r="418" spans="5:22" s="68" customFormat="1" x14ac:dyDescent="0.25">
      <c r="E418" s="69"/>
      <c r="F418" s="69"/>
      <c r="G418" s="69"/>
      <c r="V418" s="78"/>
    </row>
    <row r="419" spans="5:22" s="68" customFormat="1" x14ac:dyDescent="0.25">
      <c r="E419" s="69"/>
      <c r="F419" s="69"/>
      <c r="G419" s="69"/>
      <c r="V419" s="78"/>
    </row>
    <row r="420" spans="5:22" s="68" customFormat="1" x14ac:dyDescent="0.25">
      <c r="E420" s="69"/>
      <c r="F420" s="69"/>
      <c r="G420" s="69"/>
      <c r="V420" s="78"/>
    </row>
    <row r="421" spans="5:22" s="68" customFormat="1" x14ac:dyDescent="0.25">
      <c r="E421" s="69"/>
      <c r="F421" s="69"/>
      <c r="G421" s="69"/>
      <c r="V421" s="78"/>
    </row>
    <row r="422" spans="5:22" s="68" customFormat="1" x14ac:dyDescent="0.25">
      <c r="E422" s="69"/>
      <c r="F422" s="69"/>
      <c r="G422" s="69"/>
      <c r="V422" s="78"/>
    </row>
    <row r="423" spans="5:22" s="68" customFormat="1" x14ac:dyDescent="0.25">
      <c r="E423" s="69"/>
      <c r="F423" s="69"/>
      <c r="G423" s="69"/>
      <c r="V423" s="78"/>
    </row>
    <row r="424" spans="5:22" s="68" customFormat="1" x14ac:dyDescent="0.25">
      <c r="E424" s="69"/>
      <c r="F424" s="69"/>
      <c r="G424" s="69"/>
      <c r="V424" s="78"/>
    </row>
    <row r="425" spans="5:22" s="68" customFormat="1" x14ac:dyDescent="0.25">
      <c r="E425" s="69"/>
      <c r="F425" s="69"/>
      <c r="G425" s="69"/>
      <c r="V425" s="78"/>
    </row>
    <row r="426" spans="5:22" s="68" customFormat="1" x14ac:dyDescent="0.25">
      <c r="E426" s="69"/>
      <c r="F426" s="69"/>
      <c r="G426" s="69"/>
      <c r="V426" s="78"/>
    </row>
    <row r="427" spans="5:22" s="68" customFormat="1" x14ac:dyDescent="0.25">
      <c r="E427" s="69"/>
      <c r="F427" s="69"/>
      <c r="G427" s="69"/>
      <c r="V427" s="78"/>
    </row>
    <row r="428" spans="5:22" s="68" customFormat="1" x14ac:dyDescent="0.25">
      <c r="E428" s="69"/>
      <c r="F428" s="69"/>
      <c r="G428" s="69"/>
      <c r="V428" s="78"/>
    </row>
    <row r="429" spans="5:22" s="68" customFormat="1" x14ac:dyDescent="0.25">
      <c r="E429" s="69"/>
      <c r="F429" s="69"/>
      <c r="G429" s="69"/>
      <c r="V429" s="78"/>
    </row>
    <row r="430" spans="5:22" s="68" customFormat="1" x14ac:dyDescent="0.25">
      <c r="E430" s="69"/>
      <c r="F430" s="69"/>
      <c r="G430" s="69"/>
      <c r="V430" s="78"/>
    </row>
    <row r="431" spans="5:22" s="68" customFormat="1" x14ac:dyDescent="0.25">
      <c r="E431" s="69"/>
      <c r="F431" s="69"/>
      <c r="G431" s="69"/>
      <c r="V431" s="78"/>
    </row>
    <row r="432" spans="5:22" s="68" customFormat="1" x14ac:dyDescent="0.25">
      <c r="E432" s="69"/>
      <c r="F432" s="69"/>
      <c r="G432" s="69"/>
      <c r="V432" s="78"/>
    </row>
    <row r="433" spans="5:22" s="68" customFormat="1" x14ac:dyDescent="0.25">
      <c r="E433" s="69"/>
      <c r="F433" s="69"/>
      <c r="G433" s="69"/>
      <c r="V433" s="78"/>
    </row>
    <row r="434" spans="5:22" s="68" customFormat="1" x14ac:dyDescent="0.25">
      <c r="E434" s="69"/>
      <c r="F434" s="69"/>
      <c r="G434" s="69"/>
      <c r="V434" s="78"/>
    </row>
    <row r="435" spans="5:22" s="68" customFormat="1" x14ac:dyDescent="0.25">
      <c r="E435" s="69"/>
      <c r="F435" s="69"/>
      <c r="G435" s="69"/>
      <c r="V435" s="78"/>
    </row>
    <row r="436" spans="5:22" s="68" customFormat="1" x14ac:dyDescent="0.25">
      <c r="E436" s="69"/>
      <c r="F436" s="69"/>
      <c r="G436" s="69"/>
      <c r="V436" s="78"/>
    </row>
    <row r="437" spans="5:22" s="68" customFormat="1" x14ac:dyDescent="0.25">
      <c r="E437" s="69"/>
      <c r="F437" s="69"/>
      <c r="G437" s="69"/>
      <c r="V437" s="78"/>
    </row>
    <row r="438" spans="5:22" s="68" customFormat="1" x14ac:dyDescent="0.25">
      <c r="E438" s="69"/>
      <c r="F438" s="69"/>
      <c r="G438" s="69"/>
      <c r="V438" s="78"/>
    </row>
    <row r="439" spans="5:22" s="68" customFormat="1" x14ac:dyDescent="0.25">
      <c r="E439" s="69"/>
      <c r="F439" s="69"/>
      <c r="G439" s="69"/>
      <c r="V439" s="78"/>
    </row>
    <row r="440" spans="5:22" s="68" customFormat="1" x14ac:dyDescent="0.25">
      <c r="E440" s="69"/>
      <c r="F440" s="69"/>
      <c r="G440" s="69"/>
      <c r="V440" s="78"/>
    </row>
    <row r="441" spans="5:22" s="68" customFormat="1" x14ac:dyDescent="0.25">
      <c r="E441" s="69"/>
      <c r="F441" s="69"/>
      <c r="G441" s="69"/>
      <c r="V441" s="78"/>
    </row>
    <row r="442" spans="5:22" s="68" customFormat="1" x14ac:dyDescent="0.25">
      <c r="E442" s="69"/>
      <c r="F442" s="69"/>
      <c r="G442" s="69"/>
      <c r="V442" s="78"/>
    </row>
    <row r="443" spans="5:22" s="68" customFormat="1" x14ac:dyDescent="0.25">
      <c r="E443" s="69"/>
      <c r="F443" s="69"/>
      <c r="G443" s="69"/>
      <c r="V443" s="78"/>
    </row>
    <row r="444" spans="5:22" s="68" customFormat="1" x14ac:dyDescent="0.25">
      <c r="E444" s="69"/>
      <c r="F444" s="69"/>
      <c r="G444" s="69"/>
      <c r="V444" s="78"/>
    </row>
    <row r="445" spans="5:22" s="68" customFormat="1" x14ac:dyDescent="0.25">
      <c r="E445" s="69"/>
      <c r="F445" s="69"/>
      <c r="G445" s="69"/>
      <c r="V445" s="78"/>
    </row>
    <row r="446" spans="5:22" s="68" customFormat="1" x14ac:dyDescent="0.25">
      <c r="E446" s="69"/>
      <c r="F446" s="69"/>
      <c r="G446" s="69"/>
      <c r="V446" s="78"/>
    </row>
    <row r="447" spans="5:22" s="68" customFormat="1" x14ac:dyDescent="0.25">
      <c r="E447" s="69"/>
      <c r="F447" s="69"/>
      <c r="G447" s="69"/>
      <c r="V447" s="78"/>
    </row>
    <row r="448" spans="5:22" s="68" customFormat="1" x14ac:dyDescent="0.25">
      <c r="E448" s="69"/>
      <c r="F448" s="69"/>
      <c r="G448" s="69"/>
      <c r="V448" s="78"/>
    </row>
    <row r="449" spans="5:22" s="68" customFormat="1" x14ac:dyDescent="0.25">
      <c r="E449" s="69"/>
      <c r="F449" s="69"/>
      <c r="G449" s="69"/>
      <c r="V449" s="78"/>
    </row>
    <row r="450" spans="5:22" s="68" customFormat="1" x14ac:dyDescent="0.25">
      <c r="E450" s="69"/>
      <c r="F450" s="69"/>
      <c r="G450" s="69"/>
      <c r="V450" s="78"/>
    </row>
    <row r="451" spans="5:22" s="68" customFormat="1" x14ac:dyDescent="0.25">
      <c r="E451" s="69"/>
      <c r="F451" s="69"/>
      <c r="G451" s="69"/>
      <c r="V451" s="78"/>
    </row>
    <row r="452" spans="5:22" s="68" customFormat="1" x14ac:dyDescent="0.25">
      <c r="E452" s="69"/>
      <c r="F452" s="69"/>
      <c r="G452" s="69"/>
      <c r="V452" s="78"/>
    </row>
    <row r="453" spans="5:22" s="68" customFormat="1" x14ac:dyDescent="0.25">
      <c r="E453" s="69"/>
      <c r="F453" s="69"/>
      <c r="G453" s="69"/>
      <c r="V453" s="78"/>
    </row>
    <row r="454" spans="5:22" s="68" customFormat="1" x14ac:dyDescent="0.25">
      <c r="E454" s="69"/>
      <c r="F454" s="69"/>
      <c r="G454" s="69"/>
      <c r="V454" s="78"/>
    </row>
    <row r="455" spans="5:22" s="68" customFormat="1" x14ac:dyDescent="0.25">
      <c r="E455" s="69"/>
      <c r="F455" s="69"/>
      <c r="G455" s="69"/>
      <c r="V455" s="78"/>
    </row>
    <row r="456" spans="5:22" s="68" customFormat="1" x14ac:dyDescent="0.25">
      <c r="E456" s="69"/>
      <c r="F456" s="69"/>
      <c r="G456" s="69"/>
      <c r="V456" s="78"/>
    </row>
    <row r="457" spans="5:22" s="68" customFormat="1" x14ac:dyDescent="0.25">
      <c r="E457" s="69"/>
      <c r="F457" s="69"/>
      <c r="G457" s="69"/>
      <c r="V457" s="78"/>
    </row>
    <row r="458" spans="5:22" s="68" customFormat="1" x14ac:dyDescent="0.25">
      <c r="E458" s="69"/>
      <c r="F458" s="69"/>
      <c r="G458" s="69"/>
      <c r="V458" s="78"/>
    </row>
    <row r="459" spans="5:22" s="68" customFormat="1" x14ac:dyDescent="0.25">
      <c r="E459" s="69"/>
      <c r="F459" s="69"/>
      <c r="G459" s="69"/>
      <c r="V459" s="78"/>
    </row>
    <row r="460" spans="5:22" s="68" customFormat="1" x14ac:dyDescent="0.25">
      <c r="E460" s="69"/>
      <c r="F460" s="69"/>
      <c r="G460" s="69"/>
      <c r="V460" s="78"/>
    </row>
    <row r="461" spans="5:22" s="68" customFormat="1" x14ac:dyDescent="0.25">
      <c r="E461" s="69"/>
      <c r="F461" s="69"/>
      <c r="G461" s="69"/>
      <c r="V461" s="78"/>
    </row>
    <row r="462" spans="5:22" s="68" customFormat="1" x14ac:dyDescent="0.25">
      <c r="E462" s="69"/>
      <c r="F462" s="69"/>
      <c r="G462" s="69"/>
      <c r="V462" s="78"/>
    </row>
    <row r="463" spans="5:22" s="68" customFormat="1" x14ac:dyDescent="0.25">
      <c r="E463" s="69"/>
      <c r="F463" s="69"/>
      <c r="G463" s="69"/>
      <c r="V463" s="78"/>
    </row>
    <row r="464" spans="5:22" s="68" customFormat="1" x14ac:dyDescent="0.25">
      <c r="E464" s="69"/>
      <c r="F464" s="69"/>
      <c r="G464" s="69"/>
      <c r="V464" s="78"/>
    </row>
    <row r="465" spans="5:22" s="68" customFormat="1" x14ac:dyDescent="0.25">
      <c r="E465" s="69"/>
      <c r="F465" s="69"/>
      <c r="G465" s="69"/>
      <c r="V465" s="78"/>
    </row>
    <row r="466" spans="5:22" s="68" customFormat="1" x14ac:dyDescent="0.25">
      <c r="E466" s="69"/>
      <c r="F466" s="69"/>
      <c r="G466" s="69"/>
      <c r="V466" s="78"/>
    </row>
    <row r="467" spans="5:22" s="68" customFormat="1" x14ac:dyDescent="0.25">
      <c r="E467" s="69"/>
      <c r="F467" s="69"/>
      <c r="G467" s="69"/>
      <c r="V467" s="78"/>
    </row>
    <row r="468" spans="5:22" s="68" customFormat="1" x14ac:dyDescent="0.25">
      <c r="E468" s="69"/>
      <c r="F468" s="69"/>
      <c r="G468" s="69"/>
      <c r="V468" s="78"/>
    </row>
    <row r="469" spans="5:22" s="68" customFormat="1" x14ac:dyDescent="0.25">
      <c r="E469" s="69"/>
      <c r="F469" s="69"/>
      <c r="G469" s="69"/>
      <c r="V469" s="78"/>
    </row>
    <row r="470" spans="5:22" s="68" customFormat="1" x14ac:dyDescent="0.25">
      <c r="E470" s="69"/>
      <c r="F470" s="69"/>
      <c r="G470" s="69"/>
      <c r="V470" s="78"/>
    </row>
    <row r="471" spans="5:22" s="68" customFormat="1" x14ac:dyDescent="0.25">
      <c r="E471" s="69"/>
      <c r="F471" s="69"/>
      <c r="G471" s="69"/>
      <c r="V471" s="78"/>
    </row>
    <row r="472" spans="5:22" s="68" customFormat="1" x14ac:dyDescent="0.25">
      <c r="E472" s="69"/>
      <c r="F472" s="69"/>
      <c r="G472" s="69"/>
      <c r="V472" s="78"/>
    </row>
    <row r="473" spans="5:22" s="68" customFormat="1" x14ac:dyDescent="0.25">
      <c r="E473" s="69"/>
      <c r="F473" s="69"/>
      <c r="G473" s="69"/>
      <c r="V473" s="78"/>
    </row>
    <row r="474" spans="5:22" s="68" customFormat="1" x14ac:dyDescent="0.25">
      <c r="E474" s="69"/>
      <c r="F474" s="69"/>
      <c r="G474" s="69"/>
      <c r="V474" s="78"/>
    </row>
    <row r="475" spans="5:22" s="68" customFormat="1" x14ac:dyDescent="0.25">
      <c r="E475" s="69"/>
      <c r="F475" s="69"/>
      <c r="G475" s="69"/>
      <c r="V475" s="78"/>
    </row>
    <row r="476" spans="5:22" s="68" customFormat="1" x14ac:dyDescent="0.25">
      <c r="E476" s="69"/>
      <c r="F476" s="69"/>
      <c r="G476" s="69"/>
      <c r="V476" s="78"/>
    </row>
    <row r="477" spans="5:22" s="68" customFormat="1" x14ac:dyDescent="0.25">
      <c r="E477" s="69"/>
      <c r="F477" s="69"/>
      <c r="G477" s="69"/>
      <c r="V477" s="78"/>
    </row>
    <row r="478" spans="5:22" s="68" customFormat="1" x14ac:dyDescent="0.25">
      <c r="E478" s="69"/>
      <c r="F478" s="69"/>
      <c r="G478" s="69"/>
      <c r="V478" s="78"/>
    </row>
    <row r="479" spans="5:22" s="68" customFormat="1" x14ac:dyDescent="0.25">
      <c r="E479" s="69"/>
      <c r="F479" s="69"/>
      <c r="G479" s="69"/>
      <c r="V479" s="78"/>
    </row>
    <row r="480" spans="5:22" s="68" customFormat="1" x14ac:dyDescent="0.25">
      <c r="E480" s="69"/>
      <c r="F480" s="69"/>
      <c r="G480" s="69"/>
      <c r="V480" s="78"/>
    </row>
    <row r="481" spans="5:22" s="68" customFormat="1" x14ac:dyDescent="0.25">
      <c r="E481" s="69"/>
      <c r="F481" s="69"/>
      <c r="G481" s="69"/>
      <c r="V481" s="78"/>
    </row>
    <row r="482" spans="5:22" s="68" customFormat="1" x14ac:dyDescent="0.25">
      <c r="E482" s="69"/>
      <c r="F482" s="69"/>
      <c r="G482" s="69"/>
      <c r="V482" s="78"/>
    </row>
    <row r="483" spans="5:22" s="68" customFormat="1" x14ac:dyDescent="0.25">
      <c r="E483" s="69"/>
      <c r="F483" s="69"/>
      <c r="G483" s="69"/>
      <c r="V483" s="78"/>
    </row>
    <row r="484" spans="5:22" s="68" customFormat="1" x14ac:dyDescent="0.25">
      <c r="E484" s="69"/>
      <c r="F484" s="69"/>
      <c r="G484" s="69"/>
      <c r="V484" s="78"/>
    </row>
    <row r="485" spans="5:22" s="68" customFormat="1" x14ac:dyDescent="0.25">
      <c r="E485" s="69"/>
      <c r="F485" s="69"/>
      <c r="G485" s="69"/>
      <c r="V485" s="78"/>
    </row>
    <row r="486" spans="5:22" s="68" customFormat="1" x14ac:dyDescent="0.25">
      <c r="E486" s="69"/>
      <c r="F486" s="69"/>
      <c r="G486" s="69"/>
      <c r="V486" s="78"/>
    </row>
    <row r="487" spans="5:22" s="68" customFormat="1" x14ac:dyDescent="0.25">
      <c r="E487" s="69"/>
      <c r="F487" s="69"/>
      <c r="G487" s="69"/>
      <c r="V487" s="78"/>
    </row>
    <row r="488" spans="5:22" s="68" customFormat="1" x14ac:dyDescent="0.25">
      <c r="E488" s="69"/>
      <c r="F488" s="69"/>
      <c r="G488" s="69"/>
      <c r="V488" s="78"/>
    </row>
    <row r="489" spans="5:22" s="68" customFormat="1" x14ac:dyDescent="0.25">
      <c r="E489" s="69"/>
      <c r="F489" s="69"/>
      <c r="G489" s="69"/>
      <c r="V489" s="78"/>
    </row>
    <row r="490" spans="5:22" s="68" customFormat="1" x14ac:dyDescent="0.25">
      <c r="E490" s="69"/>
      <c r="F490" s="69"/>
      <c r="G490" s="69"/>
      <c r="V490" s="78"/>
    </row>
    <row r="491" spans="5:22" s="68" customFormat="1" x14ac:dyDescent="0.25">
      <c r="E491" s="69"/>
      <c r="F491" s="69"/>
      <c r="G491" s="69"/>
      <c r="V491" s="78"/>
    </row>
    <row r="492" spans="5:22" s="68" customFormat="1" x14ac:dyDescent="0.25">
      <c r="E492" s="69"/>
      <c r="F492" s="69"/>
      <c r="G492" s="69"/>
      <c r="V492" s="78"/>
    </row>
    <row r="493" spans="5:22" s="68" customFormat="1" x14ac:dyDescent="0.25">
      <c r="E493" s="69"/>
      <c r="F493" s="69"/>
      <c r="G493" s="69"/>
      <c r="V493" s="78"/>
    </row>
    <row r="494" spans="5:22" s="68" customFormat="1" x14ac:dyDescent="0.25">
      <c r="E494" s="69"/>
      <c r="F494" s="69"/>
      <c r="G494" s="69"/>
      <c r="V494" s="78"/>
    </row>
    <row r="495" spans="5:22" s="68" customFormat="1" x14ac:dyDescent="0.25">
      <c r="E495" s="69"/>
      <c r="F495" s="69"/>
      <c r="G495" s="69"/>
      <c r="V495" s="78"/>
    </row>
    <row r="496" spans="5:22" s="68" customFormat="1" x14ac:dyDescent="0.25">
      <c r="E496" s="69"/>
      <c r="F496" s="69"/>
      <c r="G496" s="69"/>
      <c r="V496" s="78"/>
    </row>
    <row r="497" spans="5:22" s="68" customFormat="1" x14ac:dyDescent="0.25">
      <c r="E497" s="69"/>
      <c r="F497" s="69"/>
      <c r="G497" s="69"/>
      <c r="V497" s="78"/>
    </row>
    <row r="498" spans="5:22" s="68" customFormat="1" x14ac:dyDescent="0.25">
      <c r="E498" s="69"/>
      <c r="F498" s="69"/>
      <c r="G498" s="69"/>
      <c r="V498" s="78"/>
    </row>
    <row r="499" spans="5:22" s="68" customFormat="1" x14ac:dyDescent="0.25">
      <c r="E499" s="69"/>
      <c r="F499" s="69"/>
      <c r="G499" s="69"/>
      <c r="V499" s="78"/>
    </row>
    <row r="500" spans="5:22" s="68" customFormat="1" x14ac:dyDescent="0.25">
      <c r="E500" s="69"/>
      <c r="F500" s="69"/>
      <c r="G500" s="69"/>
      <c r="V500" s="78"/>
    </row>
    <row r="501" spans="5:22" s="68" customFormat="1" x14ac:dyDescent="0.25">
      <c r="E501" s="69"/>
      <c r="F501" s="69"/>
      <c r="G501" s="69"/>
      <c r="V501" s="78"/>
    </row>
    <row r="502" spans="5:22" s="68" customFormat="1" x14ac:dyDescent="0.25">
      <c r="E502" s="69"/>
      <c r="F502" s="69"/>
      <c r="G502" s="69"/>
      <c r="V502" s="78"/>
    </row>
    <row r="503" spans="5:22" s="68" customFormat="1" x14ac:dyDescent="0.25">
      <c r="E503" s="69"/>
      <c r="F503" s="69"/>
      <c r="G503" s="69"/>
      <c r="V503" s="78"/>
    </row>
    <row r="504" spans="5:22" s="68" customFormat="1" x14ac:dyDescent="0.25">
      <c r="E504" s="69"/>
      <c r="F504" s="69"/>
      <c r="G504" s="69"/>
      <c r="V504" s="78"/>
    </row>
    <row r="505" spans="5:22" s="68" customFormat="1" x14ac:dyDescent="0.25">
      <c r="E505" s="69"/>
      <c r="F505" s="69"/>
      <c r="G505" s="69"/>
      <c r="V505" s="78"/>
    </row>
    <row r="506" spans="5:22" s="68" customFormat="1" x14ac:dyDescent="0.25">
      <c r="E506" s="69"/>
      <c r="F506" s="69"/>
      <c r="G506" s="69"/>
      <c r="V506" s="78"/>
    </row>
    <row r="507" spans="5:22" s="68" customFormat="1" x14ac:dyDescent="0.25">
      <c r="E507" s="69"/>
      <c r="F507" s="69"/>
      <c r="G507" s="69"/>
      <c r="V507" s="78"/>
    </row>
    <row r="508" spans="5:22" s="68" customFormat="1" x14ac:dyDescent="0.25">
      <c r="E508" s="69"/>
      <c r="F508" s="69"/>
      <c r="G508" s="69"/>
      <c r="V508" s="78"/>
    </row>
    <row r="509" spans="5:22" s="68" customFormat="1" x14ac:dyDescent="0.25">
      <c r="E509" s="69"/>
      <c r="F509" s="69"/>
      <c r="G509" s="69"/>
      <c r="V509" s="78"/>
    </row>
    <row r="510" spans="5:22" s="68" customFormat="1" x14ac:dyDescent="0.25">
      <c r="E510" s="69"/>
      <c r="F510" s="69"/>
      <c r="G510" s="69"/>
      <c r="V510" s="78"/>
    </row>
    <row r="511" spans="5:22" s="68" customFormat="1" x14ac:dyDescent="0.25">
      <c r="E511" s="69"/>
      <c r="F511" s="69"/>
      <c r="G511" s="69"/>
      <c r="V511" s="78"/>
    </row>
    <row r="512" spans="5:22" s="68" customFormat="1" x14ac:dyDescent="0.25">
      <c r="E512" s="69"/>
      <c r="F512" s="69"/>
      <c r="G512" s="69"/>
      <c r="V512" s="78"/>
    </row>
    <row r="513" spans="5:22" s="68" customFormat="1" x14ac:dyDescent="0.25">
      <c r="E513" s="69"/>
      <c r="F513" s="69"/>
      <c r="G513" s="69"/>
      <c r="V513" s="78"/>
    </row>
    <row r="514" spans="5:22" s="68" customFormat="1" x14ac:dyDescent="0.25">
      <c r="E514" s="69"/>
      <c r="F514" s="69"/>
      <c r="G514" s="69"/>
      <c r="V514" s="78"/>
    </row>
    <row r="515" spans="5:22" s="68" customFormat="1" x14ac:dyDescent="0.25">
      <c r="E515" s="69"/>
      <c r="F515" s="69"/>
      <c r="G515" s="69"/>
      <c r="V515" s="78"/>
    </row>
    <row r="516" spans="5:22" s="68" customFormat="1" x14ac:dyDescent="0.25">
      <c r="E516" s="69"/>
      <c r="F516" s="69"/>
      <c r="G516" s="69"/>
      <c r="V516" s="78"/>
    </row>
    <row r="517" spans="5:22" s="68" customFormat="1" x14ac:dyDescent="0.25">
      <c r="E517" s="69"/>
      <c r="F517" s="69"/>
      <c r="G517" s="69"/>
      <c r="V517" s="78"/>
    </row>
    <row r="518" spans="5:22" s="68" customFormat="1" x14ac:dyDescent="0.25">
      <c r="E518" s="69"/>
      <c r="F518" s="69"/>
      <c r="G518" s="69"/>
      <c r="V518" s="78"/>
    </row>
    <row r="519" spans="5:22" s="68" customFormat="1" x14ac:dyDescent="0.25">
      <c r="E519" s="69"/>
      <c r="F519" s="69"/>
      <c r="G519" s="69"/>
      <c r="V519" s="78"/>
    </row>
    <row r="520" spans="5:22" s="68" customFormat="1" x14ac:dyDescent="0.25">
      <c r="E520" s="69"/>
      <c r="F520" s="69"/>
      <c r="G520" s="69"/>
      <c r="V520" s="78"/>
    </row>
    <row r="521" spans="5:22" s="68" customFormat="1" x14ac:dyDescent="0.25">
      <c r="E521" s="69"/>
      <c r="F521" s="69"/>
      <c r="G521" s="69"/>
      <c r="V521" s="78"/>
    </row>
    <row r="522" spans="5:22" s="68" customFormat="1" x14ac:dyDescent="0.25">
      <c r="E522" s="69"/>
      <c r="F522" s="69"/>
      <c r="G522" s="69"/>
      <c r="V522" s="78"/>
    </row>
    <row r="523" spans="5:22" s="68" customFormat="1" x14ac:dyDescent="0.25">
      <c r="E523" s="69"/>
      <c r="F523" s="69"/>
      <c r="G523" s="69"/>
      <c r="V523" s="78"/>
    </row>
    <row r="524" spans="5:22" s="68" customFormat="1" x14ac:dyDescent="0.25">
      <c r="E524" s="69"/>
      <c r="F524" s="69"/>
      <c r="G524" s="69"/>
      <c r="V524" s="78"/>
    </row>
    <row r="525" spans="5:22" s="68" customFormat="1" x14ac:dyDescent="0.25">
      <c r="E525" s="69"/>
      <c r="F525" s="69"/>
      <c r="G525" s="69"/>
      <c r="V525" s="78"/>
    </row>
    <row r="526" spans="5:22" s="68" customFormat="1" x14ac:dyDescent="0.25">
      <c r="E526" s="69"/>
      <c r="F526" s="69"/>
      <c r="G526" s="69"/>
      <c r="V526" s="78"/>
    </row>
    <row r="527" spans="5:22" s="68" customFormat="1" x14ac:dyDescent="0.25">
      <c r="E527" s="69"/>
      <c r="F527" s="69"/>
      <c r="G527" s="69"/>
      <c r="V527" s="78"/>
    </row>
    <row r="528" spans="5:22" s="68" customFormat="1" x14ac:dyDescent="0.25">
      <c r="E528" s="69"/>
      <c r="F528" s="69"/>
      <c r="G528" s="69"/>
      <c r="V528" s="78"/>
    </row>
    <row r="529" spans="5:22" s="68" customFormat="1" x14ac:dyDescent="0.25">
      <c r="E529" s="69"/>
      <c r="F529" s="69"/>
      <c r="G529" s="69"/>
      <c r="V529" s="78"/>
    </row>
    <row r="530" spans="5:22" s="68" customFormat="1" x14ac:dyDescent="0.25">
      <c r="E530" s="69"/>
      <c r="F530" s="69"/>
      <c r="G530" s="69"/>
      <c r="V530" s="78"/>
    </row>
    <row r="531" spans="5:22" s="68" customFormat="1" x14ac:dyDescent="0.25">
      <c r="E531" s="69"/>
      <c r="F531" s="69"/>
      <c r="G531" s="69"/>
      <c r="V531" s="78"/>
    </row>
    <row r="532" spans="5:22" s="68" customFormat="1" x14ac:dyDescent="0.25">
      <c r="E532" s="69"/>
      <c r="F532" s="69"/>
      <c r="G532" s="69"/>
      <c r="V532" s="78"/>
    </row>
    <row r="533" spans="5:22" s="68" customFormat="1" x14ac:dyDescent="0.25">
      <c r="E533" s="69"/>
      <c r="F533" s="69"/>
      <c r="G533" s="69"/>
      <c r="V533" s="78"/>
    </row>
    <row r="534" spans="5:22" s="68" customFormat="1" x14ac:dyDescent="0.25">
      <c r="E534" s="69"/>
      <c r="F534" s="69"/>
      <c r="G534" s="69"/>
      <c r="V534" s="78"/>
    </row>
    <row r="535" spans="5:22" s="68" customFormat="1" x14ac:dyDescent="0.25">
      <c r="E535" s="69"/>
      <c r="F535" s="69"/>
      <c r="G535" s="69"/>
      <c r="V535" s="78"/>
    </row>
    <row r="536" spans="5:22" s="68" customFormat="1" x14ac:dyDescent="0.25">
      <c r="E536" s="69"/>
      <c r="F536" s="69"/>
      <c r="G536" s="69"/>
      <c r="V536" s="78"/>
    </row>
    <row r="537" spans="5:22" s="68" customFormat="1" x14ac:dyDescent="0.25">
      <c r="E537" s="69"/>
      <c r="F537" s="69"/>
      <c r="G537" s="69"/>
      <c r="V537" s="78"/>
    </row>
    <row r="538" spans="5:22" s="68" customFormat="1" x14ac:dyDescent="0.25">
      <c r="E538" s="69"/>
      <c r="F538" s="69"/>
      <c r="G538" s="69"/>
      <c r="V538" s="78"/>
    </row>
    <row r="539" spans="5:22" s="68" customFormat="1" x14ac:dyDescent="0.25">
      <c r="E539" s="69"/>
      <c r="F539" s="69"/>
      <c r="G539" s="69"/>
      <c r="V539" s="78"/>
    </row>
    <row r="540" spans="5:22" s="68" customFormat="1" x14ac:dyDescent="0.25">
      <c r="E540" s="69"/>
      <c r="F540" s="69"/>
      <c r="G540" s="69"/>
      <c r="V540" s="78"/>
    </row>
    <row r="541" spans="5:22" s="68" customFormat="1" x14ac:dyDescent="0.25">
      <c r="E541" s="69"/>
      <c r="F541" s="69"/>
      <c r="G541" s="69"/>
      <c r="V541" s="78"/>
    </row>
    <row r="542" spans="5:22" s="68" customFormat="1" x14ac:dyDescent="0.25">
      <c r="E542" s="69"/>
      <c r="F542" s="69"/>
      <c r="G542" s="69"/>
      <c r="V542" s="78"/>
    </row>
    <row r="543" spans="5:22" s="68" customFormat="1" x14ac:dyDescent="0.25">
      <c r="E543" s="69"/>
      <c r="F543" s="69"/>
      <c r="G543" s="69"/>
      <c r="V543" s="78"/>
    </row>
    <row r="544" spans="5:22" s="68" customFormat="1" x14ac:dyDescent="0.25">
      <c r="E544" s="69"/>
      <c r="F544" s="69"/>
      <c r="G544" s="69"/>
      <c r="V544" s="78"/>
    </row>
    <row r="545" spans="5:22" s="68" customFormat="1" x14ac:dyDescent="0.25">
      <c r="E545" s="69"/>
      <c r="F545" s="69"/>
      <c r="G545" s="69"/>
      <c r="V545" s="78"/>
    </row>
    <row r="546" spans="5:22" s="68" customFormat="1" x14ac:dyDescent="0.25">
      <c r="E546" s="69"/>
      <c r="F546" s="69"/>
      <c r="G546" s="69"/>
      <c r="V546" s="78"/>
    </row>
    <row r="547" spans="5:22" s="68" customFormat="1" x14ac:dyDescent="0.25">
      <c r="E547" s="69"/>
      <c r="F547" s="69"/>
      <c r="G547" s="69"/>
      <c r="V547" s="78"/>
    </row>
    <row r="548" spans="5:22" s="68" customFormat="1" x14ac:dyDescent="0.25">
      <c r="E548" s="69"/>
      <c r="F548" s="69"/>
      <c r="G548" s="69"/>
      <c r="V548" s="78"/>
    </row>
    <row r="549" spans="5:22" s="68" customFormat="1" x14ac:dyDescent="0.25">
      <c r="E549" s="69"/>
      <c r="F549" s="69"/>
      <c r="G549" s="69"/>
      <c r="V549" s="78"/>
    </row>
    <row r="550" spans="5:22" s="68" customFormat="1" x14ac:dyDescent="0.25">
      <c r="E550" s="69"/>
      <c r="F550" s="69"/>
      <c r="G550" s="69"/>
      <c r="V550" s="78"/>
    </row>
    <row r="551" spans="5:22" s="68" customFormat="1" x14ac:dyDescent="0.25">
      <c r="E551" s="69"/>
      <c r="F551" s="69"/>
      <c r="G551" s="69"/>
      <c r="V551" s="78"/>
    </row>
    <row r="552" spans="5:22" s="68" customFormat="1" x14ac:dyDescent="0.25">
      <c r="E552" s="69"/>
      <c r="F552" s="69"/>
      <c r="G552" s="69"/>
      <c r="V552" s="78"/>
    </row>
    <row r="553" spans="5:22" s="68" customFormat="1" x14ac:dyDescent="0.25">
      <c r="E553" s="69"/>
      <c r="F553" s="69"/>
      <c r="G553" s="69"/>
      <c r="V553" s="78"/>
    </row>
    <row r="554" spans="5:22" s="68" customFormat="1" x14ac:dyDescent="0.25">
      <c r="E554" s="69"/>
      <c r="F554" s="69"/>
      <c r="G554" s="69"/>
      <c r="V554" s="78"/>
    </row>
    <row r="555" spans="5:22" s="68" customFormat="1" x14ac:dyDescent="0.25">
      <c r="E555" s="69"/>
      <c r="F555" s="69"/>
      <c r="G555" s="69"/>
      <c r="V555" s="78"/>
    </row>
    <row r="556" spans="5:22" s="68" customFormat="1" x14ac:dyDescent="0.25">
      <c r="E556" s="69"/>
      <c r="F556" s="69"/>
      <c r="G556" s="69"/>
      <c r="V556" s="78"/>
    </row>
    <row r="557" spans="5:22" s="68" customFormat="1" x14ac:dyDescent="0.25">
      <c r="E557" s="69"/>
      <c r="F557" s="69"/>
      <c r="G557" s="69"/>
      <c r="V557" s="78"/>
    </row>
    <row r="558" spans="5:22" s="68" customFormat="1" x14ac:dyDescent="0.25">
      <c r="E558" s="69"/>
      <c r="F558" s="69"/>
      <c r="G558" s="69"/>
      <c r="V558" s="78"/>
    </row>
    <row r="559" spans="5:22" s="68" customFormat="1" x14ac:dyDescent="0.25">
      <c r="E559" s="69"/>
      <c r="F559" s="69"/>
      <c r="G559" s="69"/>
      <c r="V559" s="78"/>
    </row>
    <row r="560" spans="5:22" s="68" customFormat="1" x14ac:dyDescent="0.25">
      <c r="E560" s="69"/>
      <c r="F560" s="69"/>
      <c r="G560" s="69"/>
      <c r="V560" s="78"/>
    </row>
    <row r="561" spans="5:22" s="68" customFormat="1" x14ac:dyDescent="0.25">
      <c r="E561" s="69"/>
      <c r="F561" s="69"/>
      <c r="G561" s="69"/>
      <c r="V561" s="78"/>
    </row>
    <row r="562" spans="5:22" s="68" customFormat="1" x14ac:dyDescent="0.25">
      <c r="E562" s="69"/>
      <c r="F562" s="69"/>
      <c r="G562" s="69"/>
      <c r="V562" s="78"/>
    </row>
    <row r="563" spans="5:22" s="68" customFormat="1" x14ac:dyDescent="0.25">
      <c r="E563" s="69"/>
      <c r="F563" s="69"/>
      <c r="G563" s="69"/>
      <c r="V563" s="78"/>
    </row>
    <row r="564" spans="5:22" s="68" customFormat="1" x14ac:dyDescent="0.25">
      <c r="E564" s="69"/>
      <c r="F564" s="69"/>
      <c r="G564" s="69"/>
      <c r="V564" s="78"/>
    </row>
    <row r="565" spans="5:22" s="68" customFormat="1" x14ac:dyDescent="0.25">
      <c r="E565" s="69"/>
      <c r="F565" s="69"/>
      <c r="G565" s="69"/>
      <c r="V565" s="78"/>
    </row>
    <row r="566" spans="5:22" s="68" customFormat="1" x14ac:dyDescent="0.25">
      <c r="E566" s="69"/>
      <c r="F566" s="69"/>
      <c r="G566" s="69"/>
      <c r="V566" s="78"/>
    </row>
    <row r="567" spans="5:22" s="68" customFormat="1" x14ac:dyDescent="0.25">
      <c r="E567" s="69"/>
      <c r="F567" s="69"/>
      <c r="G567" s="69"/>
      <c r="V567" s="78"/>
    </row>
    <row r="568" spans="5:22" s="68" customFormat="1" x14ac:dyDescent="0.25">
      <c r="E568" s="69"/>
      <c r="F568" s="69"/>
      <c r="G568" s="69"/>
      <c r="V568" s="78"/>
    </row>
    <row r="569" spans="5:22" s="68" customFormat="1" x14ac:dyDescent="0.25">
      <c r="E569" s="69"/>
      <c r="F569" s="69"/>
      <c r="G569" s="69"/>
      <c r="V569" s="78"/>
    </row>
    <row r="570" spans="5:22" s="68" customFormat="1" x14ac:dyDescent="0.25">
      <c r="E570" s="69"/>
      <c r="F570" s="69"/>
      <c r="G570" s="69"/>
      <c r="V570" s="78"/>
    </row>
    <row r="571" spans="5:22" s="68" customFormat="1" x14ac:dyDescent="0.25">
      <c r="E571" s="69"/>
      <c r="F571" s="69"/>
      <c r="G571" s="69"/>
      <c r="V571" s="78"/>
    </row>
    <row r="572" spans="5:22" s="68" customFormat="1" x14ac:dyDescent="0.25">
      <c r="E572" s="69"/>
      <c r="F572" s="69"/>
      <c r="G572" s="69"/>
      <c r="V572" s="78"/>
    </row>
    <row r="573" spans="5:22" s="68" customFormat="1" x14ac:dyDescent="0.25">
      <c r="E573" s="69"/>
      <c r="F573" s="69"/>
      <c r="G573" s="69"/>
      <c r="V573" s="78"/>
    </row>
    <row r="574" spans="5:22" s="68" customFormat="1" x14ac:dyDescent="0.25">
      <c r="E574" s="69"/>
      <c r="F574" s="69"/>
      <c r="G574" s="69"/>
      <c r="V574" s="78"/>
    </row>
    <row r="575" spans="5:22" s="68" customFormat="1" x14ac:dyDescent="0.25">
      <c r="E575" s="69"/>
      <c r="F575" s="69"/>
      <c r="G575" s="69"/>
      <c r="V575" s="78"/>
    </row>
    <row r="576" spans="5:22" s="68" customFormat="1" x14ac:dyDescent="0.25">
      <c r="E576" s="69"/>
      <c r="F576" s="69"/>
      <c r="G576" s="69"/>
      <c r="V576" s="78"/>
    </row>
    <row r="577" spans="5:22" s="68" customFormat="1" x14ac:dyDescent="0.25">
      <c r="E577" s="69"/>
      <c r="F577" s="69"/>
      <c r="G577" s="69"/>
      <c r="V577" s="78"/>
    </row>
    <row r="578" spans="5:22" s="68" customFormat="1" x14ac:dyDescent="0.25">
      <c r="E578" s="69"/>
      <c r="F578" s="69"/>
      <c r="G578" s="69"/>
      <c r="V578" s="78"/>
    </row>
    <row r="579" spans="5:22" s="68" customFormat="1" x14ac:dyDescent="0.25">
      <c r="E579" s="69"/>
      <c r="F579" s="69"/>
      <c r="G579" s="69"/>
      <c r="V579" s="78"/>
    </row>
    <row r="580" spans="5:22" s="68" customFormat="1" x14ac:dyDescent="0.25">
      <c r="E580" s="69"/>
      <c r="F580" s="69"/>
      <c r="G580" s="69"/>
      <c r="V580" s="78"/>
    </row>
    <row r="581" spans="5:22" s="68" customFormat="1" x14ac:dyDescent="0.25">
      <c r="E581" s="69"/>
      <c r="F581" s="69"/>
      <c r="G581" s="69"/>
      <c r="V581" s="78"/>
    </row>
    <row r="582" spans="5:22" s="68" customFormat="1" x14ac:dyDescent="0.25">
      <c r="E582" s="69"/>
      <c r="F582" s="69"/>
      <c r="G582" s="69"/>
      <c r="V582" s="78"/>
    </row>
    <row r="583" spans="5:22" s="68" customFormat="1" x14ac:dyDescent="0.25">
      <c r="E583" s="69"/>
      <c r="F583" s="69"/>
      <c r="G583" s="69"/>
      <c r="V583" s="78"/>
    </row>
    <row r="584" spans="5:22" s="68" customFormat="1" x14ac:dyDescent="0.25">
      <c r="E584" s="69"/>
      <c r="F584" s="69"/>
      <c r="G584" s="69"/>
      <c r="V584" s="78"/>
    </row>
    <row r="585" spans="5:22" s="68" customFormat="1" x14ac:dyDescent="0.25">
      <c r="E585" s="69"/>
      <c r="F585" s="69"/>
      <c r="G585" s="69"/>
      <c r="V585" s="78"/>
    </row>
    <row r="586" spans="5:22" s="68" customFormat="1" x14ac:dyDescent="0.25">
      <c r="E586" s="69"/>
      <c r="F586" s="69"/>
      <c r="G586" s="69"/>
      <c r="V586" s="78"/>
    </row>
    <row r="587" spans="5:22" s="68" customFormat="1" x14ac:dyDescent="0.25">
      <c r="E587" s="69"/>
      <c r="F587" s="69"/>
      <c r="G587" s="69"/>
      <c r="V587" s="78"/>
    </row>
    <row r="588" spans="5:22" s="68" customFormat="1" x14ac:dyDescent="0.25">
      <c r="E588" s="69"/>
      <c r="F588" s="69"/>
      <c r="G588" s="69"/>
      <c r="V588" s="78"/>
    </row>
    <row r="589" spans="5:22" s="68" customFormat="1" x14ac:dyDescent="0.25">
      <c r="E589" s="69"/>
      <c r="F589" s="69"/>
      <c r="G589" s="69"/>
      <c r="V589" s="78"/>
    </row>
    <row r="590" spans="5:22" s="68" customFormat="1" x14ac:dyDescent="0.25">
      <c r="E590" s="69"/>
      <c r="F590" s="69"/>
      <c r="G590" s="69"/>
      <c r="V590" s="78"/>
    </row>
    <row r="591" spans="5:22" s="68" customFormat="1" x14ac:dyDescent="0.25">
      <c r="E591" s="69"/>
      <c r="F591" s="69"/>
      <c r="G591" s="69"/>
      <c r="V591" s="78"/>
    </row>
    <row r="592" spans="5:22" s="68" customFormat="1" x14ac:dyDescent="0.25">
      <c r="E592" s="69"/>
      <c r="F592" s="69"/>
      <c r="G592" s="69"/>
      <c r="V592" s="78"/>
    </row>
    <row r="593" spans="5:22" s="68" customFormat="1" x14ac:dyDescent="0.25">
      <c r="E593" s="69"/>
      <c r="F593" s="69"/>
      <c r="G593" s="69"/>
      <c r="V593" s="78"/>
    </row>
    <row r="594" spans="5:22" s="68" customFormat="1" x14ac:dyDescent="0.25">
      <c r="E594" s="69"/>
      <c r="F594" s="69"/>
      <c r="G594" s="69"/>
      <c r="V594" s="78"/>
    </row>
    <row r="595" spans="5:22" s="68" customFormat="1" x14ac:dyDescent="0.25">
      <c r="E595" s="69"/>
      <c r="F595" s="69"/>
      <c r="G595" s="69"/>
      <c r="V595" s="78"/>
    </row>
    <row r="596" spans="5:22" s="68" customFormat="1" x14ac:dyDescent="0.25">
      <c r="E596" s="69"/>
      <c r="F596" s="69"/>
      <c r="G596" s="69"/>
      <c r="V596" s="78"/>
    </row>
    <row r="597" spans="5:22" s="68" customFormat="1" x14ac:dyDescent="0.25">
      <c r="E597" s="69"/>
      <c r="F597" s="69"/>
      <c r="G597" s="69"/>
      <c r="V597" s="78"/>
    </row>
    <row r="598" spans="5:22" s="68" customFormat="1" x14ac:dyDescent="0.25">
      <c r="E598" s="69"/>
      <c r="F598" s="69"/>
      <c r="G598" s="69"/>
      <c r="V598" s="78"/>
    </row>
    <row r="599" spans="5:22" s="68" customFormat="1" x14ac:dyDescent="0.25">
      <c r="E599" s="69"/>
      <c r="F599" s="69"/>
      <c r="G599" s="69"/>
      <c r="V599" s="78"/>
    </row>
    <row r="600" spans="5:22" s="68" customFormat="1" x14ac:dyDescent="0.25">
      <c r="E600" s="69"/>
      <c r="F600" s="69"/>
      <c r="G600" s="69"/>
      <c r="V600" s="78"/>
    </row>
    <row r="601" spans="5:22" s="68" customFormat="1" x14ac:dyDescent="0.25">
      <c r="E601" s="69"/>
      <c r="F601" s="69"/>
      <c r="G601" s="69"/>
      <c r="V601" s="78"/>
    </row>
    <row r="602" spans="5:22" s="68" customFormat="1" x14ac:dyDescent="0.25">
      <c r="E602" s="69"/>
      <c r="F602" s="69"/>
      <c r="G602" s="69"/>
      <c r="V602" s="78"/>
    </row>
    <row r="603" spans="5:22" s="68" customFormat="1" x14ac:dyDescent="0.25">
      <c r="E603" s="69"/>
      <c r="F603" s="69"/>
      <c r="G603" s="69"/>
      <c r="V603" s="78"/>
    </row>
    <row r="604" spans="5:22" s="68" customFormat="1" x14ac:dyDescent="0.25">
      <c r="E604" s="69"/>
      <c r="F604" s="69"/>
      <c r="G604" s="69"/>
      <c r="V604" s="78"/>
    </row>
    <row r="605" spans="5:22" s="68" customFormat="1" x14ac:dyDescent="0.25">
      <c r="E605" s="69"/>
      <c r="F605" s="69"/>
      <c r="G605" s="69"/>
      <c r="V605" s="78"/>
    </row>
    <row r="606" spans="5:22" s="68" customFormat="1" x14ac:dyDescent="0.25">
      <c r="E606" s="69"/>
      <c r="F606" s="69"/>
      <c r="G606" s="69"/>
      <c r="V606" s="78"/>
    </row>
    <row r="607" spans="5:22" s="68" customFormat="1" x14ac:dyDescent="0.25">
      <c r="E607" s="69"/>
      <c r="F607" s="69"/>
      <c r="G607" s="69"/>
      <c r="V607" s="78"/>
    </row>
    <row r="608" spans="5:22" s="68" customFormat="1" x14ac:dyDescent="0.25">
      <c r="E608" s="69"/>
      <c r="F608" s="69"/>
      <c r="G608" s="69"/>
      <c r="V608" s="78"/>
    </row>
    <row r="609" spans="5:22" s="68" customFormat="1" x14ac:dyDescent="0.25">
      <c r="E609" s="69"/>
      <c r="F609" s="69"/>
      <c r="G609" s="69"/>
      <c r="V609" s="78"/>
    </row>
    <row r="610" spans="5:22" s="68" customFormat="1" x14ac:dyDescent="0.25">
      <c r="E610" s="69"/>
      <c r="F610" s="69"/>
      <c r="G610" s="69"/>
      <c r="V610" s="78"/>
    </row>
    <row r="611" spans="5:22" s="68" customFormat="1" x14ac:dyDescent="0.25">
      <c r="E611" s="69"/>
      <c r="F611" s="69"/>
      <c r="G611" s="69"/>
      <c r="V611" s="78"/>
    </row>
    <row r="612" spans="5:22" s="68" customFormat="1" x14ac:dyDescent="0.25">
      <c r="E612" s="69"/>
      <c r="F612" s="69"/>
      <c r="G612" s="69"/>
      <c r="V612" s="78"/>
    </row>
    <row r="613" spans="5:22" s="68" customFormat="1" x14ac:dyDescent="0.25">
      <c r="E613" s="69"/>
      <c r="F613" s="69"/>
      <c r="G613" s="69"/>
      <c r="V613" s="78"/>
    </row>
    <row r="614" spans="5:22" s="68" customFormat="1" x14ac:dyDescent="0.25">
      <c r="E614" s="69"/>
      <c r="F614" s="69"/>
      <c r="G614" s="69"/>
      <c r="V614" s="78"/>
    </row>
    <row r="615" spans="5:22" s="68" customFormat="1" x14ac:dyDescent="0.25">
      <c r="E615" s="69"/>
      <c r="F615" s="69"/>
      <c r="G615" s="69"/>
      <c r="V615" s="78"/>
    </row>
    <row r="616" spans="5:22" s="68" customFormat="1" x14ac:dyDescent="0.25">
      <c r="E616" s="69"/>
      <c r="F616" s="69"/>
      <c r="G616" s="69"/>
      <c r="V616" s="78"/>
    </row>
    <row r="617" spans="5:22" s="68" customFormat="1" x14ac:dyDescent="0.25">
      <c r="E617" s="69"/>
      <c r="F617" s="69"/>
      <c r="G617" s="69"/>
      <c r="V617" s="78"/>
    </row>
    <row r="618" spans="5:22" s="68" customFormat="1" x14ac:dyDescent="0.25">
      <c r="E618" s="69"/>
      <c r="F618" s="69"/>
      <c r="G618" s="69"/>
      <c r="V618" s="78"/>
    </row>
    <row r="619" spans="5:22" s="68" customFormat="1" x14ac:dyDescent="0.25">
      <c r="E619" s="69"/>
      <c r="F619" s="69"/>
      <c r="G619" s="69"/>
      <c r="V619" s="78"/>
    </row>
    <row r="620" spans="5:22" s="68" customFormat="1" x14ac:dyDescent="0.25">
      <c r="E620" s="69"/>
      <c r="F620" s="69"/>
      <c r="G620" s="69"/>
      <c r="V620" s="78"/>
    </row>
    <row r="621" spans="5:22" s="68" customFormat="1" x14ac:dyDescent="0.25">
      <c r="E621" s="69"/>
      <c r="F621" s="69"/>
      <c r="G621" s="69"/>
      <c r="V621" s="78"/>
    </row>
    <row r="622" spans="5:22" s="68" customFormat="1" x14ac:dyDescent="0.25">
      <c r="E622" s="69"/>
      <c r="F622" s="69"/>
      <c r="G622" s="69"/>
      <c r="V622" s="78"/>
    </row>
    <row r="623" spans="5:22" s="68" customFormat="1" x14ac:dyDescent="0.25">
      <c r="E623" s="69"/>
      <c r="F623" s="69"/>
      <c r="G623" s="69"/>
      <c r="V623" s="78"/>
    </row>
    <row r="624" spans="5:22" s="68" customFormat="1" x14ac:dyDescent="0.25">
      <c r="E624" s="69"/>
      <c r="F624" s="69"/>
      <c r="G624" s="69"/>
      <c r="V624" s="78"/>
    </row>
    <row r="625" spans="5:22" s="68" customFormat="1" x14ac:dyDescent="0.25">
      <c r="E625" s="69"/>
      <c r="F625" s="69"/>
      <c r="G625" s="69"/>
      <c r="V625" s="78"/>
    </row>
    <row r="626" spans="5:22" s="68" customFormat="1" x14ac:dyDescent="0.25">
      <c r="E626" s="69"/>
      <c r="F626" s="69"/>
      <c r="G626" s="69"/>
      <c r="V626" s="78"/>
    </row>
    <row r="627" spans="5:22" s="68" customFormat="1" x14ac:dyDescent="0.25">
      <c r="E627" s="69"/>
      <c r="F627" s="69"/>
      <c r="G627" s="69"/>
      <c r="V627" s="78"/>
    </row>
    <row r="628" spans="5:22" s="68" customFormat="1" x14ac:dyDescent="0.25">
      <c r="E628" s="69"/>
      <c r="F628" s="69"/>
      <c r="G628" s="69"/>
      <c r="V628" s="78"/>
    </row>
    <row r="629" spans="5:22" s="68" customFormat="1" x14ac:dyDescent="0.25">
      <c r="E629" s="69"/>
      <c r="F629" s="69"/>
      <c r="G629" s="69"/>
      <c r="V629" s="78"/>
    </row>
    <row r="630" spans="5:22" s="68" customFormat="1" x14ac:dyDescent="0.25">
      <c r="E630" s="69"/>
      <c r="F630" s="69"/>
      <c r="G630" s="69"/>
      <c r="V630" s="78"/>
    </row>
    <row r="631" spans="5:22" s="68" customFormat="1" x14ac:dyDescent="0.25">
      <c r="E631" s="69"/>
      <c r="F631" s="69"/>
      <c r="G631" s="69"/>
      <c r="V631" s="78"/>
    </row>
    <row r="632" spans="5:22" s="68" customFormat="1" x14ac:dyDescent="0.25">
      <c r="E632" s="69"/>
      <c r="F632" s="69"/>
      <c r="G632" s="69"/>
      <c r="V632" s="78"/>
    </row>
    <row r="633" spans="5:22" s="68" customFormat="1" x14ac:dyDescent="0.25">
      <c r="E633" s="69"/>
      <c r="F633" s="69"/>
      <c r="G633" s="69"/>
      <c r="V633" s="78"/>
    </row>
    <row r="634" spans="5:22" s="68" customFormat="1" x14ac:dyDescent="0.25">
      <c r="E634" s="69"/>
      <c r="F634" s="69"/>
      <c r="G634" s="69"/>
      <c r="V634" s="78"/>
    </row>
    <row r="635" spans="5:22" s="68" customFormat="1" x14ac:dyDescent="0.25">
      <c r="E635" s="69"/>
      <c r="F635" s="69"/>
      <c r="G635" s="69"/>
      <c r="V635" s="78"/>
    </row>
    <row r="636" spans="5:22" s="68" customFormat="1" x14ac:dyDescent="0.25">
      <c r="E636" s="69"/>
      <c r="F636" s="69"/>
      <c r="G636" s="69"/>
      <c r="V636" s="78"/>
    </row>
    <row r="637" spans="5:22" s="68" customFormat="1" x14ac:dyDescent="0.25">
      <c r="E637" s="69"/>
      <c r="F637" s="69"/>
      <c r="G637" s="69"/>
      <c r="V637" s="78"/>
    </row>
    <row r="638" spans="5:22" s="68" customFormat="1" x14ac:dyDescent="0.25">
      <c r="E638" s="69"/>
      <c r="F638" s="69"/>
      <c r="G638" s="69"/>
      <c r="V638" s="78"/>
    </row>
    <row r="639" spans="5:22" s="68" customFormat="1" x14ac:dyDescent="0.25">
      <c r="E639" s="69"/>
      <c r="F639" s="69"/>
      <c r="G639" s="69"/>
      <c r="V639" s="78"/>
    </row>
    <row r="640" spans="5:22" s="68" customFormat="1" x14ac:dyDescent="0.25">
      <c r="E640" s="69"/>
      <c r="F640" s="69"/>
      <c r="G640" s="69"/>
      <c r="V640" s="78"/>
    </row>
    <row r="641" spans="5:22" s="68" customFormat="1" x14ac:dyDescent="0.25">
      <c r="E641" s="69"/>
      <c r="F641" s="69"/>
      <c r="G641" s="69"/>
      <c r="V641" s="78"/>
    </row>
    <row r="642" spans="5:22" s="68" customFormat="1" x14ac:dyDescent="0.25">
      <c r="E642" s="69"/>
      <c r="F642" s="69"/>
      <c r="G642" s="69"/>
      <c r="V642" s="78"/>
    </row>
    <row r="643" spans="5:22" s="68" customFormat="1" x14ac:dyDescent="0.25">
      <c r="E643" s="69"/>
      <c r="F643" s="69"/>
      <c r="G643" s="69"/>
      <c r="V643" s="78"/>
    </row>
    <row r="644" spans="5:22" s="68" customFormat="1" x14ac:dyDescent="0.25">
      <c r="E644" s="69"/>
      <c r="F644" s="69"/>
      <c r="G644" s="69"/>
      <c r="V644" s="78"/>
    </row>
    <row r="645" spans="5:22" s="68" customFormat="1" x14ac:dyDescent="0.25">
      <c r="E645" s="69"/>
      <c r="F645" s="69"/>
      <c r="G645" s="69"/>
      <c r="V645" s="78"/>
    </row>
    <row r="646" spans="5:22" s="68" customFormat="1" x14ac:dyDescent="0.25">
      <c r="E646" s="69"/>
      <c r="F646" s="69"/>
      <c r="G646" s="69"/>
      <c r="V646" s="78"/>
    </row>
    <row r="647" spans="5:22" s="68" customFormat="1" x14ac:dyDescent="0.25">
      <c r="E647" s="69"/>
      <c r="F647" s="69"/>
      <c r="G647" s="69"/>
      <c r="V647" s="78"/>
    </row>
    <row r="648" spans="5:22" s="68" customFormat="1" x14ac:dyDescent="0.25">
      <c r="E648" s="69"/>
      <c r="F648" s="69"/>
      <c r="G648" s="69"/>
      <c r="V648" s="78"/>
    </row>
    <row r="649" spans="5:22" s="68" customFormat="1" x14ac:dyDescent="0.25">
      <c r="E649" s="69"/>
      <c r="F649" s="69"/>
      <c r="G649" s="69"/>
      <c r="V649" s="78"/>
    </row>
    <row r="650" spans="5:22" s="68" customFormat="1" x14ac:dyDescent="0.25">
      <c r="E650" s="69"/>
      <c r="F650" s="69"/>
      <c r="G650" s="69"/>
      <c r="V650" s="78"/>
    </row>
    <row r="651" spans="5:22" s="68" customFormat="1" x14ac:dyDescent="0.25">
      <c r="E651" s="69"/>
      <c r="F651" s="69"/>
      <c r="G651" s="69"/>
      <c r="V651" s="78"/>
    </row>
    <row r="652" spans="5:22" s="68" customFormat="1" x14ac:dyDescent="0.25">
      <c r="E652" s="69"/>
      <c r="F652" s="69"/>
      <c r="G652" s="69"/>
      <c r="V652" s="78"/>
    </row>
    <row r="653" spans="5:22" s="68" customFormat="1" x14ac:dyDescent="0.25">
      <c r="E653" s="69"/>
      <c r="F653" s="69"/>
      <c r="G653" s="69"/>
      <c r="V653" s="78"/>
    </row>
    <row r="654" spans="5:22" s="68" customFormat="1" x14ac:dyDescent="0.25">
      <c r="E654" s="69"/>
      <c r="F654" s="69"/>
      <c r="G654" s="69"/>
      <c r="V654" s="78"/>
    </row>
    <row r="655" spans="5:22" s="68" customFormat="1" x14ac:dyDescent="0.25">
      <c r="E655" s="69"/>
      <c r="F655" s="69"/>
      <c r="G655" s="69"/>
      <c r="V655" s="78"/>
    </row>
    <row r="656" spans="5:22" s="68" customFormat="1" x14ac:dyDescent="0.25">
      <c r="E656" s="69"/>
      <c r="F656" s="69"/>
      <c r="G656" s="69"/>
      <c r="V656" s="78"/>
    </row>
    <row r="657" spans="5:22" s="68" customFormat="1" x14ac:dyDescent="0.25">
      <c r="E657" s="69"/>
      <c r="F657" s="69"/>
      <c r="G657" s="69"/>
      <c r="V657" s="78"/>
    </row>
    <row r="658" spans="5:22" s="68" customFormat="1" x14ac:dyDescent="0.25">
      <c r="E658" s="69"/>
      <c r="F658" s="69"/>
      <c r="G658" s="69"/>
      <c r="V658" s="78"/>
    </row>
    <row r="659" spans="5:22" s="68" customFormat="1" x14ac:dyDescent="0.25">
      <c r="E659" s="69"/>
      <c r="F659" s="69"/>
      <c r="G659" s="69"/>
      <c r="V659" s="78"/>
    </row>
    <row r="660" spans="5:22" s="68" customFormat="1" x14ac:dyDescent="0.25">
      <c r="E660" s="69"/>
      <c r="F660" s="69"/>
      <c r="G660" s="69"/>
      <c r="V660" s="78"/>
    </row>
    <row r="661" spans="5:22" s="68" customFormat="1" x14ac:dyDescent="0.25">
      <c r="E661" s="69"/>
      <c r="F661" s="69"/>
      <c r="G661" s="69"/>
      <c r="V661" s="78"/>
    </row>
    <row r="662" spans="5:22" s="68" customFormat="1" x14ac:dyDescent="0.25">
      <c r="E662" s="69"/>
      <c r="F662" s="69"/>
      <c r="G662" s="69"/>
      <c r="V662" s="78"/>
    </row>
    <row r="663" spans="5:22" s="68" customFormat="1" x14ac:dyDescent="0.25">
      <c r="E663" s="69"/>
      <c r="F663" s="69"/>
      <c r="G663" s="69"/>
      <c r="V663" s="78"/>
    </row>
    <row r="664" spans="5:22" s="68" customFormat="1" x14ac:dyDescent="0.25">
      <c r="E664" s="69"/>
      <c r="F664" s="69"/>
      <c r="G664" s="69"/>
      <c r="V664" s="78"/>
    </row>
    <row r="665" spans="5:22" s="68" customFormat="1" x14ac:dyDescent="0.25">
      <c r="E665" s="69"/>
      <c r="F665" s="69"/>
      <c r="G665" s="69"/>
      <c r="V665" s="78"/>
    </row>
    <row r="666" spans="5:22" s="68" customFormat="1" x14ac:dyDescent="0.25">
      <c r="E666" s="69"/>
      <c r="F666" s="69"/>
      <c r="G666" s="69"/>
      <c r="V666" s="78"/>
    </row>
    <row r="667" spans="5:22" s="68" customFormat="1" x14ac:dyDescent="0.25">
      <c r="E667" s="69"/>
      <c r="F667" s="69"/>
      <c r="G667" s="69"/>
      <c r="V667" s="78"/>
    </row>
    <row r="668" spans="5:22" s="68" customFormat="1" x14ac:dyDescent="0.25">
      <c r="E668" s="69"/>
      <c r="F668" s="69"/>
      <c r="G668" s="69"/>
      <c r="V668" s="78"/>
    </row>
    <row r="669" spans="5:22" s="68" customFormat="1" x14ac:dyDescent="0.25">
      <c r="E669" s="69"/>
      <c r="F669" s="69"/>
      <c r="G669" s="69"/>
      <c r="V669" s="78"/>
    </row>
    <row r="670" spans="5:22" s="68" customFormat="1" x14ac:dyDescent="0.25">
      <c r="E670" s="69"/>
      <c r="F670" s="69"/>
      <c r="G670" s="69"/>
      <c r="V670" s="78"/>
    </row>
    <row r="671" spans="5:22" s="68" customFormat="1" x14ac:dyDescent="0.25">
      <c r="E671" s="69"/>
      <c r="F671" s="69"/>
      <c r="G671" s="69"/>
      <c r="V671" s="78"/>
    </row>
    <row r="672" spans="5:22" s="68" customFormat="1" x14ac:dyDescent="0.25">
      <c r="E672" s="69"/>
      <c r="F672" s="69"/>
      <c r="G672" s="69"/>
      <c r="V672" s="78"/>
    </row>
    <row r="673" spans="5:22" s="68" customFormat="1" x14ac:dyDescent="0.25">
      <c r="E673" s="69"/>
      <c r="F673" s="69"/>
      <c r="G673" s="69"/>
      <c r="V673" s="78"/>
    </row>
    <row r="674" spans="5:22" s="68" customFormat="1" x14ac:dyDescent="0.25">
      <c r="E674" s="69"/>
      <c r="F674" s="69"/>
      <c r="G674" s="69"/>
      <c r="V674" s="78"/>
    </row>
    <row r="675" spans="5:22" s="68" customFormat="1" x14ac:dyDescent="0.25">
      <c r="E675" s="69"/>
      <c r="F675" s="69"/>
      <c r="G675" s="69"/>
      <c r="V675" s="78"/>
    </row>
    <row r="676" spans="5:22" s="68" customFormat="1" x14ac:dyDescent="0.25">
      <c r="E676" s="69"/>
      <c r="F676" s="69"/>
      <c r="G676" s="69"/>
      <c r="V676" s="78"/>
    </row>
    <row r="677" spans="5:22" s="68" customFormat="1" x14ac:dyDescent="0.25">
      <c r="E677" s="69"/>
      <c r="F677" s="69"/>
      <c r="G677" s="69"/>
      <c r="V677" s="78"/>
    </row>
    <row r="678" spans="5:22" s="68" customFormat="1" x14ac:dyDescent="0.25">
      <c r="E678" s="69"/>
      <c r="F678" s="69"/>
      <c r="G678" s="69"/>
      <c r="V678" s="78"/>
    </row>
    <row r="679" spans="5:22" s="68" customFormat="1" x14ac:dyDescent="0.25">
      <c r="E679" s="69"/>
      <c r="F679" s="69"/>
      <c r="G679" s="69"/>
      <c r="V679" s="78"/>
    </row>
    <row r="680" spans="5:22" s="68" customFormat="1" x14ac:dyDescent="0.25">
      <c r="E680" s="69"/>
      <c r="F680" s="69"/>
      <c r="G680" s="69"/>
      <c r="V680" s="78"/>
    </row>
    <row r="681" spans="5:22" s="68" customFormat="1" x14ac:dyDescent="0.25">
      <c r="E681" s="69"/>
      <c r="F681" s="69"/>
      <c r="G681" s="69"/>
      <c r="V681" s="78"/>
    </row>
    <row r="682" spans="5:22" s="68" customFormat="1" x14ac:dyDescent="0.25">
      <c r="E682" s="69"/>
      <c r="F682" s="69"/>
      <c r="G682" s="69"/>
      <c r="V682" s="78"/>
    </row>
    <row r="683" spans="5:22" s="68" customFormat="1" x14ac:dyDescent="0.25">
      <c r="E683" s="69"/>
      <c r="F683" s="69"/>
      <c r="G683" s="69"/>
      <c r="V683" s="78"/>
    </row>
    <row r="684" spans="5:22" s="68" customFormat="1" x14ac:dyDescent="0.25">
      <c r="E684" s="69"/>
      <c r="F684" s="69"/>
      <c r="G684" s="69"/>
      <c r="V684" s="78"/>
    </row>
    <row r="685" spans="5:22" s="68" customFormat="1" x14ac:dyDescent="0.25">
      <c r="E685" s="69"/>
      <c r="F685" s="69"/>
      <c r="G685" s="69"/>
      <c r="V685" s="78"/>
    </row>
    <row r="686" spans="5:22" s="68" customFormat="1" x14ac:dyDescent="0.25">
      <c r="E686" s="69"/>
      <c r="F686" s="69"/>
      <c r="G686" s="69"/>
      <c r="V686" s="78"/>
    </row>
    <row r="687" spans="5:22" s="68" customFormat="1" x14ac:dyDescent="0.25">
      <c r="E687" s="69"/>
      <c r="F687" s="69"/>
      <c r="G687" s="69"/>
      <c r="V687" s="78"/>
    </row>
    <row r="688" spans="5:22" s="68" customFormat="1" x14ac:dyDescent="0.25">
      <c r="E688" s="69"/>
      <c r="F688" s="69"/>
      <c r="G688" s="69"/>
      <c r="V688" s="78"/>
    </row>
    <row r="689" spans="5:22" s="68" customFormat="1" x14ac:dyDescent="0.25">
      <c r="E689" s="69"/>
      <c r="F689" s="69"/>
      <c r="G689" s="69"/>
      <c r="V689" s="78"/>
    </row>
    <row r="690" spans="5:22" s="68" customFormat="1" x14ac:dyDescent="0.25">
      <c r="E690" s="69"/>
      <c r="F690" s="69"/>
      <c r="G690" s="69"/>
      <c r="V690" s="78"/>
    </row>
    <row r="691" spans="5:22" s="68" customFormat="1" x14ac:dyDescent="0.25">
      <c r="E691" s="69"/>
      <c r="F691" s="69"/>
      <c r="G691" s="69"/>
      <c r="V691" s="78"/>
    </row>
    <row r="692" spans="5:22" s="68" customFormat="1" x14ac:dyDescent="0.25">
      <c r="E692" s="69"/>
      <c r="F692" s="69"/>
      <c r="G692" s="69"/>
      <c r="V692" s="78"/>
    </row>
    <row r="693" spans="5:22" s="68" customFormat="1" x14ac:dyDescent="0.25">
      <c r="E693" s="69"/>
      <c r="F693" s="69"/>
      <c r="G693" s="69"/>
      <c r="V693" s="78"/>
    </row>
    <row r="694" spans="5:22" s="68" customFormat="1" x14ac:dyDescent="0.25">
      <c r="E694" s="69"/>
      <c r="F694" s="69"/>
      <c r="G694" s="69"/>
      <c r="V694" s="78"/>
    </row>
    <row r="695" spans="5:22" s="68" customFormat="1" x14ac:dyDescent="0.25">
      <c r="E695" s="69"/>
      <c r="F695" s="69"/>
      <c r="G695" s="69"/>
      <c r="V695" s="78"/>
    </row>
    <row r="696" spans="5:22" s="68" customFormat="1" x14ac:dyDescent="0.25">
      <c r="E696" s="69"/>
      <c r="F696" s="69"/>
      <c r="G696" s="69"/>
      <c r="V696" s="78"/>
    </row>
    <row r="697" spans="5:22" s="68" customFormat="1" x14ac:dyDescent="0.25">
      <c r="E697" s="69"/>
      <c r="F697" s="69"/>
      <c r="G697" s="69"/>
      <c r="V697" s="78"/>
    </row>
    <row r="698" spans="5:22" s="68" customFormat="1" x14ac:dyDescent="0.25">
      <c r="E698" s="69"/>
      <c r="F698" s="69"/>
      <c r="G698" s="69"/>
      <c r="V698" s="78"/>
    </row>
    <row r="699" spans="5:22" s="68" customFormat="1" x14ac:dyDescent="0.25">
      <c r="E699" s="69"/>
      <c r="F699" s="69"/>
      <c r="G699" s="69"/>
      <c r="V699" s="78"/>
    </row>
    <row r="700" spans="5:22" s="68" customFormat="1" x14ac:dyDescent="0.25">
      <c r="E700" s="69"/>
      <c r="F700" s="69"/>
      <c r="G700" s="69"/>
      <c r="V700" s="78"/>
    </row>
    <row r="701" spans="5:22" s="68" customFormat="1" x14ac:dyDescent="0.25">
      <c r="E701" s="69"/>
      <c r="F701" s="69"/>
      <c r="G701" s="69"/>
      <c r="V701" s="78"/>
    </row>
    <row r="702" spans="5:22" s="68" customFormat="1" x14ac:dyDescent="0.25">
      <c r="E702" s="69"/>
      <c r="F702" s="69"/>
      <c r="G702" s="69"/>
      <c r="V702" s="78"/>
    </row>
    <row r="703" spans="5:22" s="68" customFormat="1" x14ac:dyDescent="0.25">
      <c r="E703" s="69"/>
      <c r="F703" s="69"/>
      <c r="G703" s="69"/>
      <c r="V703" s="78"/>
    </row>
    <row r="704" spans="5:22" s="68" customFormat="1" x14ac:dyDescent="0.25">
      <c r="E704" s="69"/>
      <c r="F704" s="69"/>
      <c r="G704" s="69"/>
      <c r="V704" s="78"/>
    </row>
    <row r="705" spans="5:22" s="68" customFormat="1" x14ac:dyDescent="0.25">
      <c r="E705" s="69"/>
      <c r="F705" s="69"/>
      <c r="G705" s="69"/>
      <c r="V705" s="78"/>
    </row>
    <row r="706" spans="5:22" s="68" customFormat="1" x14ac:dyDescent="0.25">
      <c r="E706" s="69"/>
      <c r="F706" s="69"/>
      <c r="G706" s="69"/>
      <c r="V706" s="78"/>
    </row>
    <row r="707" spans="5:22" s="68" customFormat="1" x14ac:dyDescent="0.25">
      <c r="E707" s="69"/>
      <c r="F707" s="69"/>
      <c r="G707" s="69"/>
      <c r="V707" s="78"/>
    </row>
    <row r="708" spans="5:22" s="68" customFormat="1" x14ac:dyDescent="0.25">
      <c r="E708" s="69"/>
      <c r="F708" s="69"/>
      <c r="G708" s="69"/>
      <c r="V708" s="78"/>
    </row>
    <row r="709" spans="5:22" s="68" customFormat="1" x14ac:dyDescent="0.25">
      <c r="E709" s="69"/>
      <c r="F709" s="69"/>
      <c r="G709" s="69"/>
      <c r="V709" s="78"/>
    </row>
    <row r="710" spans="5:22" s="68" customFormat="1" x14ac:dyDescent="0.25">
      <c r="E710" s="69"/>
      <c r="F710" s="69"/>
      <c r="G710" s="69"/>
      <c r="V710" s="78"/>
    </row>
    <row r="711" spans="5:22" s="68" customFormat="1" x14ac:dyDescent="0.25">
      <c r="E711" s="69"/>
      <c r="F711" s="69"/>
      <c r="G711" s="69"/>
      <c r="V711" s="78"/>
    </row>
    <row r="712" spans="5:22" s="68" customFormat="1" x14ac:dyDescent="0.25">
      <c r="E712" s="69"/>
      <c r="F712" s="69"/>
      <c r="G712" s="69"/>
      <c r="V712" s="78"/>
    </row>
    <row r="713" spans="5:22" s="68" customFormat="1" x14ac:dyDescent="0.25">
      <c r="E713" s="69"/>
      <c r="F713" s="69"/>
      <c r="G713" s="69"/>
      <c r="V713" s="78"/>
    </row>
    <row r="714" spans="5:22" s="68" customFormat="1" x14ac:dyDescent="0.25">
      <c r="E714" s="69"/>
      <c r="F714" s="69"/>
      <c r="G714" s="69"/>
      <c r="V714" s="78"/>
    </row>
    <row r="715" spans="5:22" s="68" customFormat="1" x14ac:dyDescent="0.25">
      <c r="E715" s="69"/>
      <c r="F715" s="69"/>
      <c r="G715" s="69"/>
      <c r="V715" s="78"/>
    </row>
    <row r="716" spans="5:22" s="68" customFormat="1" x14ac:dyDescent="0.25">
      <c r="E716" s="69"/>
      <c r="F716" s="69"/>
      <c r="G716" s="69"/>
      <c r="V716" s="78"/>
    </row>
    <row r="717" spans="5:22" s="68" customFormat="1" x14ac:dyDescent="0.25">
      <c r="E717" s="69"/>
      <c r="F717" s="69"/>
      <c r="G717" s="69"/>
      <c r="V717" s="78"/>
    </row>
    <row r="718" spans="5:22" s="68" customFormat="1" x14ac:dyDescent="0.25">
      <c r="E718" s="69"/>
      <c r="F718" s="69"/>
      <c r="G718" s="69"/>
      <c r="V718" s="78"/>
    </row>
    <row r="719" spans="5:22" s="68" customFormat="1" x14ac:dyDescent="0.25">
      <c r="E719" s="69"/>
      <c r="F719" s="69"/>
      <c r="G719" s="69"/>
      <c r="V719" s="78"/>
    </row>
    <row r="720" spans="5:22" s="68" customFormat="1" x14ac:dyDescent="0.25">
      <c r="E720" s="69"/>
      <c r="F720" s="69"/>
      <c r="G720" s="69"/>
      <c r="V720" s="78"/>
    </row>
    <row r="721" spans="5:22" s="68" customFormat="1" x14ac:dyDescent="0.25">
      <c r="E721" s="69"/>
      <c r="F721" s="69"/>
      <c r="G721" s="69"/>
      <c r="V721" s="78"/>
    </row>
    <row r="722" spans="5:22" s="68" customFormat="1" x14ac:dyDescent="0.25">
      <c r="E722" s="69"/>
      <c r="F722" s="69"/>
      <c r="G722" s="69"/>
      <c r="V722" s="78"/>
    </row>
    <row r="723" spans="5:22" s="68" customFormat="1" x14ac:dyDescent="0.25">
      <c r="E723" s="69"/>
      <c r="F723" s="69"/>
      <c r="G723" s="69"/>
      <c r="V723" s="78"/>
    </row>
    <row r="724" spans="5:22" s="68" customFormat="1" x14ac:dyDescent="0.25">
      <c r="E724" s="69"/>
      <c r="F724" s="69"/>
      <c r="G724" s="69"/>
      <c r="V724" s="78"/>
    </row>
    <row r="725" spans="5:22" s="68" customFormat="1" x14ac:dyDescent="0.25">
      <c r="E725" s="69"/>
      <c r="F725" s="69"/>
      <c r="G725" s="69"/>
      <c r="V725" s="78"/>
    </row>
    <row r="726" spans="5:22" s="68" customFormat="1" x14ac:dyDescent="0.25">
      <c r="E726" s="69"/>
      <c r="F726" s="69"/>
      <c r="G726" s="69"/>
      <c r="V726" s="78"/>
    </row>
    <row r="727" spans="5:22" s="68" customFormat="1" x14ac:dyDescent="0.25">
      <c r="E727" s="69"/>
      <c r="F727" s="69"/>
      <c r="G727" s="69"/>
      <c r="V727" s="78"/>
    </row>
    <row r="728" spans="5:22" s="68" customFormat="1" x14ac:dyDescent="0.25">
      <c r="E728" s="69"/>
      <c r="F728" s="69"/>
      <c r="G728" s="69"/>
      <c r="V728" s="78"/>
    </row>
    <row r="729" spans="5:22" s="68" customFormat="1" x14ac:dyDescent="0.25">
      <c r="E729" s="69"/>
      <c r="F729" s="69"/>
      <c r="G729" s="69"/>
      <c r="V729" s="78"/>
    </row>
    <row r="730" spans="5:22" s="68" customFormat="1" x14ac:dyDescent="0.25">
      <c r="E730" s="69"/>
      <c r="F730" s="69"/>
      <c r="G730" s="69"/>
      <c r="V730" s="78"/>
    </row>
    <row r="731" spans="5:22" s="68" customFormat="1" x14ac:dyDescent="0.25">
      <c r="E731" s="69"/>
      <c r="F731" s="69"/>
      <c r="G731" s="69"/>
      <c r="V731" s="78"/>
    </row>
    <row r="732" spans="5:22" s="68" customFormat="1" x14ac:dyDescent="0.25">
      <c r="E732" s="69"/>
      <c r="F732" s="69"/>
      <c r="G732" s="69"/>
      <c r="V732" s="78"/>
    </row>
    <row r="733" spans="5:22" s="68" customFormat="1" x14ac:dyDescent="0.25">
      <c r="E733" s="69"/>
      <c r="F733" s="69"/>
      <c r="G733" s="69"/>
      <c r="V733" s="78"/>
    </row>
    <row r="734" spans="5:22" s="68" customFormat="1" x14ac:dyDescent="0.25">
      <c r="E734" s="69"/>
      <c r="F734" s="69"/>
      <c r="G734" s="69"/>
      <c r="V734" s="78"/>
    </row>
    <row r="735" spans="5:22" s="68" customFormat="1" x14ac:dyDescent="0.25">
      <c r="E735" s="69"/>
      <c r="F735" s="69"/>
      <c r="G735" s="69"/>
      <c r="V735" s="78"/>
    </row>
    <row r="736" spans="5:22" s="68" customFormat="1" x14ac:dyDescent="0.25">
      <c r="E736" s="69"/>
      <c r="F736" s="69"/>
      <c r="G736" s="69"/>
      <c r="V736" s="78"/>
    </row>
    <row r="737" spans="5:22" s="68" customFormat="1" x14ac:dyDescent="0.25">
      <c r="E737" s="69"/>
      <c r="F737" s="69"/>
      <c r="G737" s="69"/>
      <c r="V737" s="78"/>
    </row>
    <row r="738" spans="5:22" s="68" customFormat="1" x14ac:dyDescent="0.25">
      <c r="E738" s="69"/>
      <c r="F738" s="69"/>
      <c r="G738" s="69"/>
      <c r="V738" s="78"/>
    </row>
    <row r="739" spans="5:22" s="68" customFormat="1" x14ac:dyDescent="0.25">
      <c r="E739" s="69"/>
      <c r="F739" s="69"/>
      <c r="G739" s="69"/>
      <c r="V739" s="78"/>
    </row>
    <row r="740" spans="5:22" s="68" customFormat="1" x14ac:dyDescent="0.25">
      <c r="E740" s="69"/>
      <c r="F740" s="69"/>
      <c r="G740" s="69"/>
      <c r="V740" s="78"/>
    </row>
    <row r="741" spans="5:22" s="68" customFormat="1" x14ac:dyDescent="0.25">
      <c r="E741" s="69"/>
      <c r="F741" s="69"/>
      <c r="G741" s="69"/>
      <c r="V741" s="78"/>
    </row>
    <row r="742" spans="5:22" s="68" customFormat="1" x14ac:dyDescent="0.25">
      <c r="E742" s="69"/>
      <c r="F742" s="69"/>
      <c r="G742" s="69"/>
      <c r="V742" s="78"/>
    </row>
    <row r="743" spans="5:22" s="68" customFormat="1" x14ac:dyDescent="0.25">
      <c r="E743" s="69"/>
      <c r="F743" s="69"/>
      <c r="G743" s="69"/>
      <c r="V743" s="78"/>
    </row>
    <row r="744" spans="5:22" s="68" customFormat="1" x14ac:dyDescent="0.25">
      <c r="E744" s="69"/>
      <c r="F744" s="69"/>
      <c r="G744" s="69"/>
      <c r="V744" s="78"/>
    </row>
    <row r="745" spans="5:22" s="68" customFormat="1" x14ac:dyDescent="0.25">
      <c r="E745" s="69"/>
      <c r="F745" s="69"/>
      <c r="G745" s="69"/>
      <c r="V745" s="78"/>
    </row>
    <row r="746" spans="5:22" s="68" customFormat="1" x14ac:dyDescent="0.25">
      <c r="E746" s="69"/>
      <c r="F746" s="69"/>
      <c r="G746" s="69"/>
      <c r="V746" s="78"/>
    </row>
    <row r="747" spans="5:22" s="68" customFormat="1" x14ac:dyDescent="0.25">
      <c r="E747" s="69"/>
      <c r="F747" s="69"/>
      <c r="G747" s="69"/>
      <c r="V747" s="78"/>
    </row>
    <row r="748" spans="5:22" s="68" customFormat="1" x14ac:dyDescent="0.25">
      <c r="E748" s="69"/>
      <c r="F748" s="69"/>
      <c r="G748" s="69"/>
      <c r="V748" s="78"/>
    </row>
    <row r="749" spans="5:22" s="68" customFormat="1" x14ac:dyDescent="0.25">
      <c r="E749" s="69"/>
      <c r="F749" s="69"/>
      <c r="G749" s="69"/>
      <c r="V749" s="78"/>
    </row>
    <row r="750" spans="5:22" s="68" customFormat="1" x14ac:dyDescent="0.25">
      <c r="E750" s="69"/>
      <c r="F750" s="69"/>
      <c r="G750" s="69"/>
      <c r="V750" s="78"/>
    </row>
    <row r="751" spans="5:22" s="68" customFormat="1" x14ac:dyDescent="0.25">
      <c r="E751" s="69"/>
      <c r="F751" s="69"/>
      <c r="G751" s="69"/>
      <c r="V751" s="78"/>
    </row>
    <row r="752" spans="5:22" s="68" customFormat="1" x14ac:dyDescent="0.25">
      <c r="E752" s="69"/>
      <c r="F752" s="69"/>
      <c r="G752" s="69"/>
      <c r="V752" s="78"/>
    </row>
    <row r="753" spans="5:22" s="68" customFormat="1" x14ac:dyDescent="0.25">
      <c r="E753" s="69"/>
      <c r="F753" s="69"/>
      <c r="G753" s="69"/>
      <c r="V753" s="78"/>
    </row>
    <row r="754" spans="5:22" s="68" customFormat="1" x14ac:dyDescent="0.25">
      <c r="E754" s="69"/>
      <c r="F754" s="69"/>
      <c r="G754" s="69"/>
      <c r="V754" s="78"/>
    </row>
    <row r="755" spans="5:22" s="68" customFormat="1" x14ac:dyDescent="0.25">
      <c r="E755" s="69"/>
      <c r="F755" s="69"/>
      <c r="G755" s="69"/>
      <c r="V755" s="78"/>
    </row>
    <row r="756" spans="5:22" s="68" customFormat="1" x14ac:dyDescent="0.25">
      <c r="E756" s="69"/>
      <c r="F756" s="69"/>
      <c r="G756" s="69"/>
      <c r="V756" s="78"/>
    </row>
    <row r="757" spans="5:22" s="68" customFormat="1" x14ac:dyDescent="0.25">
      <c r="E757" s="69"/>
      <c r="F757" s="69"/>
      <c r="G757" s="69"/>
      <c r="V757" s="78"/>
    </row>
    <row r="758" spans="5:22" s="68" customFormat="1" x14ac:dyDescent="0.25">
      <c r="E758" s="69"/>
      <c r="F758" s="69"/>
      <c r="G758" s="69"/>
      <c r="V758" s="78"/>
    </row>
    <row r="759" spans="5:22" s="68" customFormat="1" x14ac:dyDescent="0.25">
      <c r="E759" s="69"/>
      <c r="F759" s="69"/>
      <c r="G759" s="69"/>
      <c r="V759" s="78"/>
    </row>
    <row r="760" spans="5:22" s="68" customFormat="1" x14ac:dyDescent="0.25">
      <c r="E760" s="69"/>
      <c r="F760" s="69"/>
      <c r="G760" s="69"/>
      <c r="V760" s="78"/>
    </row>
    <row r="761" spans="5:22" s="68" customFormat="1" x14ac:dyDescent="0.25">
      <c r="E761" s="69"/>
      <c r="F761" s="69"/>
      <c r="G761" s="69"/>
      <c r="V761" s="78"/>
    </row>
    <row r="762" spans="5:22" s="68" customFormat="1" x14ac:dyDescent="0.25">
      <c r="E762" s="69"/>
      <c r="F762" s="69"/>
      <c r="G762" s="69"/>
      <c r="V762" s="78"/>
    </row>
    <row r="763" spans="5:22" s="68" customFormat="1" x14ac:dyDescent="0.25">
      <c r="E763" s="69"/>
      <c r="F763" s="69"/>
      <c r="G763" s="69"/>
      <c r="V763" s="78"/>
    </row>
    <row r="764" spans="5:22" s="68" customFormat="1" x14ac:dyDescent="0.25">
      <c r="E764" s="69"/>
      <c r="F764" s="69"/>
      <c r="G764" s="69"/>
      <c r="V764" s="78"/>
    </row>
    <row r="765" spans="5:22" s="68" customFormat="1" x14ac:dyDescent="0.25">
      <c r="E765" s="69"/>
      <c r="F765" s="69"/>
      <c r="G765" s="69"/>
      <c r="V765" s="78"/>
    </row>
    <row r="766" spans="5:22" s="68" customFormat="1" x14ac:dyDescent="0.25">
      <c r="E766" s="69"/>
      <c r="F766" s="69"/>
      <c r="G766" s="69"/>
      <c r="V766" s="78"/>
    </row>
    <row r="767" spans="5:22" s="68" customFormat="1" x14ac:dyDescent="0.25">
      <c r="E767" s="69"/>
      <c r="F767" s="69"/>
      <c r="G767" s="69"/>
      <c r="V767" s="78"/>
    </row>
    <row r="768" spans="5:22" s="68" customFormat="1" x14ac:dyDescent="0.25">
      <c r="E768" s="69"/>
      <c r="F768" s="69"/>
      <c r="G768" s="69"/>
      <c r="V768" s="78"/>
    </row>
    <row r="769" spans="5:22" s="68" customFormat="1" x14ac:dyDescent="0.25">
      <c r="E769" s="69"/>
      <c r="F769" s="69"/>
      <c r="G769" s="69"/>
      <c r="V769" s="78"/>
    </row>
    <row r="770" spans="5:22" s="68" customFormat="1" x14ac:dyDescent="0.25">
      <c r="E770" s="69"/>
      <c r="F770" s="69"/>
      <c r="G770" s="69"/>
      <c r="V770" s="78"/>
    </row>
    <row r="771" spans="5:22" s="68" customFormat="1" x14ac:dyDescent="0.25">
      <c r="E771" s="69"/>
      <c r="F771" s="69"/>
      <c r="G771" s="69"/>
      <c r="V771" s="78"/>
    </row>
    <row r="772" spans="5:22" s="68" customFormat="1" x14ac:dyDescent="0.25">
      <c r="E772" s="69"/>
      <c r="F772" s="69"/>
      <c r="G772" s="69"/>
      <c r="V772" s="78"/>
    </row>
    <row r="773" spans="5:22" s="68" customFormat="1" x14ac:dyDescent="0.25">
      <c r="E773" s="69"/>
      <c r="F773" s="69"/>
      <c r="G773" s="69"/>
      <c r="V773" s="78"/>
    </row>
    <row r="774" spans="5:22" s="68" customFormat="1" x14ac:dyDescent="0.25">
      <c r="E774" s="69"/>
      <c r="F774" s="69"/>
      <c r="G774" s="69"/>
      <c r="V774" s="78"/>
    </row>
    <row r="775" spans="5:22" s="68" customFormat="1" x14ac:dyDescent="0.25">
      <c r="E775" s="69"/>
      <c r="F775" s="69"/>
      <c r="G775" s="69"/>
      <c r="V775" s="78"/>
    </row>
    <row r="776" spans="5:22" s="68" customFormat="1" x14ac:dyDescent="0.25">
      <c r="E776" s="69"/>
      <c r="F776" s="69"/>
      <c r="G776" s="69"/>
      <c r="V776" s="78"/>
    </row>
    <row r="777" spans="5:22" s="68" customFormat="1" x14ac:dyDescent="0.25">
      <c r="E777" s="69"/>
      <c r="F777" s="69"/>
      <c r="G777" s="69"/>
      <c r="V777" s="78"/>
    </row>
    <row r="778" spans="5:22" s="68" customFormat="1" x14ac:dyDescent="0.25">
      <c r="E778" s="69"/>
      <c r="F778" s="69"/>
      <c r="G778" s="69"/>
      <c r="V778" s="78"/>
    </row>
    <row r="779" spans="5:22" s="68" customFormat="1" x14ac:dyDescent="0.25">
      <c r="E779" s="69"/>
      <c r="F779" s="69"/>
      <c r="G779" s="69"/>
      <c r="V779" s="78"/>
    </row>
    <row r="780" spans="5:22" s="68" customFormat="1" x14ac:dyDescent="0.25">
      <c r="E780" s="69"/>
      <c r="F780" s="69"/>
      <c r="G780" s="69"/>
      <c r="V780" s="78"/>
    </row>
    <row r="781" spans="5:22" s="68" customFormat="1" x14ac:dyDescent="0.25">
      <c r="E781" s="69"/>
      <c r="F781" s="69"/>
      <c r="G781" s="69"/>
      <c r="V781" s="78"/>
    </row>
    <row r="782" spans="5:22" s="68" customFormat="1" x14ac:dyDescent="0.25">
      <c r="E782" s="69"/>
      <c r="F782" s="69"/>
      <c r="G782" s="69"/>
      <c r="V782" s="78"/>
    </row>
    <row r="783" spans="5:22" s="68" customFormat="1" x14ac:dyDescent="0.25">
      <c r="E783" s="69"/>
      <c r="F783" s="69"/>
      <c r="G783" s="69"/>
      <c r="V783" s="78"/>
    </row>
    <row r="784" spans="5:22" s="68" customFormat="1" x14ac:dyDescent="0.25">
      <c r="E784" s="69"/>
      <c r="F784" s="69"/>
      <c r="G784" s="69"/>
      <c r="V784" s="78"/>
    </row>
    <row r="785" spans="5:22" s="68" customFormat="1" x14ac:dyDescent="0.25">
      <c r="E785" s="69"/>
      <c r="F785" s="69"/>
      <c r="G785" s="69"/>
      <c r="V785" s="78"/>
    </row>
    <row r="786" spans="5:22" s="68" customFormat="1" x14ac:dyDescent="0.25">
      <c r="E786" s="69"/>
      <c r="F786" s="69"/>
      <c r="G786" s="69"/>
      <c r="V786" s="78"/>
    </row>
    <row r="787" spans="5:22" s="68" customFormat="1" x14ac:dyDescent="0.25">
      <c r="E787" s="69"/>
      <c r="F787" s="69"/>
      <c r="G787" s="69"/>
      <c r="V787" s="78"/>
    </row>
    <row r="788" spans="5:22" s="68" customFormat="1" x14ac:dyDescent="0.25">
      <c r="E788" s="69"/>
      <c r="F788" s="69"/>
      <c r="G788" s="69"/>
      <c r="V788" s="78"/>
    </row>
    <row r="789" spans="5:22" s="68" customFormat="1" x14ac:dyDescent="0.25">
      <c r="E789" s="69"/>
      <c r="F789" s="69"/>
      <c r="G789" s="69"/>
      <c r="V789" s="78"/>
    </row>
    <row r="790" spans="5:22" s="68" customFormat="1" x14ac:dyDescent="0.25">
      <c r="E790" s="69"/>
      <c r="F790" s="69"/>
      <c r="G790" s="69"/>
      <c r="V790" s="78"/>
    </row>
    <row r="791" spans="5:22" s="68" customFormat="1" x14ac:dyDescent="0.25">
      <c r="E791" s="69"/>
      <c r="F791" s="69"/>
      <c r="G791" s="69"/>
      <c r="V791" s="78"/>
    </row>
    <row r="792" spans="5:22" s="68" customFormat="1" x14ac:dyDescent="0.25">
      <c r="E792" s="69"/>
      <c r="F792" s="69"/>
      <c r="G792" s="69"/>
      <c r="V792" s="78"/>
    </row>
    <row r="793" spans="5:22" s="68" customFormat="1" x14ac:dyDescent="0.25">
      <c r="E793" s="69"/>
      <c r="F793" s="69"/>
      <c r="G793" s="69"/>
      <c r="V793" s="78"/>
    </row>
    <row r="794" spans="5:22" s="68" customFormat="1" x14ac:dyDescent="0.25">
      <c r="E794" s="69"/>
      <c r="F794" s="69"/>
      <c r="G794" s="69"/>
      <c r="V794" s="78"/>
    </row>
    <row r="795" spans="5:22" s="68" customFormat="1" x14ac:dyDescent="0.25">
      <c r="E795" s="69"/>
      <c r="F795" s="69"/>
      <c r="G795" s="69"/>
      <c r="V795" s="78"/>
    </row>
    <row r="796" spans="5:22" s="68" customFormat="1" x14ac:dyDescent="0.25">
      <c r="E796" s="69"/>
      <c r="F796" s="69"/>
      <c r="G796" s="69"/>
      <c r="V796" s="78"/>
    </row>
    <row r="797" spans="5:22" s="68" customFormat="1" x14ac:dyDescent="0.25">
      <c r="E797" s="69"/>
      <c r="F797" s="69"/>
      <c r="G797" s="69"/>
      <c r="V797" s="78"/>
    </row>
    <row r="798" spans="5:22" s="68" customFormat="1" x14ac:dyDescent="0.25">
      <c r="E798" s="69"/>
      <c r="F798" s="69"/>
      <c r="G798" s="69"/>
      <c r="V798" s="78"/>
    </row>
    <row r="799" spans="5:22" s="68" customFormat="1" x14ac:dyDescent="0.25">
      <c r="E799" s="69"/>
      <c r="F799" s="69"/>
      <c r="G799" s="69"/>
      <c r="V799" s="78"/>
    </row>
    <row r="800" spans="5:22" s="68" customFormat="1" x14ac:dyDescent="0.25">
      <c r="E800" s="69"/>
      <c r="F800" s="69"/>
      <c r="G800" s="69"/>
      <c r="V800" s="78"/>
    </row>
    <row r="801" spans="5:22" s="68" customFormat="1" x14ac:dyDescent="0.25">
      <c r="E801" s="69"/>
      <c r="F801" s="69"/>
      <c r="G801" s="69"/>
      <c r="V801" s="78"/>
    </row>
    <row r="802" spans="5:22" s="68" customFormat="1" x14ac:dyDescent="0.25">
      <c r="E802" s="69"/>
      <c r="F802" s="69"/>
      <c r="G802" s="69"/>
      <c r="V802" s="78"/>
    </row>
    <row r="803" spans="5:22" s="68" customFormat="1" x14ac:dyDescent="0.25">
      <c r="E803" s="69"/>
      <c r="F803" s="69"/>
      <c r="G803" s="69"/>
      <c r="V803" s="78"/>
    </row>
    <row r="804" spans="5:22" s="68" customFormat="1" x14ac:dyDescent="0.25">
      <c r="E804" s="69"/>
      <c r="F804" s="69"/>
      <c r="G804" s="69"/>
      <c r="V804" s="78"/>
    </row>
    <row r="805" spans="5:22" s="68" customFormat="1" x14ac:dyDescent="0.25">
      <c r="E805" s="69"/>
      <c r="F805" s="69"/>
      <c r="G805" s="69"/>
      <c r="V805" s="78"/>
    </row>
    <row r="806" spans="5:22" s="68" customFormat="1" x14ac:dyDescent="0.25">
      <c r="E806" s="69"/>
      <c r="F806" s="69"/>
      <c r="G806" s="69"/>
      <c r="V806" s="78"/>
    </row>
    <row r="807" spans="5:22" s="68" customFormat="1" x14ac:dyDescent="0.25">
      <c r="E807" s="69"/>
      <c r="F807" s="69"/>
      <c r="G807" s="69"/>
      <c r="V807" s="78"/>
    </row>
    <row r="808" spans="5:22" s="68" customFormat="1" x14ac:dyDescent="0.25">
      <c r="E808" s="69"/>
      <c r="F808" s="69"/>
      <c r="G808" s="69"/>
      <c r="V808" s="78"/>
    </row>
    <row r="809" spans="5:22" s="68" customFormat="1" x14ac:dyDescent="0.25">
      <c r="E809" s="69"/>
      <c r="F809" s="69"/>
      <c r="G809" s="69"/>
      <c r="V809" s="78"/>
    </row>
    <row r="810" spans="5:22" s="68" customFormat="1" x14ac:dyDescent="0.25">
      <c r="E810" s="69"/>
      <c r="F810" s="69"/>
      <c r="G810" s="69"/>
      <c r="V810" s="78"/>
    </row>
    <row r="811" spans="5:22" s="68" customFormat="1" x14ac:dyDescent="0.25">
      <c r="E811" s="69"/>
      <c r="F811" s="69"/>
      <c r="G811" s="69"/>
      <c r="V811" s="78"/>
    </row>
    <row r="812" spans="5:22" s="68" customFormat="1" x14ac:dyDescent="0.25">
      <c r="E812" s="69"/>
      <c r="F812" s="69"/>
      <c r="G812" s="69"/>
      <c r="V812" s="78"/>
    </row>
    <row r="813" spans="5:22" s="68" customFormat="1" x14ac:dyDescent="0.25">
      <c r="E813" s="69"/>
      <c r="F813" s="69"/>
      <c r="G813" s="69"/>
      <c r="V813" s="78"/>
    </row>
    <row r="814" spans="5:22" s="68" customFormat="1" x14ac:dyDescent="0.25">
      <c r="E814" s="69"/>
      <c r="F814" s="69"/>
      <c r="G814" s="69"/>
      <c r="V814" s="78"/>
    </row>
    <row r="815" spans="5:22" s="68" customFormat="1" x14ac:dyDescent="0.25">
      <c r="E815" s="69"/>
      <c r="F815" s="69"/>
      <c r="G815" s="69"/>
      <c r="V815" s="78"/>
    </row>
    <row r="816" spans="5:22" s="68" customFormat="1" x14ac:dyDescent="0.25">
      <c r="E816" s="69"/>
      <c r="F816" s="69"/>
      <c r="G816" s="69"/>
      <c r="V816" s="78"/>
    </row>
    <row r="817" spans="5:22" s="68" customFormat="1" x14ac:dyDescent="0.25">
      <c r="E817" s="69"/>
      <c r="F817" s="69"/>
      <c r="G817" s="69"/>
      <c r="V817" s="78"/>
    </row>
    <row r="818" spans="5:22" s="68" customFormat="1" x14ac:dyDescent="0.25">
      <c r="E818" s="69"/>
      <c r="F818" s="69"/>
      <c r="G818" s="69"/>
      <c r="V818" s="78"/>
    </row>
    <row r="819" spans="5:22" s="68" customFormat="1" x14ac:dyDescent="0.25">
      <c r="E819" s="69"/>
      <c r="F819" s="69"/>
      <c r="G819" s="69"/>
      <c r="V819" s="78"/>
    </row>
    <row r="820" spans="5:22" s="68" customFormat="1" x14ac:dyDescent="0.25">
      <c r="E820" s="69"/>
      <c r="F820" s="69"/>
      <c r="G820" s="69"/>
      <c r="V820" s="78"/>
    </row>
    <row r="821" spans="5:22" s="68" customFormat="1" x14ac:dyDescent="0.25">
      <c r="E821" s="69"/>
      <c r="F821" s="69"/>
      <c r="G821" s="69"/>
      <c r="V821" s="78"/>
    </row>
    <row r="822" spans="5:22" s="68" customFormat="1" x14ac:dyDescent="0.25">
      <c r="E822" s="69"/>
      <c r="F822" s="69"/>
      <c r="G822" s="69"/>
      <c r="V822" s="78"/>
    </row>
    <row r="823" spans="5:22" s="68" customFormat="1" x14ac:dyDescent="0.25">
      <c r="E823" s="69"/>
      <c r="F823" s="69"/>
      <c r="G823" s="69"/>
      <c r="V823" s="78"/>
    </row>
    <row r="824" spans="5:22" s="68" customFormat="1" x14ac:dyDescent="0.25">
      <c r="E824" s="69"/>
      <c r="F824" s="69"/>
      <c r="G824" s="69"/>
      <c r="V824" s="78"/>
    </row>
    <row r="825" spans="5:22" s="68" customFormat="1" x14ac:dyDescent="0.25">
      <c r="E825" s="69"/>
      <c r="F825" s="69"/>
      <c r="G825" s="69"/>
      <c r="V825" s="78"/>
    </row>
    <row r="826" spans="5:22" s="68" customFormat="1" x14ac:dyDescent="0.25">
      <c r="E826" s="69"/>
      <c r="F826" s="69"/>
      <c r="G826" s="69"/>
      <c r="V826" s="78"/>
    </row>
    <row r="827" spans="5:22" s="68" customFormat="1" x14ac:dyDescent="0.25">
      <c r="E827" s="69"/>
      <c r="F827" s="69"/>
      <c r="G827" s="69"/>
      <c r="V827" s="78"/>
    </row>
    <row r="828" spans="5:22" s="68" customFormat="1" x14ac:dyDescent="0.25">
      <c r="E828" s="69"/>
      <c r="F828" s="69"/>
      <c r="G828" s="69"/>
      <c r="V828" s="78"/>
    </row>
    <row r="829" spans="5:22" s="68" customFormat="1" x14ac:dyDescent="0.25">
      <c r="E829" s="69"/>
      <c r="F829" s="69"/>
      <c r="G829" s="69"/>
      <c r="V829" s="78"/>
    </row>
    <row r="830" spans="5:22" s="68" customFormat="1" x14ac:dyDescent="0.25">
      <c r="E830" s="69"/>
      <c r="F830" s="69"/>
      <c r="G830" s="69"/>
      <c r="V830" s="78"/>
    </row>
    <row r="831" spans="5:22" s="68" customFormat="1" x14ac:dyDescent="0.25">
      <c r="E831" s="69"/>
      <c r="F831" s="69"/>
      <c r="G831" s="69"/>
      <c r="V831" s="78"/>
    </row>
    <row r="832" spans="5:22" s="68" customFormat="1" x14ac:dyDescent="0.25">
      <c r="E832" s="69"/>
      <c r="F832" s="69"/>
      <c r="G832" s="69"/>
      <c r="V832" s="78"/>
    </row>
    <row r="833" spans="5:22" s="68" customFormat="1" x14ac:dyDescent="0.25">
      <c r="E833" s="69"/>
      <c r="F833" s="69"/>
      <c r="G833" s="69"/>
      <c r="V833" s="78"/>
    </row>
    <row r="834" spans="5:22" s="68" customFormat="1" x14ac:dyDescent="0.25">
      <c r="E834" s="69"/>
      <c r="F834" s="69"/>
      <c r="G834" s="69"/>
      <c r="V834" s="78"/>
    </row>
    <row r="835" spans="5:22" s="68" customFormat="1" x14ac:dyDescent="0.25">
      <c r="E835" s="69"/>
      <c r="F835" s="69"/>
      <c r="G835" s="69"/>
      <c r="V835" s="78"/>
    </row>
    <row r="836" spans="5:22" s="68" customFormat="1" x14ac:dyDescent="0.25">
      <c r="E836" s="69"/>
      <c r="F836" s="69"/>
      <c r="G836" s="69"/>
      <c r="V836" s="78"/>
    </row>
    <row r="837" spans="5:22" s="68" customFormat="1" x14ac:dyDescent="0.25">
      <c r="E837" s="69"/>
      <c r="F837" s="69"/>
      <c r="G837" s="69"/>
      <c r="V837" s="78"/>
    </row>
    <row r="838" spans="5:22" s="68" customFormat="1" x14ac:dyDescent="0.25">
      <c r="E838" s="69"/>
      <c r="F838" s="69"/>
      <c r="G838" s="69"/>
      <c r="V838" s="78"/>
    </row>
    <row r="839" spans="5:22" s="68" customFormat="1" x14ac:dyDescent="0.25">
      <c r="E839" s="69"/>
      <c r="F839" s="69"/>
      <c r="G839" s="69"/>
      <c r="V839" s="78"/>
    </row>
    <row r="840" spans="5:22" s="68" customFormat="1" x14ac:dyDescent="0.25">
      <c r="E840" s="69"/>
      <c r="F840" s="69"/>
      <c r="G840" s="69"/>
      <c r="V840" s="78"/>
    </row>
    <row r="841" spans="5:22" s="68" customFormat="1" x14ac:dyDescent="0.25">
      <c r="E841" s="69"/>
      <c r="F841" s="69"/>
      <c r="G841" s="69"/>
      <c r="V841" s="78"/>
    </row>
    <row r="842" spans="5:22" s="68" customFormat="1" x14ac:dyDescent="0.25">
      <c r="E842" s="69"/>
      <c r="F842" s="69"/>
      <c r="G842" s="69"/>
      <c r="V842" s="78"/>
    </row>
    <row r="843" spans="5:22" s="68" customFormat="1" x14ac:dyDescent="0.25">
      <c r="E843" s="69"/>
      <c r="F843" s="69"/>
      <c r="G843" s="69"/>
      <c r="V843" s="78"/>
    </row>
    <row r="844" spans="5:22" s="68" customFormat="1" x14ac:dyDescent="0.25">
      <c r="E844" s="69"/>
      <c r="F844" s="69"/>
      <c r="G844" s="69"/>
      <c r="V844" s="78"/>
    </row>
    <row r="845" spans="5:22" s="68" customFormat="1" x14ac:dyDescent="0.25">
      <c r="E845" s="69"/>
      <c r="F845" s="69"/>
      <c r="G845" s="69"/>
      <c r="V845" s="78"/>
    </row>
    <row r="846" spans="5:22" s="68" customFormat="1" x14ac:dyDescent="0.25">
      <c r="E846" s="69"/>
      <c r="F846" s="69"/>
      <c r="G846" s="69"/>
      <c r="V846" s="78"/>
    </row>
    <row r="847" spans="5:22" s="68" customFormat="1" x14ac:dyDescent="0.25">
      <c r="E847" s="69"/>
      <c r="F847" s="69"/>
      <c r="G847" s="69"/>
      <c r="V847" s="78"/>
    </row>
    <row r="848" spans="5:22" s="68" customFormat="1" x14ac:dyDescent="0.25">
      <c r="E848" s="69"/>
      <c r="F848" s="69"/>
      <c r="G848" s="69"/>
      <c r="V848" s="78"/>
    </row>
    <row r="849" spans="5:22" s="68" customFormat="1" x14ac:dyDescent="0.25">
      <c r="E849" s="69"/>
      <c r="F849" s="69"/>
      <c r="G849" s="69"/>
      <c r="V849" s="78"/>
    </row>
    <row r="850" spans="5:22" s="68" customFormat="1" x14ac:dyDescent="0.25">
      <c r="E850" s="69"/>
      <c r="F850" s="69"/>
      <c r="G850" s="69"/>
      <c r="V850" s="78"/>
    </row>
    <row r="851" spans="5:22" s="68" customFormat="1" x14ac:dyDescent="0.25">
      <c r="E851" s="69"/>
      <c r="F851" s="69"/>
      <c r="G851" s="69"/>
      <c r="V851" s="78"/>
    </row>
    <row r="852" spans="5:22" s="68" customFormat="1" x14ac:dyDescent="0.25">
      <c r="E852" s="69"/>
      <c r="F852" s="69"/>
      <c r="G852" s="69"/>
      <c r="V852" s="78"/>
    </row>
    <row r="853" spans="5:22" s="68" customFormat="1" x14ac:dyDescent="0.25">
      <c r="E853" s="69"/>
      <c r="F853" s="69"/>
      <c r="G853" s="69"/>
      <c r="V853" s="78"/>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100"/>
    <dataValidation type="list" allowBlank="1" showInputMessage="1" showErrorMessage="1" sqref="P4:Q97 L4:M97 T4:U97 H4:I97">
      <formula1>балл2</formula1>
    </dataValidation>
    <dataValidation type="list" allowBlank="1" showInputMessage="1" showErrorMessage="1" sqref="N4:O97 R4:S97 J4:K97">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4"/>
  <dimension ref="A1:Y446"/>
  <sheetViews>
    <sheetView topLeftCell="A124" zoomScale="80" zoomScaleNormal="80" workbookViewId="0">
      <selection activeCell="H150" sqref="H150:V151"/>
    </sheetView>
  </sheetViews>
  <sheetFormatPr defaultRowHeight="15" x14ac:dyDescent="0.25"/>
  <cols>
    <col min="1" max="1" width="16.5703125" customWidth="1"/>
    <col min="2" max="2" width="27.85546875" customWidth="1"/>
    <col min="3" max="3" width="9.42578125" customWidth="1"/>
    <col min="4" max="4" width="14.85546875" customWidth="1"/>
    <col min="5" max="5" width="13.85546875" style="14" customWidth="1"/>
    <col min="6" max="6" width="12.42578125" style="14" customWidth="1"/>
    <col min="7" max="7" width="15" style="14" customWidth="1"/>
    <col min="8" max="9" width="7.140625" style="15" customWidth="1"/>
    <col min="10" max="11" width="7.140625" style="16" customWidth="1"/>
    <col min="12" max="13" width="7.140625" style="15" customWidth="1"/>
    <col min="14" max="15" width="7.140625" style="16" customWidth="1"/>
    <col min="16" max="17" width="7.140625" style="15" customWidth="1"/>
    <col min="18" max="19" width="7.140625" style="16" customWidth="1"/>
    <col min="20" max="21" width="7.1406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4" t="s">
        <v>54</v>
      </c>
      <c r="C4" s="6">
        <f>VLOOKUP(B4,[22]Списки!$C$1:$E$40,2,FALSE)</f>
        <v>11524</v>
      </c>
      <c r="D4" s="6" t="str">
        <f>VLOOKUP(B4,[22]Списки!$C$1:$E$40,3,FALSE)</f>
        <v>Гимназия</v>
      </c>
      <c r="E4" s="7" t="s">
        <v>18</v>
      </c>
      <c r="F4" s="8">
        <v>157</v>
      </c>
      <c r="G4" s="8">
        <v>145</v>
      </c>
      <c r="H4" s="33">
        <v>1</v>
      </c>
      <c r="I4" s="33"/>
      <c r="J4" s="34"/>
      <c r="K4" s="34">
        <v>1</v>
      </c>
      <c r="L4" s="33">
        <v>2</v>
      </c>
      <c r="M4" s="33"/>
      <c r="N4" s="34">
        <v>1</v>
      </c>
      <c r="O4" s="34"/>
      <c r="P4" s="33">
        <v>0</v>
      </c>
      <c r="Q4" s="33"/>
      <c r="R4" s="34">
        <v>1</v>
      </c>
      <c r="S4" s="34"/>
      <c r="T4" s="33"/>
      <c r="U4" s="33">
        <v>2</v>
      </c>
      <c r="V4" s="11">
        <f>IF(COUNTBLANK(H4:U4)&lt;=7,SUM(H4:U4),"Не писал")</f>
        <v>8</v>
      </c>
      <c r="X4" s="118">
        <v>0</v>
      </c>
      <c r="Y4" s="50">
        <f>COUNTIF(V$4:V142,X4)</f>
        <v>1</v>
      </c>
    </row>
    <row r="5" spans="1:25" x14ac:dyDescent="0.25">
      <c r="A5" s="4" t="str">
        <f t="shared" ref="A5:A21" si="0">A4</f>
        <v>Московский</v>
      </c>
      <c r="B5" s="12" t="str">
        <f t="shared" ref="B5:G20" si="1">B4</f>
        <v>ГБОУ гимназия №524</v>
      </c>
      <c r="C5" s="6">
        <f t="shared" si="1"/>
        <v>11524</v>
      </c>
      <c r="D5" s="6" t="str">
        <f t="shared" si="1"/>
        <v>Гимназия</v>
      </c>
      <c r="E5" s="8" t="str">
        <f t="shared" si="1"/>
        <v>2А</v>
      </c>
      <c r="F5" s="8">
        <f t="shared" si="1"/>
        <v>157</v>
      </c>
      <c r="G5" s="8">
        <f t="shared" si="1"/>
        <v>145</v>
      </c>
      <c r="H5" s="33">
        <v>1</v>
      </c>
      <c r="I5" s="33"/>
      <c r="J5" s="34"/>
      <c r="K5" s="34">
        <v>1</v>
      </c>
      <c r="L5" s="33">
        <v>2</v>
      </c>
      <c r="M5" s="33"/>
      <c r="N5" s="34">
        <v>1</v>
      </c>
      <c r="O5" s="34"/>
      <c r="P5" s="33">
        <v>1</v>
      </c>
      <c r="Q5" s="33"/>
      <c r="R5" s="34">
        <v>1</v>
      </c>
      <c r="S5" s="34"/>
      <c r="T5" s="33"/>
      <c r="U5" s="33">
        <v>1</v>
      </c>
      <c r="V5" s="11">
        <f t="shared" ref="V5:V68" si="2">IF(COUNTBLANK(H5:U5)&lt;=7,SUM(H5:U5),"Не писал")</f>
        <v>8</v>
      </c>
      <c r="X5" s="118">
        <v>1</v>
      </c>
      <c r="Y5" s="50">
        <f>COUNTIF(V$4:V143,X5)</f>
        <v>0</v>
      </c>
    </row>
    <row r="6" spans="1:25" x14ac:dyDescent="0.25">
      <c r="A6" s="4" t="str">
        <f t="shared" si="0"/>
        <v>Московский</v>
      </c>
      <c r="B6" s="12" t="str">
        <f t="shared" si="1"/>
        <v>ГБОУ гимназия №524</v>
      </c>
      <c r="C6" s="6">
        <f t="shared" si="1"/>
        <v>11524</v>
      </c>
      <c r="D6" s="6" t="str">
        <f t="shared" si="1"/>
        <v>Гимназия</v>
      </c>
      <c r="E6" s="8" t="str">
        <f t="shared" si="1"/>
        <v>2А</v>
      </c>
      <c r="F6" s="8">
        <f t="shared" si="1"/>
        <v>157</v>
      </c>
      <c r="G6" s="8">
        <f t="shared" si="1"/>
        <v>145</v>
      </c>
      <c r="H6" s="33">
        <v>2</v>
      </c>
      <c r="I6" s="33"/>
      <c r="J6" s="34">
        <v>1</v>
      </c>
      <c r="K6" s="34"/>
      <c r="L6" s="33">
        <v>2</v>
      </c>
      <c r="M6" s="33"/>
      <c r="N6" s="34">
        <v>1</v>
      </c>
      <c r="O6" s="34"/>
      <c r="P6" s="33">
        <v>2</v>
      </c>
      <c r="Q6" s="33"/>
      <c r="R6" s="34">
        <v>1</v>
      </c>
      <c r="S6" s="34"/>
      <c r="T6" s="33">
        <v>2</v>
      </c>
      <c r="U6" s="33"/>
      <c r="V6" s="11">
        <f t="shared" si="2"/>
        <v>11</v>
      </c>
      <c r="X6" s="118">
        <v>2</v>
      </c>
      <c r="Y6" s="50">
        <f>COUNTIF(V$4:V144,X6)</f>
        <v>0</v>
      </c>
    </row>
    <row r="7" spans="1:25" x14ac:dyDescent="0.25">
      <c r="A7" s="4" t="str">
        <f t="shared" si="0"/>
        <v>Московский</v>
      </c>
      <c r="B7" s="12" t="str">
        <f t="shared" si="1"/>
        <v>ГБОУ гимназия №524</v>
      </c>
      <c r="C7" s="6">
        <f t="shared" si="1"/>
        <v>11524</v>
      </c>
      <c r="D7" s="6" t="str">
        <f t="shared" si="1"/>
        <v>Гимназия</v>
      </c>
      <c r="E7" s="8" t="str">
        <f t="shared" si="1"/>
        <v>2А</v>
      </c>
      <c r="F7" s="8">
        <f t="shared" si="1"/>
        <v>157</v>
      </c>
      <c r="G7" s="8">
        <f t="shared" si="1"/>
        <v>145</v>
      </c>
      <c r="H7" s="33">
        <v>2</v>
      </c>
      <c r="I7" s="33"/>
      <c r="J7" s="34"/>
      <c r="K7" s="34">
        <v>1</v>
      </c>
      <c r="L7" s="33">
        <v>0</v>
      </c>
      <c r="M7" s="33"/>
      <c r="N7" s="34">
        <v>1</v>
      </c>
      <c r="O7" s="34"/>
      <c r="P7" s="33">
        <v>2</v>
      </c>
      <c r="Q7" s="33"/>
      <c r="R7" s="34">
        <v>1</v>
      </c>
      <c r="S7" s="34"/>
      <c r="T7" s="33">
        <v>1</v>
      </c>
      <c r="U7" s="33"/>
      <c r="V7" s="11">
        <f t="shared" si="2"/>
        <v>8</v>
      </c>
      <c r="X7" s="118">
        <v>3</v>
      </c>
      <c r="Y7" s="50">
        <f>COUNTIF(V$4:V145,X7)</f>
        <v>0</v>
      </c>
    </row>
    <row r="8" spans="1:25" x14ac:dyDescent="0.25">
      <c r="A8" s="4" t="str">
        <f t="shared" si="0"/>
        <v>Московский</v>
      </c>
      <c r="B8" s="12" t="str">
        <f t="shared" si="1"/>
        <v>ГБОУ гимназия №524</v>
      </c>
      <c r="C8" s="6">
        <f t="shared" si="1"/>
        <v>11524</v>
      </c>
      <c r="D8" s="6" t="str">
        <f t="shared" si="1"/>
        <v>Гимназия</v>
      </c>
      <c r="E8" s="8" t="str">
        <f t="shared" si="1"/>
        <v>2А</v>
      </c>
      <c r="F8" s="8">
        <f t="shared" si="1"/>
        <v>157</v>
      </c>
      <c r="G8" s="8">
        <f t="shared" si="1"/>
        <v>145</v>
      </c>
      <c r="H8" s="33"/>
      <c r="I8" s="33">
        <v>2</v>
      </c>
      <c r="J8" s="34"/>
      <c r="K8" s="34">
        <v>1</v>
      </c>
      <c r="L8" s="33"/>
      <c r="M8" s="33">
        <v>2</v>
      </c>
      <c r="N8" s="34">
        <v>1</v>
      </c>
      <c r="O8" s="34"/>
      <c r="P8" s="33">
        <v>0</v>
      </c>
      <c r="Q8" s="33"/>
      <c r="R8" s="34">
        <v>1</v>
      </c>
      <c r="S8" s="34"/>
      <c r="T8" s="33">
        <v>2</v>
      </c>
      <c r="U8" s="33"/>
      <c r="V8" s="11">
        <f t="shared" si="2"/>
        <v>9</v>
      </c>
      <c r="X8" s="118">
        <v>4</v>
      </c>
      <c r="Y8" s="50">
        <f>COUNTIF(V$4:V146,X8)</f>
        <v>3</v>
      </c>
    </row>
    <row r="9" spans="1:25" x14ac:dyDescent="0.25">
      <c r="A9" s="4" t="str">
        <f t="shared" si="0"/>
        <v>Московский</v>
      </c>
      <c r="B9" s="12" t="str">
        <f t="shared" si="1"/>
        <v>ГБОУ гимназия №524</v>
      </c>
      <c r="C9" s="6">
        <f t="shared" si="1"/>
        <v>11524</v>
      </c>
      <c r="D9" s="6" t="str">
        <f t="shared" si="1"/>
        <v>Гимназия</v>
      </c>
      <c r="E9" s="8" t="str">
        <f t="shared" si="1"/>
        <v>2А</v>
      </c>
      <c r="F9" s="8">
        <f t="shared" si="1"/>
        <v>157</v>
      </c>
      <c r="G9" s="8">
        <f t="shared" si="1"/>
        <v>145</v>
      </c>
      <c r="H9" s="33"/>
      <c r="I9" s="33">
        <v>2</v>
      </c>
      <c r="J9" s="34">
        <v>1</v>
      </c>
      <c r="K9" s="34"/>
      <c r="L9" s="33">
        <v>0</v>
      </c>
      <c r="M9" s="33"/>
      <c r="N9" s="34">
        <v>1</v>
      </c>
      <c r="O9" s="34"/>
      <c r="P9" s="33"/>
      <c r="Q9" s="33">
        <v>2</v>
      </c>
      <c r="R9" s="34">
        <v>1</v>
      </c>
      <c r="S9" s="34"/>
      <c r="T9" s="33">
        <v>1</v>
      </c>
      <c r="U9" s="33"/>
      <c r="V9" s="11">
        <f t="shared" si="2"/>
        <v>8</v>
      </c>
      <c r="X9" s="118">
        <v>5</v>
      </c>
      <c r="Y9" s="50">
        <f>COUNTIF(V$4:V147,X9)</f>
        <v>4</v>
      </c>
    </row>
    <row r="10" spans="1:25" x14ac:dyDescent="0.25">
      <c r="A10" s="4" t="str">
        <f t="shared" si="0"/>
        <v>Московский</v>
      </c>
      <c r="B10" s="12" t="str">
        <f t="shared" si="1"/>
        <v>ГБОУ гимназия №524</v>
      </c>
      <c r="C10" s="6">
        <f t="shared" si="1"/>
        <v>11524</v>
      </c>
      <c r="D10" s="6" t="str">
        <f t="shared" si="1"/>
        <v>Гимназия</v>
      </c>
      <c r="E10" s="8" t="str">
        <f t="shared" si="1"/>
        <v>2А</v>
      </c>
      <c r="F10" s="8">
        <f t="shared" si="1"/>
        <v>157</v>
      </c>
      <c r="G10" s="8">
        <f t="shared" si="1"/>
        <v>145</v>
      </c>
      <c r="H10" s="33"/>
      <c r="I10" s="33">
        <v>1</v>
      </c>
      <c r="J10" s="34"/>
      <c r="K10" s="34">
        <v>1</v>
      </c>
      <c r="L10" s="33">
        <v>2</v>
      </c>
      <c r="M10" s="33"/>
      <c r="N10" s="34">
        <v>1</v>
      </c>
      <c r="O10" s="34"/>
      <c r="P10" s="33"/>
      <c r="Q10" s="33">
        <v>2</v>
      </c>
      <c r="R10" s="34">
        <v>1</v>
      </c>
      <c r="S10" s="34"/>
      <c r="T10" s="33">
        <v>2</v>
      </c>
      <c r="U10" s="33"/>
      <c r="V10" s="11">
        <f t="shared" si="2"/>
        <v>10</v>
      </c>
      <c r="X10" s="118">
        <v>6</v>
      </c>
      <c r="Y10" s="50">
        <f>COUNTIF(V$4:V148,X10)</f>
        <v>5</v>
      </c>
    </row>
    <row r="11" spans="1:25" x14ac:dyDescent="0.25">
      <c r="A11" s="4" t="str">
        <f t="shared" si="0"/>
        <v>Московский</v>
      </c>
      <c r="B11" s="12" t="str">
        <f t="shared" si="1"/>
        <v>ГБОУ гимназия №524</v>
      </c>
      <c r="C11" s="6">
        <f t="shared" si="1"/>
        <v>11524</v>
      </c>
      <c r="D11" s="6" t="str">
        <f t="shared" si="1"/>
        <v>Гимназия</v>
      </c>
      <c r="E11" s="8" t="str">
        <f t="shared" si="1"/>
        <v>2А</v>
      </c>
      <c r="F11" s="8">
        <f t="shared" si="1"/>
        <v>157</v>
      </c>
      <c r="G11" s="8">
        <f t="shared" si="1"/>
        <v>145</v>
      </c>
      <c r="H11" s="33">
        <v>0</v>
      </c>
      <c r="I11" s="33"/>
      <c r="J11" s="34"/>
      <c r="K11" s="34">
        <v>1</v>
      </c>
      <c r="L11" s="33">
        <v>1</v>
      </c>
      <c r="M11" s="33"/>
      <c r="N11" s="34"/>
      <c r="O11" s="34">
        <v>0</v>
      </c>
      <c r="P11" s="33">
        <v>0</v>
      </c>
      <c r="Q11" s="33"/>
      <c r="R11" s="34">
        <v>1</v>
      </c>
      <c r="S11" s="34"/>
      <c r="T11" s="33"/>
      <c r="U11" s="33">
        <v>1</v>
      </c>
      <c r="V11" s="11">
        <f t="shared" si="2"/>
        <v>4</v>
      </c>
      <c r="X11" s="118">
        <v>7</v>
      </c>
      <c r="Y11" s="50">
        <f>COUNTIF(V$4:V149,X11)</f>
        <v>13</v>
      </c>
    </row>
    <row r="12" spans="1:25" x14ac:dyDescent="0.25">
      <c r="A12" s="4" t="str">
        <f t="shared" si="0"/>
        <v>Московский</v>
      </c>
      <c r="B12" s="12" t="str">
        <f t="shared" si="1"/>
        <v>ГБОУ гимназия №524</v>
      </c>
      <c r="C12" s="6">
        <f t="shared" si="1"/>
        <v>11524</v>
      </c>
      <c r="D12" s="6" t="str">
        <f t="shared" si="1"/>
        <v>Гимназия</v>
      </c>
      <c r="E12" s="8" t="str">
        <f t="shared" si="1"/>
        <v>2А</v>
      </c>
      <c r="F12" s="8">
        <f t="shared" si="1"/>
        <v>157</v>
      </c>
      <c r="G12" s="8">
        <f t="shared" si="1"/>
        <v>145</v>
      </c>
      <c r="H12" s="33"/>
      <c r="I12" s="33">
        <v>2</v>
      </c>
      <c r="J12" s="34"/>
      <c r="K12" s="34">
        <v>1</v>
      </c>
      <c r="L12" s="33">
        <v>2</v>
      </c>
      <c r="M12" s="33"/>
      <c r="N12" s="34">
        <v>1</v>
      </c>
      <c r="O12" s="34"/>
      <c r="P12" s="33">
        <v>0</v>
      </c>
      <c r="Q12" s="33"/>
      <c r="R12" s="34">
        <v>1</v>
      </c>
      <c r="S12" s="34"/>
      <c r="T12" s="33">
        <v>0</v>
      </c>
      <c r="U12" s="33"/>
      <c r="V12" s="11">
        <f t="shared" si="2"/>
        <v>7</v>
      </c>
      <c r="X12" s="118">
        <v>8</v>
      </c>
      <c r="Y12" s="50">
        <f>COUNTIF(V$4:V150,X12)</f>
        <v>25</v>
      </c>
    </row>
    <row r="13" spans="1:25" x14ac:dyDescent="0.25">
      <c r="A13" s="4" t="str">
        <f t="shared" si="0"/>
        <v>Московский</v>
      </c>
      <c r="B13" s="12" t="str">
        <f t="shared" si="1"/>
        <v>ГБОУ гимназия №524</v>
      </c>
      <c r="C13" s="6">
        <f t="shared" si="1"/>
        <v>11524</v>
      </c>
      <c r="D13" s="6" t="str">
        <f t="shared" si="1"/>
        <v>Гимназия</v>
      </c>
      <c r="E13" s="8" t="str">
        <f t="shared" si="1"/>
        <v>2А</v>
      </c>
      <c r="F13" s="8">
        <f t="shared" si="1"/>
        <v>157</v>
      </c>
      <c r="G13" s="8">
        <f t="shared" si="1"/>
        <v>145</v>
      </c>
      <c r="H13" s="33">
        <v>1</v>
      </c>
      <c r="I13" s="33"/>
      <c r="J13" s="34"/>
      <c r="K13" s="34">
        <v>1</v>
      </c>
      <c r="L13" s="33">
        <v>2</v>
      </c>
      <c r="M13" s="33"/>
      <c r="N13" s="34">
        <v>0</v>
      </c>
      <c r="O13" s="34"/>
      <c r="P13" s="33">
        <v>0</v>
      </c>
      <c r="Q13" s="33"/>
      <c r="R13" s="34">
        <v>0</v>
      </c>
      <c r="S13" s="34"/>
      <c r="T13" s="33">
        <v>0</v>
      </c>
      <c r="U13" s="33"/>
      <c r="V13" s="11">
        <f t="shared" si="2"/>
        <v>4</v>
      </c>
      <c r="X13" s="118">
        <v>9</v>
      </c>
      <c r="Y13" s="50">
        <f>COUNTIF(V$4:V151,X13)</f>
        <v>23</v>
      </c>
    </row>
    <row r="14" spans="1:25" x14ac:dyDescent="0.25">
      <c r="A14" s="4" t="str">
        <f t="shared" si="0"/>
        <v>Московский</v>
      </c>
      <c r="B14" s="12" t="str">
        <f t="shared" si="1"/>
        <v>ГБОУ гимназия №524</v>
      </c>
      <c r="C14" s="6">
        <f t="shared" si="1"/>
        <v>11524</v>
      </c>
      <c r="D14" s="6" t="str">
        <f t="shared" si="1"/>
        <v>Гимназия</v>
      </c>
      <c r="E14" s="8" t="str">
        <f t="shared" si="1"/>
        <v>2А</v>
      </c>
      <c r="F14" s="8">
        <f t="shared" si="1"/>
        <v>157</v>
      </c>
      <c r="G14" s="8">
        <f t="shared" si="1"/>
        <v>145</v>
      </c>
      <c r="H14" s="33">
        <v>1</v>
      </c>
      <c r="I14" s="33"/>
      <c r="J14" s="34"/>
      <c r="K14" s="34">
        <v>1</v>
      </c>
      <c r="L14" s="33">
        <v>0</v>
      </c>
      <c r="M14" s="33"/>
      <c r="N14" s="34">
        <v>1</v>
      </c>
      <c r="O14" s="34"/>
      <c r="P14" s="33"/>
      <c r="Q14" s="33">
        <v>1</v>
      </c>
      <c r="R14" s="34">
        <v>0</v>
      </c>
      <c r="S14" s="34"/>
      <c r="T14" s="33"/>
      <c r="U14" s="33">
        <v>1</v>
      </c>
      <c r="V14" s="11">
        <f t="shared" si="2"/>
        <v>5</v>
      </c>
      <c r="X14" s="118">
        <v>10</v>
      </c>
      <c r="Y14" s="50">
        <f>COUNTIF(V$4:V152,X14)</f>
        <v>44</v>
      </c>
    </row>
    <row r="15" spans="1:25" x14ac:dyDescent="0.25">
      <c r="A15" s="4" t="str">
        <f t="shared" si="0"/>
        <v>Московский</v>
      </c>
      <c r="B15" s="12" t="str">
        <f t="shared" si="1"/>
        <v>ГБОУ гимназия №524</v>
      </c>
      <c r="C15" s="6">
        <f t="shared" si="1"/>
        <v>11524</v>
      </c>
      <c r="D15" s="6" t="str">
        <f t="shared" si="1"/>
        <v>Гимназия</v>
      </c>
      <c r="E15" s="8" t="str">
        <f t="shared" si="1"/>
        <v>2А</v>
      </c>
      <c r="F15" s="8">
        <f t="shared" si="1"/>
        <v>157</v>
      </c>
      <c r="G15" s="8">
        <f t="shared" si="1"/>
        <v>145</v>
      </c>
      <c r="H15" s="33">
        <v>0</v>
      </c>
      <c r="I15" s="33"/>
      <c r="J15" s="34"/>
      <c r="K15" s="34">
        <v>1</v>
      </c>
      <c r="L15" s="33"/>
      <c r="M15" s="33">
        <v>2</v>
      </c>
      <c r="N15" s="34">
        <v>1</v>
      </c>
      <c r="O15" s="34"/>
      <c r="P15" s="33"/>
      <c r="Q15" s="33">
        <v>2</v>
      </c>
      <c r="R15" s="34"/>
      <c r="S15" s="34">
        <v>1</v>
      </c>
      <c r="T15" s="33">
        <v>1</v>
      </c>
      <c r="U15" s="33"/>
      <c r="V15" s="11">
        <f t="shared" si="2"/>
        <v>8</v>
      </c>
      <c r="X15" s="118">
        <v>11</v>
      </c>
      <c r="Y15" s="50">
        <f>COUNTIF(V$4:V153,X15)</f>
        <v>27</v>
      </c>
    </row>
    <row r="16" spans="1:25" x14ac:dyDescent="0.25">
      <c r="A16" s="4" t="str">
        <f t="shared" si="0"/>
        <v>Московский</v>
      </c>
      <c r="B16" s="12" t="str">
        <f t="shared" si="1"/>
        <v>ГБОУ гимназия №524</v>
      </c>
      <c r="C16" s="6">
        <f t="shared" si="1"/>
        <v>11524</v>
      </c>
      <c r="D16" s="6" t="str">
        <f t="shared" si="1"/>
        <v>Гимназия</v>
      </c>
      <c r="E16" s="8" t="str">
        <f t="shared" si="1"/>
        <v>2А</v>
      </c>
      <c r="F16" s="8">
        <f t="shared" si="1"/>
        <v>157</v>
      </c>
      <c r="G16" s="8">
        <f t="shared" si="1"/>
        <v>145</v>
      </c>
      <c r="H16" s="33"/>
      <c r="I16" s="33">
        <v>2</v>
      </c>
      <c r="J16" s="34"/>
      <c r="K16" s="34">
        <v>1</v>
      </c>
      <c r="L16" s="33">
        <v>2</v>
      </c>
      <c r="M16" s="33"/>
      <c r="N16" s="34">
        <v>1</v>
      </c>
      <c r="O16" s="34"/>
      <c r="P16" s="33"/>
      <c r="Q16" s="33">
        <v>2</v>
      </c>
      <c r="R16" s="34"/>
      <c r="S16" s="34">
        <v>1</v>
      </c>
      <c r="T16" s="33"/>
      <c r="U16" s="33">
        <v>1</v>
      </c>
      <c r="V16" s="11">
        <f t="shared" si="2"/>
        <v>10</v>
      </c>
      <c r="Y16" s="156">
        <f>SUM(Y4:Y15)</f>
        <v>145</v>
      </c>
    </row>
    <row r="17" spans="1:22" x14ac:dyDescent="0.25">
      <c r="A17" s="4" t="str">
        <f t="shared" si="0"/>
        <v>Московский</v>
      </c>
      <c r="B17" s="12" t="str">
        <f t="shared" si="1"/>
        <v>ГБОУ гимназия №524</v>
      </c>
      <c r="C17" s="6">
        <f t="shared" si="1"/>
        <v>11524</v>
      </c>
      <c r="D17" s="6" t="str">
        <f t="shared" si="1"/>
        <v>Гимназия</v>
      </c>
      <c r="E17" s="8" t="str">
        <f t="shared" si="1"/>
        <v>2А</v>
      </c>
      <c r="F17" s="8">
        <f t="shared" si="1"/>
        <v>157</v>
      </c>
      <c r="G17" s="8">
        <f t="shared" si="1"/>
        <v>145</v>
      </c>
      <c r="H17" s="33">
        <v>2</v>
      </c>
      <c r="I17" s="33"/>
      <c r="J17" s="34"/>
      <c r="K17" s="34">
        <v>1</v>
      </c>
      <c r="L17" s="33">
        <v>2</v>
      </c>
      <c r="M17" s="33"/>
      <c r="N17" s="34">
        <v>1</v>
      </c>
      <c r="O17" s="34"/>
      <c r="P17" s="33">
        <v>0</v>
      </c>
      <c r="Q17" s="33"/>
      <c r="R17" s="34">
        <v>1</v>
      </c>
      <c r="S17" s="34"/>
      <c r="T17" s="33">
        <v>1</v>
      </c>
      <c r="U17" s="33"/>
      <c r="V17" s="11">
        <f t="shared" si="2"/>
        <v>8</v>
      </c>
    </row>
    <row r="18" spans="1:22" x14ac:dyDescent="0.25">
      <c r="A18" s="4" t="str">
        <f t="shared" si="0"/>
        <v>Московский</v>
      </c>
      <c r="B18" s="12" t="str">
        <f t="shared" si="1"/>
        <v>ГБОУ гимназия №524</v>
      </c>
      <c r="C18" s="6">
        <f t="shared" si="1"/>
        <v>11524</v>
      </c>
      <c r="D18" s="6" t="str">
        <f t="shared" si="1"/>
        <v>Гимназия</v>
      </c>
      <c r="E18" s="8" t="str">
        <f t="shared" si="1"/>
        <v>2А</v>
      </c>
      <c r="F18" s="8">
        <f t="shared" si="1"/>
        <v>157</v>
      </c>
      <c r="G18" s="8">
        <f t="shared" si="1"/>
        <v>145</v>
      </c>
      <c r="H18" s="33"/>
      <c r="I18" s="33">
        <v>2</v>
      </c>
      <c r="J18" s="34">
        <v>1</v>
      </c>
      <c r="K18" s="34"/>
      <c r="L18" s="33">
        <v>2</v>
      </c>
      <c r="M18" s="33"/>
      <c r="N18" s="34">
        <v>1</v>
      </c>
      <c r="O18" s="34"/>
      <c r="P18" s="33"/>
      <c r="Q18" s="33">
        <v>2</v>
      </c>
      <c r="R18" s="34"/>
      <c r="S18" s="34">
        <v>1</v>
      </c>
      <c r="T18" s="33">
        <v>1</v>
      </c>
      <c r="U18" s="33"/>
      <c r="V18" s="11">
        <f t="shared" si="2"/>
        <v>10</v>
      </c>
    </row>
    <row r="19" spans="1:22" x14ac:dyDescent="0.25">
      <c r="A19" s="4" t="str">
        <f t="shared" si="0"/>
        <v>Московский</v>
      </c>
      <c r="B19" s="12" t="str">
        <f t="shared" si="1"/>
        <v>ГБОУ гимназия №524</v>
      </c>
      <c r="C19" s="6">
        <f t="shared" si="1"/>
        <v>11524</v>
      </c>
      <c r="D19" s="6" t="str">
        <f t="shared" si="1"/>
        <v>Гимназия</v>
      </c>
      <c r="E19" s="8" t="str">
        <f t="shared" si="1"/>
        <v>2А</v>
      </c>
      <c r="F19" s="8">
        <f t="shared" si="1"/>
        <v>157</v>
      </c>
      <c r="G19" s="8">
        <f t="shared" si="1"/>
        <v>145</v>
      </c>
      <c r="H19" s="33">
        <v>2</v>
      </c>
      <c r="I19" s="33"/>
      <c r="J19" s="34">
        <v>1</v>
      </c>
      <c r="K19" s="34"/>
      <c r="L19" s="33">
        <v>2</v>
      </c>
      <c r="M19" s="33"/>
      <c r="N19" s="34"/>
      <c r="O19" s="34">
        <v>1</v>
      </c>
      <c r="P19" s="33"/>
      <c r="Q19" s="33">
        <v>2</v>
      </c>
      <c r="R19" s="34">
        <v>1</v>
      </c>
      <c r="S19" s="34"/>
      <c r="T19" s="33"/>
      <c r="U19" s="33">
        <v>1</v>
      </c>
      <c r="V19" s="11">
        <f t="shared" si="2"/>
        <v>10</v>
      </c>
    </row>
    <row r="20" spans="1:22" x14ac:dyDescent="0.25">
      <c r="A20" s="4" t="str">
        <f t="shared" si="0"/>
        <v>Московский</v>
      </c>
      <c r="B20" s="12" t="str">
        <f t="shared" si="1"/>
        <v>ГБОУ гимназия №524</v>
      </c>
      <c r="C20" s="6">
        <f t="shared" si="1"/>
        <v>11524</v>
      </c>
      <c r="D20" s="6" t="str">
        <f t="shared" si="1"/>
        <v>Гимназия</v>
      </c>
      <c r="E20" s="8" t="str">
        <f t="shared" si="1"/>
        <v>2А</v>
      </c>
      <c r="F20" s="8">
        <f t="shared" si="1"/>
        <v>157</v>
      </c>
      <c r="G20" s="8">
        <f t="shared" si="1"/>
        <v>145</v>
      </c>
      <c r="H20" s="33"/>
      <c r="I20" s="33">
        <v>2</v>
      </c>
      <c r="J20" s="34">
        <v>1</v>
      </c>
      <c r="K20" s="34"/>
      <c r="L20" s="33">
        <v>2</v>
      </c>
      <c r="M20" s="33"/>
      <c r="N20" s="34"/>
      <c r="O20" s="34">
        <v>0</v>
      </c>
      <c r="P20" s="33"/>
      <c r="Q20" s="33">
        <v>0</v>
      </c>
      <c r="R20" s="34">
        <v>1</v>
      </c>
      <c r="S20" s="34"/>
      <c r="T20" s="33">
        <v>2</v>
      </c>
      <c r="U20" s="33"/>
      <c r="V20" s="11">
        <f t="shared" si="2"/>
        <v>8</v>
      </c>
    </row>
    <row r="21" spans="1:22" x14ac:dyDescent="0.25">
      <c r="A21" s="4" t="str">
        <f t="shared" si="0"/>
        <v>Московский</v>
      </c>
      <c r="B21" s="12" t="str">
        <f t="shared" ref="B21:G21" si="3">B20</f>
        <v>ГБОУ гимназия №524</v>
      </c>
      <c r="C21" s="6">
        <f t="shared" si="3"/>
        <v>11524</v>
      </c>
      <c r="D21" s="6" t="str">
        <f t="shared" si="3"/>
        <v>Гимназия</v>
      </c>
      <c r="E21" s="8" t="str">
        <f t="shared" si="3"/>
        <v>2А</v>
      </c>
      <c r="F21" s="8">
        <f t="shared" si="3"/>
        <v>157</v>
      </c>
      <c r="G21" s="8">
        <f t="shared" si="3"/>
        <v>145</v>
      </c>
      <c r="H21" s="33"/>
      <c r="I21" s="33">
        <v>2</v>
      </c>
      <c r="J21" s="34"/>
      <c r="K21" s="34">
        <v>1</v>
      </c>
      <c r="L21" s="33">
        <v>2</v>
      </c>
      <c r="M21" s="33"/>
      <c r="N21" s="34">
        <v>0</v>
      </c>
      <c r="O21" s="34"/>
      <c r="P21" s="33"/>
      <c r="Q21" s="33">
        <v>2</v>
      </c>
      <c r="R21" s="34"/>
      <c r="S21" s="34">
        <v>1</v>
      </c>
      <c r="T21" s="33">
        <v>2</v>
      </c>
      <c r="U21" s="33"/>
      <c r="V21" s="11">
        <f t="shared" si="2"/>
        <v>10</v>
      </c>
    </row>
    <row r="22" spans="1:22" x14ac:dyDescent="0.25">
      <c r="A22" s="4" t="str">
        <f t="shared" ref="A22:G37" si="4">A21</f>
        <v>Московский</v>
      </c>
      <c r="B22" s="12" t="str">
        <f t="shared" si="4"/>
        <v>ГБОУ гимназия №524</v>
      </c>
      <c r="C22" s="6">
        <f t="shared" si="4"/>
        <v>11524</v>
      </c>
      <c r="D22" s="6" t="str">
        <f t="shared" si="4"/>
        <v>Гимназия</v>
      </c>
      <c r="E22" s="8" t="str">
        <f t="shared" si="4"/>
        <v>2А</v>
      </c>
      <c r="F22" s="8">
        <f t="shared" si="4"/>
        <v>157</v>
      </c>
      <c r="G22" s="8">
        <f t="shared" si="4"/>
        <v>145</v>
      </c>
      <c r="H22" s="33"/>
      <c r="I22" s="33">
        <v>2</v>
      </c>
      <c r="J22" s="34"/>
      <c r="K22" s="34">
        <v>1</v>
      </c>
      <c r="L22" s="33">
        <v>1</v>
      </c>
      <c r="M22" s="33"/>
      <c r="N22" s="34">
        <v>1</v>
      </c>
      <c r="O22" s="34"/>
      <c r="P22" s="33">
        <v>2</v>
      </c>
      <c r="Q22" s="33"/>
      <c r="R22" s="34"/>
      <c r="S22" s="34">
        <v>1</v>
      </c>
      <c r="T22" s="33"/>
      <c r="U22" s="33">
        <v>2</v>
      </c>
      <c r="V22" s="11">
        <f t="shared" si="2"/>
        <v>10</v>
      </c>
    </row>
    <row r="23" spans="1:22" x14ac:dyDescent="0.25">
      <c r="A23" s="4" t="str">
        <f t="shared" si="4"/>
        <v>Московский</v>
      </c>
      <c r="B23" s="12" t="str">
        <f t="shared" si="4"/>
        <v>ГБОУ гимназия №524</v>
      </c>
      <c r="C23" s="6">
        <f t="shared" si="4"/>
        <v>11524</v>
      </c>
      <c r="D23" s="6" t="str">
        <f t="shared" si="4"/>
        <v>Гимназия</v>
      </c>
      <c r="E23" s="8" t="str">
        <f t="shared" si="4"/>
        <v>2А</v>
      </c>
      <c r="F23" s="8">
        <f t="shared" si="4"/>
        <v>157</v>
      </c>
      <c r="G23" s="8">
        <f t="shared" si="4"/>
        <v>145</v>
      </c>
      <c r="H23" s="33">
        <v>1</v>
      </c>
      <c r="I23" s="33"/>
      <c r="J23" s="34">
        <v>1</v>
      </c>
      <c r="K23" s="34"/>
      <c r="L23" s="33">
        <v>2</v>
      </c>
      <c r="M23" s="33"/>
      <c r="N23" s="34">
        <v>1</v>
      </c>
      <c r="O23" s="34"/>
      <c r="P23" s="33"/>
      <c r="Q23" s="33">
        <v>0</v>
      </c>
      <c r="R23" s="34">
        <v>1</v>
      </c>
      <c r="S23" s="34"/>
      <c r="T23" s="33">
        <v>2</v>
      </c>
      <c r="U23" s="33"/>
      <c r="V23" s="11">
        <f t="shared" si="2"/>
        <v>8</v>
      </c>
    </row>
    <row r="24" spans="1:22" x14ac:dyDescent="0.25">
      <c r="A24" s="4" t="str">
        <f t="shared" si="4"/>
        <v>Московский</v>
      </c>
      <c r="B24" s="12" t="str">
        <f t="shared" si="4"/>
        <v>ГБОУ гимназия №524</v>
      </c>
      <c r="C24" s="6">
        <f t="shared" si="4"/>
        <v>11524</v>
      </c>
      <c r="D24" s="6" t="str">
        <f t="shared" si="4"/>
        <v>Гимназия</v>
      </c>
      <c r="E24" s="8" t="str">
        <f t="shared" si="4"/>
        <v>2А</v>
      </c>
      <c r="F24" s="8">
        <f t="shared" si="4"/>
        <v>157</v>
      </c>
      <c r="G24" s="8">
        <f t="shared" si="4"/>
        <v>145</v>
      </c>
      <c r="H24" s="33">
        <v>2</v>
      </c>
      <c r="I24" s="33"/>
      <c r="J24" s="34"/>
      <c r="K24" s="34">
        <v>1</v>
      </c>
      <c r="L24" s="33">
        <v>2</v>
      </c>
      <c r="M24" s="33"/>
      <c r="N24" s="34"/>
      <c r="O24" s="34">
        <v>0</v>
      </c>
      <c r="P24" s="33">
        <v>0</v>
      </c>
      <c r="Q24" s="33"/>
      <c r="R24" s="34"/>
      <c r="S24" s="34">
        <v>1</v>
      </c>
      <c r="T24" s="33">
        <v>1</v>
      </c>
      <c r="U24" s="33"/>
      <c r="V24" s="11">
        <f t="shared" si="2"/>
        <v>7</v>
      </c>
    </row>
    <row r="25" spans="1:22" x14ac:dyDescent="0.25">
      <c r="A25" s="4" t="str">
        <f t="shared" si="4"/>
        <v>Московский</v>
      </c>
      <c r="B25" s="12" t="str">
        <f t="shared" si="4"/>
        <v>ГБОУ гимназия №524</v>
      </c>
      <c r="C25" s="6">
        <f t="shared" si="4"/>
        <v>11524</v>
      </c>
      <c r="D25" s="6" t="str">
        <f t="shared" si="4"/>
        <v>Гимназия</v>
      </c>
      <c r="E25" s="8" t="str">
        <f t="shared" si="4"/>
        <v>2А</v>
      </c>
      <c r="F25" s="8">
        <f t="shared" si="4"/>
        <v>157</v>
      </c>
      <c r="G25" s="8">
        <f t="shared" si="4"/>
        <v>145</v>
      </c>
      <c r="H25" s="33"/>
      <c r="I25" s="33">
        <v>2</v>
      </c>
      <c r="J25" s="34"/>
      <c r="K25" s="34">
        <v>1</v>
      </c>
      <c r="L25" s="33">
        <v>2</v>
      </c>
      <c r="M25" s="33"/>
      <c r="N25" s="34"/>
      <c r="O25" s="34">
        <v>0</v>
      </c>
      <c r="P25" s="33">
        <v>2</v>
      </c>
      <c r="Q25" s="33"/>
      <c r="R25" s="34"/>
      <c r="S25" s="34">
        <v>0</v>
      </c>
      <c r="T25" s="33">
        <v>2</v>
      </c>
      <c r="U25" s="33"/>
      <c r="V25" s="11">
        <f t="shared" si="2"/>
        <v>9</v>
      </c>
    </row>
    <row r="26" spans="1:22" x14ac:dyDescent="0.25">
      <c r="A26" s="4" t="str">
        <f t="shared" si="4"/>
        <v>Московский</v>
      </c>
      <c r="B26" s="12" t="str">
        <f t="shared" si="4"/>
        <v>ГБОУ гимназия №524</v>
      </c>
      <c r="C26" s="6">
        <f t="shared" si="4"/>
        <v>11524</v>
      </c>
      <c r="D26" s="6" t="str">
        <f t="shared" si="4"/>
        <v>Гимназия</v>
      </c>
      <c r="E26" s="8" t="str">
        <f t="shared" si="4"/>
        <v>2А</v>
      </c>
      <c r="F26" s="8">
        <f t="shared" si="4"/>
        <v>157</v>
      </c>
      <c r="G26" s="8">
        <f t="shared" si="4"/>
        <v>145</v>
      </c>
      <c r="H26" s="33">
        <v>0</v>
      </c>
      <c r="I26" s="33"/>
      <c r="J26" s="34">
        <v>1</v>
      </c>
      <c r="K26" s="34"/>
      <c r="L26" s="33">
        <v>2</v>
      </c>
      <c r="M26" s="33"/>
      <c r="N26" s="34">
        <v>1</v>
      </c>
      <c r="O26" s="34"/>
      <c r="P26" s="33">
        <v>2</v>
      </c>
      <c r="Q26" s="33"/>
      <c r="R26" s="34">
        <v>1</v>
      </c>
      <c r="S26" s="34"/>
      <c r="T26" s="33"/>
      <c r="U26" s="33">
        <v>1</v>
      </c>
      <c r="V26" s="11">
        <f t="shared" si="2"/>
        <v>8</v>
      </c>
    </row>
    <row r="27" spans="1:22" x14ac:dyDescent="0.25">
      <c r="A27" s="4" t="str">
        <f t="shared" si="4"/>
        <v>Московский</v>
      </c>
      <c r="B27" s="12" t="str">
        <f t="shared" si="4"/>
        <v>ГБОУ гимназия №524</v>
      </c>
      <c r="C27" s="6">
        <f t="shared" si="4"/>
        <v>11524</v>
      </c>
      <c r="D27" s="6" t="str">
        <f t="shared" si="4"/>
        <v>Гимназия</v>
      </c>
      <c r="E27" s="8" t="str">
        <f t="shared" si="4"/>
        <v>2А</v>
      </c>
      <c r="F27" s="8">
        <f t="shared" si="4"/>
        <v>157</v>
      </c>
      <c r="G27" s="8">
        <f t="shared" si="4"/>
        <v>145</v>
      </c>
      <c r="H27" s="33">
        <v>1</v>
      </c>
      <c r="I27" s="33"/>
      <c r="J27" s="34">
        <v>1</v>
      </c>
      <c r="K27" s="34"/>
      <c r="L27" s="33">
        <v>2</v>
      </c>
      <c r="M27" s="33"/>
      <c r="N27" s="34">
        <v>1</v>
      </c>
      <c r="O27" s="34"/>
      <c r="P27" s="33">
        <v>2</v>
      </c>
      <c r="Q27" s="33"/>
      <c r="R27" s="34">
        <v>1</v>
      </c>
      <c r="S27" s="34"/>
      <c r="T27" s="33">
        <v>1</v>
      </c>
      <c r="U27" s="33"/>
      <c r="V27" s="11">
        <f t="shared" si="2"/>
        <v>9</v>
      </c>
    </row>
    <row r="28" spans="1:22" x14ac:dyDescent="0.25">
      <c r="A28" s="4" t="str">
        <f t="shared" si="4"/>
        <v>Московский</v>
      </c>
      <c r="B28" s="12" t="str">
        <f t="shared" si="4"/>
        <v>ГБОУ гимназия №524</v>
      </c>
      <c r="C28" s="6">
        <f t="shared" si="4"/>
        <v>11524</v>
      </c>
      <c r="D28" s="6" t="str">
        <f t="shared" si="4"/>
        <v>Гимназия</v>
      </c>
      <c r="E28" s="8" t="str">
        <f t="shared" si="4"/>
        <v>2А</v>
      </c>
      <c r="F28" s="8">
        <f t="shared" si="4"/>
        <v>157</v>
      </c>
      <c r="G28" s="8">
        <f t="shared" si="4"/>
        <v>145</v>
      </c>
      <c r="H28" s="33"/>
      <c r="I28" s="33">
        <v>1</v>
      </c>
      <c r="J28" s="34"/>
      <c r="K28" s="34">
        <v>1</v>
      </c>
      <c r="L28" s="33"/>
      <c r="M28" s="33">
        <v>2</v>
      </c>
      <c r="N28" s="34">
        <v>0</v>
      </c>
      <c r="O28" s="34"/>
      <c r="P28" s="33"/>
      <c r="Q28" s="33">
        <v>2</v>
      </c>
      <c r="R28" s="34">
        <v>1</v>
      </c>
      <c r="S28" s="34"/>
      <c r="T28" s="33"/>
      <c r="U28" s="33">
        <v>2</v>
      </c>
      <c r="V28" s="11">
        <f t="shared" si="2"/>
        <v>9</v>
      </c>
    </row>
    <row r="29" spans="1:22" x14ac:dyDescent="0.25">
      <c r="A29" s="4" t="str">
        <f t="shared" si="4"/>
        <v>Московский</v>
      </c>
      <c r="B29" s="12" t="str">
        <f t="shared" si="4"/>
        <v>ГБОУ гимназия №524</v>
      </c>
      <c r="C29" s="6">
        <f t="shared" si="4"/>
        <v>11524</v>
      </c>
      <c r="D29" s="6" t="str">
        <f t="shared" si="4"/>
        <v>Гимназия</v>
      </c>
      <c r="E29" s="8" t="str">
        <f t="shared" si="4"/>
        <v>2А</v>
      </c>
      <c r="F29" s="8">
        <f t="shared" si="4"/>
        <v>157</v>
      </c>
      <c r="G29" s="8">
        <f t="shared" si="4"/>
        <v>145</v>
      </c>
      <c r="H29" s="33">
        <v>2</v>
      </c>
      <c r="I29" s="33"/>
      <c r="J29" s="34">
        <v>1</v>
      </c>
      <c r="K29" s="34"/>
      <c r="L29" s="33"/>
      <c r="M29" s="33">
        <v>2</v>
      </c>
      <c r="N29" s="34">
        <v>1</v>
      </c>
      <c r="O29" s="34"/>
      <c r="P29" s="33">
        <v>2</v>
      </c>
      <c r="Q29" s="33"/>
      <c r="R29" s="34">
        <v>1</v>
      </c>
      <c r="S29" s="34"/>
      <c r="T29" s="33">
        <v>2</v>
      </c>
      <c r="U29" s="33"/>
      <c r="V29" s="11">
        <f t="shared" si="2"/>
        <v>11</v>
      </c>
    </row>
    <row r="30" spans="1:22" x14ac:dyDescent="0.25">
      <c r="A30" s="4" t="str">
        <f t="shared" si="4"/>
        <v>Московский</v>
      </c>
      <c r="B30" s="12" t="str">
        <f t="shared" si="4"/>
        <v>ГБОУ гимназия №524</v>
      </c>
      <c r="C30" s="6">
        <f t="shared" si="4"/>
        <v>11524</v>
      </c>
      <c r="D30" s="6" t="str">
        <f t="shared" si="4"/>
        <v>Гимназия</v>
      </c>
      <c r="E30" s="8" t="str">
        <f t="shared" si="4"/>
        <v>2А</v>
      </c>
      <c r="F30" s="8">
        <f t="shared" si="4"/>
        <v>157</v>
      </c>
      <c r="G30" s="8">
        <f t="shared" si="4"/>
        <v>145</v>
      </c>
      <c r="H30" s="33"/>
      <c r="I30" s="33">
        <v>2</v>
      </c>
      <c r="J30" s="34">
        <v>0</v>
      </c>
      <c r="K30" s="34"/>
      <c r="L30" s="33">
        <v>2</v>
      </c>
      <c r="M30" s="33"/>
      <c r="N30" s="34">
        <v>1</v>
      </c>
      <c r="O30" s="34"/>
      <c r="P30" s="33">
        <v>0</v>
      </c>
      <c r="Q30" s="33"/>
      <c r="R30" s="34">
        <v>1</v>
      </c>
      <c r="S30" s="34"/>
      <c r="T30" s="33">
        <v>2</v>
      </c>
      <c r="U30" s="33"/>
      <c r="V30" s="11">
        <f t="shared" si="2"/>
        <v>8</v>
      </c>
    </row>
    <row r="31" spans="1:22" x14ac:dyDescent="0.25">
      <c r="A31" s="4" t="str">
        <f t="shared" si="4"/>
        <v>Московский</v>
      </c>
      <c r="B31" s="12" t="str">
        <f t="shared" si="4"/>
        <v>ГБОУ гимназия №524</v>
      </c>
      <c r="C31" s="6">
        <f t="shared" si="4"/>
        <v>11524</v>
      </c>
      <c r="D31" s="6" t="str">
        <f t="shared" si="4"/>
        <v>Гимназия</v>
      </c>
      <c r="E31" s="8" t="str">
        <f t="shared" si="4"/>
        <v>2А</v>
      </c>
      <c r="F31" s="8">
        <f t="shared" si="4"/>
        <v>157</v>
      </c>
      <c r="G31" s="8">
        <f t="shared" si="4"/>
        <v>145</v>
      </c>
      <c r="H31" s="33"/>
      <c r="I31" s="33">
        <v>2</v>
      </c>
      <c r="J31" s="34"/>
      <c r="K31" s="34">
        <v>1</v>
      </c>
      <c r="L31" s="33">
        <v>2</v>
      </c>
      <c r="M31" s="33"/>
      <c r="N31" s="34">
        <v>1</v>
      </c>
      <c r="O31" s="34"/>
      <c r="P31" s="33"/>
      <c r="Q31" s="33">
        <v>2</v>
      </c>
      <c r="R31" s="34"/>
      <c r="S31" s="34">
        <v>1</v>
      </c>
      <c r="T31" s="33"/>
      <c r="U31" s="33">
        <v>2</v>
      </c>
      <c r="V31" s="11">
        <f t="shared" si="2"/>
        <v>11</v>
      </c>
    </row>
    <row r="32" spans="1:22" x14ac:dyDescent="0.25">
      <c r="A32" s="4" t="str">
        <f t="shared" si="4"/>
        <v>Московский</v>
      </c>
      <c r="B32" s="12" t="str">
        <f t="shared" si="4"/>
        <v>ГБОУ гимназия №524</v>
      </c>
      <c r="C32" s="6">
        <f t="shared" si="4"/>
        <v>11524</v>
      </c>
      <c r="D32" s="6" t="str">
        <f t="shared" si="4"/>
        <v>Гимназия</v>
      </c>
      <c r="E32" s="8" t="str">
        <f t="shared" si="4"/>
        <v>2А</v>
      </c>
      <c r="F32" s="8">
        <f t="shared" si="4"/>
        <v>157</v>
      </c>
      <c r="G32" s="8">
        <f t="shared" si="4"/>
        <v>145</v>
      </c>
      <c r="H32" s="33">
        <v>1</v>
      </c>
      <c r="I32" s="33"/>
      <c r="J32" s="34">
        <v>1</v>
      </c>
      <c r="K32" s="34"/>
      <c r="L32" s="33">
        <v>2</v>
      </c>
      <c r="M32" s="33"/>
      <c r="N32" s="34">
        <v>1</v>
      </c>
      <c r="O32" s="34"/>
      <c r="P32" s="33">
        <v>2</v>
      </c>
      <c r="Q32" s="33"/>
      <c r="R32" s="34">
        <v>1</v>
      </c>
      <c r="S32" s="34"/>
      <c r="T32" s="33">
        <v>2</v>
      </c>
      <c r="U32" s="33"/>
      <c r="V32" s="11">
        <f t="shared" si="2"/>
        <v>10</v>
      </c>
    </row>
    <row r="33" spans="1:22" x14ac:dyDescent="0.25">
      <c r="A33" s="4" t="str">
        <f t="shared" si="4"/>
        <v>Московский</v>
      </c>
      <c r="B33" s="12" t="str">
        <f t="shared" si="4"/>
        <v>ГБОУ гимназия №524</v>
      </c>
      <c r="C33" s="6">
        <f t="shared" si="4"/>
        <v>11524</v>
      </c>
      <c r="D33" s="6" t="str">
        <f t="shared" si="4"/>
        <v>Гимназия</v>
      </c>
      <c r="E33" s="8" t="str">
        <f t="shared" si="4"/>
        <v>2А</v>
      </c>
      <c r="F33" s="8">
        <f t="shared" si="4"/>
        <v>157</v>
      </c>
      <c r="G33" s="8">
        <f t="shared" si="4"/>
        <v>145</v>
      </c>
      <c r="H33" s="9">
        <v>1</v>
      </c>
      <c r="I33" s="9"/>
      <c r="J33" s="10">
        <v>1</v>
      </c>
      <c r="K33" s="10"/>
      <c r="L33" s="9">
        <v>1</v>
      </c>
      <c r="M33" s="9"/>
      <c r="N33" s="10">
        <v>1</v>
      </c>
      <c r="O33" s="10"/>
      <c r="P33" s="9">
        <v>2</v>
      </c>
      <c r="Q33" s="9"/>
      <c r="R33" s="10">
        <v>1</v>
      </c>
      <c r="S33" s="10"/>
      <c r="T33" s="9"/>
      <c r="U33" s="9">
        <v>0</v>
      </c>
      <c r="V33" s="11">
        <f t="shared" si="2"/>
        <v>7</v>
      </c>
    </row>
    <row r="34" spans="1:22" x14ac:dyDescent="0.25">
      <c r="A34" s="4" t="str">
        <f t="shared" si="4"/>
        <v>Московский</v>
      </c>
      <c r="B34" s="12" t="str">
        <f t="shared" si="4"/>
        <v>ГБОУ гимназия №524</v>
      </c>
      <c r="C34" s="6">
        <f t="shared" si="4"/>
        <v>11524</v>
      </c>
      <c r="D34" s="6" t="str">
        <f t="shared" si="4"/>
        <v>Гимназия</v>
      </c>
      <c r="E34" s="8" t="str">
        <f t="shared" si="4"/>
        <v>2А</v>
      </c>
      <c r="F34" s="8">
        <f t="shared" si="4"/>
        <v>157</v>
      </c>
      <c r="G34" s="8">
        <f t="shared" si="4"/>
        <v>145</v>
      </c>
      <c r="H34" s="9">
        <v>2</v>
      </c>
      <c r="I34" s="9"/>
      <c r="J34" s="10">
        <v>1</v>
      </c>
      <c r="K34" s="10"/>
      <c r="L34" s="9">
        <v>1</v>
      </c>
      <c r="M34" s="9"/>
      <c r="N34" s="10">
        <v>1</v>
      </c>
      <c r="O34" s="10"/>
      <c r="P34" s="9">
        <v>1</v>
      </c>
      <c r="Q34" s="9"/>
      <c r="R34" s="10">
        <v>1</v>
      </c>
      <c r="S34" s="10"/>
      <c r="T34" s="9"/>
      <c r="U34" s="9">
        <v>1</v>
      </c>
      <c r="V34" s="11">
        <f t="shared" si="2"/>
        <v>8</v>
      </c>
    </row>
    <row r="35" spans="1:22" x14ac:dyDescent="0.25">
      <c r="A35" s="4" t="str">
        <f t="shared" si="4"/>
        <v>Московский</v>
      </c>
      <c r="B35" s="12" t="str">
        <f t="shared" si="4"/>
        <v>ГБОУ гимназия №524</v>
      </c>
      <c r="C35" s="6">
        <f t="shared" si="4"/>
        <v>11524</v>
      </c>
      <c r="D35" s="6" t="str">
        <f t="shared" si="4"/>
        <v>Гимназия</v>
      </c>
      <c r="E35" s="8" t="str">
        <f t="shared" si="4"/>
        <v>2А</v>
      </c>
      <c r="F35" s="8">
        <f t="shared" si="4"/>
        <v>157</v>
      </c>
      <c r="G35" s="8">
        <f t="shared" si="4"/>
        <v>145</v>
      </c>
      <c r="H35" s="9"/>
      <c r="I35" s="9">
        <v>2</v>
      </c>
      <c r="J35" s="10">
        <v>1</v>
      </c>
      <c r="K35" s="10"/>
      <c r="L35" s="9">
        <v>2</v>
      </c>
      <c r="M35" s="9"/>
      <c r="N35" s="10">
        <v>1</v>
      </c>
      <c r="O35" s="10"/>
      <c r="P35" s="9"/>
      <c r="Q35" s="9">
        <v>2</v>
      </c>
      <c r="R35" s="10"/>
      <c r="S35" s="10">
        <v>1</v>
      </c>
      <c r="T35" s="9">
        <v>2</v>
      </c>
      <c r="U35" s="9"/>
      <c r="V35" s="11">
        <f t="shared" si="2"/>
        <v>11</v>
      </c>
    </row>
    <row r="36" spans="1:22" x14ac:dyDescent="0.25">
      <c r="A36" s="4" t="str">
        <f t="shared" si="4"/>
        <v>Московский</v>
      </c>
      <c r="B36" s="12" t="str">
        <f t="shared" si="4"/>
        <v>ГБОУ гимназия №524</v>
      </c>
      <c r="C36" s="6">
        <f t="shared" si="4"/>
        <v>11524</v>
      </c>
      <c r="D36" s="6" t="str">
        <f t="shared" si="4"/>
        <v>Гимназия</v>
      </c>
      <c r="E36" s="8" t="str">
        <f t="shared" si="4"/>
        <v>2А</v>
      </c>
      <c r="F36" s="8">
        <f t="shared" si="4"/>
        <v>157</v>
      </c>
      <c r="G36" s="8">
        <f t="shared" si="4"/>
        <v>145</v>
      </c>
      <c r="H36" s="9">
        <v>2</v>
      </c>
      <c r="I36" s="9"/>
      <c r="J36" s="10">
        <v>1</v>
      </c>
      <c r="K36" s="10"/>
      <c r="L36" s="9"/>
      <c r="M36" s="9">
        <v>2</v>
      </c>
      <c r="N36" s="10">
        <v>1</v>
      </c>
      <c r="O36" s="10"/>
      <c r="P36" s="9">
        <v>2</v>
      </c>
      <c r="Q36" s="9"/>
      <c r="R36" s="10">
        <v>1</v>
      </c>
      <c r="S36" s="10"/>
      <c r="T36" s="9">
        <v>2</v>
      </c>
      <c r="U36" s="9"/>
      <c r="V36" s="11">
        <f t="shared" si="2"/>
        <v>11</v>
      </c>
    </row>
    <row r="37" spans="1:22" x14ac:dyDescent="0.25">
      <c r="A37" s="4" t="str">
        <f t="shared" si="4"/>
        <v>Московский</v>
      </c>
      <c r="B37" s="12" t="str">
        <f t="shared" si="4"/>
        <v>ГБОУ гимназия №524</v>
      </c>
      <c r="C37" s="6">
        <f t="shared" si="4"/>
        <v>11524</v>
      </c>
      <c r="D37" s="6" t="str">
        <f t="shared" si="4"/>
        <v>Гимназия</v>
      </c>
      <c r="E37" s="8" t="str">
        <f t="shared" si="4"/>
        <v>2А</v>
      </c>
      <c r="F37" s="8">
        <f t="shared" si="4"/>
        <v>157</v>
      </c>
      <c r="G37" s="8">
        <f t="shared" si="4"/>
        <v>145</v>
      </c>
      <c r="H37" s="9">
        <v>2</v>
      </c>
      <c r="I37" s="9"/>
      <c r="J37" s="10"/>
      <c r="K37" s="10">
        <v>1</v>
      </c>
      <c r="L37" s="9">
        <v>1</v>
      </c>
      <c r="M37" s="9"/>
      <c r="N37" s="10">
        <v>1</v>
      </c>
      <c r="O37" s="10"/>
      <c r="P37" s="9">
        <v>0</v>
      </c>
      <c r="Q37" s="9"/>
      <c r="R37" s="10">
        <v>1</v>
      </c>
      <c r="S37" s="10"/>
      <c r="T37" s="9"/>
      <c r="U37" s="9">
        <v>1</v>
      </c>
      <c r="V37" s="11">
        <f t="shared" si="2"/>
        <v>7</v>
      </c>
    </row>
    <row r="38" spans="1:22" x14ac:dyDescent="0.25">
      <c r="A38" s="4" t="str">
        <f t="shared" ref="A38:G53" si="5">A37</f>
        <v>Московский</v>
      </c>
      <c r="B38" s="12" t="str">
        <f t="shared" si="5"/>
        <v>ГБОУ гимназия №524</v>
      </c>
      <c r="C38" s="6">
        <f t="shared" si="5"/>
        <v>11524</v>
      </c>
      <c r="D38" s="6" t="str">
        <f t="shared" si="5"/>
        <v>Гимназия</v>
      </c>
      <c r="E38" s="8" t="str">
        <f t="shared" si="5"/>
        <v>2А</v>
      </c>
      <c r="F38" s="8">
        <f t="shared" si="5"/>
        <v>157</v>
      </c>
      <c r="G38" s="8">
        <f t="shared" si="5"/>
        <v>145</v>
      </c>
      <c r="H38" s="9">
        <v>1</v>
      </c>
      <c r="I38" s="9"/>
      <c r="J38" s="10">
        <v>1</v>
      </c>
      <c r="K38" s="10"/>
      <c r="L38" s="9"/>
      <c r="M38" s="9">
        <v>1</v>
      </c>
      <c r="N38" s="10">
        <v>1</v>
      </c>
      <c r="O38" s="10"/>
      <c r="P38" s="9">
        <v>2</v>
      </c>
      <c r="Q38" s="9"/>
      <c r="R38" s="10">
        <v>0</v>
      </c>
      <c r="S38" s="10"/>
      <c r="T38" s="9"/>
      <c r="U38" s="9">
        <v>1</v>
      </c>
      <c r="V38" s="11">
        <f t="shared" si="2"/>
        <v>7</v>
      </c>
    </row>
    <row r="39" spans="1:22" x14ac:dyDescent="0.25">
      <c r="A39" s="4" t="str">
        <f t="shared" si="5"/>
        <v>Московский</v>
      </c>
      <c r="B39" s="12" t="str">
        <f t="shared" si="5"/>
        <v>ГБОУ гимназия №524</v>
      </c>
      <c r="C39" s="6">
        <f t="shared" si="5"/>
        <v>11524</v>
      </c>
      <c r="D39" s="6" t="str">
        <f t="shared" si="5"/>
        <v>Гимназия</v>
      </c>
      <c r="E39" s="8" t="str">
        <f t="shared" si="5"/>
        <v>2А</v>
      </c>
      <c r="F39" s="8">
        <f t="shared" si="5"/>
        <v>157</v>
      </c>
      <c r="G39" s="8">
        <f t="shared" si="5"/>
        <v>145</v>
      </c>
      <c r="H39" s="9">
        <v>2</v>
      </c>
      <c r="I39" s="9"/>
      <c r="J39" s="10">
        <v>0</v>
      </c>
      <c r="K39" s="10"/>
      <c r="L39" s="9">
        <v>1</v>
      </c>
      <c r="M39" s="9"/>
      <c r="N39" s="10">
        <v>1</v>
      </c>
      <c r="O39" s="10"/>
      <c r="P39" s="9"/>
      <c r="Q39" s="9">
        <v>2</v>
      </c>
      <c r="R39" s="10">
        <v>1</v>
      </c>
      <c r="S39" s="10"/>
      <c r="T39" s="9"/>
      <c r="U39" s="9">
        <v>1</v>
      </c>
      <c r="V39" s="11">
        <f t="shared" si="2"/>
        <v>8</v>
      </c>
    </row>
    <row r="40" spans="1:22" x14ac:dyDescent="0.25">
      <c r="A40" s="4" t="str">
        <f t="shared" si="5"/>
        <v>Московский</v>
      </c>
      <c r="B40" s="12" t="str">
        <f t="shared" si="5"/>
        <v>ГБОУ гимназия №524</v>
      </c>
      <c r="C40" s="6">
        <f t="shared" si="5"/>
        <v>11524</v>
      </c>
      <c r="D40" s="6" t="str">
        <f t="shared" si="5"/>
        <v>Гимназия</v>
      </c>
      <c r="E40" s="8" t="str">
        <f t="shared" si="5"/>
        <v>2А</v>
      </c>
      <c r="F40" s="8">
        <f t="shared" si="5"/>
        <v>157</v>
      </c>
      <c r="G40" s="8">
        <f t="shared" si="5"/>
        <v>145</v>
      </c>
      <c r="H40" s="9">
        <v>2</v>
      </c>
      <c r="I40" s="9"/>
      <c r="J40" s="10">
        <v>1</v>
      </c>
      <c r="K40" s="10"/>
      <c r="L40" s="9">
        <v>2</v>
      </c>
      <c r="M40" s="9"/>
      <c r="N40" s="10">
        <v>1</v>
      </c>
      <c r="O40" s="10"/>
      <c r="P40" s="9"/>
      <c r="Q40" s="9">
        <v>2</v>
      </c>
      <c r="R40" s="10">
        <v>1</v>
      </c>
      <c r="S40" s="10"/>
      <c r="T40" s="9">
        <v>1</v>
      </c>
      <c r="U40" s="9"/>
      <c r="V40" s="11">
        <f t="shared" si="2"/>
        <v>10</v>
      </c>
    </row>
    <row r="41" spans="1:22" x14ac:dyDescent="0.25">
      <c r="A41" s="4" t="str">
        <f t="shared" si="5"/>
        <v>Московский</v>
      </c>
      <c r="B41" s="12" t="str">
        <f t="shared" si="5"/>
        <v>ГБОУ гимназия №524</v>
      </c>
      <c r="C41" s="6">
        <f t="shared" si="5"/>
        <v>11524</v>
      </c>
      <c r="D41" s="6" t="str">
        <f t="shared" si="5"/>
        <v>Гимназия</v>
      </c>
      <c r="E41" s="8" t="str">
        <f t="shared" si="5"/>
        <v>2А</v>
      </c>
      <c r="F41" s="8">
        <f t="shared" si="5"/>
        <v>157</v>
      </c>
      <c r="G41" s="8">
        <f t="shared" si="5"/>
        <v>145</v>
      </c>
      <c r="H41" s="9">
        <v>2</v>
      </c>
      <c r="I41" s="9"/>
      <c r="J41" s="10">
        <v>1</v>
      </c>
      <c r="K41" s="10"/>
      <c r="L41" s="9"/>
      <c r="M41" s="9">
        <v>2</v>
      </c>
      <c r="N41" s="10"/>
      <c r="O41" s="10">
        <v>1</v>
      </c>
      <c r="P41" s="9"/>
      <c r="Q41" s="9">
        <v>2</v>
      </c>
      <c r="R41" s="10"/>
      <c r="S41" s="10">
        <v>0</v>
      </c>
      <c r="T41" s="9">
        <v>1</v>
      </c>
      <c r="U41" s="9"/>
      <c r="V41" s="11">
        <f t="shared" si="2"/>
        <v>9</v>
      </c>
    </row>
    <row r="42" spans="1:22" x14ac:dyDescent="0.25">
      <c r="A42" s="4" t="str">
        <f t="shared" si="5"/>
        <v>Московский</v>
      </c>
      <c r="B42" s="12" t="str">
        <f t="shared" si="5"/>
        <v>ГБОУ гимназия №524</v>
      </c>
      <c r="C42" s="6">
        <f t="shared" si="5"/>
        <v>11524</v>
      </c>
      <c r="D42" s="6" t="str">
        <f t="shared" si="5"/>
        <v>Гимназия</v>
      </c>
      <c r="E42" s="8" t="str">
        <f t="shared" si="5"/>
        <v>2А</v>
      </c>
      <c r="F42" s="8">
        <f t="shared" si="5"/>
        <v>157</v>
      </c>
      <c r="G42" s="8">
        <f t="shared" si="5"/>
        <v>145</v>
      </c>
      <c r="H42" s="9"/>
      <c r="I42" s="9">
        <v>0</v>
      </c>
      <c r="J42" s="10">
        <v>1</v>
      </c>
      <c r="K42" s="10"/>
      <c r="L42" s="9">
        <v>2</v>
      </c>
      <c r="M42" s="9"/>
      <c r="N42" s="10">
        <v>1</v>
      </c>
      <c r="O42" s="10"/>
      <c r="P42" s="9"/>
      <c r="Q42" s="9">
        <v>0</v>
      </c>
      <c r="R42" s="10">
        <v>1</v>
      </c>
      <c r="S42" s="10"/>
      <c r="T42" s="9"/>
      <c r="U42" s="9">
        <v>1</v>
      </c>
      <c r="V42" s="11">
        <f t="shared" si="2"/>
        <v>6</v>
      </c>
    </row>
    <row r="43" spans="1:22" x14ac:dyDescent="0.25">
      <c r="A43" s="4" t="str">
        <f t="shared" si="5"/>
        <v>Московский</v>
      </c>
      <c r="B43" s="12" t="str">
        <f t="shared" si="5"/>
        <v>ГБОУ гимназия №524</v>
      </c>
      <c r="C43" s="6">
        <f t="shared" si="5"/>
        <v>11524</v>
      </c>
      <c r="D43" s="6" t="str">
        <f t="shared" si="5"/>
        <v>Гимназия</v>
      </c>
      <c r="E43" s="8" t="str">
        <f t="shared" si="5"/>
        <v>2А</v>
      </c>
      <c r="F43" s="8">
        <f t="shared" si="5"/>
        <v>157</v>
      </c>
      <c r="G43" s="8">
        <f t="shared" si="5"/>
        <v>145</v>
      </c>
      <c r="H43" s="9">
        <v>2</v>
      </c>
      <c r="I43" s="9"/>
      <c r="J43" s="10"/>
      <c r="K43" s="10">
        <v>1</v>
      </c>
      <c r="L43" s="9"/>
      <c r="M43" s="9">
        <v>2</v>
      </c>
      <c r="N43" s="10">
        <v>1</v>
      </c>
      <c r="O43" s="10"/>
      <c r="P43" s="9">
        <v>2</v>
      </c>
      <c r="Q43" s="9"/>
      <c r="R43" s="10">
        <v>1</v>
      </c>
      <c r="S43" s="10"/>
      <c r="T43" s="9">
        <v>1</v>
      </c>
      <c r="U43" s="9"/>
      <c r="V43" s="11">
        <f t="shared" si="2"/>
        <v>10</v>
      </c>
    </row>
    <row r="44" spans="1:22" x14ac:dyDescent="0.25">
      <c r="A44" s="4" t="str">
        <f t="shared" si="5"/>
        <v>Московский</v>
      </c>
      <c r="B44" s="12" t="str">
        <f t="shared" si="5"/>
        <v>ГБОУ гимназия №524</v>
      </c>
      <c r="C44" s="6">
        <f t="shared" si="5"/>
        <v>11524</v>
      </c>
      <c r="D44" s="6" t="str">
        <f t="shared" si="5"/>
        <v>Гимназия</v>
      </c>
      <c r="E44" s="8" t="str">
        <f t="shared" si="5"/>
        <v>2А</v>
      </c>
      <c r="F44" s="8">
        <f t="shared" si="5"/>
        <v>157</v>
      </c>
      <c r="G44" s="8">
        <f t="shared" si="5"/>
        <v>145</v>
      </c>
      <c r="H44" s="9"/>
      <c r="I44" s="9">
        <v>2</v>
      </c>
      <c r="J44" s="10"/>
      <c r="K44" s="10">
        <v>1</v>
      </c>
      <c r="L44" s="9">
        <v>2</v>
      </c>
      <c r="M44" s="9"/>
      <c r="N44" s="10">
        <v>1</v>
      </c>
      <c r="O44" s="10"/>
      <c r="P44" s="9">
        <v>2</v>
      </c>
      <c r="Q44" s="9"/>
      <c r="R44" s="10">
        <v>1</v>
      </c>
      <c r="S44" s="10"/>
      <c r="T44" s="9">
        <v>2</v>
      </c>
      <c r="U44" s="9"/>
      <c r="V44" s="11">
        <f t="shared" si="2"/>
        <v>11</v>
      </c>
    </row>
    <row r="45" spans="1:22" x14ac:dyDescent="0.25">
      <c r="A45" s="4" t="str">
        <f t="shared" si="5"/>
        <v>Московский</v>
      </c>
      <c r="B45" s="12" t="str">
        <f t="shared" si="5"/>
        <v>ГБОУ гимназия №524</v>
      </c>
      <c r="C45" s="6">
        <f t="shared" si="5"/>
        <v>11524</v>
      </c>
      <c r="D45" s="6" t="str">
        <f t="shared" si="5"/>
        <v>Гимназия</v>
      </c>
      <c r="E45" s="8" t="str">
        <f t="shared" si="5"/>
        <v>2А</v>
      </c>
      <c r="F45" s="8">
        <f t="shared" si="5"/>
        <v>157</v>
      </c>
      <c r="G45" s="8">
        <f t="shared" si="5"/>
        <v>145</v>
      </c>
      <c r="H45" s="9">
        <v>2</v>
      </c>
      <c r="I45" s="9"/>
      <c r="J45" s="10">
        <v>1</v>
      </c>
      <c r="K45" s="10"/>
      <c r="L45" s="9">
        <v>2</v>
      </c>
      <c r="M45" s="9"/>
      <c r="N45" s="10"/>
      <c r="O45" s="10">
        <v>1</v>
      </c>
      <c r="P45" s="9">
        <v>2</v>
      </c>
      <c r="Q45" s="9"/>
      <c r="R45" s="10">
        <v>1</v>
      </c>
      <c r="S45" s="10"/>
      <c r="T45" s="9">
        <v>1</v>
      </c>
      <c r="U45" s="9"/>
      <c r="V45" s="11">
        <f t="shared" si="2"/>
        <v>10</v>
      </c>
    </row>
    <row r="46" spans="1:22" x14ac:dyDescent="0.25">
      <c r="A46" s="4" t="str">
        <f t="shared" si="5"/>
        <v>Московский</v>
      </c>
      <c r="B46" s="12" t="str">
        <f t="shared" si="5"/>
        <v>ГБОУ гимназия №524</v>
      </c>
      <c r="C46" s="6">
        <f t="shared" si="5"/>
        <v>11524</v>
      </c>
      <c r="D46" s="6" t="str">
        <f t="shared" si="5"/>
        <v>Гимназия</v>
      </c>
      <c r="E46" s="8" t="str">
        <f t="shared" si="5"/>
        <v>2А</v>
      </c>
      <c r="F46" s="8">
        <f t="shared" si="5"/>
        <v>157</v>
      </c>
      <c r="G46" s="8">
        <f t="shared" si="5"/>
        <v>145</v>
      </c>
      <c r="H46" s="9">
        <v>2</v>
      </c>
      <c r="I46" s="9"/>
      <c r="J46" s="10">
        <v>0</v>
      </c>
      <c r="K46" s="10"/>
      <c r="L46" s="9"/>
      <c r="M46" s="9">
        <v>2</v>
      </c>
      <c r="N46" s="10">
        <v>1</v>
      </c>
      <c r="O46" s="10"/>
      <c r="P46" s="9">
        <v>2</v>
      </c>
      <c r="Q46" s="9"/>
      <c r="R46" s="10">
        <v>1</v>
      </c>
      <c r="S46" s="10"/>
      <c r="T46" s="9"/>
      <c r="U46" s="9">
        <v>1</v>
      </c>
      <c r="V46" s="11">
        <f t="shared" si="2"/>
        <v>9</v>
      </c>
    </row>
    <row r="47" spans="1:22" x14ac:dyDescent="0.25">
      <c r="A47" s="4" t="str">
        <f t="shared" si="5"/>
        <v>Московский</v>
      </c>
      <c r="B47" s="12" t="str">
        <f t="shared" si="5"/>
        <v>ГБОУ гимназия №524</v>
      </c>
      <c r="C47" s="6">
        <f t="shared" si="5"/>
        <v>11524</v>
      </c>
      <c r="D47" s="6" t="str">
        <f t="shared" si="5"/>
        <v>Гимназия</v>
      </c>
      <c r="E47" s="8" t="str">
        <f t="shared" si="5"/>
        <v>2А</v>
      </c>
      <c r="F47" s="8">
        <f t="shared" si="5"/>
        <v>157</v>
      </c>
      <c r="G47" s="8">
        <f t="shared" si="5"/>
        <v>145</v>
      </c>
      <c r="H47" s="9">
        <v>1</v>
      </c>
      <c r="I47" s="9"/>
      <c r="J47" s="10">
        <v>1</v>
      </c>
      <c r="K47" s="10"/>
      <c r="L47" s="9">
        <v>2</v>
      </c>
      <c r="M47" s="9"/>
      <c r="N47" s="10">
        <v>1</v>
      </c>
      <c r="O47" s="10"/>
      <c r="P47" s="9">
        <v>0</v>
      </c>
      <c r="Q47" s="9"/>
      <c r="R47" s="10">
        <v>1</v>
      </c>
      <c r="S47" s="10"/>
      <c r="T47" s="9">
        <v>2</v>
      </c>
      <c r="U47" s="9"/>
      <c r="V47" s="11">
        <f t="shared" si="2"/>
        <v>8</v>
      </c>
    </row>
    <row r="48" spans="1:22" x14ac:dyDescent="0.25">
      <c r="A48" s="4" t="str">
        <f t="shared" si="5"/>
        <v>Московский</v>
      </c>
      <c r="B48" s="12" t="str">
        <f t="shared" si="5"/>
        <v>ГБОУ гимназия №524</v>
      </c>
      <c r="C48" s="6">
        <f t="shared" si="5"/>
        <v>11524</v>
      </c>
      <c r="D48" s="6" t="str">
        <f t="shared" si="5"/>
        <v>Гимназия</v>
      </c>
      <c r="E48" s="8" t="str">
        <f t="shared" si="5"/>
        <v>2А</v>
      </c>
      <c r="F48" s="8">
        <f t="shared" si="5"/>
        <v>157</v>
      </c>
      <c r="G48" s="8">
        <f t="shared" si="5"/>
        <v>145</v>
      </c>
      <c r="H48" s="9">
        <v>1</v>
      </c>
      <c r="I48" s="9"/>
      <c r="J48" s="10">
        <v>1</v>
      </c>
      <c r="K48" s="10"/>
      <c r="L48" s="9"/>
      <c r="M48" s="9">
        <v>2</v>
      </c>
      <c r="N48" s="10">
        <v>1</v>
      </c>
      <c r="O48" s="10"/>
      <c r="P48" s="9">
        <v>2</v>
      </c>
      <c r="Q48" s="9"/>
      <c r="R48" s="10">
        <v>1</v>
      </c>
      <c r="S48" s="10"/>
      <c r="T48" s="9">
        <v>1</v>
      </c>
      <c r="U48" s="9"/>
      <c r="V48" s="11">
        <f t="shared" si="2"/>
        <v>9</v>
      </c>
    </row>
    <row r="49" spans="1:22" x14ac:dyDescent="0.25">
      <c r="A49" s="4" t="str">
        <f t="shared" si="5"/>
        <v>Московский</v>
      </c>
      <c r="B49" s="12" t="str">
        <f t="shared" si="5"/>
        <v>ГБОУ гимназия №524</v>
      </c>
      <c r="C49" s="6">
        <f t="shared" si="5"/>
        <v>11524</v>
      </c>
      <c r="D49" s="6" t="str">
        <f t="shared" si="5"/>
        <v>Гимназия</v>
      </c>
      <c r="E49" s="8" t="str">
        <f t="shared" si="5"/>
        <v>2А</v>
      </c>
      <c r="F49" s="8">
        <f t="shared" si="5"/>
        <v>157</v>
      </c>
      <c r="G49" s="8">
        <f t="shared" si="5"/>
        <v>145</v>
      </c>
      <c r="H49" s="9"/>
      <c r="I49" s="9">
        <v>2</v>
      </c>
      <c r="J49" s="10"/>
      <c r="K49" s="10">
        <v>1</v>
      </c>
      <c r="L49" s="9"/>
      <c r="M49" s="9">
        <v>1</v>
      </c>
      <c r="N49" s="10">
        <v>1</v>
      </c>
      <c r="O49" s="10"/>
      <c r="P49" s="9"/>
      <c r="Q49" s="9">
        <v>2</v>
      </c>
      <c r="R49" s="10">
        <v>1</v>
      </c>
      <c r="S49" s="10"/>
      <c r="T49" s="9"/>
      <c r="U49" s="9">
        <v>2</v>
      </c>
      <c r="V49" s="11">
        <f t="shared" si="2"/>
        <v>10</v>
      </c>
    </row>
    <row r="50" spans="1:22" x14ac:dyDescent="0.25">
      <c r="A50" s="4" t="str">
        <f t="shared" si="5"/>
        <v>Московский</v>
      </c>
      <c r="B50" s="12" t="str">
        <f t="shared" si="5"/>
        <v>ГБОУ гимназия №524</v>
      </c>
      <c r="C50" s="6">
        <f t="shared" si="5"/>
        <v>11524</v>
      </c>
      <c r="D50" s="6" t="str">
        <f t="shared" si="5"/>
        <v>Гимназия</v>
      </c>
      <c r="E50" s="8" t="str">
        <f t="shared" si="5"/>
        <v>2А</v>
      </c>
      <c r="F50" s="8">
        <f t="shared" si="5"/>
        <v>157</v>
      </c>
      <c r="G50" s="8">
        <f t="shared" si="5"/>
        <v>145</v>
      </c>
      <c r="H50" s="9"/>
      <c r="I50" s="9">
        <v>2</v>
      </c>
      <c r="J50" s="10"/>
      <c r="K50" s="10">
        <v>1</v>
      </c>
      <c r="L50" s="9"/>
      <c r="M50" s="9">
        <v>2</v>
      </c>
      <c r="N50" s="10"/>
      <c r="O50" s="10">
        <v>1</v>
      </c>
      <c r="P50" s="9"/>
      <c r="Q50" s="9">
        <v>2</v>
      </c>
      <c r="R50" s="10">
        <v>1</v>
      </c>
      <c r="S50" s="10"/>
      <c r="T50" s="9"/>
      <c r="U50" s="9">
        <v>2</v>
      </c>
      <c r="V50" s="11">
        <f t="shared" si="2"/>
        <v>11</v>
      </c>
    </row>
    <row r="51" spans="1:22" x14ac:dyDescent="0.25">
      <c r="A51" s="4" t="str">
        <f t="shared" si="5"/>
        <v>Московский</v>
      </c>
      <c r="B51" s="12" t="str">
        <f t="shared" si="5"/>
        <v>ГБОУ гимназия №524</v>
      </c>
      <c r="C51" s="6">
        <f t="shared" si="5"/>
        <v>11524</v>
      </c>
      <c r="D51" s="6" t="str">
        <f t="shared" si="5"/>
        <v>Гимназия</v>
      </c>
      <c r="E51" s="8" t="str">
        <f t="shared" si="5"/>
        <v>2А</v>
      </c>
      <c r="F51" s="8">
        <f t="shared" si="5"/>
        <v>157</v>
      </c>
      <c r="G51" s="8">
        <f t="shared" si="5"/>
        <v>145</v>
      </c>
      <c r="H51" s="9"/>
      <c r="I51" s="9">
        <v>2</v>
      </c>
      <c r="J51" s="10"/>
      <c r="K51" s="10">
        <v>1</v>
      </c>
      <c r="L51" s="9"/>
      <c r="M51" s="9">
        <v>2</v>
      </c>
      <c r="N51" s="10">
        <v>1</v>
      </c>
      <c r="O51" s="10"/>
      <c r="P51" s="9">
        <v>2</v>
      </c>
      <c r="Q51" s="9"/>
      <c r="R51" s="10">
        <v>1</v>
      </c>
      <c r="S51" s="10"/>
      <c r="T51" s="9"/>
      <c r="U51" s="9">
        <v>1</v>
      </c>
      <c r="V51" s="11">
        <f t="shared" si="2"/>
        <v>10</v>
      </c>
    </row>
    <row r="52" spans="1:22" x14ac:dyDescent="0.25">
      <c r="A52" s="4" t="str">
        <f t="shared" si="5"/>
        <v>Московский</v>
      </c>
      <c r="B52" s="12" t="str">
        <f t="shared" si="5"/>
        <v>ГБОУ гимназия №524</v>
      </c>
      <c r="C52" s="6">
        <f t="shared" si="5"/>
        <v>11524</v>
      </c>
      <c r="D52" s="6" t="str">
        <f t="shared" si="5"/>
        <v>Гимназия</v>
      </c>
      <c r="E52" s="8" t="str">
        <f t="shared" si="5"/>
        <v>2А</v>
      </c>
      <c r="F52" s="8">
        <f t="shared" si="5"/>
        <v>157</v>
      </c>
      <c r="G52" s="8">
        <f t="shared" si="5"/>
        <v>145</v>
      </c>
      <c r="H52" s="9"/>
      <c r="I52" s="9">
        <v>2</v>
      </c>
      <c r="J52" s="10">
        <v>1</v>
      </c>
      <c r="K52" s="10"/>
      <c r="L52" s="9"/>
      <c r="M52" s="9">
        <v>2</v>
      </c>
      <c r="N52" s="10">
        <v>1</v>
      </c>
      <c r="O52" s="10"/>
      <c r="P52" s="9"/>
      <c r="Q52" s="9">
        <v>2</v>
      </c>
      <c r="R52" s="10">
        <v>1</v>
      </c>
      <c r="S52" s="10"/>
      <c r="T52" s="9"/>
      <c r="U52" s="9">
        <v>2</v>
      </c>
      <c r="V52" s="11">
        <f t="shared" si="2"/>
        <v>11</v>
      </c>
    </row>
    <row r="53" spans="1:22" x14ac:dyDescent="0.25">
      <c r="A53" s="4" t="str">
        <f t="shared" si="5"/>
        <v>Московский</v>
      </c>
      <c r="B53" s="12" t="str">
        <f t="shared" si="5"/>
        <v>ГБОУ гимназия №524</v>
      </c>
      <c r="C53" s="6">
        <f t="shared" si="5"/>
        <v>11524</v>
      </c>
      <c r="D53" s="6" t="str">
        <f t="shared" si="5"/>
        <v>Гимназия</v>
      </c>
      <c r="E53" s="8" t="str">
        <f t="shared" si="5"/>
        <v>2А</v>
      </c>
      <c r="F53" s="8">
        <f t="shared" si="5"/>
        <v>157</v>
      </c>
      <c r="G53" s="8">
        <f t="shared" si="5"/>
        <v>145</v>
      </c>
      <c r="H53" s="9"/>
      <c r="I53" s="9">
        <v>2</v>
      </c>
      <c r="J53" s="10"/>
      <c r="K53" s="10">
        <v>1</v>
      </c>
      <c r="L53" s="9"/>
      <c r="M53" s="9">
        <v>2</v>
      </c>
      <c r="N53" s="10">
        <v>1</v>
      </c>
      <c r="O53" s="10"/>
      <c r="P53" s="9"/>
      <c r="Q53" s="9">
        <v>2</v>
      </c>
      <c r="R53" s="10">
        <v>1</v>
      </c>
      <c r="S53" s="10"/>
      <c r="T53" s="9">
        <v>0</v>
      </c>
      <c r="U53" s="9"/>
      <c r="V53" s="11">
        <f t="shared" si="2"/>
        <v>9</v>
      </c>
    </row>
    <row r="54" spans="1:22" x14ac:dyDescent="0.25">
      <c r="A54" s="4" t="str">
        <f t="shared" ref="A54:G69" si="6">A53</f>
        <v>Московский</v>
      </c>
      <c r="B54" s="12" t="str">
        <f t="shared" si="6"/>
        <v>ГБОУ гимназия №524</v>
      </c>
      <c r="C54" s="6">
        <f t="shared" si="6"/>
        <v>11524</v>
      </c>
      <c r="D54" s="6" t="str">
        <f t="shared" si="6"/>
        <v>Гимназия</v>
      </c>
      <c r="E54" s="8" t="str">
        <f t="shared" si="6"/>
        <v>2А</v>
      </c>
      <c r="F54" s="8">
        <f t="shared" si="6"/>
        <v>157</v>
      </c>
      <c r="G54" s="8">
        <f t="shared" si="6"/>
        <v>145</v>
      </c>
      <c r="H54" s="9">
        <v>2</v>
      </c>
      <c r="I54" s="9"/>
      <c r="J54" s="10">
        <v>1</v>
      </c>
      <c r="K54" s="10"/>
      <c r="L54" s="9"/>
      <c r="M54" s="9">
        <v>2</v>
      </c>
      <c r="N54" s="10">
        <v>1</v>
      </c>
      <c r="O54" s="10"/>
      <c r="P54" s="9">
        <v>2</v>
      </c>
      <c r="Q54" s="9"/>
      <c r="R54" s="10"/>
      <c r="S54" s="10">
        <v>0</v>
      </c>
      <c r="T54" s="9"/>
      <c r="U54" s="9">
        <v>2</v>
      </c>
      <c r="V54" s="11">
        <f t="shared" si="2"/>
        <v>10</v>
      </c>
    </row>
    <row r="55" spans="1:22" x14ac:dyDescent="0.25">
      <c r="A55" s="4" t="str">
        <f t="shared" si="6"/>
        <v>Московский</v>
      </c>
      <c r="B55" s="12" t="str">
        <f t="shared" si="6"/>
        <v>ГБОУ гимназия №524</v>
      </c>
      <c r="C55" s="6">
        <f t="shared" si="6"/>
        <v>11524</v>
      </c>
      <c r="D55" s="6" t="str">
        <f t="shared" si="6"/>
        <v>Гимназия</v>
      </c>
      <c r="E55" s="8" t="str">
        <f t="shared" si="6"/>
        <v>2А</v>
      </c>
      <c r="F55" s="8">
        <f t="shared" si="6"/>
        <v>157</v>
      </c>
      <c r="G55" s="8">
        <f t="shared" si="6"/>
        <v>145</v>
      </c>
      <c r="H55" s="9">
        <v>2</v>
      </c>
      <c r="I55" s="9"/>
      <c r="J55" s="10">
        <v>1</v>
      </c>
      <c r="K55" s="10"/>
      <c r="L55" s="9"/>
      <c r="M55" s="9">
        <v>2</v>
      </c>
      <c r="N55" s="10">
        <v>1</v>
      </c>
      <c r="O55" s="10"/>
      <c r="P55" s="9">
        <v>0</v>
      </c>
      <c r="Q55" s="9"/>
      <c r="R55" s="10">
        <v>1</v>
      </c>
      <c r="S55" s="10"/>
      <c r="T55" s="9">
        <v>2</v>
      </c>
      <c r="U55" s="9"/>
      <c r="V55" s="11">
        <f t="shared" si="2"/>
        <v>9</v>
      </c>
    </row>
    <row r="56" spans="1:22" x14ac:dyDescent="0.25">
      <c r="A56" s="4" t="str">
        <f t="shared" si="6"/>
        <v>Московский</v>
      </c>
      <c r="B56" s="12" t="str">
        <f t="shared" si="6"/>
        <v>ГБОУ гимназия №524</v>
      </c>
      <c r="C56" s="6">
        <f t="shared" si="6"/>
        <v>11524</v>
      </c>
      <c r="D56" s="6" t="str">
        <f t="shared" si="6"/>
        <v>Гимназия</v>
      </c>
      <c r="E56" s="8" t="str">
        <f t="shared" si="6"/>
        <v>2А</v>
      </c>
      <c r="F56" s="8">
        <f t="shared" si="6"/>
        <v>157</v>
      </c>
      <c r="G56" s="8">
        <f t="shared" si="6"/>
        <v>145</v>
      </c>
      <c r="H56" s="9">
        <v>2</v>
      </c>
      <c r="I56" s="9"/>
      <c r="J56" s="10">
        <v>1</v>
      </c>
      <c r="K56" s="10"/>
      <c r="L56" s="9"/>
      <c r="M56" s="9">
        <v>2</v>
      </c>
      <c r="N56" s="10">
        <v>1</v>
      </c>
      <c r="O56" s="10"/>
      <c r="P56" s="9">
        <v>2</v>
      </c>
      <c r="Q56" s="9"/>
      <c r="R56" s="10">
        <v>1</v>
      </c>
      <c r="S56" s="10"/>
      <c r="T56" s="9">
        <v>1</v>
      </c>
      <c r="U56" s="9"/>
      <c r="V56" s="11">
        <f t="shared" si="2"/>
        <v>10</v>
      </c>
    </row>
    <row r="57" spans="1:22" x14ac:dyDescent="0.25">
      <c r="A57" s="4" t="str">
        <f t="shared" si="6"/>
        <v>Московский</v>
      </c>
      <c r="B57" s="12" t="str">
        <f t="shared" si="6"/>
        <v>ГБОУ гимназия №524</v>
      </c>
      <c r="C57" s="6">
        <f t="shared" si="6"/>
        <v>11524</v>
      </c>
      <c r="D57" s="6" t="str">
        <f t="shared" si="6"/>
        <v>Гимназия</v>
      </c>
      <c r="E57" s="8" t="str">
        <f t="shared" si="6"/>
        <v>2А</v>
      </c>
      <c r="F57" s="8">
        <f t="shared" si="6"/>
        <v>157</v>
      </c>
      <c r="G57" s="8">
        <f t="shared" si="6"/>
        <v>145</v>
      </c>
      <c r="H57" s="9"/>
      <c r="I57" s="9">
        <v>1</v>
      </c>
      <c r="J57" s="10"/>
      <c r="K57" s="10">
        <v>1</v>
      </c>
      <c r="L57" s="9">
        <v>1</v>
      </c>
      <c r="M57" s="9"/>
      <c r="N57" s="10">
        <v>1</v>
      </c>
      <c r="O57" s="10"/>
      <c r="P57" s="9">
        <v>0</v>
      </c>
      <c r="Q57" s="9"/>
      <c r="R57" s="10">
        <v>1</v>
      </c>
      <c r="S57" s="10"/>
      <c r="T57" s="9">
        <v>1</v>
      </c>
      <c r="U57" s="9"/>
      <c r="V57" s="11">
        <f t="shared" si="2"/>
        <v>6</v>
      </c>
    </row>
    <row r="58" spans="1:22" x14ac:dyDescent="0.25">
      <c r="A58" s="4" t="str">
        <f t="shared" si="6"/>
        <v>Московский</v>
      </c>
      <c r="B58" s="12" t="str">
        <f t="shared" si="6"/>
        <v>ГБОУ гимназия №524</v>
      </c>
      <c r="C58" s="6">
        <f t="shared" si="6"/>
        <v>11524</v>
      </c>
      <c r="D58" s="6" t="str">
        <f t="shared" si="6"/>
        <v>Гимназия</v>
      </c>
      <c r="E58" s="8" t="str">
        <f t="shared" si="6"/>
        <v>2А</v>
      </c>
      <c r="F58" s="8">
        <f t="shared" si="6"/>
        <v>157</v>
      </c>
      <c r="G58" s="8">
        <f t="shared" si="6"/>
        <v>145</v>
      </c>
      <c r="H58" s="9"/>
      <c r="I58" s="9">
        <v>2</v>
      </c>
      <c r="J58" s="10"/>
      <c r="K58" s="10">
        <v>1</v>
      </c>
      <c r="L58" s="9">
        <v>1</v>
      </c>
      <c r="M58" s="9"/>
      <c r="N58" s="10">
        <v>1</v>
      </c>
      <c r="O58" s="10"/>
      <c r="P58" s="9">
        <v>2</v>
      </c>
      <c r="Q58" s="9"/>
      <c r="R58" s="10">
        <v>1</v>
      </c>
      <c r="S58" s="10"/>
      <c r="T58" s="9">
        <v>1</v>
      </c>
      <c r="U58" s="9"/>
      <c r="V58" s="11">
        <f t="shared" si="2"/>
        <v>9</v>
      </c>
    </row>
    <row r="59" spans="1:22" x14ac:dyDescent="0.25">
      <c r="A59" s="4" t="str">
        <f t="shared" si="6"/>
        <v>Московский</v>
      </c>
      <c r="B59" s="12" t="str">
        <f t="shared" si="6"/>
        <v>ГБОУ гимназия №524</v>
      </c>
      <c r="C59" s="6">
        <f t="shared" si="6"/>
        <v>11524</v>
      </c>
      <c r="D59" s="6" t="str">
        <f t="shared" si="6"/>
        <v>Гимназия</v>
      </c>
      <c r="E59" s="8" t="str">
        <f t="shared" si="6"/>
        <v>2А</v>
      </c>
      <c r="F59" s="8">
        <f t="shared" si="6"/>
        <v>157</v>
      </c>
      <c r="G59" s="8">
        <f t="shared" si="6"/>
        <v>145</v>
      </c>
      <c r="H59" s="9">
        <v>1</v>
      </c>
      <c r="I59" s="9"/>
      <c r="J59" s="10">
        <v>1</v>
      </c>
      <c r="K59" s="10"/>
      <c r="L59" s="9"/>
      <c r="M59" s="9">
        <v>1</v>
      </c>
      <c r="N59" s="10"/>
      <c r="O59" s="10">
        <v>1</v>
      </c>
      <c r="P59" s="9">
        <v>0</v>
      </c>
      <c r="Q59" s="9"/>
      <c r="R59" s="10">
        <v>1</v>
      </c>
      <c r="S59" s="10"/>
      <c r="T59" s="9">
        <v>1</v>
      </c>
      <c r="U59" s="9"/>
      <c r="V59" s="11">
        <f t="shared" si="2"/>
        <v>6</v>
      </c>
    </row>
    <row r="60" spans="1:22" x14ac:dyDescent="0.25">
      <c r="A60" s="4" t="str">
        <f t="shared" si="6"/>
        <v>Московский</v>
      </c>
      <c r="B60" s="12" t="str">
        <f t="shared" si="6"/>
        <v>ГБОУ гимназия №524</v>
      </c>
      <c r="C60" s="6">
        <f t="shared" si="6"/>
        <v>11524</v>
      </c>
      <c r="D60" s="6" t="str">
        <f t="shared" si="6"/>
        <v>Гимназия</v>
      </c>
      <c r="E60" s="8" t="str">
        <f t="shared" si="6"/>
        <v>2А</v>
      </c>
      <c r="F60" s="8">
        <f t="shared" si="6"/>
        <v>157</v>
      </c>
      <c r="G60" s="8">
        <f t="shared" si="6"/>
        <v>145</v>
      </c>
      <c r="H60" s="9"/>
      <c r="I60" s="9">
        <v>0</v>
      </c>
      <c r="J60" s="10">
        <v>1</v>
      </c>
      <c r="K60" s="10"/>
      <c r="L60" s="9">
        <v>1</v>
      </c>
      <c r="M60" s="9"/>
      <c r="N60" s="10">
        <v>1</v>
      </c>
      <c r="O60" s="10"/>
      <c r="P60" s="9">
        <v>0</v>
      </c>
      <c r="Q60" s="9"/>
      <c r="R60" s="10">
        <v>1</v>
      </c>
      <c r="S60" s="10"/>
      <c r="T60" s="9">
        <v>1</v>
      </c>
      <c r="U60" s="9"/>
      <c r="V60" s="11">
        <f t="shared" si="2"/>
        <v>5</v>
      </c>
    </row>
    <row r="61" spans="1:22" x14ac:dyDescent="0.25">
      <c r="A61" s="4" t="str">
        <f t="shared" si="6"/>
        <v>Московский</v>
      </c>
      <c r="B61" s="12" t="str">
        <f t="shared" si="6"/>
        <v>ГБОУ гимназия №524</v>
      </c>
      <c r="C61" s="6">
        <f t="shared" si="6"/>
        <v>11524</v>
      </c>
      <c r="D61" s="6" t="str">
        <f t="shared" si="6"/>
        <v>Гимназия</v>
      </c>
      <c r="E61" s="8" t="str">
        <f t="shared" si="6"/>
        <v>2А</v>
      </c>
      <c r="F61" s="8">
        <f t="shared" si="6"/>
        <v>157</v>
      </c>
      <c r="G61" s="8">
        <f t="shared" si="6"/>
        <v>145</v>
      </c>
      <c r="H61" s="9"/>
      <c r="I61" s="9">
        <v>2</v>
      </c>
      <c r="J61" s="10"/>
      <c r="K61" s="10">
        <v>1</v>
      </c>
      <c r="L61" s="9">
        <v>2</v>
      </c>
      <c r="M61" s="9"/>
      <c r="N61" s="10">
        <v>1</v>
      </c>
      <c r="O61" s="10"/>
      <c r="P61" s="9"/>
      <c r="Q61" s="9">
        <v>2</v>
      </c>
      <c r="R61" s="10">
        <v>1</v>
      </c>
      <c r="S61" s="10"/>
      <c r="T61" s="9">
        <v>2</v>
      </c>
      <c r="U61" s="9"/>
      <c r="V61" s="11">
        <f t="shared" si="2"/>
        <v>11</v>
      </c>
    </row>
    <row r="62" spans="1:22" x14ac:dyDescent="0.25">
      <c r="A62" s="4" t="str">
        <f t="shared" si="6"/>
        <v>Московский</v>
      </c>
      <c r="B62" s="12" t="str">
        <f t="shared" si="6"/>
        <v>ГБОУ гимназия №524</v>
      </c>
      <c r="C62" s="6">
        <f t="shared" si="6"/>
        <v>11524</v>
      </c>
      <c r="D62" s="6" t="str">
        <f t="shared" si="6"/>
        <v>Гимназия</v>
      </c>
      <c r="E62" s="8" t="str">
        <f t="shared" si="6"/>
        <v>2А</v>
      </c>
      <c r="F62" s="8">
        <f t="shared" si="6"/>
        <v>157</v>
      </c>
      <c r="G62" s="8">
        <f t="shared" si="6"/>
        <v>145</v>
      </c>
      <c r="H62" s="9">
        <v>1</v>
      </c>
      <c r="I62" s="9"/>
      <c r="J62" s="10"/>
      <c r="K62" s="10">
        <v>1</v>
      </c>
      <c r="L62" s="9">
        <v>2</v>
      </c>
      <c r="M62" s="9"/>
      <c r="N62" s="10">
        <v>1</v>
      </c>
      <c r="O62" s="10"/>
      <c r="P62" s="9"/>
      <c r="Q62" s="9">
        <v>2</v>
      </c>
      <c r="R62" s="10">
        <v>1</v>
      </c>
      <c r="S62" s="10"/>
      <c r="T62" s="9"/>
      <c r="U62" s="9">
        <v>2</v>
      </c>
      <c r="V62" s="11">
        <f t="shared" si="2"/>
        <v>10</v>
      </c>
    </row>
    <row r="63" spans="1:22" x14ac:dyDescent="0.25">
      <c r="A63" s="4" t="str">
        <f t="shared" si="6"/>
        <v>Московский</v>
      </c>
      <c r="B63" s="12" t="str">
        <f t="shared" si="6"/>
        <v>ГБОУ гимназия №524</v>
      </c>
      <c r="C63" s="6">
        <f t="shared" si="6"/>
        <v>11524</v>
      </c>
      <c r="D63" s="6" t="str">
        <f t="shared" si="6"/>
        <v>Гимназия</v>
      </c>
      <c r="E63" s="8" t="str">
        <f t="shared" si="6"/>
        <v>2А</v>
      </c>
      <c r="F63" s="8">
        <f t="shared" si="6"/>
        <v>157</v>
      </c>
      <c r="G63" s="8">
        <f t="shared" si="6"/>
        <v>145</v>
      </c>
      <c r="H63" s="9">
        <v>2</v>
      </c>
      <c r="I63" s="9"/>
      <c r="J63" s="10"/>
      <c r="K63" s="10">
        <v>1</v>
      </c>
      <c r="L63" s="9">
        <v>1</v>
      </c>
      <c r="M63" s="9"/>
      <c r="N63" s="10">
        <v>1</v>
      </c>
      <c r="O63" s="10"/>
      <c r="P63" s="9">
        <v>1</v>
      </c>
      <c r="Q63" s="9"/>
      <c r="R63" s="10">
        <v>1</v>
      </c>
      <c r="S63" s="10"/>
      <c r="T63" s="9">
        <v>0</v>
      </c>
      <c r="U63" s="9"/>
      <c r="V63" s="11">
        <f t="shared" si="2"/>
        <v>7</v>
      </c>
    </row>
    <row r="64" spans="1:22" x14ac:dyDescent="0.25">
      <c r="A64" s="4" t="str">
        <f t="shared" si="6"/>
        <v>Московский</v>
      </c>
      <c r="B64" s="12" t="str">
        <f t="shared" si="6"/>
        <v>ГБОУ гимназия №524</v>
      </c>
      <c r="C64" s="6">
        <f t="shared" si="6"/>
        <v>11524</v>
      </c>
      <c r="D64" s="6" t="str">
        <f t="shared" si="6"/>
        <v>Гимназия</v>
      </c>
      <c r="E64" s="8" t="str">
        <f t="shared" si="6"/>
        <v>2А</v>
      </c>
      <c r="F64" s="8">
        <f t="shared" si="6"/>
        <v>157</v>
      </c>
      <c r="G64" s="8">
        <f t="shared" si="6"/>
        <v>145</v>
      </c>
      <c r="H64" s="9">
        <v>2</v>
      </c>
      <c r="I64" s="9"/>
      <c r="J64" s="10">
        <v>1</v>
      </c>
      <c r="K64" s="10"/>
      <c r="L64" s="9"/>
      <c r="M64" s="9">
        <v>2</v>
      </c>
      <c r="N64" s="10">
        <v>1</v>
      </c>
      <c r="O64" s="10"/>
      <c r="P64" s="9"/>
      <c r="Q64" s="9">
        <v>2</v>
      </c>
      <c r="R64" s="10"/>
      <c r="S64" s="10">
        <v>1</v>
      </c>
      <c r="T64" s="9">
        <v>2</v>
      </c>
      <c r="U64" s="9"/>
      <c r="V64" s="11">
        <f t="shared" si="2"/>
        <v>11</v>
      </c>
    </row>
    <row r="65" spans="1:22" x14ac:dyDescent="0.25">
      <c r="A65" s="4" t="str">
        <f t="shared" si="6"/>
        <v>Московский</v>
      </c>
      <c r="B65" s="12" t="str">
        <f t="shared" si="6"/>
        <v>ГБОУ гимназия №524</v>
      </c>
      <c r="C65" s="6">
        <f t="shared" si="6"/>
        <v>11524</v>
      </c>
      <c r="D65" s="6" t="str">
        <f t="shared" si="6"/>
        <v>Гимназия</v>
      </c>
      <c r="E65" s="8" t="str">
        <f t="shared" si="6"/>
        <v>2А</v>
      </c>
      <c r="F65" s="8">
        <f t="shared" si="6"/>
        <v>157</v>
      </c>
      <c r="G65" s="8">
        <f t="shared" si="6"/>
        <v>145</v>
      </c>
      <c r="H65" s="9">
        <v>2</v>
      </c>
      <c r="I65" s="9"/>
      <c r="J65" s="10"/>
      <c r="K65" s="10">
        <v>1</v>
      </c>
      <c r="L65" s="9"/>
      <c r="M65" s="9">
        <v>1</v>
      </c>
      <c r="N65" s="10">
        <v>1</v>
      </c>
      <c r="O65" s="10"/>
      <c r="P65" s="9">
        <v>2</v>
      </c>
      <c r="Q65" s="9"/>
      <c r="R65" s="10">
        <v>1</v>
      </c>
      <c r="S65" s="10"/>
      <c r="T65" s="9">
        <v>2</v>
      </c>
      <c r="U65" s="9"/>
      <c r="V65" s="11">
        <f t="shared" si="2"/>
        <v>10</v>
      </c>
    </row>
    <row r="66" spans="1:22" x14ac:dyDescent="0.25">
      <c r="A66" s="4" t="str">
        <f t="shared" si="6"/>
        <v>Московский</v>
      </c>
      <c r="B66" s="12" t="str">
        <f t="shared" si="6"/>
        <v>ГБОУ гимназия №524</v>
      </c>
      <c r="C66" s="6">
        <f t="shared" si="6"/>
        <v>11524</v>
      </c>
      <c r="D66" s="6" t="str">
        <f t="shared" si="6"/>
        <v>Гимназия</v>
      </c>
      <c r="E66" s="8" t="str">
        <f t="shared" si="6"/>
        <v>2А</v>
      </c>
      <c r="F66" s="8">
        <f t="shared" si="6"/>
        <v>157</v>
      </c>
      <c r="G66" s="8">
        <f t="shared" si="6"/>
        <v>145</v>
      </c>
      <c r="H66" s="9">
        <v>1</v>
      </c>
      <c r="I66" s="9"/>
      <c r="J66" s="10"/>
      <c r="K66" s="10">
        <v>1</v>
      </c>
      <c r="L66" s="9"/>
      <c r="M66" s="9">
        <v>1</v>
      </c>
      <c r="N66" s="10"/>
      <c r="O66" s="10">
        <v>1</v>
      </c>
      <c r="P66" s="9"/>
      <c r="Q66" s="9">
        <v>1</v>
      </c>
      <c r="R66" s="10">
        <v>1</v>
      </c>
      <c r="S66" s="10"/>
      <c r="T66" s="9">
        <v>0</v>
      </c>
      <c r="U66" s="9"/>
      <c r="V66" s="11">
        <f t="shared" si="2"/>
        <v>6</v>
      </c>
    </row>
    <row r="67" spans="1:22" x14ac:dyDescent="0.25">
      <c r="A67" s="4" t="str">
        <f t="shared" si="6"/>
        <v>Московский</v>
      </c>
      <c r="B67" s="12" t="str">
        <f t="shared" si="6"/>
        <v>ГБОУ гимназия №524</v>
      </c>
      <c r="C67" s="6">
        <f t="shared" si="6"/>
        <v>11524</v>
      </c>
      <c r="D67" s="6" t="str">
        <f t="shared" si="6"/>
        <v>Гимназия</v>
      </c>
      <c r="E67" s="8" t="str">
        <f t="shared" si="6"/>
        <v>2А</v>
      </c>
      <c r="F67" s="8">
        <f t="shared" si="6"/>
        <v>157</v>
      </c>
      <c r="G67" s="8">
        <f t="shared" si="6"/>
        <v>145</v>
      </c>
      <c r="H67" s="9">
        <v>2</v>
      </c>
      <c r="I67" s="9"/>
      <c r="J67" s="10"/>
      <c r="K67" s="10">
        <v>1</v>
      </c>
      <c r="L67" s="9">
        <v>2</v>
      </c>
      <c r="M67" s="9"/>
      <c r="N67" s="10"/>
      <c r="O67" s="10">
        <v>1</v>
      </c>
      <c r="P67" s="9"/>
      <c r="Q67" s="9">
        <v>2</v>
      </c>
      <c r="R67" s="10">
        <v>1</v>
      </c>
      <c r="S67" s="10"/>
      <c r="T67" s="9">
        <v>1</v>
      </c>
      <c r="U67" s="9"/>
      <c r="V67" s="11">
        <f t="shared" si="2"/>
        <v>10</v>
      </c>
    </row>
    <row r="68" spans="1:22" x14ac:dyDescent="0.25">
      <c r="A68" s="4" t="str">
        <f t="shared" si="6"/>
        <v>Московский</v>
      </c>
      <c r="B68" s="12" t="str">
        <f t="shared" si="6"/>
        <v>ГБОУ гимназия №524</v>
      </c>
      <c r="C68" s="6">
        <f t="shared" si="6"/>
        <v>11524</v>
      </c>
      <c r="D68" s="6" t="str">
        <f t="shared" si="6"/>
        <v>Гимназия</v>
      </c>
      <c r="E68" s="8" t="str">
        <f t="shared" si="6"/>
        <v>2А</v>
      </c>
      <c r="F68" s="8">
        <f t="shared" si="6"/>
        <v>157</v>
      </c>
      <c r="G68" s="8">
        <f t="shared" si="6"/>
        <v>145</v>
      </c>
      <c r="H68" s="9">
        <v>2</v>
      </c>
      <c r="I68" s="9"/>
      <c r="J68" s="10">
        <v>1</v>
      </c>
      <c r="K68" s="10"/>
      <c r="L68" s="9">
        <v>1</v>
      </c>
      <c r="M68" s="9"/>
      <c r="N68" s="10">
        <v>1</v>
      </c>
      <c r="O68" s="10"/>
      <c r="P68" s="9">
        <v>2</v>
      </c>
      <c r="Q68" s="9"/>
      <c r="R68" s="10">
        <v>1</v>
      </c>
      <c r="S68" s="10"/>
      <c r="T68" s="9">
        <v>2</v>
      </c>
      <c r="U68" s="9"/>
      <c r="V68" s="11">
        <f t="shared" si="2"/>
        <v>10</v>
      </c>
    </row>
    <row r="69" spans="1:22" x14ac:dyDescent="0.25">
      <c r="A69" s="4" t="str">
        <f t="shared" si="6"/>
        <v>Московский</v>
      </c>
      <c r="B69" s="12" t="str">
        <f t="shared" si="6"/>
        <v>ГБОУ гимназия №524</v>
      </c>
      <c r="C69" s="6">
        <f t="shared" si="6"/>
        <v>11524</v>
      </c>
      <c r="D69" s="6" t="str">
        <f t="shared" si="6"/>
        <v>Гимназия</v>
      </c>
      <c r="E69" s="8" t="str">
        <f t="shared" si="6"/>
        <v>2А</v>
      </c>
      <c r="F69" s="8">
        <f t="shared" si="6"/>
        <v>157</v>
      </c>
      <c r="G69" s="8">
        <f t="shared" si="6"/>
        <v>145</v>
      </c>
      <c r="H69" s="9">
        <v>2</v>
      </c>
      <c r="I69" s="9"/>
      <c r="J69" s="10"/>
      <c r="K69" s="10">
        <v>1</v>
      </c>
      <c r="L69" s="9"/>
      <c r="M69" s="9">
        <v>1</v>
      </c>
      <c r="N69" s="10"/>
      <c r="O69" s="10">
        <v>1</v>
      </c>
      <c r="P69" s="9"/>
      <c r="Q69" s="9">
        <v>2</v>
      </c>
      <c r="R69" s="10">
        <v>1</v>
      </c>
      <c r="S69" s="10"/>
      <c r="T69" s="9">
        <v>2</v>
      </c>
      <c r="U69" s="9"/>
      <c r="V69" s="11">
        <f t="shared" ref="V69:V132" si="7">IF(COUNTBLANK(H69:U69)&lt;=7,SUM(H69:U69),"Не писал")</f>
        <v>10</v>
      </c>
    </row>
    <row r="70" spans="1:22" x14ac:dyDescent="0.25">
      <c r="A70" s="4" t="str">
        <f t="shared" ref="A70:G85" si="8">A69</f>
        <v>Московский</v>
      </c>
      <c r="B70" s="12" t="str">
        <f t="shared" si="8"/>
        <v>ГБОУ гимназия №524</v>
      </c>
      <c r="C70" s="6">
        <f t="shared" si="8"/>
        <v>11524</v>
      </c>
      <c r="D70" s="6" t="str">
        <f t="shared" si="8"/>
        <v>Гимназия</v>
      </c>
      <c r="E70" s="8" t="str">
        <f t="shared" si="8"/>
        <v>2А</v>
      </c>
      <c r="F70" s="8">
        <f t="shared" si="8"/>
        <v>157</v>
      </c>
      <c r="G70" s="8">
        <f t="shared" si="8"/>
        <v>145</v>
      </c>
      <c r="H70" s="9">
        <v>2</v>
      </c>
      <c r="I70" s="9"/>
      <c r="J70" s="10">
        <v>1</v>
      </c>
      <c r="K70" s="10"/>
      <c r="L70" s="9"/>
      <c r="M70" s="9">
        <v>2</v>
      </c>
      <c r="N70" s="10">
        <v>1</v>
      </c>
      <c r="O70" s="10"/>
      <c r="P70" s="9"/>
      <c r="Q70" s="9">
        <v>2</v>
      </c>
      <c r="R70" s="10">
        <v>1</v>
      </c>
      <c r="S70" s="10"/>
      <c r="T70" s="9">
        <v>1</v>
      </c>
      <c r="U70" s="9"/>
      <c r="V70" s="11">
        <f t="shared" si="7"/>
        <v>10</v>
      </c>
    </row>
    <row r="71" spans="1:22" x14ac:dyDescent="0.25">
      <c r="A71" s="4" t="str">
        <f t="shared" si="8"/>
        <v>Московский</v>
      </c>
      <c r="B71" s="12" t="str">
        <f t="shared" si="8"/>
        <v>ГБОУ гимназия №524</v>
      </c>
      <c r="C71" s="6">
        <f t="shared" si="8"/>
        <v>11524</v>
      </c>
      <c r="D71" s="6" t="str">
        <f t="shared" si="8"/>
        <v>Гимназия</v>
      </c>
      <c r="E71" s="8" t="str">
        <f t="shared" si="8"/>
        <v>2А</v>
      </c>
      <c r="F71" s="8">
        <f t="shared" si="8"/>
        <v>157</v>
      </c>
      <c r="G71" s="8">
        <f t="shared" si="8"/>
        <v>145</v>
      </c>
      <c r="H71" s="9">
        <v>2</v>
      </c>
      <c r="I71" s="9"/>
      <c r="J71" s="10">
        <v>1</v>
      </c>
      <c r="K71" s="10"/>
      <c r="L71" s="9">
        <v>1</v>
      </c>
      <c r="M71" s="9"/>
      <c r="N71" s="10">
        <v>1</v>
      </c>
      <c r="O71" s="10"/>
      <c r="P71" s="9">
        <v>2</v>
      </c>
      <c r="Q71" s="9"/>
      <c r="R71" s="10">
        <v>1</v>
      </c>
      <c r="S71" s="10"/>
      <c r="T71" s="9"/>
      <c r="U71" s="9">
        <v>1</v>
      </c>
      <c r="V71" s="11">
        <f t="shared" si="7"/>
        <v>9</v>
      </c>
    </row>
    <row r="72" spans="1:22" x14ac:dyDescent="0.25">
      <c r="A72" s="4" t="str">
        <f t="shared" si="8"/>
        <v>Московский</v>
      </c>
      <c r="B72" s="12" t="str">
        <f t="shared" si="8"/>
        <v>ГБОУ гимназия №524</v>
      </c>
      <c r="C72" s="6">
        <f t="shared" si="8"/>
        <v>11524</v>
      </c>
      <c r="D72" s="6" t="str">
        <f t="shared" si="8"/>
        <v>Гимназия</v>
      </c>
      <c r="E72" s="8" t="str">
        <f t="shared" si="8"/>
        <v>2А</v>
      </c>
      <c r="F72" s="8">
        <f t="shared" si="8"/>
        <v>157</v>
      </c>
      <c r="G72" s="8">
        <f t="shared" si="8"/>
        <v>145</v>
      </c>
      <c r="H72" s="9"/>
      <c r="I72" s="9">
        <v>2</v>
      </c>
      <c r="J72" s="10"/>
      <c r="K72" s="10">
        <v>1</v>
      </c>
      <c r="L72" s="9">
        <v>2</v>
      </c>
      <c r="M72" s="9"/>
      <c r="N72" s="10">
        <v>1</v>
      </c>
      <c r="O72" s="10"/>
      <c r="P72" s="9">
        <v>2</v>
      </c>
      <c r="Q72" s="9"/>
      <c r="R72" s="10">
        <v>1</v>
      </c>
      <c r="S72" s="10"/>
      <c r="T72" s="9">
        <v>2</v>
      </c>
      <c r="U72" s="9"/>
      <c r="V72" s="11">
        <f t="shared" si="7"/>
        <v>11</v>
      </c>
    </row>
    <row r="73" spans="1:22" x14ac:dyDescent="0.25">
      <c r="A73" s="4" t="str">
        <f t="shared" si="8"/>
        <v>Московский</v>
      </c>
      <c r="B73" s="12" t="str">
        <f t="shared" si="8"/>
        <v>ГБОУ гимназия №524</v>
      </c>
      <c r="C73" s="6">
        <f t="shared" si="8"/>
        <v>11524</v>
      </c>
      <c r="D73" s="6" t="str">
        <f t="shared" si="8"/>
        <v>Гимназия</v>
      </c>
      <c r="E73" s="8" t="str">
        <f t="shared" si="8"/>
        <v>2А</v>
      </c>
      <c r="F73" s="8">
        <f t="shared" si="8"/>
        <v>157</v>
      </c>
      <c r="G73" s="8">
        <f t="shared" si="8"/>
        <v>145</v>
      </c>
      <c r="H73" s="9">
        <v>2</v>
      </c>
      <c r="I73" s="9"/>
      <c r="J73" s="10"/>
      <c r="K73" s="10">
        <v>1</v>
      </c>
      <c r="L73" s="9"/>
      <c r="M73" s="9">
        <v>1</v>
      </c>
      <c r="N73" s="10">
        <v>1</v>
      </c>
      <c r="O73" s="10"/>
      <c r="P73" s="9">
        <v>2</v>
      </c>
      <c r="Q73" s="9"/>
      <c r="R73" s="10">
        <v>1</v>
      </c>
      <c r="S73" s="10"/>
      <c r="T73" s="9">
        <v>2</v>
      </c>
      <c r="U73" s="9"/>
      <c r="V73" s="11">
        <f t="shared" si="7"/>
        <v>10</v>
      </c>
    </row>
    <row r="74" spans="1:22" x14ac:dyDescent="0.25">
      <c r="A74" s="4" t="str">
        <f t="shared" si="8"/>
        <v>Московский</v>
      </c>
      <c r="B74" s="12" t="str">
        <f t="shared" si="8"/>
        <v>ГБОУ гимназия №524</v>
      </c>
      <c r="C74" s="6">
        <f t="shared" si="8"/>
        <v>11524</v>
      </c>
      <c r="D74" s="6" t="str">
        <f t="shared" si="8"/>
        <v>Гимназия</v>
      </c>
      <c r="E74" s="8" t="str">
        <f t="shared" si="8"/>
        <v>2А</v>
      </c>
      <c r="F74" s="8">
        <f t="shared" si="8"/>
        <v>157</v>
      </c>
      <c r="G74" s="8">
        <f t="shared" si="8"/>
        <v>145</v>
      </c>
      <c r="H74" s="9">
        <v>1</v>
      </c>
      <c r="I74" s="9"/>
      <c r="J74" s="10">
        <v>1</v>
      </c>
      <c r="K74" s="10"/>
      <c r="L74" s="9"/>
      <c r="M74" s="9">
        <v>1</v>
      </c>
      <c r="N74" s="10">
        <v>1</v>
      </c>
      <c r="O74" s="10"/>
      <c r="P74" s="9">
        <v>2</v>
      </c>
      <c r="Q74" s="9"/>
      <c r="R74" s="10">
        <v>1</v>
      </c>
      <c r="S74" s="10"/>
      <c r="T74" s="9">
        <v>2</v>
      </c>
      <c r="U74" s="9"/>
      <c r="V74" s="11">
        <f t="shared" si="7"/>
        <v>9</v>
      </c>
    </row>
    <row r="75" spans="1:22" x14ac:dyDescent="0.25">
      <c r="A75" s="4" t="str">
        <f t="shared" si="8"/>
        <v>Московский</v>
      </c>
      <c r="B75" s="12" t="str">
        <f t="shared" si="8"/>
        <v>ГБОУ гимназия №524</v>
      </c>
      <c r="C75" s="6">
        <f t="shared" si="8"/>
        <v>11524</v>
      </c>
      <c r="D75" s="6" t="str">
        <f t="shared" si="8"/>
        <v>Гимназия</v>
      </c>
      <c r="E75" s="8" t="str">
        <f t="shared" si="8"/>
        <v>2А</v>
      </c>
      <c r="F75" s="8">
        <f t="shared" si="8"/>
        <v>157</v>
      </c>
      <c r="G75" s="8">
        <f t="shared" si="8"/>
        <v>145</v>
      </c>
      <c r="H75" s="9">
        <v>2</v>
      </c>
      <c r="I75" s="9"/>
      <c r="J75" s="10">
        <v>1</v>
      </c>
      <c r="K75" s="10"/>
      <c r="L75" s="9"/>
      <c r="M75" s="9">
        <v>1</v>
      </c>
      <c r="N75" s="10">
        <v>1</v>
      </c>
      <c r="O75" s="10"/>
      <c r="P75" s="9">
        <v>2</v>
      </c>
      <c r="Q75" s="9"/>
      <c r="R75" s="10"/>
      <c r="S75" s="10">
        <v>1</v>
      </c>
      <c r="T75" s="9"/>
      <c r="U75" s="9">
        <v>2</v>
      </c>
      <c r="V75" s="11">
        <f t="shared" si="7"/>
        <v>10</v>
      </c>
    </row>
    <row r="76" spans="1:22" x14ac:dyDescent="0.25">
      <c r="A76" s="4" t="str">
        <f t="shared" si="8"/>
        <v>Московский</v>
      </c>
      <c r="B76" s="12" t="str">
        <f t="shared" si="8"/>
        <v>ГБОУ гимназия №524</v>
      </c>
      <c r="C76" s="6">
        <f t="shared" si="8"/>
        <v>11524</v>
      </c>
      <c r="D76" s="6" t="str">
        <f t="shared" si="8"/>
        <v>Гимназия</v>
      </c>
      <c r="E76" s="8" t="str">
        <f t="shared" si="8"/>
        <v>2А</v>
      </c>
      <c r="F76" s="8">
        <f t="shared" si="8"/>
        <v>157</v>
      </c>
      <c r="G76" s="8">
        <f t="shared" si="8"/>
        <v>145</v>
      </c>
      <c r="H76" s="9">
        <v>1</v>
      </c>
      <c r="I76" s="9"/>
      <c r="J76" s="10">
        <v>1</v>
      </c>
      <c r="K76" s="10"/>
      <c r="L76" s="9"/>
      <c r="M76" s="9">
        <v>2</v>
      </c>
      <c r="N76" s="10"/>
      <c r="O76" s="10">
        <v>1</v>
      </c>
      <c r="P76" s="9"/>
      <c r="Q76" s="9">
        <v>2</v>
      </c>
      <c r="R76" s="10"/>
      <c r="S76" s="10">
        <v>1</v>
      </c>
      <c r="T76" s="9">
        <v>2</v>
      </c>
      <c r="U76" s="9"/>
      <c r="V76" s="11">
        <f t="shared" si="7"/>
        <v>10</v>
      </c>
    </row>
    <row r="77" spans="1:22" x14ac:dyDescent="0.25">
      <c r="A77" s="4" t="str">
        <f t="shared" si="8"/>
        <v>Московский</v>
      </c>
      <c r="B77" s="12" t="str">
        <f t="shared" si="8"/>
        <v>ГБОУ гимназия №524</v>
      </c>
      <c r="C77" s="6">
        <f t="shared" si="8"/>
        <v>11524</v>
      </c>
      <c r="D77" s="6" t="str">
        <f t="shared" si="8"/>
        <v>Гимназия</v>
      </c>
      <c r="E77" s="8" t="str">
        <f t="shared" si="8"/>
        <v>2А</v>
      </c>
      <c r="F77" s="8">
        <f t="shared" si="8"/>
        <v>157</v>
      </c>
      <c r="G77" s="8">
        <f t="shared" si="8"/>
        <v>145</v>
      </c>
      <c r="H77" s="9"/>
      <c r="I77" s="9">
        <v>2</v>
      </c>
      <c r="J77" s="10">
        <v>1</v>
      </c>
      <c r="K77" s="10"/>
      <c r="L77" s="9">
        <v>1</v>
      </c>
      <c r="M77" s="9"/>
      <c r="N77" s="10">
        <v>1</v>
      </c>
      <c r="O77" s="10"/>
      <c r="P77" s="9"/>
      <c r="Q77" s="9">
        <v>1</v>
      </c>
      <c r="R77" s="10">
        <v>1</v>
      </c>
      <c r="S77" s="10"/>
      <c r="T77" s="9">
        <v>1</v>
      </c>
      <c r="U77" s="9"/>
      <c r="V77" s="11">
        <f t="shared" si="7"/>
        <v>8</v>
      </c>
    </row>
    <row r="78" spans="1:22" x14ac:dyDescent="0.25">
      <c r="A78" s="4" t="str">
        <f t="shared" si="8"/>
        <v>Московский</v>
      </c>
      <c r="B78" s="12" t="str">
        <f t="shared" si="8"/>
        <v>ГБОУ гимназия №524</v>
      </c>
      <c r="C78" s="6">
        <f t="shared" si="8"/>
        <v>11524</v>
      </c>
      <c r="D78" s="6" t="str">
        <f t="shared" si="8"/>
        <v>Гимназия</v>
      </c>
      <c r="E78" s="8" t="str">
        <f t="shared" si="8"/>
        <v>2А</v>
      </c>
      <c r="F78" s="8">
        <f t="shared" si="8"/>
        <v>157</v>
      </c>
      <c r="G78" s="8">
        <f t="shared" si="8"/>
        <v>145</v>
      </c>
      <c r="H78" s="9">
        <v>2</v>
      </c>
      <c r="I78" s="9"/>
      <c r="J78" s="10">
        <v>1</v>
      </c>
      <c r="K78" s="10"/>
      <c r="L78" s="9"/>
      <c r="M78" s="9">
        <v>1</v>
      </c>
      <c r="N78" s="10">
        <v>1</v>
      </c>
      <c r="O78" s="10"/>
      <c r="P78" s="9"/>
      <c r="Q78" s="9">
        <v>2</v>
      </c>
      <c r="R78" s="10"/>
      <c r="S78" s="10">
        <v>1</v>
      </c>
      <c r="T78" s="9">
        <v>2</v>
      </c>
      <c r="U78" s="9"/>
      <c r="V78" s="11">
        <f t="shared" si="7"/>
        <v>10</v>
      </c>
    </row>
    <row r="79" spans="1:22" x14ac:dyDescent="0.25">
      <c r="A79" s="4" t="str">
        <f t="shared" si="8"/>
        <v>Московский</v>
      </c>
      <c r="B79" s="12" t="str">
        <f t="shared" si="8"/>
        <v>ГБОУ гимназия №524</v>
      </c>
      <c r="C79" s="6">
        <f t="shared" si="8"/>
        <v>11524</v>
      </c>
      <c r="D79" s="6" t="str">
        <f t="shared" si="8"/>
        <v>Гимназия</v>
      </c>
      <c r="E79" s="8" t="str">
        <f t="shared" si="8"/>
        <v>2А</v>
      </c>
      <c r="F79" s="8">
        <f t="shared" si="8"/>
        <v>157</v>
      </c>
      <c r="G79" s="8">
        <f t="shared" si="8"/>
        <v>145</v>
      </c>
      <c r="H79" s="9"/>
      <c r="I79" s="9">
        <v>2</v>
      </c>
      <c r="J79" s="10">
        <v>1</v>
      </c>
      <c r="K79" s="10"/>
      <c r="L79" s="9">
        <v>2</v>
      </c>
      <c r="M79" s="9"/>
      <c r="N79" s="10">
        <v>1</v>
      </c>
      <c r="O79" s="10"/>
      <c r="P79" s="9">
        <v>2</v>
      </c>
      <c r="Q79" s="9"/>
      <c r="R79" s="10">
        <v>1</v>
      </c>
      <c r="S79" s="10"/>
      <c r="T79" s="9">
        <v>2</v>
      </c>
      <c r="U79" s="9"/>
      <c r="V79" s="11">
        <f t="shared" si="7"/>
        <v>11</v>
      </c>
    </row>
    <row r="80" spans="1:22" x14ac:dyDescent="0.25">
      <c r="A80" s="4" t="str">
        <f t="shared" si="8"/>
        <v>Московский</v>
      </c>
      <c r="B80" s="12" t="str">
        <f t="shared" si="8"/>
        <v>ГБОУ гимназия №524</v>
      </c>
      <c r="C80" s="6">
        <f t="shared" si="8"/>
        <v>11524</v>
      </c>
      <c r="D80" s="6" t="str">
        <f t="shared" si="8"/>
        <v>Гимназия</v>
      </c>
      <c r="E80" s="8" t="str">
        <f t="shared" si="8"/>
        <v>2А</v>
      </c>
      <c r="F80" s="8">
        <f t="shared" si="8"/>
        <v>157</v>
      </c>
      <c r="G80" s="8">
        <f t="shared" si="8"/>
        <v>145</v>
      </c>
      <c r="H80" s="9">
        <v>2</v>
      </c>
      <c r="I80" s="9"/>
      <c r="J80" s="10">
        <v>1</v>
      </c>
      <c r="K80" s="10"/>
      <c r="L80" s="9">
        <v>1</v>
      </c>
      <c r="M80" s="9"/>
      <c r="N80" s="10">
        <v>1</v>
      </c>
      <c r="O80" s="10"/>
      <c r="P80" s="9">
        <v>2</v>
      </c>
      <c r="Q80" s="9"/>
      <c r="R80" s="10">
        <v>1</v>
      </c>
      <c r="S80" s="10"/>
      <c r="T80" s="9"/>
      <c r="U80" s="9">
        <v>2</v>
      </c>
      <c r="V80" s="11">
        <f t="shared" si="7"/>
        <v>10</v>
      </c>
    </row>
    <row r="81" spans="1:22" x14ac:dyDescent="0.25">
      <c r="A81" s="4" t="str">
        <f t="shared" si="8"/>
        <v>Московский</v>
      </c>
      <c r="B81" s="12" t="str">
        <f t="shared" si="8"/>
        <v>ГБОУ гимназия №524</v>
      </c>
      <c r="C81" s="6">
        <f t="shared" si="8"/>
        <v>11524</v>
      </c>
      <c r="D81" s="6" t="str">
        <f t="shared" si="8"/>
        <v>Гимназия</v>
      </c>
      <c r="E81" s="8" t="str">
        <f t="shared" si="8"/>
        <v>2А</v>
      </c>
      <c r="F81" s="8">
        <f t="shared" si="8"/>
        <v>157</v>
      </c>
      <c r="G81" s="8">
        <f t="shared" si="8"/>
        <v>145</v>
      </c>
      <c r="H81" s="9">
        <v>1</v>
      </c>
      <c r="I81" s="9"/>
      <c r="J81" s="10">
        <v>1</v>
      </c>
      <c r="K81" s="10"/>
      <c r="L81" s="9"/>
      <c r="M81" s="9">
        <v>1</v>
      </c>
      <c r="N81" s="10">
        <v>1</v>
      </c>
      <c r="O81" s="10"/>
      <c r="P81" s="9">
        <v>2</v>
      </c>
      <c r="Q81" s="9"/>
      <c r="R81" s="10">
        <v>1</v>
      </c>
      <c r="S81" s="10"/>
      <c r="T81" s="9"/>
      <c r="U81" s="9">
        <v>1</v>
      </c>
      <c r="V81" s="11">
        <f t="shared" si="7"/>
        <v>8</v>
      </c>
    </row>
    <row r="82" spans="1:22" x14ac:dyDescent="0.25">
      <c r="A82" s="4" t="str">
        <f t="shared" si="8"/>
        <v>Московский</v>
      </c>
      <c r="B82" s="12" t="str">
        <f t="shared" si="8"/>
        <v>ГБОУ гимназия №524</v>
      </c>
      <c r="C82" s="6">
        <f t="shared" si="8"/>
        <v>11524</v>
      </c>
      <c r="D82" s="6" t="str">
        <f t="shared" si="8"/>
        <v>Гимназия</v>
      </c>
      <c r="E82" s="8" t="str">
        <f t="shared" si="8"/>
        <v>2А</v>
      </c>
      <c r="F82" s="8">
        <f t="shared" si="8"/>
        <v>157</v>
      </c>
      <c r="G82" s="8">
        <f t="shared" si="8"/>
        <v>145</v>
      </c>
      <c r="H82" s="9"/>
      <c r="I82" s="9">
        <v>2</v>
      </c>
      <c r="J82" s="10">
        <v>1</v>
      </c>
      <c r="K82" s="10"/>
      <c r="L82" s="9"/>
      <c r="M82" s="9">
        <v>2</v>
      </c>
      <c r="N82" s="10"/>
      <c r="O82" s="10">
        <v>1</v>
      </c>
      <c r="P82" s="9"/>
      <c r="Q82" s="9">
        <v>2</v>
      </c>
      <c r="R82" s="10"/>
      <c r="S82" s="10">
        <v>1</v>
      </c>
      <c r="T82" s="9">
        <v>2</v>
      </c>
      <c r="U82" s="9"/>
      <c r="V82" s="11">
        <f t="shared" si="7"/>
        <v>11</v>
      </c>
    </row>
    <row r="83" spans="1:22" x14ac:dyDescent="0.25">
      <c r="A83" s="4" t="str">
        <f t="shared" si="8"/>
        <v>Московский</v>
      </c>
      <c r="B83" s="12" t="str">
        <f t="shared" si="8"/>
        <v>ГБОУ гимназия №524</v>
      </c>
      <c r="C83" s="6">
        <f t="shared" si="8"/>
        <v>11524</v>
      </c>
      <c r="D83" s="6" t="str">
        <f t="shared" si="8"/>
        <v>Гимназия</v>
      </c>
      <c r="E83" s="8" t="str">
        <f t="shared" si="8"/>
        <v>2А</v>
      </c>
      <c r="F83" s="8">
        <f t="shared" si="8"/>
        <v>157</v>
      </c>
      <c r="G83" s="8">
        <f t="shared" si="8"/>
        <v>145</v>
      </c>
      <c r="H83" s="9"/>
      <c r="I83" s="9">
        <v>2</v>
      </c>
      <c r="J83" s="10"/>
      <c r="K83" s="10">
        <v>1</v>
      </c>
      <c r="L83" s="9">
        <v>2</v>
      </c>
      <c r="M83" s="9"/>
      <c r="N83" s="10">
        <v>1</v>
      </c>
      <c r="O83" s="10"/>
      <c r="P83" s="9"/>
      <c r="Q83" s="9">
        <v>2</v>
      </c>
      <c r="R83" s="10">
        <v>1</v>
      </c>
      <c r="S83" s="10"/>
      <c r="T83" s="9">
        <v>2</v>
      </c>
      <c r="U83" s="9"/>
      <c r="V83" s="11">
        <f t="shared" si="7"/>
        <v>11</v>
      </c>
    </row>
    <row r="84" spans="1:22" x14ac:dyDescent="0.25">
      <c r="A84" s="4" t="str">
        <f t="shared" si="8"/>
        <v>Московский</v>
      </c>
      <c r="B84" s="12" t="str">
        <f t="shared" si="8"/>
        <v>ГБОУ гимназия №524</v>
      </c>
      <c r="C84" s="6">
        <f t="shared" si="8"/>
        <v>11524</v>
      </c>
      <c r="D84" s="6" t="str">
        <f t="shared" si="8"/>
        <v>Гимназия</v>
      </c>
      <c r="E84" s="8" t="str">
        <f t="shared" si="8"/>
        <v>2А</v>
      </c>
      <c r="F84" s="8">
        <f t="shared" si="8"/>
        <v>157</v>
      </c>
      <c r="G84" s="8">
        <f t="shared" si="8"/>
        <v>145</v>
      </c>
      <c r="H84" s="9">
        <v>1</v>
      </c>
      <c r="I84" s="9"/>
      <c r="J84" s="10">
        <v>1</v>
      </c>
      <c r="K84" s="10"/>
      <c r="L84" s="9"/>
      <c r="M84" s="9">
        <v>1</v>
      </c>
      <c r="N84" s="10">
        <v>1</v>
      </c>
      <c r="O84" s="10"/>
      <c r="P84" s="9">
        <v>2</v>
      </c>
      <c r="Q84" s="9"/>
      <c r="R84" s="10">
        <v>1</v>
      </c>
      <c r="S84" s="10"/>
      <c r="T84" s="9">
        <v>1</v>
      </c>
      <c r="U84" s="9"/>
      <c r="V84" s="11">
        <f t="shared" si="7"/>
        <v>8</v>
      </c>
    </row>
    <row r="85" spans="1:22" x14ac:dyDescent="0.25">
      <c r="A85" s="4" t="str">
        <f t="shared" si="8"/>
        <v>Московский</v>
      </c>
      <c r="B85" s="12" t="str">
        <f t="shared" si="8"/>
        <v>ГБОУ гимназия №524</v>
      </c>
      <c r="C85" s="6">
        <f t="shared" si="8"/>
        <v>11524</v>
      </c>
      <c r="D85" s="6" t="str">
        <f t="shared" si="8"/>
        <v>Гимназия</v>
      </c>
      <c r="E85" s="8" t="str">
        <f t="shared" si="8"/>
        <v>2А</v>
      </c>
      <c r="F85" s="8">
        <f t="shared" si="8"/>
        <v>157</v>
      </c>
      <c r="G85" s="8">
        <f t="shared" si="8"/>
        <v>145</v>
      </c>
      <c r="H85" s="9"/>
      <c r="I85" s="9">
        <v>2</v>
      </c>
      <c r="J85" s="10">
        <v>1</v>
      </c>
      <c r="K85" s="10"/>
      <c r="L85" s="9">
        <v>2</v>
      </c>
      <c r="M85" s="9"/>
      <c r="N85" s="10">
        <v>1</v>
      </c>
      <c r="O85" s="10"/>
      <c r="P85" s="9">
        <v>2</v>
      </c>
      <c r="Q85" s="9"/>
      <c r="R85" s="10">
        <v>1</v>
      </c>
      <c r="S85" s="10"/>
      <c r="T85" s="9">
        <v>2</v>
      </c>
      <c r="U85" s="9"/>
      <c r="V85" s="11">
        <f t="shared" si="7"/>
        <v>11</v>
      </c>
    </row>
    <row r="86" spans="1:22" x14ac:dyDescent="0.25">
      <c r="A86" s="4" t="str">
        <f t="shared" ref="A86:G101" si="9">A85</f>
        <v>Московский</v>
      </c>
      <c r="B86" s="12" t="str">
        <f t="shared" si="9"/>
        <v>ГБОУ гимназия №524</v>
      </c>
      <c r="C86" s="6">
        <f t="shared" si="9"/>
        <v>11524</v>
      </c>
      <c r="D86" s="6" t="str">
        <f t="shared" si="9"/>
        <v>Гимназия</v>
      </c>
      <c r="E86" s="8" t="str">
        <f t="shared" si="9"/>
        <v>2А</v>
      </c>
      <c r="F86" s="8">
        <f t="shared" si="9"/>
        <v>157</v>
      </c>
      <c r="G86" s="8">
        <f t="shared" si="9"/>
        <v>145</v>
      </c>
      <c r="H86" s="9">
        <v>2</v>
      </c>
      <c r="I86" s="9"/>
      <c r="J86" s="10"/>
      <c r="K86" s="10">
        <v>1</v>
      </c>
      <c r="L86" s="9"/>
      <c r="M86" s="9">
        <v>2</v>
      </c>
      <c r="N86" s="10">
        <v>1</v>
      </c>
      <c r="O86" s="10"/>
      <c r="P86" s="9">
        <v>0</v>
      </c>
      <c r="Q86" s="9"/>
      <c r="R86" s="10">
        <v>1</v>
      </c>
      <c r="S86" s="10"/>
      <c r="T86" s="9">
        <v>1</v>
      </c>
      <c r="U86" s="9"/>
      <c r="V86" s="11">
        <f t="shared" si="7"/>
        <v>8</v>
      </c>
    </row>
    <row r="87" spans="1:22" x14ac:dyDescent="0.25">
      <c r="A87" s="4" t="str">
        <f t="shared" si="9"/>
        <v>Московский</v>
      </c>
      <c r="B87" s="12" t="str">
        <f t="shared" si="9"/>
        <v>ГБОУ гимназия №524</v>
      </c>
      <c r="C87" s="6">
        <f t="shared" si="9"/>
        <v>11524</v>
      </c>
      <c r="D87" s="6" t="str">
        <f t="shared" si="9"/>
        <v>Гимназия</v>
      </c>
      <c r="E87" s="8" t="str">
        <f t="shared" si="9"/>
        <v>2А</v>
      </c>
      <c r="F87" s="8">
        <f t="shared" si="9"/>
        <v>157</v>
      </c>
      <c r="G87" s="8">
        <f t="shared" si="9"/>
        <v>145</v>
      </c>
      <c r="H87" s="9"/>
      <c r="I87" s="9">
        <v>2</v>
      </c>
      <c r="J87" s="10">
        <v>1</v>
      </c>
      <c r="K87" s="10"/>
      <c r="L87" s="9"/>
      <c r="M87" s="9">
        <v>1</v>
      </c>
      <c r="N87" s="10">
        <v>1</v>
      </c>
      <c r="O87" s="10"/>
      <c r="P87" s="9">
        <v>2</v>
      </c>
      <c r="Q87" s="9"/>
      <c r="R87" s="10">
        <v>1</v>
      </c>
      <c r="S87" s="10"/>
      <c r="T87" s="9">
        <v>1</v>
      </c>
      <c r="U87" s="9"/>
      <c r="V87" s="11">
        <f t="shared" si="7"/>
        <v>9</v>
      </c>
    </row>
    <row r="88" spans="1:22" x14ac:dyDescent="0.25">
      <c r="A88" s="4" t="str">
        <f t="shared" si="9"/>
        <v>Московский</v>
      </c>
      <c r="B88" s="12" t="str">
        <f t="shared" si="9"/>
        <v>ГБОУ гимназия №524</v>
      </c>
      <c r="C88" s="6">
        <f t="shared" si="9"/>
        <v>11524</v>
      </c>
      <c r="D88" s="6" t="str">
        <f t="shared" si="9"/>
        <v>Гимназия</v>
      </c>
      <c r="E88" s="8" t="str">
        <f t="shared" si="9"/>
        <v>2А</v>
      </c>
      <c r="F88" s="8">
        <f t="shared" si="9"/>
        <v>157</v>
      </c>
      <c r="G88" s="8">
        <f t="shared" si="9"/>
        <v>145</v>
      </c>
      <c r="H88" s="9">
        <v>2</v>
      </c>
      <c r="I88" s="9"/>
      <c r="J88" s="10"/>
      <c r="K88" s="10">
        <v>1</v>
      </c>
      <c r="L88" s="9"/>
      <c r="M88" s="9">
        <v>2</v>
      </c>
      <c r="N88" s="10">
        <v>1</v>
      </c>
      <c r="O88" s="10"/>
      <c r="P88" s="9">
        <v>0</v>
      </c>
      <c r="Q88" s="9"/>
      <c r="R88" s="10">
        <v>1</v>
      </c>
      <c r="S88" s="10"/>
      <c r="T88" s="9"/>
      <c r="U88" s="9">
        <v>1</v>
      </c>
      <c r="V88" s="11">
        <f t="shared" si="7"/>
        <v>8</v>
      </c>
    </row>
    <row r="89" spans="1:22" x14ac:dyDescent="0.25">
      <c r="A89" s="4" t="str">
        <f t="shared" si="9"/>
        <v>Московский</v>
      </c>
      <c r="B89" s="12" t="str">
        <f t="shared" si="9"/>
        <v>ГБОУ гимназия №524</v>
      </c>
      <c r="C89" s="6">
        <f t="shared" si="9"/>
        <v>11524</v>
      </c>
      <c r="D89" s="6" t="str">
        <f t="shared" si="9"/>
        <v>Гимназия</v>
      </c>
      <c r="E89" s="8" t="str">
        <f t="shared" si="9"/>
        <v>2А</v>
      </c>
      <c r="F89" s="8">
        <f t="shared" si="9"/>
        <v>157</v>
      </c>
      <c r="G89" s="8">
        <f t="shared" si="9"/>
        <v>145</v>
      </c>
      <c r="H89" s="9">
        <v>1</v>
      </c>
      <c r="I89" s="9"/>
      <c r="J89" s="10">
        <v>0</v>
      </c>
      <c r="K89" s="10"/>
      <c r="L89" s="9"/>
      <c r="M89" s="9">
        <v>0</v>
      </c>
      <c r="N89" s="10"/>
      <c r="O89" s="10">
        <v>1</v>
      </c>
      <c r="P89" s="9">
        <v>1</v>
      </c>
      <c r="Q89" s="9"/>
      <c r="R89" s="10">
        <v>0</v>
      </c>
      <c r="S89" s="10"/>
      <c r="T89" s="9">
        <v>2</v>
      </c>
      <c r="U89" s="9"/>
      <c r="V89" s="11">
        <f t="shared" si="7"/>
        <v>5</v>
      </c>
    </row>
    <row r="90" spans="1:22" x14ac:dyDescent="0.25">
      <c r="A90" s="4" t="str">
        <f t="shared" si="9"/>
        <v>Московский</v>
      </c>
      <c r="B90" s="12" t="str">
        <f t="shared" si="9"/>
        <v>ГБОУ гимназия №524</v>
      </c>
      <c r="C90" s="6">
        <f t="shared" si="9"/>
        <v>11524</v>
      </c>
      <c r="D90" s="6" t="str">
        <f t="shared" si="9"/>
        <v>Гимназия</v>
      </c>
      <c r="E90" s="13" t="s">
        <v>37</v>
      </c>
      <c r="F90" s="8">
        <f t="shared" si="9"/>
        <v>157</v>
      </c>
      <c r="G90" s="8">
        <f t="shared" si="9"/>
        <v>145</v>
      </c>
      <c r="H90" s="33"/>
      <c r="I90" s="33">
        <v>1</v>
      </c>
      <c r="J90" s="34">
        <v>1</v>
      </c>
      <c r="K90" s="34"/>
      <c r="L90" s="33">
        <v>1</v>
      </c>
      <c r="M90" s="33"/>
      <c r="N90" s="34">
        <v>1</v>
      </c>
      <c r="O90" s="34"/>
      <c r="P90" s="33">
        <v>1</v>
      </c>
      <c r="Q90" s="33"/>
      <c r="R90" s="34">
        <v>1</v>
      </c>
      <c r="S90" s="34"/>
      <c r="T90" s="33"/>
      <c r="U90" s="33">
        <v>1</v>
      </c>
      <c r="V90" s="11">
        <f t="shared" si="7"/>
        <v>7</v>
      </c>
    </row>
    <row r="91" spans="1:22" x14ac:dyDescent="0.25">
      <c r="A91" s="4" t="str">
        <f t="shared" si="9"/>
        <v>Московский</v>
      </c>
      <c r="B91" s="12" t="str">
        <f t="shared" si="9"/>
        <v>ГБОУ гимназия №524</v>
      </c>
      <c r="C91" s="6">
        <f t="shared" si="9"/>
        <v>11524</v>
      </c>
      <c r="D91" s="6" t="str">
        <f t="shared" si="9"/>
        <v>Гимназия</v>
      </c>
      <c r="E91" s="8" t="str">
        <f t="shared" si="9"/>
        <v>2Г</v>
      </c>
      <c r="F91" s="8">
        <f t="shared" si="9"/>
        <v>157</v>
      </c>
      <c r="G91" s="8">
        <f t="shared" si="9"/>
        <v>145</v>
      </c>
      <c r="H91" s="33"/>
      <c r="I91" s="33">
        <v>2</v>
      </c>
      <c r="J91" s="34"/>
      <c r="K91" s="34">
        <v>1</v>
      </c>
      <c r="L91" s="33">
        <v>2</v>
      </c>
      <c r="M91" s="33"/>
      <c r="N91" s="34">
        <v>1</v>
      </c>
      <c r="O91" s="34"/>
      <c r="P91" s="33"/>
      <c r="Q91" s="33">
        <v>2</v>
      </c>
      <c r="R91" s="34">
        <v>1</v>
      </c>
      <c r="S91" s="34"/>
      <c r="T91" s="33"/>
      <c r="U91" s="33">
        <v>2</v>
      </c>
      <c r="V91" s="11">
        <f t="shared" si="7"/>
        <v>11</v>
      </c>
    </row>
    <row r="92" spans="1:22" x14ac:dyDescent="0.25">
      <c r="A92" s="4" t="str">
        <f t="shared" si="9"/>
        <v>Московский</v>
      </c>
      <c r="B92" s="12" t="str">
        <f t="shared" si="9"/>
        <v>ГБОУ гимназия №524</v>
      </c>
      <c r="C92" s="6">
        <f t="shared" si="9"/>
        <v>11524</v>
      </c>
      <c r="D92" s="6" t="str">
        <f t="shared" si="9"/>
        <v>Гимназия</v>
      </c>
      <c r="E92" s="8" t="str">
        <f t="shared" si="9"/>
        <v>2Г</v>
      </c>
      <c r="F92" s="8">
        <f t="shared" si="9"/>
        <v>157</v>
      </c>
      <c r="G92" s="8">
        <f t="shared" si="9"/>
        <v>145</v>
      </c>
      <c r="H92" s="33"/>
      <c r="I92" s="33">
        <v>2</v>
      </c>
      <c r="J92" s="34">
        <v>1</v>
      </c>
      <c r="K92" s="34"/>
      <c r="L92" s="33"/>
      <c r="M92" s="33">
        <v>1</v>
      </c>
      <c r="N92" s="34">
        <v>1</v>
      </c>
      <c r="O92" s="34"/>
      <c r="P92" s="33"/>
      <c r="Q92" s="33">
        <v>1</v>
      </c>
      <c r="R92" s="34">
        <v>1</v>
      </c>
      <c r="S92" s="34"/>
      <c r="T92" s="33">
        <v>1</v>
      </c>
      <c r="U92" s="33"/>
      <c r="V92" s="11">
        <f t="shared" si="7"/>
        <v>8</v>
      </c>
    </row>
    <row r="93" spans="1:22" x14ac:dyDescent="0.25">
      <c r="A93" s="4" t="str">
        <f t="shared" si="9"/>
        <v>Московский</v>
      </c>
      <c r="B93" s="12" t="str">
        <f t="shared" si="9"/>
        <v>ГБОУ гимназия №524</v>
      </c>
      <c r="C93" s="6">
        <f t="shared" si="9"/>
        <v>11524</v>
      </c>
      <c r="D93" s="6" t="str">
        <f t="shared" si="9"/>
        <v>Гимназия</v>
      </c>
      <c r="E93" s="8" t="str">
        <f t="shared" si="9"/>
        <v>2Г</v>
      </c>
      <c r="F93" s="8">
        <f t="shared" si="9"/>
        <v>157</v>
      </c>
      <c r="G93" s="8">
        <f t="shared" si="9"/>
        <v>145</v>
      </c>
      <c r="H93" s="33"/>
      <c r="I93" s="33">
        <v>1</v>
      </c>
      <c r="J93" s="34">
        <v>1</v>
      </c>
      <c r="K93" s="34"/>
      <c r="L93" s="33">
        <v>1</v>
      </c>
      <c r="M93" s="33"/>
      <c r="N93" s="34">
        <v>1</v>
      </c>
      <c r="O93" s="34"/>
      <c r="P93" s="33"/>
      <c r="Q93" s="33">
        <v>1</v>
      </c>
      <c r="R93" s="34">
        <v>1</v>
      </c>
      <c r="S93" s="34"/>
      <c r="T93" s="33"/>
      <c r="U93" s="33">
        <v>1</v>
      </c>
      <c r="V93" s="11">
        <f t="shared" si="7"/>
        <v>7</v>
      </c>
    </row>
    <row r="94" spans="1:22" x14ac:dyDescent="0.25">
      <c r="A94" s="4" t="str">
        <f t="shared" si="9"/>
        <v>Московский</v>
      </c>
      <c r="B94" s="12" t="str">
        <f t="shared" si="9"/>
        <v>ГБОУ гимназия №524</v>
      </c>
      <c r="C94" s="6">
        <f t="shared" si="9"/>
        <v>11524</v>
      </c>
      <c r="D94" s="6" t="str">
        <f t="shared" si="9"/>
        <v>Гимназия</v>
      </c>
      <c r="E94" s="8" t="str">
        <f t="shared" si="9"/>
        <v>2Г</v>
      </c>
      <c r="F94" s="8">
        <f t="shared" si="9"/>
        <v>157</v>
      </c>
      <c r="G94" s="8">
        <f t="shared" si="9"/>
        <v>145</v>
      </c>
      <c r="H94" s="33"/>
      <c r="I94" s="33">
        <v>0</v>
      </c>
      <c r="J94" s="34">
        <v>0</v>
      </c>
      <c r="K94" s="34"/>
      <c r="L94" s="33">
        <v>0</v>
      </c>
      <c r="M94" s="33"/>
      <c r="N94" s="34">
        <v>0</v>
      </c>
      <c r="O94" s="34"/>
      <c r="P94" s="33"/>
      <c r="Q94" s="33">
        <v>0</v>
      </c>
      <c r="R94" s="34">
        <v>0</v>
      </c>
      <c r="S94" s="34"/>
      <c r="T94" s="33">
        <v>0</v>
      </c>
      <c r="U94" s="33"/>
      <c r="V94" s="11">
        <f t="shared" si="7"/>
        <v>0</v>
      </c>
    </row>
    <row r="95" spans="1:22" x14ac:dyDescent="0.25">
      <c r="A95" s="4" t="str">
        <f t="shared" si="9"/>
        <v>Московский</v>
      </c>
      <c r="B95" s="12" t="str">
        <f t="shared" si="9"/>
        <v>ГБОУ гимназия №524</v>
      </c>
      <c r="C95" s="6">
        <f t="shared" si="9"/>
        <v>11524</v>
      </c>
      <c r="D95" s="6" t="str">
        <f t="shared" si="9"/>
        <v>Гимназия</v>
      </c>
      <c r="E95" s="8" t="str">
        <f t="shared" si="9"/>
        <v>2Г</v>
      </c>
      <c r="F95" s="8">
        <f t="shared" si="9"/>
        <v>157</v>
      </c>
      <c r="G95" s="8">
        <f t="shared" si="9"/>
        <v>145</v>
      </c>
      <c r="H95" s="33"/>
      <c r="I95" s="33">
        <v>2</v>
      </c>
      <c r="J95" s="34"/>
      <c r="K95" s="34">
        <v>1</v>
      </c>
      <c r="L95" s="33">
        <v>2</v>
      </c>
      <c r="M95" s="33"/>
      <c r="N95" s="34">
        <v>1</v>
      </c>
      <c r="O95" s="34"/>
      <c r="P95" s="33">
        <v>2</v>
      </c>
      <c r="Q95" s="33"/>
      <c r="R95" s="34">
        <v>1</v>
      </c>
      <c r="S95" s="34"/>
      <c r="T95" s="33"/>
      <c r="U95" s="33">
        <v>1</v>
      </c>
      <c r="V95" s="11">
        <f t="shared" si="7"/>
        <v>10</v>
      </c>
    </row>
    <row r="96" spans="1:22" x14ac:dyDescent="0.25">
      <c r="A96" s="4" t="str">
        <f t="shared" si="9"/>
        <v>Московский</v>
      </c>
      <c r="B96" s="12" t="str">
        <f t="shared" si="9"/>
        <v>ГБОУ гимназия №524</v>
      </c>
      <c r="C96" s="6">
        <f t="shared" si="9"/>
        <v>11524</v>
      </c>
      <c r="D96" s="6" t="str">
        <f t="shared" si="9"/>
        <v>Гимназия</v>
      </c>
      <c r="E96" s="8" t="str">
        <f t="shared" si="9"/>
        <v>2Г</v>
      </c>
      <c r="F96" s="8">
        <f t="shared" si="9"/>
        <v>157</v>
      </c>
      <c r="G96" s="8">
        <f t="shared" si="9"/>
        <v>145</v>
      </c>
      <c r="H96" s="33">
        <v>2</v>
      </c>
      <c r="I96" s="33"/>
      <c r="J96" s="34"/>
      <c r="K96" s="34">
        <v>1</v>
      </c>
      <c r="L96" s="33">
        <v>2</v>
      </c>
      <c r="M96" s="33"/>
      <c r="N96" s="34">
        <v>1</v>
      </c>
      <c r="O96" s="34"/>
      <c r="P96" s="33">
        <v>2</v>
      </c>
      <c r="Q96" s="33"/>
      <c r="R96" s="34">
        <v>1</v>
      </c>
      <c r="S96" s="34"/>
      <c r="T96" s="33"/>
      <c r="U96" s="33">
        <v>1</v>
      </c>
      <c r="V96" s="11">
        <f t="shared" si="7"/>
        <v>10</v>
      </c>
    </row>
    <row r="97" spans="1:22" x14ac:dyDescent="0.25">
      <c r="A97" s="4" t="str">
        <f t="shared" si="9"/>
        <v>Московский</v>
      </c>
      <c r="B97" s="12" t="str">
        <f t="shared" si="9"/>
        <v>ГБОУ гимназия №524</v>
      </c>
      <c r="C97" s="6">
        <f t="shared" si="9"/>
        <v>11524</v>
      </c>
      <c r="D97" s="6" t="str">
        <f t="shared" si="9"/>
        <v>Гимназия</v>
      </c>
      <c r="E97" s="8" t="str">
        <f t="shared" si="9"/>
        <v>2Г</v>
      </c>
      <c r="F97" s="8">
        <f t="shared" si="9"/>
        <v>157</v>
      </c>
      <c r="G97" s="8">
        <f t="shared" si="9"/>
        <v>145</v>
      </c>
      <c r="H97" s="33"/>
      <c r="I97" s="33">
        <v>2</v>
      </c>
      <c r="J97" s="34">
        <v>1</v>
      </c>
      <c r="K97" s="34"/>
      <c r="L97" s="33">
        <v>1</v>
      </c>
      <c r="M97" s="33"/>
      <c r="N97" s="34">
        <v>1</v>
      </c>
      <c r="O97" s="34"/>
      <c r="P97" s="33"/>
      <c r="Q97" s="33">
        <v>2</v>
      </c>
      <c r="R97" s="34">
        <v>1</v>
      </c>
      <c r="S97" s="34"/>
      <c r="T97" s="33">
        <v>1</v>
      </c>
      <c r="U97" s="33"/>
      <c r="V97" s="11">
        <f t="shared" si="7"/>
        <v>9</v>
      </c>
    </row>
    <row r="98" spans="1:22" x14ac:dyDescent="0.25">
      <c r="A98" s="4" t="str">
        <f t="shared" si="9"/>
        <v>Московский</v>
      </c>
      <c r="B98" s="12" t="str">
        <f t="shared" si="9"/>
        <v>ГБОУ гимназия №524</v>
      </c>
      <c r="C98" s="6">
        <f t="shared" si="9"/>
        <v>11524</v>
      </c>
      <c r="D98" s="6" t="str">
        <f t="shared" si="9"/>
        <v>Гимназия</v>
      </c>
      <c r="E98" s="8" t="str">
        <f t="shared" si="9"/>
        <v>2Г</v>
      </c>
      <c r="F98" s="8">
        <f t="shared" si="9"/>
        <v>157</v>
      </c>
      <c r="G98" s="8">
        <f t="shared" si="9"/>
        <v>145</v>
      </c>
      <c r="H98" s="33"/>
      <c r="I98" s="33">
        <v>2</v>
      </c>
      <c r="J98" s="34">
        <v>1</v>
      </c>
      <c r="K98" s="34"/>
      <c r="L98" s="33"/>
      <c r="M98" s="33">
        <v>2</v>
      </c>
      <c r="N98" s="34">
        <v>1</v>
      </c>
      <c r="O98" s="34"/>
      <c r="P98" s="33">
        <v>2</v>
      </c>
      <c r="Q98" s="33"/>
      <c r="R98" s="34"/>
      <c r="S98" s="34">
        <v>1</v>
      </c>
      <c r="T98" s="33"/>
      <c r="U98" s="33">
        <v>2</v>
      </c>
      <c r="V98" s="11">
        <f t="shared" si="7"/>
        <v>11</v>
      </c>
    </row>
    <row r="99" spans="1:22" x14ac:dyDescent="0.25">
      <c r="A99" s="4" t="str">
        <f t="shared" si="9"/>
        <v>Московский</v>
      </c>
      <c r="B99" s="12" t="str">
        <f t="shared" si="9"/>
        <v>ГБОУ гимназия №524</v>
      </c>
      <c r="C99" s="6">
        <f t="shared" si="9"/>
        <v>11524</v>
      </c>
      <c r="D99" s="6" t="str">
        <f t="shared" si="9"/>
        <v>Гимназия</v>
      </c>
      <c r="E99" s="8" t="str">
        <f t="shared" si="9"/>
        <v>2Г</v>
      </c>
      <c r="F99" s="8">
        <f t="shared" si="9"/>
        <v>157</v>
      </c>
      <c r="G99" s="8">
        <f t="shared" si="9"/>
        <v>145</v>
      </c>
      <c r="H99" s="33"/>
      <c r="I99" s="33">
        <v>2</v>
      </c>
      <c r="J99" s="34"/>
      <c r="K99" s="34">
        <v>1</v>
      </c>
      <c r="L99" s="33">
        <v>2</v>
      </c>
      <c r="M99" s="33"/>
      <c r="N99" s="34">
        <v>1</v>
      </c>
      <c r="O99" s="34"/>
      <c r="P99" s="33">
        <v>2</v>
      </c>
      <c r="Q99" s="33"/>
      <c r="R99" s="34">
        <v>1</v>
      </c>
      <c r="S99" s="34"/>
      <c r="T99" s="33"/>
      <c r="U99" s="33">
        <v>2</v>
      </c>
      <c r="V99" s="11">
        <f t="shared" si="7"/>
        <v>11</v>
      </c>
    </row>
    <row r="100" spans="1:22" x14ac:dyDescent="0.25">
      <c r="A100" s="4" t="str">
        <f t="shared" si="9"/>
        <v>Московский</v>
      </c>
      <c r="B100" s="12" t="str">
        <f t="shared" si="9"/>
        <v>ГБОУ гимназия №524</v>
      </c>
      <c r="C100" s="6">
        <f t="shared" si="9"/>
        <v>11524</v>
      </c>
      <c r="D100" s="6" t="str">
        <f t="shared" si="9"/>
        <v>Гимназия</v>
      </c>
      <c r="E100" s="8" t="str">
        <f t="shared" si="9"/>
        <v>2Г</v>
      </c>
      <c r="F100" s="8">
        <f t="shared" si="9"/>
        <v>157</v>
      </c>
      <c r="G100" s="8">
        <f t="shared" si="9"/>
        <v>145</v>
      </c>
      <c r="H100" s="33"/>
      <c r="I100" s="33">
        <v>1</v>
      </c>
      <c r="J100" s="34"/>
      <c r="K100" s="34">
        <v>1</v>
      </c>
      <c r="L100" s="33"/>
      <c r="M100" s="33">
        <v>1</v>
      </c>
      <c r="N100" s="34">
        <v>1</v>
      </c>
      <c r="O100" s="34"/>
      <c r="P100" s="33">
        <v>1</v>
      </c>
      <c r="Q100" s="33"/>
      <c r="R100" s="34">
        <v>1</v>
      </c>
      <c r="S100" s="34"/>
      <c r="T100" s="33"/>
      <c r="U100" s="33">
        <v>1</v>
      </c>
      <c r="V100" s="11">
        <f t="shared" si="7"/>
        <v>7</v>
      </c>
    </row>
    <row r="101" spans="1:22" x14ac:dyDescent="0.25">
      <c r="A101" s="4" t="str">
        <f t="shared" si="9"/>
        <v>Московский</v>
      </c>
      <c r="B101" s="12" t="str">
        <f t="shared" si="9"/>
        <v>ГБОУ гимназия №524</v>
      </c>
      <c r="C101" s="6">
        <f t="shared" si="9"/>
        <v>11524</v>
      </c>
      <c r="D101" s="6" t="str">
        <f t="shared" si="9"/>
        <v>Гимназия</v>
      </c>
      <c r="E101" s="8" t="str">
        <f t="shared" si="9"/>
        <v>2Г</v>
      </c>
      <c r="F101" s="8">
        <f t="shared" si="9"/>
        <v>157</v>
      </c>
      <c r="G101" s="8">
        <f t="shared" si="9"/>
        <v>145</v>
      </c>
      <c r="H101" s="33"/>
      <c r="I101" s="33">
        <v>2</v>
      </c>
      <c r="J101" s="34"/>
      <c r="K101" s="34">
        <v>1</v>
      </c>
      <c r="L101" s="33"/>
      <c r="M101" s="33">
        <v>2</v>
      </c>
      <c r="N101" s="34">
        <v>1</v>
      </c>
      <c r="O101" s="34"/>
      <c r="P101" s="33">
        <v>2</v>
      </c>
      <c r="Q101" s="33"/>
      <c r="R101" s="34"/>
      <c r="S101" s="34">
        <v>1</v>
      </c>
      <c r="T101" s="33"/>
      <c r="U101" s="33">
        <v>2</v>
      </c>
      <c r="V101" s="11">
        <f t="shared" si="7"/>
        <v>11</v>
      </c>
    </row>
    <row r="102" spans="1:22" x14ac:dyDescent="0.25">
      <c r="A102" s="4" t="str">
        <f t="shared" ref="A102:G117" si="10">A101</f>
        <v>Московский</v>
      </c>
      <c r="B102" s="12" t="str">
        <f t="shared" si="10"/>
        <v>ГБОУ гимназия №524</v>
      </c>
      <c r="C102" s="6">
        <f t="shared" si="10"/>
        <v>11524</v>
      </c>
      <c r="D102" s="6" t="str">
        <f t="shared" si="10"/>
        <v>Гимназия</v>
      </c>
      <c r="E102" s="8" t="str">
        <f t="shared" si="10"/>
        <v>2Г</v>
      </c>
      <c r="F102" s="8">
        <f t="shared" si="10"/>
        <v>157</v>
      </c>
      <c r="G102" s="8">
        <f t="shared" si="10"/>
        <v>145</v>
      </c>
      <c r="H102" s="33"/>
      <c r="I102" s="33">
        <v>0</v>
      </c>
      <c r="J102" s="34">
        <v>1</v>
      </c>
      <c r="K102" s="34"/>
      <c r="L102" s="33">
        <v>1</v>
      </c>
      <c r="M102" s="33"/>
      <c r="N102" s="34">
        <v>0</v>
      </c>
      <c r="O102" s="34"/>
      <c r="P102" s="33">
        <v>1</v>
      </c>
      <c r="Q102" s="33"/>
      <c r="R102" s="34">
        <v>1</v>
      </c>
      <c r="S102" s="34"/>
      <c r="T102" s="33"/>
      <c r="U102" s="33">
        <v>1</v>
      </c>
      <c r="V102" s="11">
        <f t="shared" si="7"/>
        <v>5</v>
      </c>
    </row>
    <row r="103" spans="1:22" x14ac:dyDescent="0.25">
      <c r="A103" s="4" t="str">
        <f t="shared" si="10"/>
        <v>Московский</v>
      </c>
      <c r="B103" s="12" t="str">
        <f t="shared" si="10"/>
        <v>ГБОУ гимназия №524</v>
      </c>
      <c r="C103" s="6">
        <f t="shared" si="10"/>
        <v>11524</v>
      </c>
      <c r="D103" s="6" t="str">
        <f t="shared" si="10"/>
        <v>Гимназия</v>
      </c>
      <c r="E103" s="8" t="str">
        <f t="shared" si="10"/>
        <v>2Г</v>
      </c>
      <c r="F103" s="8">
        <f t="shared" si="10"/>
        <v>157</v>
      </c>
      <c r="G103" s="8">
        <f t="shared" si="10"/>
        <v>145</v>
      </c>
      <c r="H103" s="33"/>
      <c r="I103" s="33">
        <v>1</v>
      </c>
      <c r="J103" s="34">
        <v>1</v>
      </c>
      <c r="K103" s="34"/>
      <c r="L103" s="33">
        <v>1</v>
      </c>
      <c r="M103" s="33"/>
      <c r="N103" s="34">
        <v>1</v>
      </c>
      <c r="O103" s="34"/>
      <c r="P103" s="33">
        <v>2</v>
      </c>
      <c r="Q103" s="33"/>
      <c r="R103" s="34">
        <v>1</v>
      </c>
      <c r="S103" s="34"/>
      <c r="T103" s="33"/>
      <c r="U103" s="33">
        <v>1</v>
      </c>
      <c r="V103" s="11">
        <f t="shared" si="7"/>
        <v>8</v>
      </c>
    </row>
    <row r="104" spans="1:22" x14ac:dyDescent="0.25">
      <c r="A104" s="4" t="str">
        <f t="shared" si="10"/>
        <v>Московский</v>
      </c>
      <c r="B104" s="12" t="str">
        <f t="shared" si="10"/>
        <v>ГБОУ гимназия №524</v>
      </c>
      <c r="C104" s="6">
        <f t="shared" si="10"/>
        <v>11524</v>
      </c>
      <c r="D104" s="6" t="str">
        <f t="shared" si="10"/>
        <v>Гимназия</v>
      </c>
      <c r="E104" s="8" t="str">
        <f t="shared" si="10"/>
        <v>2Г</v>
      </c>
      <c r="F104" s="8">
        <f t="shared" si="10"/>
        <v>157</v>
      </c>
      <c r="G104" s="8">
        <f t="shared" si="10"/>
        <v>145</v>
      </c>
      <c r="H104" s="33"/>
      <c r="I104" s="33">
        <v>2</v>
      </c>
      <c r="J104" s="34">
        <v>1</v>
      </c>
      <c r="K104" s="34"/>
      <c r="L104" s="33">
        <v>2</v>
      </c>
      <c r="M104" s="33"/>
      <c r="N104" s="34">
        <v>1</v>
      </c>
      <c r="O104" s="34"/>
      <c r="P104" s="33"/>
      <c r="Q104" s="33">
        <v>2</v>
      </c>
      <c r="R104" s="34"/>
      <c r="S104" s="34">
        <v>1</v>
      </c>
      <c r="T104" s="33">
        <v>2</v>
      </c>
      <c r="U104" s="33"/>
      <c r="V104" s="11">
        <f t="shared" si="7"/>
        <v>11</v>
      </c>
    </row>
    <row r="105" spans="1:22" x14ac:dyDescent="0.25">
      <c r="A105" s="4" t="str">
        <f t="shared" si="10"/>
        <v>Московский</v>
      </c>
      <c r="B105" s="12" t="str">
        <f t="shared" si="10"/>
        <v>ГБОУ гимназия №524</v>
      </c>
      <c r="C105" s="6">
        <f t="shared" si="10"/>
        <v>11524</v>
      </c>
      <c r="D105" s="6" t="str">
        <f t="shared" si="10"/>
        <v>Гимназия</v>
      </c>
      <c r="E105" s="8" t="str">
        <f t="shared" si="10"/>
        <v>2Г</v>
      </c>
      <c r="F105" s="8">
        <f t="shared" si="10"/>
        <v>157</v>
      </c>
      <c r="G105" s="8">
        <f t="shared" si="10"/>
        <v>145</v>
      </c>
      <c r="H105" s="33"/>
      <c r="I105" s="33">
        <v>0</v>
      </c>
      <c r="J105" s="34">
        <v>1</v>
      </c>
      <c r="K105" s="34"/>
      <c r="L105" s="33"/>
      <c r="M105" s="33">
        <v>1</v>
      </c>
      <c r="N105" s="34">
        <v>0</v>
      </c>
      <c r="O105" s="34"/>
      <c r="P105" s="33">
        <v>0</v>
      </c>
      <c r="Q105" s="33"/>
      <c r="R105" s="34">
        <v>1</v>
      </c>
      <c r="S105" s="34"/>
      <c r="T105" s="33"/>
      <c r="U105" s="33">
        <v>1</v>
      </c>
      <c r="V105" s="11">
        <f t="shared" si="7"/>
        <v>4</v>
      </c>
    </row>
    <row r="106" spans="1:22" x14ac:dyDescent="0.25">
      <c r="A106" s="4" t="str">
        <f t="shared" si="10"/>
        <v>Московский</v>
      </c>
      <c r="B106" s="12" t="str">
        <f t="shared" si="10"/>
        <v>ГБОУ гимназия №524</v>
      </c>
      <c r="C106" s="6">
        <f t="shared" si="10"/>
        <v>11524</v>
      </c>
      <c r="D106" s="6" t="str">
        <f t="shared" si="10"/>
        <v>Гимназия</v>
      </c>
      <c r="E106" s="8" t="str">
        <f t="shared" si="10"/>
        <v>2Г</v>
      </c>
      <c r="F106" s="8">
        <f t="shared" si="10"/>
        <v>157</v>
      </c>
      <c r="G106" s="8">
        <f t="shared" si="10"/>
        <v>145</v>
      </c>
      <c r="H106" s="33"/>
      <c r="I106" s="33">
        <v>2</v>
      </c>
      <c r="J106" s="34"/>
      <c r="K106" s="34">
        <v>1</v>
      </c>
      <c r="L106" s="33">
        <v>2</v>
      </c>
      <c r="M106" s="33"/>
      <c r="N106" s="34">
        <v>1</v>
      </c>
      <c r="O106" s="34"/>
      <c r="P106" s="33">
        <v>2</v>
      </c>
      <c r="Q106" s="33"/>
      <c r="R106" s="34">
        <v>1</v>
      </c>
      <c r="S106" s="34"/>
      <c r="T106" s="33"/>
      <c r="U106" s="33">
        <v>2</v>
      </c>
      <c r="V106" s="11">
        <f t="shared" si="7"/>
        <v>11</v>
      </c>
    </row>
    <row r="107" spans="1:22" x14ac:dyDescent="0.25">
      <c r="A107" s="4" t="str">
        <f t="shared" si="10"/>
        <v>Московский</v>
      </c>
      <c r="B107" s="12" t="str">
        <f t="shared" si="10"/>
        <v>ГБОУ гимназия №524</v>
      </c>
      <c r="C107" s="6">
        <f t="shared" si="10"/>
        <v>11524</v>
      </c>
      <c r="D107" s="6" t="str">
        <f t="shared" si="10"/>
        <v>Гимназия</v>
      </c>
      <c r="E107" s="8" t="str">
        <f t="shared" si="10"/>
        <v>2Г</v>
      </c>
      <c r="F107" s="8">
        <f t="shared" si="10"/>
        <v>157</v>
      </c>
      <c r="G107" s="8">
        <f t="shared" si="10"/>
        <v>145</v>
      </c>
      <c r="H107" s="33"/>
      <c r="I107" s="33">
        <v>2</v>
      </c>
      <c r="J107" s="34">
        <v>1</v>
      </c>
      <c r="K107" s="34"/>
      <c r="L107" s="33">
        <v>2</v>
      </c>
      <c r="M107" s="33"/>
      <c r="N107" s="34">
        <v>1</v>
      </c>
      <c r="O107" s="34"/>
      <c r="P107" s="33">
        <v>2</v>
      </c>
      <c r="Q107" s="33"/>
      <c r="R107" s="34">
        <v>1</v>
      </c>
      <c r="S107" s="34"/>
      <c r="T107" s="33"/>
      <c r="U107" s="33">
        <v>1</v>
      </c>
      <c r="V107" s="11">
        <f t="shared" si="7"/>
        <v>10</v>
      </c>
    </row>
    <row r="108" spans="1:22" x14ac:dyDescent="0.25">
      <c r="A108" s="4" t="str">
        <f t="shared" si="10"/>
        <v>Московский</v>
      </c>
      <c r="B108" s="12" t="str">
        <f t="shared" si="10"/>
        <v>ГБОУ гимназия №524</v>
      </c>
      <c r="C108" s="6">
        <f t="shared" si="10"/>
        <v>11524</v>
      </c>
      <c r="D108" s="6" t="str">
        <f t="shared" si="10"/>
        <v>Гимназия</v>
      </c>
      <c r="E108" s="8" t="str">
        <f t="shared" si="10"/>
        <v>2Г</v>
      </c>
      <c r="F108" s="8">
        <f t="shared" si="10"/>
        <v>157</v>
      </c>
      <c r="G108" s="8">
        <f t="shared" si="10"/>
        <v>145</v>
      </c>
      <c r="H108" s="33"/>
      <c r="I108" s="33">
        <v>2</v>
      </c>
      <c r="J108" s="34">
        <v>1</v>
      </c>
      <c r="K108" s="34"/>
      <c r="L108" s="33">
        <v>2</v>
      </c>
      <c r="M108" s="33"/>
      <c r="N108" s="34">
        <v>1</v>
      </c>
      <c r="O108" s="34"/>
      <c r="P108" s="33">
        <v>2</v>
      </c>
      <c r="Q108" s="33"/>
      <c r="R108" s="34">
        <v>1</v>
      </c>
      <c r="S108" s="34"/>
      <c r="T108" s="33">
        <v>2</v>
      </c>
      <c r="U108" s="33"/>
      <c r="V108" s="11">
        <f t="shared" si="7"/>
        <v>11</v>
      </c>
    </row>
    <row r="109" spans="1:22" x14ac:dyDescent="0.25">
      <c r="A109" s="4" t="str">
        <f t="shared" si="10"/>
        <v>Московский</v>
      </c>
      <c r="B109" s="12" t="str">
        <f t="shared" si="10"/>
        <v>ГБОУ гимназия №524</v>
      </c>
      <c r="C109" s="6">
        <f t="shared" si="10"/>
        <v>11524</v>
      </c>
      <c r="D109" s="6" t="str">
        <f t="shared" si="10"/>
        <v>Гимназия</v>
      </c>
      <c r="E109" s="8" t="str">
        <f t="shared" si="10"/>
        <v>2Г</v>
      </c>
      <c r="F109" s="8">
        <f t="shared" si="10"/>
        <v>157</v>
      </c>
      <c r="G109" s="8">
        <f t="shared" si="10"/>
        <v>145</v>
      </c>
      <c r="H109" s="33"/>
      <c r="I109" s="33">
        <v>2</v>
      </c>
      <c r="J109" s="34">
        <v>1</v>
      </c>
      <c r="K109" s="34"/>
      <c r="L109" s="33">
        <v>2</v>
      </c>
      <c r="M109" s="33"/>
      <c r="N109" s="34">
        <v>1</v>
      </c>
      <c r="O109" s="34"/>
      <c r="P109" s="33">
        <v>2</v>
      </c>
      <c r="Q109" s="33"/>
      <c r="R109" s="34"/>
      <c r="S109" s="34">
        <v>1</v>
      </c>
      <c r="T109" s="33">
        <v>1</v>
      </c>
      <c r="U109" s="33"/>
      <c r="V109" s="11">
        <f t="shared" si="7"/>
        <v>10</v>
      </c>
    </row>
    <row r="110" spans="1:22" x14ac:dyDescent="0.25">
      <c r="A110" s="4" t="str">
        <f t="shared" si="10"/>
        <v>Московский</v>
      </c>
      <c r="B110" s="12" t="str">
        <f t="shared" si="10"/>
        <v>ГБОУ гимназия №524</v>
      </c>
      <c r="C110" s="6">
        <f t="shared" si="10"/>
        <v>11524</v>
      </c>
      <c r="D110" s="6" t="str">
        <f t="shared" si="10"/>
        <v>Гимназия</v>
      </c>
      <c r="E110" s="8" t="str">
        <f t="shared" si="10"/>
        <v>2Г</v>
      </c>
      <c r="F110" s="8">
        <f t="shared" si="10"/>
        <v>157</v>
      </c>
      <c r="G110" s="8">
        <f t="shared" si="10"/>
        <v>145</v>
      </c>
      <c r="H110" s="33"/>
      <c r="I110" s="33">
        <v>2</v>
      </c>
      <c r="J110" s="34">
        <v>1</v>
      </c>
      <c r="K110" s="34"/>
      <c r="L110" s="33">
        <v>2</v>
      </c>
      <c r="M110" s="33"/>
      <c r="N110" s="34">
        <v>1</v>
      </c>
      <c r="O110" s="34"/>
      <c r="P110" s="33">
        <v>2</v>
      </c>
      <c r="Q110" s="33"/>
      <c r="R110" s="34"/>
      <c r="S110" s="34">
        <v>1</v>
      </c>
      <c r="T110" s="33"/>
      <c r="U110" s="33">
        <v>2</v>
      </c>
      <c r="V110" s="11">
        <f t="shared" si="7"/>
        <v>11</v>
      </c>
    </row>
    <row r="111" spans="1:22" x14ac:dyDescent="0.25">
      <c r="A111" s="4" t="str">
        <f t="shared" si="10"/>
        <v>Московский</v>
      </c>
      <c r="B111" s="12" t="str">
        <f t="shared" si="10"/>
        <v>ГБОУ гимназия №524</v>
      </c>
      <c r="C111" s="6">
        <f t="shared" si="10"/>
        <v>11524</v>
      </c>
      <c r="D111" s="6" t="str">
        <f t="shared" si="10"/>
        <v>Гимназия</v>
      </c>
      <c r="E111" s="8" t="str">
        <f t="shared" si="10"/>
        <v>2Г</v>
      </c>
      <c r="F111" s="8">
        <f t="shared" si="10"/>
        <v>157</v>
      </c>
      <c r="G111" s="8">
        <f t="shared" si="10"/>
        <v>145</v>
      </c>
      <c r="H111" s="33"/>
      <c r="I111" s="33">
        <v>1</v>
      </c>
      <c r="J111" s="34">
        <v>1</v>
      </c>
      <c r="K111" s="34"/>
      <c r="L111" s="33"/>
      <c r="M111" s="33">
        <v>1</v>
      </c>
      <c r="N111" s="34">
        <v>1</v>
      </c>
      <c r="O111" s="34"/>
      <c r="P111" s="33">
        <v>1</v>
      </c>
      <c r="Q111" s="33"/>
      <c r="R111" s="34">
        <v>1</v>
      </c>
      <c r="S111" s="34"/>
      <c r="T111" s="33">
        <v>1</v>
      </c>
      <c r="U111" s="33"/>
      <c r="V111" s="11">
        <f t="shared" si="7"/>
        <v>7</v>
      </c>
    </row>
    <row r="112" spans="1:22" x14ac:dyDescent="0.25">
      <c r="A112" s="4" t="str">
        <f t="shared" si="10"/>
        <v>Московский</v>
      </c>
      <c r="B112" s="12" t="str">
        <f t="shared" si="10"/>
        <v>ГБОУ гимназия №524</v>
      </c>
      <c r="C112" s="6">
        <f t="shared" si="10"/>
        <v>11524</v>
      </c>
      <c r="D112" s="6" t="str">
        <f t="shared" si="10"/>
        <v>Гимназия</v>
      </c>
      <c r="E112" s="8" t="str">
        <f t="shared" si="10"/>
        <v>2Г</v>
      </c>
      <c r="F112" s="8">
        <f t="shared" si="10"/>
        <v>157</v>
      </c>
      <c r="G112" s="8">
        <f t="shared" si="10"/>
        <v>145</v>
      </c>
      <c r="H112" s="33"/>
      <c r="I112" s="33">
        <v>1</v>
      </c>
      <c r="J112" s="34"/>
      <c r="K112" s="34">
        <v>1</v>
      </c>
      <c r="L112" s="33">
        <v>1</v>
      </c>
      <c r="M112" s="33"/>
      <c r="N112" s="34">
        <v>1</v>
      </c>
      <c r="O112" s="34"/>
      <c r="P112" s="33">
        <v>2</v>
      </c>
      <c r="Q112" s="33"/>
      <c r="R112" s="34">
        <v>1</v>
      </c>
      <c r="S112" s="34"/>
      <c r="T112" s="33"/>
      <c r="U112" s="33">
        <v>1</v>
      </c>
      <c r="V112" s="11">
        <f t="shared" si="7"/>
        <v>8</v>
      </c>
    </row>
    <row r="113" spans="1:22" x14ac:dyDescent="0.25">
      <c r="A113" s="4" t="str">
        <f t="shared" si="10"/>
        <v>Московский</v>
      </c>
      <c r="B113" s="12" t="str">
        <f t="shared" si="10"/>
        <v>ГБОУ гимназия №524</v>
      </c>
      <c r="C113" s="6">
        <f t="shared" si="10"/>
        <v>11524</v>
      </c>
      <c r="D113" s="6" t="str">
        <f t="shared" si="10"/>
        <v>Гимназия</v>
      </c>
      <c r="E113" s="8" t="str">
        <f t="shared" si="10"/>
        <v>2Г</v>
      </c>
      <c r="F113" s="8">
        <f t="shared" si="10"/>
        <v>157</v>
      </c>
      <c r="G113" s="8">
        <f t="shared" si="10"/>
        <v>145</v>
      </c>
      <c r="H113" s="33"/>
      <c r="I113" s="33">
        <v>2</v>
      </c>
      <c r="J113" s="34">
        <v>1</v>
      </c>
      <c r="K113" s="34"/>
      <c r="L113" s="33"/>
      <c r="M113" s="33">
        <v>2</v>
      </c>
      <c r="N113" s="34">
        <v>1</v>
      </c>
      <c r="O113" s="34"/>
      <c r="P113" s="33">
        <v>2</v>
      </c>
      <c r="Q113" s="33"/>
      <c r="R113" s="34">
        <v>1</v>
      </c>
      <c r="S113" s="34"/>
      <c r="T113" s="33">
        <v>1</v>
      </c>
      <c r="U113" s="33"/>
      <c r="V113" s="11">
        <f t="shared" si="7"/>
        <v>10</v>
      </c>
    </row>
    <row r="114" spans="1:22" x14ac:dyDescent="0.25">
      <c r="A114" s="4" t="str">
        <f t="shared" si="10"/>
        <v>Московский</v>
      </c>
      <c r="B114" s="12" t="str">
        <f t="shared" si="10"/>
        <v>ГБОУ гимназия №524</v>
      </c>
      <c r="C114" s="6">
        <f t="shared" si="10"/>
        <v>11524</v>
      </c>
      <c r="D114" s="6" t="str">
        <f t="shared" si="10"/>
        <v>Гимназия</v>
      </c>
      <c r="E114" s="8" t="str">
        <f t="shared" si="10"/>
        <v>2Г</v>
      </c>
      <c r="F114" s="8">
        <f t="shared" si="10"/>
        <v>157</v>
      </c>
      <c r="G114" s="8">
        <f t="shared" si="10"/>
        <v>145</v>
      </c>
      <c r="H114" s="33"/>
      <c r="I114" s="33">
        <v>1</v>
      </c>
      <c r="J114" s="34">
        <v>1</v>
      </c>
      <c r="K114" s="34"/>
      <c r="L114" s="33"/>
      <c r="M114" s="33">
        <v>1</v>
      </c>
      <c r="N114" s="34">
        <v>1</v>
      </c>
      <c r="O114" s="34"/>
      <c r="P114" s="33">
        <v>2</v>
      </c>
      <c r="Q114" s="33"/>
      <c r="R114" s="34">
        <v>1</v>
      </c>
      <c r="S114" s="34"/>
      <c r="T114" s="33">
        <v>1</v>
      </c>
      <c r="U114" s="33"/>
      <c r="V114" s="11">
        <f t="shared" si="7"/>
        <v>8</v>
      </c>
    </row>
    <row r="115" spans="1:22" x14ac:dyDescent="0.25">
      <c r="A115" s="4" t="str">
        <f t="shared" si="10"/>
        <v>Московский</v>
      </c>
      <c r="B115" s="12" t="str">
        <f t="shared" si="10"/>
        <v>ГБОУ гимназия №524</v>
      </c>
      <c r="C115" s="6">
        <f t="shared" si="10"/>
        <v>11524</v>
      </c>
      <c r="D115" s="6" t="str">
        <f t="shared" si="10"/>
        <v>Гимназия</v>
      </c>
      <c r="E115" s="8" t="str">
        <f t="shared" si="10"/>
        <v>2Г</v>
      </c>
      <c r="F115" s="8">
        <f t="shared" si="10"/>
        <v>157</v>
      </c>
      <c r="G115" s="8">
        <f t="shared" si="10"/>
        <v>145</v>
      </c>
      <c r="H115" s="33"/>
      <c r="I115" s="33">
        <v>1</v>
      </c>
      <c r="J115" s="34">
        <v>1</v>
      </c>
      <c r="K115" s="34"/>
      <c r="L115" s="33"/>
      <c r="M115" s="33">
        <v>1</v>
      </c>
      <c r="N115" s="34">
        <v>1</v>
      </c>
      <c r="O115" s="34"/>
      <c r="P115" s="33">
        <v>1</v>
      </c>
      <c r="Q115" s="33"/>
      <c r="R115" s="34">
        <v>1</v>
      </c>
      <c r="S115" s="34"/>
      <c r="T115" s="33">
        <v>1</v>
      </c>
      <c r="U115" s="33"/>
      <c r="V115" s="11">
        <f t="shared" si="7"/>
        <v>7</v>
      </c>
    </row>
    <row r="116" spans="1:22" x14ac:dyDescent="0.25">
      <c r="A116" s="4" t="str">
        <f t="shared" si="10"/>
        <v>Московский</v>
      </c>
      <c r="B116" s="12" t="str">
        <f t="shared" si="10"/>
        <v>ГБОУ гимназия №524</v>
      </c>
      <c r="C116" s="6">
        <f t="shared" si="10"/>
        <v>11524</v>
      </c>
      <c r="D116" s="6" t="str">
        <f t="shared" si="10"/>
        <v>Гимназия</v>
      </c>
      <c r="E116" s="8" t="str">
        <f t="shared" si="10"/>
        <v>2Г</v>
      </c>
      <c r="F116" s="8">
        <f t="shared" si="10"/>
        <v>157</v>
      </c>
      <c r="G116" s="8">
        <f t="shared" si="10"/>
        <v>145</v>
      </c>
      <c r="H116" s="33"/>
      <c r="I116" s="33">
        <v>1</v>
      </c>
      <c r="J116" s="34"/>
      <c r="K116" s="34">
        <v>1</v>
      </c>
      <c r="L116" s="33">
        <v>1</v>
      </c>
      <c r="M116" s="33"/>
      <c r="N116" s="34">
        <v>0</v>
      </c>
      <c r="O116" s="34"/>
      <c r="P116" s="33">
        <v>1</v>
      </c>
      <c r="Q116" s="33"/>
      <c r="R116" s="34">
        <v>1</v>
      </c>
      <c r="S116" s="34"/>
      <c r="T116" s="33">
        <v>1</v>
      </c>
      <c r="U116" s="33"/>
      <c r="V116" s="11">
        <f t="shared" si="7"/>
        <v>6</v>
      </c>
    </row>
    <row r="117" spans="1:22" x14ac:dyDescent="0.25">
      <c r="A117" s="4" t="str">
        <f t="shared" si="10"/>
        <v>Московский</v>
      </c>
      <c r="B117" s="12" t="str">
        <f t="shared" si="10"/>
        <v>ГБОУ гимназия №524</v>
      </c>
      <c r="C117" s="6">
        <f t="shared" si="10"/>
        <v>11524</v>
      </c>
      <c r="D117" s="6" t="str">
        <f t="shared" si="10"/>
        <v>Гимназия</v>
      </c>
      <c r="E117" s="8" t="str">
        <f t="shared" si="10"/>
        <v>2Г</v>
      </c>
      <c r="F117" s="8">
        <f t="shared" si="10"/>
        <v>157</v>
      </c>
      <c r="G117" s="8">
        <f t="shared" si="10"/>
        <v>145</v>
      </c>
      <c r="H117" s="33">
        <v>2</v>
      </c>
      <c r="I117" s="33"/>
      <c r="J117" s="34">
        <v>1</v>
      </c>
      <c r="K117" s="34"/>
      <c r="L117" s="33">
        <v>2</v>
      </c>
      <c r="M117" s="33"/>
      <c r="N117" s="34">
        <v>1</v>
      </c>
      <c r="O117" s="34"/>
      <c r="P117" s="33">
        <v>2</v>
      </c>
      <c r="Q117" s="33"/>
      <c r="R117" s="34"/>
      <c r="S117" s="34">
        <v>1</v>
      </c>
      <c r="T117" s="33"/>
      <c r="U117" s="33">
        <v>2</v>
      </c>
      <c r="V117" s="11">
        <f t="shared" si="7"/>
        <v>11</v>
      </c>
    </row>
    <row r="118" spans="1:22" x14ac:dyDescent="0.25">
      <c r="A118" s="4" t="str">
        <f t="shared" ref="A118:G133" si="11">A117</f>
        <v>Московский</v>
      </c>
      <c r="B118" s="12" t="str">
        <f t="shared" si="11"/>
        <v>ГБОУ гимназия №524</v>
      </c>
      <c r="C118" s="6">
        <f t="shared" si="11"/>
        <v>11524</v>
      </c>
      <c r="D118" s="6" t="str">
        <f t="shared" si="11"/>
        <v>Гимназия</v>
      </c>
      <c r="E118" s="8" t="str">
        <f t="shared" si="11"/>
        <v>2Г</v>
      </c>
      <c r="F118" s="8">
        <f t="shared" si="11"/>
        <v>157</v>
      </c>
      <c r="G118" s="8">
        <f t="shared" si="11"/>
        <v>145</v>
      </c>
      <c r="H118" s="33">
        <v>2</v>
      </c>
      <c r="I118" s="33"/>
      <c r="J118" s="34">
        <v>1</v>
      </c>
      <c r="K118" s="34"/>
      <c r="L118" s="33">
        <v>2</v>
      </c>
      <c r="M118" s="33"/>
      <c r="N118" s="34">
        <v>1</v>
      </c>
      <c r="O118" s="34"/>
      <c r="P118" s="33">
        <v>2</v>
      </c>
      <c r="Q118" s="33"/>
      <c r="R118" s="34">
        <v>1</v>
      </c>
      <c r="S118" s="34"/>
      <c r="T118" s="33">
        <v>1</v>
      </c>
      <c r="U118" s="33"/>
      <c r="V118" s="11">
        <f t="shared" si="7"/>
        <v>10</v>
      </c>
    </row>
    <row r="119" spans="1:22" x14ac:dyDescent="0.25">
      <c r="A119" s="4" t="str">
        <f t="shared" si="11"/>
        <v>Московский</v>
      </c>
      <c r="B119" s="12" t="str">
        <f t="shared" si="11"/>
        <v>ГБОУ гимназия №524</v>
      </c>
      <c r="C119" s="6">
        <f t="shared" si="11"/>
        <v>11524</v>
      </c>
      <c r="D119" s="6" t="str">
        <f t="shared" si="11"/>
        <v>Гимназия</v>
      </c>
      <c r="E119" s="8" t="str">
        <f t="shared" si="11"/>
        <v>2Г</v>
      </c>
      <c r="F119" s="8">
        <f t="shared" si="11"/>
        <v>157</v>
      </c>
      <c r="G119" s="8">
        <f t="shared" si="11"/>
        <v>145</v>
      </c>
      <c r="H119" s="33"/>
      <c r="I119" s="33">
        <v>2</v>
      </c>
      <c r="J119" s="34">
        <v>1</v>
      </c>
      <c r="K119" s="34"/>
      <c r="L119" s="33">
        <v>2</v>
      </c>
      <c r="M119" s="33"/>
      <c r="N119" s="34">
        <v>1</v>
      </c>
      <c r="O119" s="34"/>
      <c r="P119" s="33"/>
      <c r="Q119" s="33">
        <v>0</v>
      </c>
      <c r="R119" s="34">
        <v>1</v>
      </c>
      <c r="S119" s="34"/>
      <c r="T119" s="33"/>
      <c r="U119" s="33">
        <v>1</v>
      </c>
      <c r="V119" s="11">
        <f t="shared" si="7"/>
        <v>8</v>
      </c>
    </row>
    <row r="120" spans="1:22" x14ac:dyDescent="0.25">
      <c r="A120" s="4" t="str">
        <f t="shared" si="11"/>
        <v>Московский</v>
      </c>
      <c r="B120" s="12" t="str">
        <f t="shared" si="11"/>
        <v>ГБОУ гимназия №524</v>
      </c>
      <c r="C120" s="6">
        <f t="shared" si="11"/>
        <v>11524</v>
      </c>
      <c r="D120" s="6" t="str">
        <f t="shared" si="11"/>
        <v>Гимназия</v>
      </c>
      <c r="E120" s="8" t="str">
        <f t="shared" si="11"/>
        <v>2Г</v>
      </c>
      <c r="F120" s="8">
        <f t="shared" si="11"/>
        <v>157</v>
      </c>
      <c r="G120" s="8">
        <f t="shared" si="11"/>
        <v>145</v>
      </c>
      <c r="H120" s="33">
        <v>2</v>
      </c>
      <c r="I120" s="33"/>
      <c r="J120" s="34"/>
      <c r="K120" s="34">
        <v>1</v>
      </c>
      <c r="L120" s="33">
        <v>1</v>
      </c>
      <c r="M120" s="33"/>
      <c r="N120" s="34">
        <v>1</v>
      </c>
      <c r="O120" s="34"/>
      <c r="P120" s="33"/>
      <c r="Q120" s="33">
        <v>2</v>
      </c>
      <c r="R120" s="34">
        <v>1</v>
      </c>
      <c r="S120" s="34"/>
      <c r="T120" s="33">
        <v>1</v>
      </c>
      <c r="U120" s="33"/>
      <c r="V120" s="11">
        <f t="shared" si="7"/>
        <v>9</v>
      </c>
    </row>
    <row r="121" spans="1:22" x14ac:dyDescent="0.25">
      <c r="A121" s="4" t="str">
        <f t="shared" si="11"/>
        <v>Московский</v>
      </c>
      <c r="B121" s="12" t="str">
        <f t="shared" si="11"/>
        <v>ГБОУ гимназия №524</v>
      </c>
      <c r="C121" s="6">
        <f t="shared" si="11"/>
        <v>11524</v>
      </c>
      <c r="D121" s="6" t="str">
        <f t="shared" si="11"/>
        <v>Гимназия</v>
      </c>
      <c r="E121" s="8" t="str">
        <f t="shared" si="11"/>
        <v>2Г</v>
      </c>
      <c r="F121" s="8">
        <f t="shared" si="11"/>
        <v>157</v>
      </c>
      <c r="G121" s="8">
        <f t="shared" si="11"/>
        <v>145</v>
      </c>
      <c r="H121" s="33">
        <v>2</v>
      </c>
      <c r="I121" s="33"/>
      <c r="J121" s="34">
        <v>1</v>
      </c>
      <c r="K121" s="34"/>
      <c r="L121" s="33">
        <v>2</v>
      </c>
      <c r="M121" s="33"/>
      <c r="N121" s="34">
        <v>1</v>
      </c>
      <c r="O121" s="34"/>
      <c r="P121" s="33">
        <v>2</v>
      </c>
      <c r="Q121" s="33"/>
      <c r="R121" s="34">
        <v>1</v>
      </c>
      <c r="S121" s="34"/>
      <c r="T121" s="33">
        <v>1</v>
      </c>
      <c r="U121" s="33"/>
      <c r="V121" s="11">
        <f t="shared" si="7"/>
        <v>10</v>
      </c>
    </row>
    <row r="122" spans="1:22" x14ac:dyDescent="0.25">
      <c r="A122" s="4" t="str">
        <f t="shared" si="11"/>
        <v>Московский</v>
      </c>
      <c r="B122" s="12" t="str">
        <f t="shared" si="11"/>
        <v>ГБОУ гимназия №524</v>
      </c>
      <c r="C122" s="6">
        <f t="shared" si="11"/>
        <v>11524</v>
      </c>
      <c r="D122" s="6" t="str">
        <f t="shared" si="11"/>
        <v>Гимназия</v>
      </c>
      <c r="E122" s="8" t="str">
        <f t="shared" si="11"/>
        <v>2Г</v>
      </c>
      <c r="F122" s="8">
        <f t="shared" si="11"/>
        <v>157</v>
      </c>
      <c r="G122" s="8">
        <f t="shared" si="11"/>
        <v>145</v>
      </c>
      <c r="H122" s="33"/>
      <c r="I122" s="33">
        <v>2</v>
      </c>
      <c r="J122" s="34">
        <v>1</v>
      </c>
      <c r="K122" s="34"/>
      <c r="L122" s="33">
        <v>2</v>
      </c>
      <c r="M122" s="33"/>
      <c r="N122" s="34">
        <v>1</v>
      </c>
      <c r="O122" s="34"/>
      <c r="P122" s="33">
        <v>1</v>
      </c>
      <c r="Q122" s="33"/>
      <c r="R122" s="34"/>
      <c r="S122" s="34">
        <v>1</v>
      </c>
      <c r="T122" s="33">
        <v>0</v>
      </c>
      <c r="U122" s="33"/>
      <c r="V122" s="11">
        <f t="shared" si="7"/>
        <v>8</v>
      </c>
    </row>
    <row r="123" spans="1:22" x14ac:dyDescent="0.25">
      <c r="A123" s="4" t="str">
        <f t="shared" si="11"/>
        <v>Московский</v>
      </c>
      <c r="B123" s="12" t="str">
        <f t="shared" si="11"/>
        <v>ГБОУ гимназия №524</v>
      </c>
      <c r="C123" s="6">
        <f t="shared" si="11"/>
        <v>11524</v>
      </c>
      <c r="D123" s="6" t="str">
        <f t="shared" si="11"/>
        <v>Гимназия</v>
      </c>
      <c r="E123" s="8" t="str">
        <f t="shared" si="11"/>
        <v>2Г</v>
      </c>
      <c r="F123" s="8">
        <f t="shared" si="11"/>
        <v>157</v>
      </c>
      <c r="G123" s="8">
        <f t="shared" si="11"/>
        <v>145</v>
      </c>
      <c r="H123" s="33">
        <v>2</v>
      </c>
      <c r="I123" s="33"/>
      <c r="J123" s="34"/>
      <c r="K123" s="34">
        <v>1</v>
      </c>
      <c r="L123" s="33">
        <v>2</v>
      </c>
      <c r="M123" s="33"/>
      <c r="N123" s="34">
        <v>1</v>
      </c>
      <c r="O123" s="34"/>
      <c r="P123" s="33"/>
      <c r="Q123" s="33">
        <v>2</v>
      </c>
      <c r="R123" s="34">
        <v>1</v>
      </c>
      <c r="S123" s="34"/>
      <c r="T123" s="33"/>
      <c r="U123" s="33">
        <v>0</v>
      </c>
      <c r="V123" s="11">
        <f t="shared" si="7"/>
        <v>9</v>
      </c>
    </row>
    <row r="124" spans="1:22" x14ac:dyDescent="0.25">
      <c r="A124" s="4" t="str">
        <f t="shared" si="11"/>
        <v>Московский</v>
      </c>
      <c r="B124" s="12" t="str">
        <f t="shared" si="11"/>
        <v>ГБОУ гимназия №524</v>
      </c>
      <c r="C124" s="6">
        <f t="shared" si="11"/>
        <v>11524</v>
      </c>
      <c r="D124" s="6" t="str">
        <f t="shared" si="11"/>
        <v>Гимназия</v>
      </c>
      <c r="E124" s="8" t="str">
        <f t="shared" si="11"/>
        <v>2Г</v>
      </c>
      <c r="F124" s="8">
        <f t="shared" si="11"/>
        <v>157</v>
      </c>
      <c r="G124" s="8">
        <f t="shared" si="11"/>
        <v>145</v>
      </c>
      <c r="H124" s="33"/>
      <c r="I124" s="33">
        <v>2</v>
      </c>
      <c r="J124" s="34">
        <v>1</v>
      </c>
      <c r="K124" s="34"/>
      <c r="L124" s="33">
        <v>2</v>
      </c>
      <c r="M124" s="33"/>
      <c r="N124" s="34">
        <v>1</v>
      </c>
      <c r="O124" s="34"/>
      <c r="P124" s="33">
        <v>1</v>
      </c>
      <c r="Q124" s="33"/>
      <c r="R124" s="34"/>
      <c r="S124" s="34">
        <v>1</v>
      </c>
      <c r="T124" s="33">
        <v>2</v>
      </c>
      <c r="U124" s="33"/>
      <c r="V124" s="11">
        <f t="shared" si="7"/>
        <v>10</v>
      </c>
    </row>
    <row r="125" spans="1:22" x14ac:dyDescent="0.25">
      <c r="A125" s="4" t="str">
        <f t="shared" si="11"/>
        <v>Московский</v>
      </c>
      <c r="B125" s="12" t="str">
        <f t="shared" si="11"/>
        <v>ГБОУ гимназия №524</v>
      </c>
      <c r="C125" s="6">
        <f t="shared" si="11"/>
        <v>11524</v>
      </c>
      <c r="D125" s="6" t="str">
        <f t="shared" si="11"/>
        <v>Гимназия</v>
      </c>
      <c r="E125" s="8" t="str">
        <f t="shared" si="11"/>
        <v>2Г</v>
      </c>
      <c r="F125" s="8">
        <f t="shared" si="11"/>
        <v>157</v>
      </c>
      <c r="G125" s="8">
        <f t="shared" si="11"/>
        <v>145</v>
      </c>
      <c r="H125" s="33"/>
      <c r="I125" s="33">
        <v>2</v>
      </c>
      <c r="J125" s="34">
        <v>1</v>
      </c>
      <c r="K125" s="34"/>
      <c r="L125" s="33">
        <v>2</v>
      </c>
      <c r="M125" s="33"/>
      <c r="N125" s="34">
        <v>1</v>
      </c>
      <c r="O125" s="34"/>
      <c r="P125" s="33">
        <v>1</v>
      </c>
      <c r="Q125" s="33"/>
      <c r="R125" s="34">
        <v>1</v>
      </c>
      <c r="S125" s="34"/>
      <c r="T125" s="33"/>
      <c r="U125" s="33">
        <v>2</v>
      </c>
      <c r="V125" s="11">
        <f t="shared" si="7"/>
        <v>10</v>
      </c>
    </row>
    <row r="126" spans="1:22" x14ac:dyDescent="0.25">
      <c r="A126" s="4" t="str">
        <f t="shared" si="11"/>
        <v>Московский</v>
      </c>
      <c r="B126" s="12" t="str">
        <f t="shared" si="11"/>
        <v>ГБОУ гимназия №524</v>
      </c>
      <c r="C126" s="6">
        <f t="shared" si="11"/>
        <v>11524</v>
      </c>
      <c r="D126" s="6" t="str">
        <f t="shared" si="11"/>
        <v>Гимназия</v>
      </c>
      <c r="E126" s="8" t="str">
        <f t="shared" si="11"/>
        <v>2Г</v>
      </c>
      <c r="F126" s="8">
        <f t="shared" si="11"/>
        <v>157</v>
      </c>
      <c r="G126" s="8">
        <f t="shared" si="11"/>
        <v>145</v>
      </c>
      <c r="H126" s="33"/>
      <c r="I126" s="33">
        <v>2</v>
      </c>
      <c r="J126" s="34"/>
      <c r="K126" s="34">
        <v>1</v>
      </c>
      <c r="L126" s="33">
        <v>2</v>
      </c>
      <c r="M126" s="33"/>
      <c r="N126" s="34">
        <v>1</v>
      </c>
      <c r="O126" s="34"/>
      <c r="P126" s="33"/>
      <c r="Q126" s="33">
        <v>2</v>
      </c>
      <c r="R126" s="34">
        <v>1</v>
      </c>
      <c r="S126" s="34"/>
      <c r="T126" s="33">
        <v>1</v>
      </c>
      <c r="U126" s="33"/>
      <c r="V126" s="11">
        <f t="shared" si="7"/>
        <v>10</v>
      </c>
    </row>
    <row r="127" spans="1:22" x14ac:dyDescent="0.25">
      <c r="A127" s="4" t="str">
        <f t="shared" si="11"/>
        <v>Московский</v>
      </c>
      <c r="B127" s="12" t="str">
        <f t="shared" si="11"/>
        <v>ГБОУ гимназия №524</v>
      </c>
      <c r="C127" s="6">
        <f t="shared" si="11"/>
        <v>11524</v>
      </c>
      <c r="D127" s="6" t="str">
        <f t="shared" si="11"/>
        <v>Гимназия</v>
      </c>
      <c r="E127" s="8" t="str">
        <f t="shared" si="11"/>
        <v>2Г</v>
      </c>
      <c r="F127" s="8">
        <f t="shared" si="11"/>
        <v>157</v>
      </c>
      <c r="G127" s="8">
        <f t="shared" si="11"/>
        <v>145</v>
      </c>
      <c r="H127" s="33">
        <v>2</v>
      </c>
      <c r="I127" s="33"/>
      <c r="J127" s="34">
        <v>1</v>
      </c>
      <c r="K127" s="34"/>
      <c r="L127" s="33">
        <v>2</v>
      </c>
      <c r="M127" s="33"/>
      <c r="N127" s="34">
        <v>1</v>
      </c>
      <c r="O127" s="34"/>
      <c r="P127" s="33"/>
      <c r="Q127" s="33">
        <v>2</v>
      </c>
      <c r="R127" s="34">
        <v>1</v>
      </c>
      <c r="S127" s="34"/>
      <c r="T127" s="33">
        <v>1</v>
      </c>
      <c r="U127" s="33"/>
      <c r="V127" s="11">
        <f t="shared" si="7"/>
        <v>10</v>
      </c>
    </row>
    <row r="128" spans="1:22" x14ac:dyDescent="0.25">
      <c r="A128" s="4" t="str">
        <f t="shared" si="11"/>
        <v>Московский</v>
      </c>
      <c r="B128" s="12" t="str">
        <f t="shared" si="11"/>
        <v>ГБОУ гимназия №524</v>
      </c>
      <c r="C128" s="6">
        <f t="shared" si="11"/>
        <v>11524</v>
      </c>
      <c r="D128" s="6" t="str">
        <f t="shared" si="11"/>
        <v>Гимназия</v>
      </c>
      <c r="E128" s="8" t="str">
        <f t="shared" si="11"/>
        <v>2Г</v>
      </c>
      <c r="F128" s="8">
        <f t="shared" si="11"/>
        <v>157</v>
      </c>
      <c r="G128" s="8">
        <f t="shared" si="11"/>
        <v>145</v>
      </c>
      <c r="H128" s="33"/>
      <c r="I128" s="33">
        <v>2</v>
      </c>
      <c r="J128" s="34">
        <v>1</v>
      </c>
      <c r="K128" s="34"/>
      <c r="L128" s="33">
        <v>2</v>
      </c>
      <c r="M128" s="33"/>
      <c r="N128" s="34">
        <v>1</v>
      </c>
      <c r="O128" s="34"/>
      <c r="P128" s="33"/>
      <c r="Q128" s="33">
        <v>2</v>
      </c>
      <c r="R128" s="34"/>
      <c r="S128" s="34">
        <v>0</v>
      </c>
      <c r="T128" s="33"/>
      <c r="U128" s="33">
        <v>0</v>
      </c>
      <c r="V128" s="11">
        <f t="shared" si="7"/>
        <v>8</v>
      </c>
    </row>
    <row r="129" spans="1:22" x14ac:dyDescent="0.25">
      <c r="A129" s="4" t="str">
        <f t="shared" si="11"/>
        <v>Московский</v>
      </c>
      <c r="B129" s="12" t="str">
        <f t="shared" si="11"/>
        <v>ГБОУ гимназия №524</v>
      </c>
      <c r="C129" s="6">
        <f t="shared" si="11"/>
        <v>11524</v>
      </c>
      <c r="D129" s="6" t="str">
        <f t="shared" si="11"/>
        <v>Гимназия</v>
      </c>
      <c r="E129" s="8" t="str">
        <f t="shared" si="11"/>
        <v>2Г</v>
      </c>
      <c r="F129" s="8">
        <f t="shared" si="11"/>
        <v>157</v>
      </c>
      <c r="G129" s="8">
        <f t="shared" si="11"/>
        <v>145</v>
      </c>
      <c r="H129" s="33">
        <v>2</v>
      </c>
      <c r="I129" s="33"/>
      <c r="J129" s="34">
        <v>1</v>
      </c>
      <c r="K129" s="34"/>
      <c r="L129" s="33">
        <v>2</v>
      </c>
      <c r="M129" s="33"/>
      <c r="N129" s="34">
        <v>1</v>
      </c>
      <c r="O129" s="34"/>
      <c r="P129" s="33">
        <v>2</v>
      </c>
      <c r="Q129" s="33"/>
      <c r="R129" s="34">
        <v>1</v>
      </c>
      <c r="S129" s="34"/>
      <c r="T129" s="33">
        <v>0</v>
      </c>
      <c r="U129" s="33"/>
      <c r="V129" s="11">
        <f t="shared" si="7"/>
        <v>9</v>
      </c>
    </row>
    <row r="130" spans="1:22" x14ac:dyDescent="0.25">
      <c r="A130" s="4" t="str">
        <f t="shared" si="11"/>
        <v>Московский</v>
      </c>
      <c r="B130" s="12" t="str">
        <f t="shared" si="11"/>
        <v>ГБОУ гимназия №524</v>
      </c>
      <c r="C130" s="6">
        <f t="shared" si="11"/>
        <v>11524</v>
      </c>
      <c r="D130" s="6" t="str">
        <f t="shared" si="11"/>
        <v>Гимназия</v>
      </c>
      <c r="E130" s="8" t="str">
        <f t="shared" si="11"/>
        <v>2Г</v>
      </c>
      <c r="F130" s="8">
        <f t="shared" si="11"/>
        <v>157</v>
      </c>
      <c r="G130" s="8">
        <f t="shared" si="11"/>
        <v>145</v>
      </c>
      <c r="H130" s="33">
        <v>2</v>
      </c>
      <c r="I130" s="33"/>
      <c r="J130" s="34">
        <v>1</v>
      </c>
      <c r="K130" s="34"/>
      <c r="L130" s="33">
        <v>2</v>
      </c>
      <c r="M130" s="33"/>
      <c r="N130" s="34">
        <v>1</v>
      </c>
      <c r="O130" s="34"/>
      <c r="P130" s="33">
        <v>2</v>
      </c>
      <c r="Q130" s="33"/>
      <c r="R130" s="34"/>
      <c r="S130" s="34">
        <v>1</v>
      </c>
      <c r="T130" s="33">
        <v>2</v>
      </c>
      <c r="U130" s="33"/>
      <c r="V130" s="11">
        <f t="shared" si="7"/>
        <v>11</v>
      </c>
    </row>
    <row r="131" spans="1:22" x14ac:dyDescent="0.25">
      <c r="A131" s="4" t="str">
        <f t="shared" si="11"/>
        <v>Московский</v>
      </c>
      <c r="B131" s="12" t="str">
        <f t="shared" si="11"/>
        <v>ГБОУ гимназия №524</v>
      </c>
      <c r="C131" s="6">
        <f t="shared" si="11"/>
        <v>11524</v>
      </c>
      <c r="D131" s="6" t="str">
        <f t="shared" si="11"/>
        <v>Гимназия</v>
      </c>
      <c r="E131" s="8" t="str">
        <f t="shared" si="11"/>
        <v>2Г</v>
      </c>
      <c r="F131" s="8">
        <f t="shared" si="11"/>
        <v>157</v>
      </c>
      <c r="G131" s="8">
        <f t="shared" si="11"/>
        <v>145</v>
      </c>
      <c r="H131" s="33"/>
      <c r="I131" s="33">
        <v>2</v>
      </c>
      <c r="J131" s="34">
        <v>1</v>
      </c>
      <c r="K131" s="34"/>
      <c r="L131" s="33">
        <v>2</v>
      </c>
      <c r="M131" s="33"/>
      <c r="N131" s="34">
        <v>1</v>
      </c>
      <c r="O131" s="34"/>
      <c r="P131" s="33">
        <v>2</v>
      </c>
      <c r="Q131" s="33"/>
      <c r="R131" s="34">
        <v>1</v>
      </c>
      <c r="S131" s="34"/>
      <c r="T131" s="33">
        <v>0</v>
      </c>
      <c r="U131" s="33"/>
      <c r="V131" s="11">
        <f t="shared" si="7"/>
        <v>9</v>
      </c>
    </row>
    <row r="132" spans="1:22" x14ac:dyDescent="0.25">
      <c r="A132" s="4" t="str">
        <f t="shared" si="11"/>
        <v>Московский</v>
      </c>
      <c r="B132" s="12" t="str">
        <f t="shared" si="11"/>
        <v>ГБОУ гимназия №524</v>
      </c>
      <c r="C132" s="6">
        <f t="shared" si="11"/>
        <v>11524</v>
      </c>
      <c r="D132" s="6" t="str">
        <f t="shared" si="11"/>
        <v>Гимназия</v>
      </c>
      <c r="E132" s="8" t="str">
        <f t="shared" si="11"/>
        <v>2Г</v>
      </c>
      <c r="F132" s="8">
        <f t="shared" si="11"/>
        <v>157</v>
      </c>
      <c r="G132" s="8">
        <f t="shared" si="11"/>
        <v>145</v>
      </c>
      <c r="H132" s="33"/>
      <c r="I132" s="33">
        <v>2</v>
      </c>
      <c r="J132" s="34">
        <v>1</v>
      </c>
      <c r="K132" s="34"/>
      <c r="L132" s="33">
        <v>2</v>
      </c>
      <c r="M132" s="33"/>
      <c r="N132" s="34">
        <v>1</v>
      </c>
      <c r="O132" s="34"/>
      <c r="P132" s="33"/>
      <c r="Q132" s="33">
        <v>2</v>
      </c>
      <c r="R132" s="34">
        <v>1</v>
      </c>
      <c r="S132" s="34"/>
      <c r="T132" s="33">
        <v>0</v>
      </c>
      <c r="U132" s="33"/>
      <c r="V132" s="11">
        <f t="shared" si="7"/>
        <v>9</v>
      </c>
    </row>
    <row r="133" spans="1:22" x14ac:dyDescent="0.25">
      <c r="A133" s="4" t="str">
        <f t="shared" si="11"/>
        <v>Московский</v>
      </c>
      <c r="B133" s="12" t="str">
        <f t="shared" si="11"/>
        <v>ГБОУ гимназия №524</v>
      </c>
      <c r="C133" s="6">
        <f t="shared" si="11"/>
        <v>11524</v>
      </c>
      <c r="D133" s="6" t="str">
        <f t="shared" si="11"/>
        <v>Гимназия</v>
      </c>
      <c r="E133" s="8" t="str">
        <f t="shared" si="11"/>
        <v>2Г</v>
      </c>
      <c r="F133" s="8">
        <f t="shared" si="11"/>
        <v>157</v>
      </c>
      <c r="G133" s="8">
        <f t="shared" si="11"/>
        <v>145</v>
      </c>
      <c r="H133" s="33">
        <v>2</v>
      </c>
      <c r="I133" s="33"/>
      <c r="J133" s="34">
        <v>1</v>
      </c>
      <c r="K133" s="34"/>
      <c r="L133" s="33">
        <v>2</v>
      </c>
      <c r="M133" s="33"/>
      <c r="N133" s="34">
        <v>1</v>
      </c>
      <c r="O133" s="34"/>
      <c r="P133" s="33">
        <v>2</v>
      </c>
      <c r="Q133" s="33"/>
      <c r="R133" s="34">
        <v>1</v>
      </c>
      <c r="S133" s="34">
        <v>1</v>
      </c>
      <c r="T133" s="33">
        <v>0</v>
      </c>
      <c r="U133" s="33"/>
      <c r="V133" s="11">
        <f t="shared" ref="V133:V148" si="12">IF(COUNTBLANK(H133:U133)&lt;=7,SUM(H133:U133),"Не писал")</f>
        <v>10</v>
      </c>
    </row>
    <row r="134" spans="1:22" x14ac:dyDescent="0.25">
      <c r="A134" s="4" t="str">
        <f t="shared" ref="A134:G148" si="13">A133</f>
        <v>Московский</v>
      </c>
      <c r="B134" s="12" t="str">
        <f t="shared" si="13"/>
        <v>ГБОУ гимназия №524</v>
      </c>
      <c r="C134" s="6">
        <f t="shared" si="13"/>
        <v>11524</v>
      </c>
      <c r="D134" s="6" t="str">
        <f t="shared" si="13"/>
        <v>Гимназия</v>
      </c>
      <c r="E134" s="8" t="str">
        <f t="shared" si="13"/>
        <v>2Г</v>
      </c>
      <c r="F134" s="8">
        <f t="shared" si="13"/>
        <v>157</v>
      </c>
      <c r="G134" s="8">
        <f t="shared" si="13"/>
        <v>145</v>
      </c>
      <c r="H134" s="33">
        <v>2</v>
      </c>
      <c r="I134" s="33"/>
      <c r="J134" s="34">
        <v>1</v>
      </c>
      <c r="K134" s="34"/>
      <c r="L134" s="33">
        <v>2</v>
      </c>
      <c r="M134" s="33"/>
      <c r="N134" s="34">
        <v>1</v>
      </c>
      <c r="O134" s="34"/>
      <c r="P134" s="33">
        <v>2</v>
      </c>
      <c r="Q134" s="33"/>
      <c r="R134" s="34">
        <v>1</v>
      </c>
      <c r="S134" s="34"/>
      <c r="T134" s="33">
        <v>0</v>
      </c>
      <c r="U134" s="33"/>
      <c r="V134" s="11">
        <f t="shared" si="12"/>
        <v>9</v>
      </c>
    </row>
    <row r="135" spans="1:22" x14ac:dyDescent="0.25">
      <c r="A135" s="4" t="str">
        <f t="shared" si="13"/>
        <v>Московский</v>
      </c>
      <c r="B135" s="12" t="str">
        <f t="shared" si="13"/>
        <v>ГБОУ гимназия №524</v>
      </c>
      <c r="C135" s="6">
        <f t="shared" si="13"/>
        <v>11524</v>
      </c>
      <c r="D135" s="6" t="str">
        <f t="shared" si="13"/>
        <v>Гимназия</v>
      </c>
      <c r="E135" s="8" t="str">
        <f t="shared" si="13"/>
        <v>2Г</v>
      </c>
      <c r="F135" s="8">
        <f t="shared" si="13"/>
        <v>157</v>
      </c>
      <c r="G135" s="8">
        <f t="shared" si="13"/>
        <v>145</v>
      </c>
      <c r="H135" s="33"/>
      <c r="I135" s="33">
        <v>2</v>
      </c>
      <c r="J135" s="34">
        <v>1</v>
      </c>
      <c r="K135" s="34"/>
      <c r="L135" s="33">
        <v>2</v>
      </c>
      <c r="M135" s="33"/>
      <c r="N135" s="34"/>
      <c r="O135" s="34">
        <v>1</v>
      </c>
      <c r="P135" s="33">
        <v>2</v>
      </c>
      <c r="Q135" s="33"/>
      <c r="R135" s="34"/>
      <c r="S135" s="34">
        <v>1</v>
      </c>
      <c r="T135" s="33">
        <v>1</v>
      </c>
      <c r="U135" s="33"/>
      <c r="V135" s="11">
        <f t="shared" si="12"/>
        <v>10</v>
      </c>
    </row>
    <row r="136" spans="1:22" x14ac:dyDescent="0.25">
      <c r="A136" s="4" t="str">
        <f t="shared" si="13"/>
        <v>Московский</v>
      </c>
      <c r="B136" s="12" t="str">
        <f t="shared" si="13"/>
        <v>ГБОУ гимназия №524</v>
      </c>
      <c r="C136" s="6">
        <f t="shared" si="13"/>
        <v>11524</v>
      </c>
      <c r="D136" s="6" t="str">
        <f t="shared" si="13"/>
        <v>Гимназия</v>
      </c>
      <c r="E136" s="8" t="str">
        <f t="shared" si="13"/>
        <v>2Г</v>
      </c>
      <c r="F136" s="8">
        <f t="shared" si="13"/>
        <v>157</v>
      </c>
      <c r="G136" s="8">
        <f t="shared" si="13"/>
        <v>145</v>
      </c>
      <c r="H136" s="33"/>
      <c r="I136" s="33">
        <v>2</v>
      </c>
      <c r="J136" s="34">
        <v>1</v>
      </c>
      <c r="K136" s="34"/>
      <c r="L136" s="33">
        <v>2</v>
      </c>
      <c r="M136" s="33"/>
      <c r="N136" s="34">
        <v>1</v>
      </c>
      <c r="O136" s="34"/>
      <c r="P136" s="33"/>
      <c r="Q136" s="33">
        <v>2</v>
      </c>
      <c r="R136" s="34"/>
      <c r="S136" s="34">
        <v>1</v>
      </c>
      <c r="T136" s="33">
        <v>1</v>
      </c>
      <c r="U136" s="33"/>
      <c r="V136" s="11">
        <f t="shared" si="12"/>
        <v>10</v>
      </c>
    </row>
    <row r="137" spans="1:22" x14ac:dyDescent="0.25">
      <c r="A137" s="4" t="str">
        <f t="shared" si="13"/>
        <v>Московский</v>
      </c>
      <c r="B137" s="12" t="str">
        <f t="shared" si="13"/>
        <v>ГБОУ гимназия №524</v>
      </c>
      <c r="C137" s="6">
        <f t="shared" si="13"/>
        <v>11524</v>
      </c>
      <c r="D137" s="6" t="str">
        <f t="shared" si="13"/>
        <v>Гимназия</v>
      </c>
      <c r="E137" s="8" t="str">
        <f t="shared" si="13"/>
        <v>2Г</v>
      </c>
      <c r="F137" s="8">
        <f t="shared" si="13"/>
        <v>157</v>
      </c>
      <c r="G137" s="8">
        <f t="shared" si="13"/>
        <v>145</v>
      </c>
      <c r="H137" s="33">
        <v>2</v>
      </c>
      <c r="I137" s="33"/>
      <c r="J137" s="34">
        <v>1</v>
      </c>
      <c r="K137" s="34"/>
      <c r="L137" s="33">
        <v>2</v>
      </c>
      <c r="M137" s="33"/>
      <c r="N137" s="34">
        <v>1</v>
      </c>
      <c r="O137" s="34"/>
      <c r="P137" s="33">
        <v>2</v>
      </c>
      <c r="Q137" s="33"/>
      <c r="R137" s="34">
        <v>1</v>
      </c>
      <c r="S137" s="34"/>
      <c r="T137" s="33">
        <v>1</v>
      </c>
      <c r="U137" s="33"/>
      <c r="V137" s="11">
        <f t="shared" si="12"/>
        <v>10</v>
      </c>
    </row>
    <row r="138" spans="1:22" x14ac:dyDescent="0.25">
      <c r="A138" s="4" t="str">
        <f t="shared" si="13"/>
        <v>Московский</v>
      </c>
      <c r="B138" s="12" t="str">
        <f t="shared" si="13"/>
        <v>ГБОУ гимназия №524</v>
      </c>
      <c r="C138" s="6">
        <f t="shared" si="13"/>
        <v>11524</v>
      </c>
      <c r="D138" s="6" t="str">
        <f t="shared" si="13"/>
        <v>Гимназия</v>
      </c>
      <c r="E138" s="8" t="str">
        <f t="shared" si="13"/>
        <v>2Г</v>
      </c>
      <c r="F138" s="8">
        <f t="shared" si="13"/>
        <v>157</v>
      </c>
      <c r="G138" s="8">
        <f t="shared" si="13"/>
        <v>145</v>
      </c>
      <c r="H138" s="33">
        <v>2</v>
      </c>
      <c r="I138" s="33"/>
      <c r="J138" s="34"/>
      <c r="K138" s="34">
        <v>1</v>
      </c>
      <c r="L138" s="33">
        <v>2</v>
      </c>
      <c r="M138" s="33"/>
      <c r="N138" s="34">
        <v>1</v>
      </c>
      <c r="O138" s="34"/>
      <c r="P138" s="33"/>
      <c r="Q138" s="33">
        <v>1</v>
      </c>
      <c r="R138" s="34">
        <v>1</v>
      </c>
      <c r="S138" s="34"/>
      <c r="T138" s="33">
        <v>1</v>
      </c>
      <c r="U138" s="33"/>
      <c r="V138" s="11">
        <f t="shared" si="12"/>
        <v>9</v>
      </c>
    </row>
    <row r="139" spans="1:22" x14ac:dyDescent="0.25">
      <c r="A139" s="4" t="str">
        <f t="shared" si="13"/>
        <v>Московский</v>
      </c>
      <c r="B139" s="12" t="str">
        <f t="shared" si="13"/>
        <v>ГБОУ гимназия №524</v>
      </c>
      <c r="C139" s="6">
        <f t="shared" si="13"/>
        <v>11524</v>
      </c>
      <c r="D139" s="6" t="str">
        <f t="shared" si="13"/>
        <v>Гимназия</v>
      </c>
      <c r="E139" s="8" t="str">
        <f t="shared" si="13"/>
        <v>2Г</v>
      </c>
      <c r="F139" s="8">
        <f t="shared" si="13"/>
        <v>157</v>
      </c>
      <c r="G139" s="8">
        <f t="shared" si="13"/>
        <v>145</v>
      </c>
      <c r="H139" s="33">
        <v>2</v>
      </c>
      <c r="I139" s="33"/>
      <c r="J139" s="34">
        <v>1</v>
      </c>
      <c r="K139" s="34"/>
      <c r="L139" s="33">
        <v>2</v>
      </c>
      <c r="M139" s="33"/>
      <c r="N139" s="34">
        <v>1</v>
      </c>
      <c r="O139" s="34"/>
      <c r="P139" s="33">
        <v>2</v>
      </c>
      <c r="Q139" s="33"/>
      <c r="R139" s="34">
        <v>1</v>
      </c>
      <c r="S139" s="34"/>
      <c r="T139" s="33"/>
      <c r="U139" s="33">
        <v>1</v>
      </c>
      <c r="V139" s="11">
        <f t="shared" si="12"/>
        <v>10</v>
      </c>
    </row>
    <row r="140" spans="1:22" x14ac:dyDescent="0.25">
      <c r="A140" s="4" t="str">
        <f t="shared" si="13"/>
        <v>Московский</v>
      </c>
      <c r="B140" s="12" t="str">
        <f t="shared" si="13"/>
        <v>ГБОУ гимназия №524</v>
      </c>
      <c r="C140" s="6">
        <f t="shared" si="13"/>
        <v>11524</v>
      </c>
      <c r="D140" s="6" t="str">
        <f t="shared" si="13"/>
        <v>Гимназия</v>
      </c>
      <c r="E140" s="8" t="str">
        <f t="shared" si="13"/>
        <v>2Г</v>
      </c>
      <c r="F140" s="8">
        <f t="shared" si="13"/>
        <v>157</v>
      </c>
      <c r="G140" s="8">
        <f t="shared" si="13"/>
        <v>145</v>
      </c>
      <c r="H140" s="33"/>
      <c r="I140" s="33">
        <v>2</v>
      </c>
      <c r="J140" s="34">
        <v>1</v>
      </c>
      <c r="K140" s="34"/>
      <c r="L140" s="33">
        <v>2</v>
      </c>
      <c r="M140" s="33"/>
      <c r="N140" s="34">
        <v>1</v>
      </c>
      <c r="O140" s="34"/>
      <c r="P140" s="33">
        <v>2</v>
      </c>
      <c r="Q140" s="33"/>
      <c r="R140" s="34">
        <v>1</v>
      </c>
      <c r="S140" s="34"/>
      <c r="T140" s="33"/>
      <c r="U140" s="33">
        <v>0</v>
      </c>
      <c r="V140" s="11">
        <f t="shared" si="12"/>
        <v>9</v>
      </c>
    </row>
    <row r="141" spans="1:22" x14ac:dyDescent="0.25">
      <c r="A141" s="4" t="str">
        <f t="shared" si="13"/>
        <v>Московский</v>
      </c>
      <c r="B141" s="12" t="str">
        <f t="shared" si="13"/>
        <v>ГБОУ гимназия №524</v>
      </c>
      <c r="C141" s="6">
        <f t="shared" si="13"/>
        <v>11524</v>
      </c>
      <c r="D141" s="6" t="str">
        <f t="shared" si="13"/>
        <v>Гимназия</v>
      </c>
      <c r="E141" s="8" t="str">
        <f t="shared" si="13"/>
        <v>2Г</v>
      </c>
      <c r="F141" s="8">
        <f t="shared" si="13"/>
        <v>157</v>
      </c>
      <c r="G141" s="8">
        <f t="shared" si="13"/>
        <v>145</v>
      </c>
      <c r="H141" s="33"/>
      <c r="I141" s="33">
        <v>2</v>
      </c>
      <c r="J141" s="34">
        <v>1</v>
      </c>
      <c r="K141" s="34"/>
      <c r="L141" s="33">
        <v>1</v>
      </c>
      <c r="M141" s="33"/>
      <c r="N141" s="34">
        <v>1</v>
      </c>
      <c r="O141" s="34"/>
      <c r="P141" s="33">
        <v>0</v>
      </c>
      <c r="Q141" s="33"/>
      <c r="R141" s="34">
        <v>1</v>
      </c>
      <c r="S141" s="34"/>
      <c r="T141" s="33">
        <v>1</v>
      </c>
      <c r="U141" s="33"/>
      <c r="V141" s="11">
        <f t="shared" si="12"/>
        <v>7</v>
      </c>
    </row>
    <row r="142" spans="1:22" x14ac:dyDescent="0.25">
      <c r="A142" s="4" t="str">
        <f t="shared" si="13"/>
        <v>Московский</v>
      </c>
      <c r="B142" s="12" t="str">
        <f t="shared" si="13"/>
        <v>ГБОУ гимназия №524</v>
      </c>
      <c r="C142" s="6">
        <f t="shared" si="13"/>
        <v>11524</v>
      </c>
      <c r="D142" s="6" t="str">
        <f t="shared" si="13"/>
        <v>Гимназия</v>
      </c>
      <c r="E142" s="8" t="str">
        <f t="shared" si="13"/>
        <v>2Г</v>
      </c>
      <c r="F142" s="8">
        <f t="shared" si="13"/>
        <v>157</v>
      </c>
      <c r="G142" s="8">
        <f t="shared" si="13"/>
        <v>145</v>
      </c>
      <c r="H142" s="33"/>
      <c r="I142" s="33">
        <v>2</v>
      </c>
      <c r="J142" s="34">
        <v>1</v>
      </c>
      <c r="K142" s="34"/>
      <c r="L142" s="33">
        <v>2</v>
      </c>
      <c r="M142" s="33"/>
      <c r="N142" s="34">
        <v>1</v>
      </c>
      <c r="O142" s="34"/>
      <c r="P142" s="33">
        <v>2</v>
      </c>
      <c r="Q142" s="33"/>
      <c r="R142" s="34"/>
      <c r="S142" s="34">
        <v>1</v>
      </c>
      <c r="T142" s="33"/>
      <c r="U142" s="33">
        <v>1</v>
      </c>
      <c r="V142" s="11">
        <f t="shared" si="12"/>
        <v>10</v>
      </c>
    </row>
    <row r="143" spans="1:22" x14ac:dyDescent="0.25">
      <c r="A143" s="4" t="str">
        <f t="shared" si="13"/>
        <v>Московский</v>
      </c>
      <c r="B143" s="12" t="str">
        <f t="shared" si="13"/>
        <v>ГБОУ гимназия №524</v>
      </c>
      <c r="C143" s="6">
        <f t="shared" si="13"/>
        <v>11524</v>
      </c>
      <c r="D143" s="6" t="str">
        <f t="shared" si="13"/>
        <v>Гимназия</v>
      </c>
      <c r="E143" s="8" t="str">
        <f t="shared" si="13"/>
        <v>2Г</v>
      </c>
      <c r="F143" s="8">
        <f t="shared" si="13"/>
        <v>157</v>
      </c>
      <c r="G143" s="8">
        <f t="shared" si="13"/>
        <v>145</v>
      </c>
      <c r="H143" s="33">
        <v>2</v>
      </c>
      <c r="I143" s="33"/>
      <c r="J143" s="34">
        <v>1</v>
      </c>
      <c r="K143" s="34"/>
      <c r="L143" s="33">
        <v>2</v>
      </c>
      <c r="M143" s="33"/>
      <c r="N143" s="34">
        <v>1</v>
      </c>
      <c r="O143" s="34"/>
      <c r="P143" s="33">
        <v>1</v>
      </c>
      <c r="Q143" s="33"/>
      <c r="R143" s="34">
        <v>1</v>
      </c>
      <c r="S143" s="34"/>
      <c r="T143" s="33"/>
      <c r="U143" s="33">
        <v>2</v>
      </c>
      <c r="V143" s="11">
        <f t="shared" si="12"/>
        <v>10</v>
      </c>
    </row>
    <row r="144" spans="1:22" x14ac:dyDescent="0.25">
      <c r="A144" s="4" t="str">
        <f t="shared" si="13"/>
        <v>Московский</v>
      </c>
      <c r="B144" s="12" t="str">
        <f t="shared" si="13"/>
        <v>ГБОУ гимназия №524</v>
      </c>
      <c r="C144" s="6">
        <f t="shared" si="13"/>
        <v>11524</v>
      </c>
      <c r="D144" s="6" t="str">
        <f t="shared" si="13"/>
        <v>Гимназия</v>
      </c>
      <c r="E144" s="8" t="str">
        <f t="shared" si="13"/>
        <v>2Г</v>
      </c>
      <c r="F144" s="8">
        <f t="shared" si="13"/>
        <v>157</v>
      </c>
      <c r="G144" s="8">
        <f t="shared" si="13"/>
        <v>145</v>
      </c>
      <c r="H144" s="33"/>
      <c r="I144" s="33">
        <v>2</v>
      </c>
      <c r="J144" s="34">
        <v>1</v>
      </c>
      <c r="K144" s="34"/>
      <c r="L144" s="33">
        <v>2</v>
      </c>
      <c r="M144" s="33"/>
      <c r="N144" s="34"/>
      <c r="O144" s="34">
        <v>1</v>
      </c>
      <c r="P144" s="33">
        <v>2</v>
      </c>
      <c r="Q144" s="33"/>
      <c r="R144" s="34"/>
      <c r="S144" s="34">
        <v>1</v>
      </c>
      <c r="T144" s="33"/>
      <c r="U144" s="33">
        <v>2</v>
      </c>
      <c r="V144" s="11">
        <f t="shared" si="12"/>
        <v>11</v>
      </c>
    </row>
    <row r="145" spans="1:22" x14ac:dyDescent="0.25">
      <c r="A145" s="4" t="str">
        <f t="shared" si="13"/>
        <v>Московский</v>
      </c>
      <c r="B145" s="12" t="str">
        <f t="shared" si="13"/>
        <v>ГБОУ гимназия №524</v>
      </c>
      <c r="C145" s="6">
        <f t="shared" si="13"/>
        <v>11524</v>
      </c>
      <c r="D145" s="6" t="str">
        <f t="shared" si="13"/>
        <v>Гимназия</v>
      </c>
      <c r="E145" s="8" t="str">
        <f t="shared" si="13"/>
        <v>2Г</v>
      </c>
      <c r="F145" s="8">
        <f t="shared" si="13"/>
        <v>157</v>
      </c>
      <c r="G145" s="8">
        <f t="shared" si="13"/>
        <v>145</v>
      </c>
      <c r="H145" s="33">
        <v>2</v>
      </c>
      <c r="I145" s="33"/>
      <c r="J145" s="34">
        <v>1</v>
      </c>
      <c r="K145" s="34"/>
      <c r="L145" s="33">
        <v>2</v>
      </c>
      <c r="M145" s="33"/>
      <c r="N145" s="34">
        <v>1</v>
      </c>
      <c r="O145" s="34"/>
      <c r="P145" s="33"/>
      <c r="Q145" s="33">
        <v>2</v>
      </c>
      <c r="R145" s="34"/>
      <c r="S145" s="34">
        <v>1</v>
      </c>
      <c r="T145" s="33">
        <v>0</v>
      </c>
      <c r="U145" s="33"/>
      <c r="V145" s="11">
        <f t="shared" si="12"/>
        <v>9</v>
      </c>
    </row>
    <row r="146" spans="1:22" x14ac:dyDescent="0.25">
      <c r="A146" s="4" t="str">
        <f t="shared" si="13"/>
        <v>Московский</v>
      </c>
      <c r="B146" s="12" t="str">
        <f t="shared" si="13"/>
        <v>ГБОУ гимназия №524</v>
      </c>
      <c r="C146" s="6">
        <f t="shared" si="13"/>
        <v>11524</v>
      </c>
      <c r="D146" s="6" t="str">
        <f t="shared" si="13"/>
        <v>Гимназия</v>
      </c>
      <c r="E146" s="8" t="str">
        <f t="shared" si="13"/>
        <v>2Г</v>
      </c>
      <c r="F146" s="8">
        <f t="shared" si="13"/>
        <v>157</v>
      </c>
      <c r="G146" s="8">
        <f t="shared" si="13"/>
        <v>145</v>
      </c>
      <c r="H146" s="33"/>
      <c r="I146" s="33">
        <v>2</v>
      </c>
      <c r="J146" s="34"/>
      <c r="K146" s="34">
        <v>0</v>
      </c>
      <c r="L146" s="33">
        <v>2</v>
      </c>
      <c r="M146" s="33"/>
      <c r="N146" s="34">
        <v>1</v>
      </c>
      <c r="O146" s="34"/>
      <c r="P146" s="33">
        <v>0</v>
      </c>
      <c r="Q146" s="33"/>
      <c r="R146" s="34">
        <v>1</v>
      </c>
      <c r="S146" s="34"/>
      <c r="T146" s="33">
        <v>1</v>
      </c>
      <c r="U146" s="33"/>
      <c r="V146" s="11">
        <f t="shared" si="12"/>
        <v>7</v>
      </c>
    </row>
    <row r="147" spans="1:22" x14ac:dyDescent="0.25">
      <c r="A147" s="4" t="str">
        <f t="shared" si="13"/>
        <v>Московский</v>
      </c>
      <c r="B147" s="12" t="str">
        <f t="shared" si="13"/>
        <v>ГБОУ гимназия №524</v>
      </c>
      <c r="C147" s="6">
        <f t="shared" si="13"/>
        <v>11524</v>
      </c>
      <c r="D147" s="6" t="str">
        <f t="shared" si="13"/>
        <v>Гимназия</v>
      </c>
      <c r="E147" s="8" t="str">
        <f t="shared" si="13"/>
        <v>2Г</v>
      </c>
      <c r="F147" s="8">
        <f t="shared" si="13"/>
        <v>157</v>
      </c>
      <c r="G147" s="8">
        <f t="shared" si="13"/>
        <v>145</v>
      </c>
      <c r="H147" s="33"/>
      <c r="I147" s="33">
        <v>2</v>
      </c>
      <c r="J147" s="34">
        <v>1</v>
      </c>
      <c r="K147" s="34"/>
      <c r="L147" s="33">
        <v>2</v>
      </c>
      <c r="M147" s="33"/>
      <c r="N147" s="34">
        <v>1</v>
      </c>
      <c r="O147" s="34"/>
      <c r="P147" s="33"/>
      <c r="Q147" s="33">
        <v>2</v>
      </c>
      <c r="R147" s="34">
        <v>1</v>
      </c>
      <c r="S147" s="34"/>
      <c r="T147" s="33">
        <v>2</v>
      </c>
      <c r="U147" s="33"/>
      <c r="V147" s="11">
        <f t="shared" si="12"/>
        <v>11</v>
      </c>
    </row>
    <row r="148" spans="1:22" x14ac:dyDescent="0.25">
      <c r="A148" s="4" t="str">
        <f t="shared" si="13"/>
        <v>Московский</v>
      </c>
      <c r="B148" s="12" t="str">
        <f t="shared" si="13"/>
        <v>ГБОУ гимназия №524</v>
      </c>
      <c r="C148" s="6">
        <f t="shared" si="13"/>
        <v>11524</v>
      </c>
      <c r="D148" s="6" t="str">
        <f t="shared" si="13"/>
        <v>Гимназия</v>
      </c>
      <c r="E148" s="8" t="str">
        <f t="shared" si="13"/>
        <v>2Г</v>
      </c>
      <c r="F148" s="8">
        <f t="shared" si="13"/>
        <v>157</v>
      </c>
      <c r="G148" s="8">
        <f t="shared" si="13"/>
        <v>145</v>
      </c>
      <c r="H148" s="33"/>
      <c r="I148" s="33">
        <v>2</v>
      </c>
      <c r="J148" s="34">
        <v>1</v>
      </c>
      <c r="K148" s="34"/>
      <c r="L148" s="33">
        <v>2</v>
      </c>
      <c r="M148" s="33"/>
      <c r="N148" s="34">
        <v>1</v>
      </c>
      <c r="O148" s="34"/>
      <c r="P148" s="33"/>
      <c r="Q148" s="33">
        <v>2</v>
      </c>
      <c r="R148" s="34">
        <v>1</v>
      </c>
      <c r="S148" s="34"/>
      <c r="T148" s="33">
        <v>1</v>
      </c>
      <c r="U148" s="33"/>
      <c r="V148" s="11">
        <f t="shared" si="12"/>
        <v>10</v>
      </c>
    </row>
    <row r="149" spans="1:22" x14ac:dyDescent="0.25">
      <c r="A149" s="4" t="str">
        <f t="shared" ref="A149:G149" si="14">A148</f>
        <v>Московский</v>
      </c>
      <c r="B149" s="12" t="str">
        <f t="shared" si="14"/>
        <v>ГБОУ гимназия №524</v>
      </c>
      <c r="C149" s="6">
        <f t="shared" si="14"/>
        <v>11524</v>
      </c>
      <c r="D149" s="6" t="str">
        <f t="shared" si="14"/>
        <v>Гимназия</v>
      </c>
      <c r="E149" s="8"/>
      <c r="F149" s="8">
        <f t="shared" si="14"/>
        <v>157</v>
      </c>
      <c r="G149" s="8">
        <f t="shared" si="14"/>
        <v>145</v>
      </c>
      <c r="H149" s="79">
        <f>SUM(H3:I148)/(145*2)</f>
        <v>0.83793103448275863</v>
      </c>
      <c r="I149" s="79"/>
      <c r="J149" s="79">
        <f>SUM(J3:K148)/(145*1)</f>
        <v>0.95862068965517244</v>
      </c>
      <c r="K149" s="79"/>
      <c r="L149" s="79">
        <f t="shared" ref="L149:T149" si="15">SUM(L3:M148)/(145*2)</f>
        <v>0.82068965517241377</v>
      </c>
      <c r="M149" s="79"/>
      <c r="N149" s="79">
        <f>SUM(N3:O148)/(145*1)</f>
        <v>0.92413793103448272</v>
      </c>
      <c r="O149" s="79"/>
      <c r="P149" s="79">
        <f t="shared" si="15"/>
        <v>0.76551724137931032</v>
      </c>
      <c r="Q149" s="79"/>
      <c r="R149" s="79">
        <f>SUM(R3:S148)/(145*1)</f>
        <v>0.94482758620689655</v>
      </c>
      <c r="S149" s="79"/>
      <c r="T149" s="79">
        <f t="shared" si="15"/>
        <v>0.6344827586206897</v>
      </c>
      <c r="U149" s="79"/>
      <c r="V149" s="79">
        <f>SUM(V3:W148)/(145*11)</f>
        <v>0.81316614420062694</v>
      </c>
    </row>
    <row r="150" spans="1:22" x14ac:dyDescent="0.25">
      <c r="A150" s="4" t="str">
        <f t="shared" ref="A150:G150" si="16">A149</f>
        <v>Московский</v>
      </c>
      <c r="B150" s="12" t="str">
        <f t="shared" si="16"/>
        <v>ГБОУ гимназия №524</v>
      </c>
      <c r="C150" s="6">
        <f t="shared" si="16"/>
        <v>11524</v>
      </c>
      <c r="D150" s="6" t="str">
        <f t="shared" si="16"/>
        <v>Гимназия</v>
      </c>
      <c r="E150" s="8"/>
      <c r="F150" s="8">
        <f t="shared" si="16"/>
        <v>157</v>
      </c>
      <c r="G150" s="8">
        <f t="shared" si="16"/>
        <v>145</v>
      </c>
      <c r="H150" s="75">
        <v>70</v>
      </c>
      <c r="I150" s="75">
        <v>75</v>
      </c>
      <c r="J150" s="76">
        <v>92</v>
      </c>
      <c r="K150" s="76">
        <v>53</v>
      </c>
      <c r="L150" s="75">
        <v>100</v>
      </c>
      <c r="M150" s="75">
        <v>45</v>
      </c>
      <c r="N150" s="76">
        <v>128</v>
      </c>
      <c r="O150" s="76">
        <v>17</v>
      </c>
      <c r="P150" s="75">
        <v>94</v>
      </c>
      <c r="Q150" s="75">
        <v>51</v>
      </c>
      <c r="R150" s="76">
        <v>114</v>
      </c>
      <c r="S150" s="76">
        <v>32</v>
      </c>
      <c r="T150" s="75">
        <v>91</v>
      </c>
      <c r="U150" s="75">
        <v>54</v>
      </c>
      <c r="V150" s="75">
        <v>145</v>
      </c>
    </row>
    <row r="151" spans="1:22" x14ac:dyDescent="0.25">
      <c r="A151" s="4" t="str">
        <f t="shared" ref="A151:G151" si="17">A150</f>
        <v>Московский</v>
      </c>
      <c r="B151" s="12" t="str">
        <f t="shared" si="17"/>
        <v>ГБОУ гимназия №524</v>
      </c>
      <c r="C151" s="6">
        <f t="shared" si="17"/>
        <v>11524</v>
      </c>
      <c r="D151" s="6" t="str">
        <f t="shared" si="17"/>
        <v>Гимназия</v>
      </c>
      <c r="E151" s="8"/>
      <c r="F151" s="8">
        <f t="shared" si="17"/>
        <v>157</v>
      </c>
      <c r="G151" s="8">
        <f t="shared" si="17"/>
        <v>145</v>
      </c>
      <c r="H151" s="74">
        <f>SUM(H3:H148)/(H150*2)</f>
        <v>0.8214285714285714</v>
      </c>
      <c r="I151" s="74">
        <f t="shared" ref="I151:U151" si="18">SUM(I3:I148)/(I150*2)</f>
        <v>0.85333333333333339</v>
      </c>
      <c r="J151" s="74">
        <f>SUM(J3:J148)/(J150*1)</f>
        <v>0.94565217391304346</v>
      </c>
      <c r="K151" s="74">
        <f>SUM(K3:K148)/(K150*1)</f>
        <v>0.98113207547169812</v>
      </c>
      <c r="L151" s="74">
        <f t="shared" si="18"/>
        <v>0.84499999999999997</v>
      </c>
      <c r="M151" s="74">
        <f t="shared" si="18"/>
        <v>0.76666666666666672</v>
      </c>
      <c r="N151" s="74">
        <f>SUM(N3:N148)/(N150*1)</f>
        <v>0.9453125</v>
      </c>
      <c r="O151" s="74">
        <f>SUM(O3:O148)/(O150*1)</f>
        <v>0.76470588235294112</v>
      </c>
      <c r="P151" s="74">
        <f t="shared" si="18"/>
        <v>0.72340425531914898</v>
      </c>
      <c r="Q151" s="74">
        <f t="shared" si="18"/>
        <v>0.84313725490196079</v>
      </c>
      <c r="R151" s="74">
        <f>SUM(R3:R148)/(R150*1)</f>
        <v>0.95614035087719296</v>
      </c>
      <c r="S151" s="74">
        <f>SUM(S3:S148)/(S150*1)</f>
        <v>0.875</v>
      </c>
      <c r="T151" s="74">
        <f t="shared" si="18"/>
        <v>0.62087912087912089</v>
      </c>
      <c r="U151" s="74">
        <f t="shared" si="18"/>
        <v>0.65740740740740744</v>
      </c>
      <c r="V151" s="74">
        <f>SUM(V3:V148)/(V150*11)</f>
        <v>0.81316614420062694</v>
      </c>
    </row>
    <row r="152" spans="1:22" s="68" customFormat="1" x14ac:dyDescent="0.25">
      <c r="E152" s="69"/>
      <c r="F152" s="69"/>
      <c r="G152" s="69"/>
    </row>
    <row r="153" spans="1:22" s="68" customFormat="1" x14ac:dyDescent="0.25">
      <c r="E153" s="69"/>
      <c r="F153" s="69"/>
      <c r="G153" s="69"/>
    </row>
    <row r="154" spans="1:22" s="68" customFormat="1" x14ac:dyDescent="0.25">
      <c r="E154" s="69"/>
      <c r="F154" s="69"/>
      <c r="G154" s="69"/>
    </row>
    <row r="155" spans="1:22" s="68" customFormat="1" x14ac:dyDescent="0.25">
      <c r="E155" s="69"/>
      <c r="F155" s="69"/>
      <c r="G155" s="69"/>
    </row>
    <row r="156" spans="1:22" s="68" customFormat="1" x14ac:dyDescent="0.25">
      <c r="E156" s="69"/>
      <c r="F156" s="69"/>
      <c r="G156" s="69"/>
    </row>
    <row r="157" spans="1:22" s="68" customFormat="1" x14ac:dyDescent="0.25">
      <c r="E157" s="69"/>
      <c r="F157" s="69"/>
      <c r="G157" s="69"/>
    </row>
    <row r="158" spans="1:22" s="68" customFormat="1" x14ac:dyDescent="0.25">
      <c r="E158" s="69"/>
      <c r="F158" s="69"/>
      <c r="G158" s="69"/>
    </row>
    <row r="159" spans="1:22" s="68" customFormat="1" x14ac:dyDescent="0.25">
      <c r="E159" s="69"/>
      <c r="F159" s="69"/>
      <c r="G159" s="69"/>
    </row>
    <row r="160" spans="1:22" s="68" customFormat="1" x14ac:dyDescent="0.25">
      <c r="E160" s="69"/>
      <c r="F160" s="69"/>
      <c r="G160" s="69"/>
    </row>
    <row r="161" spans="5:7" s="68" customFormat="1" x14ac:dyDescent="0.25">
      <c r="E161" s="69"/>
      <c r="F161" s="69"/>
      <c r="G161" s="69"/>
    </row>
    <row r="162" spans="5:7" s="68" customFormat="1" x14ac:dyDescent="0.25">
      <c r="E162" s="69"/>
      <c r="F162" s="69"/>
      <c r="G162" s="69"/>
    </row>
    <row r="163" spans="5:7" s="68" customFormat="1" x14ac:dyDescent="0.25">
      <c r="E163" s="69"/>
      <c r="F163" s="69"/>
      <c r="G163" s="69"/>
    </row>
    <row r="164" spans="5:7" s="68" customFormat="1" x14ac:dyDescent="0.25">
      <c r="E164" s="69"/>
      <c r="F164" s="69"/>
      <c r="G164" s="69"/>
    </row>
    <row r="165" spans="5:7" s="68" customFormat="1" x14ac:dyDescent="0.25">
      <c r="E165" s="69"/>
      <c r="F165" s="69"/>
      <c r="G165" s="69"/>
    </row>
    <row r="166" spans="5:7" s="68" customFormat="1" x14ac:dyDescent="0.25">
      <c r="E166" s="69"/>
      <c r="F166" s="69"/>
      <c r="G166" s="69"/>
    </row>
    <row r="167" spans="5:7" s="68" customFormat="1" x14ac:dyDescent="0.25">
      <c r="E167" s="69"/>
      <c r="F167" s="69"/>
      <c r="G167" s="69"/>
    </row>
    <row r="168" spans="5:7" s="68" customFormat="1" x14ac:dyDescent="0.25">
      <c r="E168" s="69"/>
      <c r="F168" s="69"/>
      <c r="G168" s="69"/>
    </row>
    <row r="169" spans="5:7" s="68" customFormat="1" x14ac:dyDescent="0.25">
      <c r="E169" s="69"/>
      <c r="F169" s="69"/>
      <c r="G169" s="69"/>
    </row>
    <row r="170" spans="5:7" s="68" customFormat="1" x14ac:dyDescent="0.25">
      <c r="E170" s="69"/>
      <c r="F170" s="69"/>
      <c r="G170" s="69"/>
    </row>
    <row r="171" spans="5:7" s="68" customFormat="1" x14ac:dyDescent="0.25">
      <c r="E171" s="69"/>
      <c r="F171" s="69"/>
      <c r="G171" s="69"/>
    </row>
    <row r="172" spans="5:7" s="68" customFormat="1" x14ac:dyDescent="0.25">
      <c r="E172" s="69"/>
      <c r="F172" s="69"/>
      <c r="G172" s="69"/>
    </row>
    <row r="173" spans="5:7" s="68" customFormat="1" x14ac:dyDescent="0.25">
      <c r="E173" s="69"/>
      <c r="F173" s="69"/>
      <c r="G173" s="69"/>
    </row>
    <row r="174" spans="5:7" s="68" customFormat="1" x14ac:dyDescent="0.25">
      <c r="E174" s="69"/>
      <c r="F174" s="69"/>
      <c r="G174" s="69"/>
    </row>
    <row r="175" spans="5:7" s="68" customFormat="1" x14ac:dyDescent="0.25">
      <c r="E175" s="69"/>
      <c r="F175" s="69"/>
      <c r="G175" s="69"/>
    </row>
    <row r="176" spans="5:7" s="68" customFormat="1" x14ac:dyDescent="0.25">
      <c r="E176" s="69"/>
      <c r="F176" s="69"/>
      <c r="G176" s="69"/>
    </row>
    <row r="177" spans="5:7" s="68" customFormat="1" x14ac:dyDescent="0.25">
      <c r="E177" s="69"/>
      <c r="F177" s="69"/>
      <c r="G177" s="69"/>
    </row>
    <row r="178" spans="5:7" s="68" customFormat="1" x14ac:dyDescent="0.25">
      <c r="E178" s="69"/>
      <c r="F178" s="69"/>
      <c r="G178" s="69"/>
    </row>
    <row r="179" spans="5:7" s="68" customFormat="1" x14ac:dyDescent="0.25">
      <c r="E179" s="69"/>
      <c r="F179" s="69"/>
      <c r="G179" s="69"/>
    </row>
    <row r="180" spans="5:7" s="68" customFormat="1" x14ac:dyDescent="0.25">
      <c r="E180" s="69"/>
      <c r="F180" s="69"/>
      <c r="G180" s="69"/>
    </row>
    <row r="181" spans="5:7" s="68" customFormat="1" x14ac:dyDescent="0.25">
      <c r="E181" s="69"/>
      <c r="F181" s="69"/>
      <c r="G181" s="69"/>
    </row>
    <row r="182" spans="5:7" s="68" customFormat="1" x14ac:dyDescent="0.25">
      <c r="E182" s="69"/>
      <c r="F182" s="69"/>
      <c r="G182" s="69"/>
    </row>
    <row r="183" spans="5:7" s="68" customFormat="1" x14ac:dyDescent="0.25">
      <c r="E183" s="69"/>
      <c r="F183" s="69"/>
      <c r="G183" s="69"/>
    </row>
    <row r="184" spans="5:7" s="68" customFormat="1" x14ac:dyDescent="0.25">
      <c r="E184" s="69"/>
      <c r="F184" s="69"/>
      <c r="G184" s="69"/>
    </row>
    <row r="185" spans="5:7" s="68" customFormat="1" x14ac:dyDescent="0.25">
      <c r="E185" s="69"/>
      <c r="F185" s="69"/>
      <c r="G185" s="69"/>
    </row>
    <row r="186" spans="5:7" s="68" customFormat="1" x14ac:dyDescent="0.25">
      <c r="E186" s="69"/>
      <c r="F186" s="69"/>
      <c r="G186" s="69"/>
    </row>
    <row r="187" spans="5:7" s="68" customFormat="1" x14ac:dyDescent="0.25">
      <c r="E187" s="69"/>
      <c r="F187" s="69"/>
      <c r="G187" s="69"/>
    </row>
    <row r="188" spans="5:7" s="68" customFormat="1" x14ac:dyDescent="0.25">
      <c r="E188" s="69"/>
      <c r="F188" s="69"/>
      <c r="G188" s="69"/>
    </row>
    <row r="189" spans="5:7" s="68" customFormat="1" x14ac:dyDescent="0.25">
      <c r="E189" s="69"/>
      <c r="F189" s="69"/>
      <c r="G189" s="69"/>
    </row>
    <row r="190" spans="5:7" s="68" customFormat="1" x14ac:dyDescent="0.25">
      <c r="E190" s="69"/>
      <c r="F190" s="69"/>
      <c r="G190" s="69"/>
    </row>
    <row r="191" spans="5:7" s="68" customFormat="1" x14ac:dyDescent="0.25">
      <c r="E191" s="69"/>
      <c r="F191" s="69"/>
      <c r="G191" s="69"/>
    </row>
    <row r="192" spans="5:7" s="68" customFormat="1" x14ac:dyDescent="0.25">
      <c r="E192" s="69"/>
      <c r="F192" s="69"/>
      <c r="G192" s="69"/>
    </row>
    <row r="193" spans="5:7" s="68" customFormat="1" x14ac:dyDescent="0.25">
      <c r="E193" s="69"/>
      <c r="F193" s="69"/>
      <c r="G193" s="69"/>
    </row>
    <row r="194" spans="5:7" s="68" customFormat="1" x14ac:dyDescent="0.25">
      <c r="E194" s="69"/>
      <c r="F194" s="69"/>
      <c r="G194" s="69"/>
    </row>
    <row r="195" spans="5:7" s="68" customFormat="1" x14ac:dyDescent="0.25">
      <c r="E195" s="69"/>
      <c r="F195" s="69"/>
      <c r="G195" s="69"/>
    </row>
    <row r="196" spans="5:7" s="68" customFormat="1" x14ac:dyDescent="0.25">
      <c r="E196" s="69"/>
      <c r="F196" s="69"/>
      <c r="G196" s="69"/>
    </row>
    <row r="197" spans="5:7" s="68" customFormat="1" x14ac:dyDescent="0.25">
      <c r="E197" s="69"/>
      <c r="F197" s="69"/>
      <c r="G197" s="69"/>
    </row>
    <row r="198" spans="5:7" s="68" customFormat="1" x14ac:dyDescent="0.25">
      <c r="E198" s="69"/>
      <c r="F198" s="69"/>
      <c r="G198" s="69"/>
    </row>
    <row r="199" spans="5:7" s="68" customFormat="1" x14ac:dyDescent="0.25">
      <c r="E199" s="69"/>
      <c r="F199" s="69"/>
      <c r="G199" s="69"/>
    </row>
    <row r="200" spans="5:7" s="68" customFormat="1" x14ac:dyDescent="0.25">
      <c r="E200" s="69"/>
      <c r="F200" s="69"/>
      <c r="G200" s="69"/>
    </row>
    <row r="201" spans="5:7" s="68" customFormat="1" x14ac:dyDescent="0.25">
      <c r="E201" s="69"/>
      <c r="F201" s="69"/>
      <c r="G201" s="69"/>
    </row>
    <row r="202" spans="5:7" s="68" customFormat="1" x14ac:dyDescent="0.25">
      <c r="E202" s="69"/>
      <c r="F202" s="69"/>
      <c r="G202" s="69"/>
    </row>
    <row r="203" spans="5:7" s="68" customFormat="1" x14ac:dyDescent="0.25">
      <c r="E203" s="69"/>
      <c r="F203" s="69"/>
      <c r="G203" s="69"/>
    </row>
    <row r="204" spans="5:7" s="68" customFormat="1" x14ac:dyDescent="0.25">
      <c r="E204" s="69"/>
      <c r="F204" s="69"/>
      <c r="G204" s="69"/>
    </row>
    <row r="205" spans="5:7" s="68" customFormat="1" x14ac:dyDescent="0.25">
      <c r="E205" s="69"/>
      <c r="F205" s="69"/>
      <c r="G205" s="69"/>
    </row>
    <row r="206" spans="5:7" s="68" customFormat="1" x14ac:dyDescent="0.25">
      <c r="E206" s="69"/>
      <c r="F206" s="69"/>
      <c r="G206" s="69"/>
    </row>
    <row r="207" spans="5:7" s="68" customFormat="1" x14ac:dyDescent="0.25">
      <c r="E207" s="69"/>
      <c r="F207" s="69"/>
      <c r="G207" s="69"/>
    </row>
    <row r="208" spans="5:7" s="68" customFormat="1" x14ac:dyDescent="0.25">
      <c r="E208" s="69"/>
      <c r="F208" s="69"/>
      <c r="G208" s="69"/>
    </row>
    <row r="209" spans="5:7" s="68" customFormat="1" x14ac:dyDescent="0.25">
      <c r="E209" s="69"/>
      <c r="F209" s="69"/>
      <c r="G209" s="69"/>
    </row>
    <row r="210" spans="5:7" s="68" customFormat="1" x14ac:dyDescent="0.25">
      <c r="E210" s="69"/>
      <c r="F210" s="69"/>
      <c r="G210" s="69"/>
    </row>
    <row r="211" spans="5:7" s="68" customFormat="1" x14ac:dyDescent="0.25">
      <c r="E211" s="69"/>
      <c r="F211" s="69"/>
      <c r="G211" s="69"/>
    </row>
    <row r="212" spans="5:7" s="68" customFormat="1" x14ac:dyDescent="0.25">
      <c r="E212" s="69"/>
      <c r="F212" s="69"/>
      <c r="G212" s="69"/>
    </row>
    <row r="213" spans="5:7" s="68" customFormat="1" x14ac:dyDescent="0.25">
      <c r="E213" s="69"/>
      <c r="F213" s="69"/>
      <c r="G213" s="69"/>
    </row>
    <row r="214" spans="5:7" s="68" customFormat="1" x14ac:dyDescent="0.25">
      <c r="E214" s="69"/>
      <c r="F214" s="69"/>
      <c r="G214" s="69"/>
    </row>
    <row r="215" spans="5:7" s="68" customFormat="1" x14ac:dyDescent="0.25">
      <c r="E215" s="69"/>
      <c r="F215" s="69"/>
      <c r="G215" s="69"/>
    </row>
    <row r="216" spans="5:7" s="68" customFormat="1" x14ac:dyDescent="0.25">
      <c r="E216" s="69"/>
      <c r="F216" s="69"/>
      <c r="G216" s="69"/>
    </row>
    <row r="217" spans="5:7" s="68" customFormat="1" x14ac:dyDescent="0.25">
      <c r="E217" s="69"/>
      <c r="F217" s="69"/>
      <c r="G217" s="69"/>
    </row>
    <row r="218" spans="5:7" s="68" customFormat="1" x14ac:dyDescent="0.25">
      <c r="E218" s="69"/>
      <c r="F218" s="69"/>
      <c r="G218" s="69"/>
    </row>
    <row r="219" spans="5:7" s="68" customFormat="1" x14ac:dyDescent="0.25">
      <c r="E219" s="69"/>
      <c r="F219" s="69"/>
      <c r="G219" s="69"/>
    </row>
    <row r="220" spans="5:7" s="68" customFormat="1" x14ac:dyDescent="0.25">
      <c r="E220" s="69"/>
      <c r="F220" s="69"/>
      <c r="G220" s="69"/>
    </row>
    <row r="221" spans="5:7" s="68" customFormat="1" x14ac:dyDescent="0.25">
      <c r="E221" s="69"/>
      <c r="F221" s="69"/>
      <c r="G221" s="69"/>
    </row>
    <row r="222" spans="5:7" s="68" customFormat="1" x14ac:dyDescent="0.25">
      <c r="E222" s="69"/>
      <c r="F222" s="69"/>
      <c r="G222" s="69"/>
    </row>
    <row r="223" spans="5:7" s="68" customFormat="1" x14ac:dyDescent="0.25">
      <c r="E223" s="69"/>
      <c r="F223" s="69"/>
      <c r="G223" s="69"/>
    </row>
    <row r="224" spans="5:7" s="68" customFormat="1" x14ac:dyDescent="0.25">
      <c r="E224" s="69"/>
      <c r="F224" s="69"/>
      <c r="G224" s="69"/>
    </row>
    <row r="225" spans="5:7" s="68" customFormat="1" x14ac:dyDescent="0.25">
      <c r="E225" s="69"/>
      <c r="F225" s="69"/>
      <c r="G225" s="69"/>
    </row>
    <row r="226" spans="5:7" s="68" customFormat="1" x14ac:dyDescent="0.25">
      <c r="E226" s="69"/>
      <c r="F226" s="69"/>
      <c r="G226" s="69"/>
    </row>
    <row r="227" spans="5:7" s="68" customFormat="1" x14ac:dyDescent="0.25">
      <c r="E227" s="69"/>
      <c r="F227" s="69"/>
      <c r="G227" s="69"/>
    </row>
    <row r="228" spans="5:7" s="68" customFormat="1" x14ac:dyDescent="0.25">
      <c r="E228" s="69"/>
      <c r="F228" s="69"/>
      <c r="G228" s="69"/>
    </row>
    <row r="229" spans="5:7" s="68" customFormat="1" x14ac:dyDescent="0.25">
      <c r="E229" s="69"/>
      <c r="F229" s="69"/>
      <c r="G229" s="69"/>
    </row>
    <row r="230" spans="5:7" s="68" customFormat="1" x14ac:dyDescent="0.25">
      <c r="E230" s="69"/>
      <c r="F230" s="69"/>
      <c r="G230" s="69"/>
    </row>
    <row r="231" spans="5:7" s="68" customFormat="1" x14ac:dyDescent="0.25">
      <c r="E231" s="69"/>
      <c r="F231" s="69"/>
      <c r="G231" s="69"/>
    </row>
    <row r="232" spans="5:7" s="68" customFormat="1" x14ac:dyDescent="0.25">
      <c r="E232" s="69"/>
      <c r="F232" s="69"/>
      <c r="G232" s="69"/>
    </row>
    <row r="233" spans="5:7" s="68" customFormat="1" x14ac:dyDescent="0.25">
      <c r="E233" s="69"/>
      <c r="F233" s="69"/>
      <c r="G233" s="69"/>
    </row>
    <row r="234" spans="5:7" s="68" customFormat="1" x14ac:dyDescent="0.25">
      <c r="E234" s="69"/>
      <c r="F234" s="69"/>
      <c r="G234" s="69"/>
    </row>
    <row r="235" spans="5:7" s="68" customFormat="1" x14ac:dyDescent="0.25">
      <c r="E235" s="69"/>
      <c r="F235" s="69"/>
      <c r="G235" s="69"/>
    </row>
    <row r="236" spans="5:7" s="68" customFormat="1" x14ac:dyDescent="0.25">
      <c r="E236" s="69"/>
      <c r="F236" s="69"/>
      <c r="G236" s="69"/>
    </row>
    <row r="237" spans="5:7" s="68" customFormat="1" x14ac:dyDescent="0.25">
      <c r="E237" s="69"/>
      <c r="F237" s="69"/>
      <c r="G237" s="69"/>
    </row>
    <row r="238" spans="5:7" s="68" customFormat="1" x14ac:dyDescent="0.25">
      <c r="E238" s="69"/>
      <c r="F238" s="69"/>
      <c r="G238" s="69"/>
    </row>
    <row r="239" spans="5:7" s="68" customFormat="1" x14ac:dyDescent="0.25">
      <c r="E239" s="69"/>
      <c r="F239" s="69"/>
      <c r="G239" s="69"/>
    </row>
    <row r="240" spans="5:7" s="68" customFormat="1" x14ac:dyDescent="0.25">
      <c r="E240" s="69"/>
      <c r="F240" s="69"/>
      <c r="G240" s="69"/>
    </row>
    <row r="241" spans="5:7" s="68" customFormat="1" x14ac:dyDescent="0.25">
      <c r="E241" s="69"/>
      <c r="F241" s="69"/>
      <c r="G241" s="69"/>
    </row>
    <row r="242" spans="5:7" s="68" customFormat="1" x14ac:dyDescent="0.25">
      <c r="E242" s="69"/>
      <c r="F242" s="69"/>
      <c r="G242" s="69"/>
    </row>
    <row r="243" spans="5:7" s="68" customFormat="1" x14ac:dyDescent="0.25">
      <c r="E243" s="69"/>
      <c r="F243" s="69"/>
      <c r="G243" s="69"/>
    </row>
    <row r="244" spans="5:7" s="68" customFormat="1" x14ac:dyDescent="0.25">
      <c r="E244" s="69"/>
      <c r="F244" s="69"/>
      <c r="G244" s="69"/>
    </row>
    <row r="245" spans="5:7" s="68" customFormat="1" x14ac:dyDescent="0.25">
      <c r="E245" s="69"/>
      <c r="F245" s="69"/>
      <c r="G245" s="69"/>
    </row>
    <row r="246" spans="5:7" s="68" customFormat="1" x14ac:dyDescent="0.25">
      <c r="E246" s="69"/>
      <c r="F246" s="69"/>
      <c r="G246" s="69"/>
    </row>
    <row r="247" spans="5:7" s="68" customFormat="1" x14ac:dyDescent="0.25">
      <c r="E247" s="69"/>
      <c r="F247" s="69"/>
      <c r="G247" s="69"/>
    </row>
    <row r="248" spans="5:7" s="68" customFormat="1" x14ac:dyDescent="0.25">
      <c r="E248" s="69"/>
      <c r="F248" s="69"/>
      <c r="G248" s="69"/>
    </row>
    <row r="249" spans="5:7" s="68" customFormat="1" x14ac:dyDescent="0.25">
      <c r="E249" s="69"/>
      <c r="F249" s="69"/>
      <c r="G249" s="69"/>
    </row>
    <row r="250" spans="5:7" s="68" customFormat="1" x14ac:dyDescent="0.25">
      <c r="E250" s="69"/>
      <c r="F250" s="69"/>
      <c r="G250" s="69"/>
    </row>
    <row r="251" spans="5:7" s="68" customFormat="1" x14ac:dyDescent="0.25">
      <c r="E251" s="69"/>
      <c r="F251" s="69"/>
      <c r="G251" s="69"/>
    </row>
    <row r="252" spans="5:7" s="68" customFormat="1" x14ac:dyDescent="0.25">
      <c r="E252" s="69"/>
      <c r="F252" s="69"/>
      <c r="G252" s="69"/>
    </row>
    <row r="253" spans="5:7" s="68" customFormat="1" x14ac:dyDescent="0.25">
      <c r="E253" s="69"/>
      <c r="F253" s="69"/>
      <c r="G253" s="69"/>
    </row>
    <row r="254" spans="5:7" s="68" customFormat="1" x14ac:dyDescent="0.25">
      <c r="E254" s="69"/>
      <c r="F254" s="69"/>
      <c r="G254" s="69"/>
    </row>
    <row r="255" spans="5:7" s="68" customFormat="1" x14ac:dyDescent="0.25">
      <c r="E255" s="69"/>
      <c r="F255" s="69"/>
      <c r="G255" s="69"/>
    </row>
    <row r="256" spans="5:7" s="68" customFormat="1" x14ac:dyDescent="0.25">
      <c r="E256" s="69"/>
      <c r="F256" s="69"/>
      <c r="G256" s="69"/>
    </row>
    <row r="257" spans="5:7" s="68" customFormat="1" x14ac:dyDescent="0.25">
      <c r="E257" s="69"/>
      <c r="F257" s="69"/>
      <c r="G257" s="69"/>
    </row>
    <row r="258" spans="5:7" s="68" customFormat="1" x14ac:dyDescent="0.25">
      <c r="E258" s="69"/>
      <c r="F258" s="69"/>
      <c r="G258" s="69"/>
    </row>
    <row r="259" spans="5:7" s="68" customFormat="1" x14ac:dyDescent="0.25">
      <c r="E259" s="69"/>
      <c r="F259" s="69"/>
      <c r="G259" s="69"/>
    </row>
    <row r="260" spans="5:7" s="68" customFormat="1" x14ac:dyDescent="0.25">
      <c r="E260" s="69"/>
      <c r="F260" s="69"/>
      <c r="G260" s="69"/>
    </row>
    <row r="261" spans="5:7" s="68" customFormat="1" x14ac:dyDescent="0.25">
      <c r="E261" s="69"/>
      <c r="F261" s="69"/>
      <c r="G261" s="69"/>
    </row>
    <row r="262" spans="5:7" s="68" customFormat="1" x14ac:dyDescent="0.25">
      <c r="E262" s="69"/>
      <c r="F262" s="69"/>
      <c r="G262" s="69"/>
    </row>
    <row r="263" spans="5:7" s="68" customFormat="1" x14ac:dyDescent="0.25">
      <c r="E263" s="69"/>
      <c r="F263" s="69"/>
      <c r="G263" s="69"/>
    </row>
    <row r="264" spans="5:7" s="68" customFormat="1" x14ac:dyDescent="0.25">
      <c r="E264" s="69"/>
      <c r="F264" s="69"/>
      <c r="G264" s="69"/>
    </row>
    <row r="265" spans="5:7" s="68" customFormat="1" x14ac:dyDescent="0.25">
      <c r="E265" s="69"/>
      <c r="F265" s="69"/>
      <c r="G265" s="69"/>
    </row>
    <row r="266" spans="5:7" s="68" customFormat="1" x14ac:dyDescent="0.25">
      <c r="E266" s="69"/>
      <c r="F266" s="69"/>
      <c r="G266" s="69"/>
    </row>
    <row r="267" spans="5:7" s="68" customFormat="1" x14ac:dyDescent="0.25">
      <c r="E267" s="69"/>
      <c r="F267" s="69"/>
      <c r="G267" s="69"/>
    </row>
    <row r="268" spans="5:7" s="68" customFormat="1" x14ac:dyDescent="0.25">
      <c r="E268" s="69"/>
      <c r="F268" s="69"/>
      <c r="G268" s="69"/>
    </row>
    <row r="269" spans="5:7" s="68" customFormat="1" x14ac:dyDescent="0.25">
      <c r="E269" s="69"/>
      <c r="F269" s="69"/>
      <c r="G269" s="69"/>
    </row>
    <row r="270" spans="5:7" s="68" customFormat="1" x14ac:dyDescent="0.25">
      <c r="E270" s="69"/>
      <c r="F270" s="69"/>
      <c r="G270" s="69"/>
    </row>
    <row r="271" spans="5:7" s="68" customFormat="1" x14ac:dyDescent="0.25">
      <c r="E271" s="69"/>
      <c r="F271" s="69"/>
      <c r="G271" s="69"/>
    </row>
    <row r="272" spans="5:7" s="68" customFormat="1" x14ac:dyDescent="0.25">
      <c r="E272" s="69"/>
      <c r="F272" s="69"/>
      <c r="G272" s="69"/>
    </row>
    <row r="273" spans="5:7" s="68" customFormat="1" x14ac:dyDescent="0.25">
      <c r="E273" s="69"/>
      <c r="F273" s="69"/>
      <c r="G273" s="69"/>
    </row>
    <row r="274" spans="5:7" s="68" customFormat="1" x14ac:dyDescent="0.25">
      <c r="E274" s="69"/>
      <c r="F274" s="69"/>
      <c r="G274" s="69"/>
    </row>
    <row r="275" spans="5:7" s="68" customFormat="1" x14ac:dyDescent="0.25">
      <c r="E275" s="69"/>
      <c r="F275" s="69"/>
      <c r="G275" s="69"/>
    </row>
    <row r="276" spans="5:7" s="68" customFormat="1" x14ac:dyDescent="0.25">
      <c r="E276" s="69"/>
      <c r="F276" s="69"/>
      <c r="G276" s="69"/>
    </row>
    <row r="277" spans="5:7" s="68" customFormat="1" x14ac:dyDescent="0.25">
      <c r="E277" s="69"/>
      <c r="F277" s="69"/>
      <c r="G277" s="69"/>
    </row>
    <row r="278" spans="5:7" s="68" customFormat="1" x14ac:dyDescent="0.25">
      <c r="E278" s="69"/>
      <c r="F278" s="69"/>
      <c r="G278" s="69"/>
    </row>
    <row r="279" spans="5:7" s="68" customFormat="1" x14ac:dyDescent="0.25">
      <c r="E279" s="69"/>
      <c r="F279" s="69"/>
      <c r="G279" s="69"/>
    </row>
    <row r="280" spans="5:7" s="68" customFormat="1" x14ac:dyDescent="0.25">
      <c r="E280" s="69"/>
      <c r="F280" s="69"/>
      <c r="G280" s="69"/>
    </row>
    <row r="281" spans="5:7" s="68" customFormat="1" x14ac:dyDescent="0.25">
      <c r="E281" s="69"/>
      <c r="F281" s="69"/>
      <c r="G281" s="69"/>
    </row>
    <row r="282" spans="5:7" s="68" customFormat="1" x14ac:dyDescent="0.25">
      <c r="E282" s="69"/>
      <c r="F282" s="69"/>
      <c r="G282" s="69"/>
    </row>
    <row r="283" spans="5:7" s="68" customFormat="1" x14ac:dyDescent="0.25">
      <c r="E283" s="69"/>
      <c r="F283" s="69"/>
      <c r="G283" s="69"/>
    </row>
    <row r="284" spans="5:7" s="68" customFormat="1" x14ac:dyDescent="0.25">
      <c r="E284" s="69"/>
      <c r="F284" s="69"/>
      <c r="G284" s="69"/>
    </row>
    <row r="285" spans="5:7" s="68" customFormat="1" x14ac:dyDescent="0.25">
      <c r="E285" s="69"/>
      <c r="F285" s="69"/>
      <c r="G285" s="69"/>
    </row>
    <row r="286" spans="5:7" s="68" customFormat="1" x14ac:dyDescent="0.25">
      <c r="E286" s="69"/>
      <c r="F286" s="69"/>
      <c r="G286" s="69"/>
    </row>
    <row r="287" spans="5:7" s="68" customFormat="1" x14ac:dyDescent="0.25">
      <c r="E287" s="69"/>
      <c r="F287" s="69"/>
      <c r="G287" s="69"/>
    </row>
    <row r="288" spans="5:7" s="68" customFormat="1" x14ac:dyDescent="0.25">
      <c r="E288" s="69"/>
      <c r="F288" s="69"/>
      <c r="G288" s="69"/>
    </row>
    <row r="289" spans="5:7" s="68" customFormat="1" x14ac:dyDescent="0.25">
      <c r="E289" s="69"/>
      <c r="F289" s="69"/>
      <c r="G289" s="69"/>
    </row>
    <row r="290" spans="5:7" s="68" customFormat="1" x14ac:dyDescent="0.25">
      <c r="E290" s="69"/>
      <c r="F290" s="69"/>
      <c r="G290" s="69"/>
    </row>
    <row r="291" spans="5:7" s="68" customFormat="1" x14ac:dyDescent="0.25">
      <c r="E291" s="69"/>
      <c r="F291" s="69"/>
      <c r="G291" s="69"/>
    </row>
    <row r="292" spans="5:7" s="68" customFormat="1" x14ac:dyDescent="0.25">
      <c r="E292" s="69"/>
      <c r="F292" s="69"/>
      <c r="G292" s="69"/>
    </row>
    <row r="293" spans="5:7" s="68" customFormat="1" x14ac:dyDescent="0.25">
      <c r="E293" s="69"/>
      <c r="F293" s="69"/>
      <c r="G293" s="69"/>
    </row>
    <row r="294" spans="5:7" s="68" customFormat="1" x14ac:dyDescent="0.25">
      <c r="E294" s="69"/>
      <c r="F294" s="69"/>
      <c r="G294" s="69"/>
    </row>
    <row r="295" spans="5:7" s="68" customFormat="1" x14ac:dyDescent="0.25">
      <c r="E295" s="69"/>
      <c r="F295" s="69"/>
      <c r="G295" s="69"/>
    </row>
    <row r="296" spans="5:7" s="68" customFormat="1" x14ac:dyDescent="0.25">
      <c r="E296" s="69"/>
      <c r="F296" s="69"/>
      <c r="G296" s="69"/>
    </row>
    <row r="297" spans="5:7" s="68" customFormat="1" x14ac:dyDescent="0.25">
      <c r="E297" s="69"/>
      <c r="F297" s="69"/>
      <c r="G297" s="69"/>
    </row>
    <row r="298" spans="5:7" s="68" customFormat="1" x14ac:dyDescent="0.25">
      <c r="E298" s="69"/>
      <c r="F298" s="69"/>
      <c r="G298" s="69"/>
    </row>
    <row r="299" spans="5:7" s="68" customFormat="1" x14ac:dyDescent="0.25">
      <c r="E299" s="69"/>
      <c r="F299" s="69"/>
      <c r="G299" s="69"/>
    </row>
    <row r="300" spans="5:7" s="68" customFormat="1" x14ac:dyDescent="0.25">
      <c r="E300" s="69"/>
      <c r="F300" s="69"/>
      <c r="G300" s="69"/>
    </row>
    <row r="301" spans="5:7" s="68" customFormat="1" x14ac:dyDescent="0.25">
      <c r="E301" s="69"/>
      <c r="F301" s="69"/>
      <c r="G301" s="69"/>
    </row>
    <row r="302" spans="5:7" s="68" customFormat="1" x14ac:dyDescent="0.25">
      <c r="E302" s="69"/>
      <c r="F302" s="69"/>
      <c r="G302" s="69"/>
    </row>
    <row r="303" spans="5:7" s="68" customFormat="1" x14ac:dyDescent="0.25">
      <c r="E303" s="69"/>
      <c r="F303" s="69"/>
      <c r="G303" s="69"/>
    </row>
    <row r="304" spans="5:7" s="68" customFormat="1" x14ac:dyDescent="0.25">
      <c r="E304" s="69"/>
      <c r="F304" s="69"/>
      <c r="G304" s="69"/>
    </row>
    <row r="305" spans="5:7" s="68" customFormat="1" x14ac:dyDescent="0.25">
      <c r="E305" s="69"/>
      <c r="F305" s="69"/>
      <c r="G305" s="69"/>
    </row>
    <row r="306" spans="5:7" s="68" customFormat="1" x14ac:dyDescent="0.25">
      <c r="E306" s="69"/>
      <c r="F306" s="69"/>
      <c r="G306" s="69"/>
    </row>
    <row r="307" spans="5:7" s="68" customFormat="1" x14ac:dyDescent="0.25">
      <c r="E307" s="69"/>
      <c r="F307" s="69"/>
      <c r="G307" s="69"/>
    </row>
    <row r="308" spans="5:7" s="68" customFormat="1" x14ac:dyDescent="0.25">
      <c r="E308" s="69"/>
      <c r="F308" s="69"/>
      <c r="G308" s="69"/>
    </row>
    <row r="309" spans="5:7" s="68" customFormat="1" x14ac:dyDescent="0.25">
      <c r="E309" s="69"/>
      <c r="F309" s="69"/>
      <c r="G309" s="69"/>
    </row>
    <row r="310" spans="5:7" s="68" customFormat="1" x14ac:dyDescent="0.25">
      <c r="E310" s="69"/>
      <c r="F310" s="69"/>
      <c r="G310" s="69"/>
    </row>
    <row r="311" spans="5:7" s="68" customFormat="1" x14ac:dyDescent="0.25">
      <c r="E311" s="69"/>
      <c r="F311" s="69"/>
      <c r="G311" s="69"/>
    </row>
    <row r="312" spans="5:7" s="68" customFormat="1" x14ac:dyDescent="0.25">
      <c r="E312" s="69"/>
      <c r="F312" s="69"/>
      <c r="G312" s="69"/>
    </row>
    <row r="313" spans="5:7" s="68" customFormat="1" x14ac:dyDescent="0.25">
      <c r="E313" s="69"/>
      <c r="F313" s="69"/>
      <c r="G313" s="69"/>
    </row>
    <row r="314" spans="5:7" s="68" customFormat="1" x14ac:dyDescent="0.25">
      <c r="E314" s="69"/>
      <c r="F314" s="69"/>
      <c r="G314" s="69"/>
    </row>
    <row r="315" spans="5:7" s="68" customFormat="1" x14ac:dyDescent="0.25">
      <c r="E315" s="69"/>
      <c r="F315" s="69"/>
      <c r="G315" s="69"/>
    </row>
    <row r="316" spans="5:7" s="68" customFormat="1" x14ac:dyDescent="0.25">
      <c r="E316" s="69"/>
      <c r="F316" s="69"/>
      <c r="G316" s="69"/>
    </row>
    <row r="317" spans="5:7" s="68" customFormat="1" x14ac:dyDescent="0.25">
      <c r="E317" s="69"/>
      <c r="F317" s="69"/>
      <c r="G317" s="69"/>
    </row>
    <row r="318" spans="5:7" s="68" customFormat="1" x14ac:dyDescent="0.25">
      <c r="E318" s="69"/>
      <c r="F318" s="69"/>
      <c r="G318" s="69"/>
    </row>
    <row r="319" spans="5:7" s="68" customFormat="1" x14ac:dyDescent="0.25">
      <c r="E319" s="69"/>
      <c r="F319" s="69"/>
      <c r="G319" s="69"/>
    </row>
    <row r="320" spans="5:7" s="68" customFormat="1" x14ac:dyDescent="0.25">
      <c r="E320" s="69"/>
      <c r="F320" s="69"/>
      <c r="G320" s="69"/>
    </row>
    <row r="321" spans="5:7" s="68" customFormat="1" x14ac:dyDescent="0.25">
      <c r="E321" s="69"/>
      <c r="F321" s="69"/>
      <c r="G321" s="69"/>
    </row>
    <row r="322" spans="5:7" s="68" customFormat="1" x14ac:dyDescent="0.25">
      <c r="E322" s="69"/>
      <c r="F322" s="69"/>
      <c r="G322" s="69"/>
    </row>
    <row r="323" spans="5:7" s="68" customFormat="1" x14ac:dyDescent="0.25">
      <c r="E323" s="69"/>
      <c r="F323" s="69"/>
      <c r="G323" s="69"/>
    </row>
    <row r="324" spans="5:7" s="68" customFormat="1" x14ac:dyDescent="0.25">
      <c r="E324" s="69"/>
      <c r="F324" s="69"/>
      <c r="G324" s="69"/>
    </row>
    <row r="325" spans="5:7" s="68" customFormat="1" x14ac:dyDescent="0.25">
      <c r="E325" s="69"/>
      <c r="F325" s="69"/>
      <c r="G325" s="69"/>
    </row>
    <row r="326" spans="5:7" s="68" customFormat="1" x14ac:dyDescent="0.25">
      <c r="E326" s="69"/>
      <c r="F326" s="69"/>
      <c r="G326" s="69"/>
    </row>
    <row r="327" spans="5:7" s="68" customFormat="1" x14ac:dyDescent="0.25">
      <c r="E327" s="69"/>
      <c r="F327" s="69"/>
      <c r="G327" s="69"/>
    </row>
    <row r="328" spans="5:7" s="68" customFormat="1" x14ac:dyDescent="0.25">
      <c r="E328" s="69"/>
      <c r="F328" s="69"/>
      <c r="G328" s="69"/>
    </row>
    <row r="329" spans="5:7" s="68" customFormat="1" x14ac:dyDescent="0.25">
      <c r="E329" s="69"/>
      <c r="F329" s="69"/>
      <c r="G329" s="69"/>
    </row>
    <row r="330" spans="5:7" s="68" customFormat="1" x14ac:dyDescent="0.25">
      <c r="E330" s="69"/>
      <c r="F330" s="69"/>
      <c r="G330" s="69"/>
    </row>
    <row r="331" spans="5:7" s="68" customFormat="1" x14ac:dyDescent="0.25">
      <c r="E331" s="69"/>
      <c r="F331" s="69"/>
      <c r="G331" s="69"/>
    </row>
    <row r="332" spans="5:7" s="68" customFormat="1" x14ac:dyDescent="0.25">
      <c r="E332" s="69"/>
      <c r="F332" s="69"/>
      <c r="G332" s="69"/>
    </row>
    <row r="333" spans="5:7" s="68" customFormat="1" x14ac:dyDescent="0.25">
      <c r="E333" s="69"/>
      <c r="F333" s="69"/>
      <c r="G333" s="69"/>
    </row>
    <row r="334" spans="5:7" s="68" customFormat="1" x14ac:dyDescent="0.25">
      <c r="E334" s="69"/>
      <c r="F334" s="69"/>
      <c r="G334" s="69"/>
    </row>
    <row r="335" spans="5:7" s="68" customFormat="1" x14ac:dyDescent="0.25">
      <c r="E335" s="69"/>
      <c r="F335" s="69"/>
      <c r="G335" s="69"/>
    </row>
    <row r="336" spans="5:7" s="68" customFormat="1" x14ac:dyDescent="0.25">
      <c r="E336" s="69"/>
      <c r="F336" s="69"/>
      <c r="G336" s="69"/>
    </row>
    <row r="337" spans="5:7" s="68" customFormat="1" x14ac:dyDescent="0.25">
      <c r="E337" s="69"/>
      <c r="F337" s="69"/>
      <c r="G337" s="69"/>
    </row>
    <row r="338" spans="5:7" s="68" customFormat="1" x14ac:dyDescent="0.25">
      <c r="E338" s="69"/>
      <c r="F338" s="69"/>
      <c r="G338" s="69"/>
    </row>
    <row r="339" spans="5:7" s="68" customFormat="1" x14ac:dyDescent="0.25">
      <c r="E339" s="69"/>
      <c r="F339" s="69"/>
      <c r="G339" s="69"/>
    </row>
    <row r="340" spans="5:7" s="68" customFormat="1" x14ac:dyDescent="0.25">
      <c r="E340" s="69"/>
      <c r="F340" s="69"/>
      <c r="G340" s="69"/>
    </row>
    <row r="341" spans="5:7" s="68" customFormat="1" x14ac:dyDescent="0.25">
      <c r="E341" s="69"/>
      <c r="F341" s="69"/>
      <c r="G341" s="69"/>
    </row>
    <row r="342" spans="5:7" s="68" customFormat="1" x14ac:dyDescent="0.25">
      <c r="E342" s="69"/>
      <c r="F342" s="69"/>
      <c r="G342" s="69"/>
    </row>
    <row r="343" spans="5:7" s="68" customFormat="1" x14ac:dyDescent="0.25">
      <c r="E343" s="69"/>
      <c r="F343" s="69"/>
      <c r="G343" s="69"/>
    </row>
    <row r="344" spans="5:7" s="68" customFormat="1" x14ac:dyDescent="0.25">
      <c r="E344" s="69"/>
      <c r="F344" s="69"/>
      <c r="G344" s="69"/>
    </row>
    <row r="345" spans="5:7" s="68" customFormat="1" x14ac:dyDescent="0.25">
      <c r="E345" s="69"/>
      <c r="F345" s="69"/>
      <c r="G345" s="69"/>
    </row>
    <row r="346" spans="5:7" s="68" customFormat="1" x14ac:dyDescent="0.25">
      <c r="E346" s="69"/>
      <c r="F346" s="69"/>
      <c r="G346" s="69"/>
    </row>
    <row r="347" spans="5:7" s="68" customFormat="1" x14ac:dyDescent="0.25">
      <c r="E347" s="69"/>
      <c r="F347" s="69"/>
      <c r="G347" s="69"/>
    </row>
    <row r="348" spans="5:7" s="68" customFormat="1" x14ac:dyDescent="0.25">
      <c r="E348" s="69"/>
      <c r="F348" s="69"/>
      <c r="G348" s="69"/>
    </row>
    <row r="349" spans="5:7" s="68" customFormat="1" x14ac:dyDescent="0.25">
      <c r="E349" s="69"/>
      <c r="F349" s="69"/>
      <c r="G349" s="69"/>
    </row>
    <row r="350" spans="5:7" s="68" customFormat="1" x14ac:dyDescent="0.25">
      <c r="E350" s="69"/>
      <c r="F350" s="69"/>
      <c r="G350" s="69"/>
    </row>
    <row r="351" spans="5:7" s="68" customFormat="1" x14ac:dyDescent="0.25">
      <c r="E351" s="69"/>
      <c r="F351" s="69"/>
      <c r="G351" s="69"/>
    </row>
    <row r="352" spans="5:7" s="68" customFormat="1" x14ac:dyDescent="0.25">
      <c r="E352" s="69"/>
      <c r="F352" s="69"/>
      <c r="G352" s="69"/>
    </row>
    <row r="353" spans="5:7" s="68" customFormat="1" x14ac:dyDescent="0.25">
      <c r="E353" s="69"/>
      <c r="F353" s="69"/>
      <c r="G353" s="69"/>
    </row>
    <row r="354" spans="5:7" s="68" customFormat="1" x14ac:dyDescent="0.25">
      <c r="E354" s="69"/>
      <c r="F354" s="69"/>
      <c r="G354" s="69"/>
    </row>
    <row r="355" spans="5:7" s="68" customFormat="1" x14ac:dyDescent="0.25">
      <c r="E355" s="69"/>
      <c r="F355" s="69"/>
      <c r="G355" s="69"/>
    </row>
    <row r="356" spans="5:7" s="68" customFormat="1" x14ac:dyDescent="0.25">
      <c r="E356" s="69"/>
      <c r="F356" s="69"/>
      <c r="G356" s="69"/>
    </row>
    <row r="357" spans="5:7" s="68" customFormat="1" x14ac:dyDescent="0.25">
      <c r="E357" s="69"/>
      <c r="F357" s="69"/>
      <c r="G357" s="69"/>
    </row>
    <row r="358" spans="5:7" s="68" customFormat="1" x14ac:dyDescent="0.25">
      <c r="E358" s="69"/>
      <c r="F358" s="69"/>
      <c r="G358" s="69"/>
    </row>
    <row r="359" spans="5:7" s="68" customFormat="1" x14ac:dyDescent="0.25">
      <c r="E359" s="69"/>
      <c r="F359" s="69"/>
      <c r="G359" s="69"/>
    </row>
    <row r="360" spans="5:7" s="68" customFormat="1" x14ac:dyDescent="0.25">
      <c r="E360" s="69"/>
      <c r="F360" s="69"/>
      <c r="G360" s="69"/>
    </row>
    <row r="361" spans="5:7" s="68" customFormat="1" x14ac:dyDescent="0.25">
      <c r="E361" s="69"/>
      <c r="F361" s="69"/>
      <c r="G361" s="69"/>
    </row>
    <row r="362" spans="5:7" s="68" customFormat="1" x14ac:dyDescent="0.25">
      <c r="E362" s="69"/>
      <c r="F362" s="69"/>
      <c r="G362" s="69"/>
    </row>
    <row r="363" spans="5:7" s="68" customFormat="1" x14ac:dyDescent="0.25">
      <c r="E363" s="69"/>
      <c r="F363" s="69"/>
      <c r="G363" s="69"/>
    </row>
    <row r="364" spans="5:7" s="68" customFormat="1" x14ac:dyDescent="0.25">
      <c r="E364" s="69"/>
      <c r="F364" s="69"/>
      <c r="G364" s="69"/>
    </row>
    <row r="365" spans="5:7" s="68" customFormat="1" x14ac:dyDescent="0.25">
      <c r="E365" s="69"/>
      <c r="F365" s="69"/>
      <c r="G365" s="69"/>
    </row>
    <row r="366" spans="5:7" s="68" customFormat="1" x14ac:dyDescent="0.25">
      <c r="E366" s="69"/>
      <c r="F366" s="69"/>
      <c r="G366" s="69"/>
    </row>
    <row r="367" spans="5:7" s="68" customFormat="1" x14ac:dyDescent="0.25">
      <c r="E367" s="69"/>
      <c r="F367" s="69"/>
      <c r="G367" s="69"/>
    </row>
    <row r="368" spans="5:7" s="68" customFormat="1" x14ac:dyDescent="0.25">
      <c r="E368" s="69"/>
      <c r="F368" s="69"/>
      <c r="G368" s="69"/>
    </row>
    <row r="369" spans="5:7" s="68" customFormat="1" x14ac:dyDescent="0.25">
      <c r="E369" s="69"/>
      <c r="F369" s="69"/>
      <c r="G369" s="69"/>
    </row>
    <row r="370" spans="5:7" s="68" customFormat="1" x14ac:dyDescent="0.25">
      <c r="E370" s="69"/>
      <c r="F370" s="69"/>
      <c r="G370" s="69"/>
    </row>
    <row r="371" spans="5:7" s="68" customFormat="1" x14ac:dyDescent="0.25">
      <c r="E371" s="69"/>
      <c r="F371" s="69"/>
      <c r="G371" s="69"/>
    </row>
    <row r="372" spans="5:7" s="68" customFormat="1" x14ac:dyDescent="0.25">
      <c r="E372" s="69"/>
      <c r="F372" s="69"/>
      <c r="G372" s="69"/>
    </row>
    <row r="373" spans="5:7" s="68" customFormat="1" x14ac:dyDescent="0.25">
      <c r="E373" s="69"/>
      <c r="F373" s="69"/>
      <c r="G373" s="69"/>
    </row>
    <row r="374" spans="5:7" s="68" customFormat="1" x14ac:dyDescent="0.25">
      <c r="E374" s="69"/>
      <c r="F374" s="69"/>
      <c r="G374" s="69"/>
    </row>
    <row r="375" spans="5:7" s="68" customFormat="1" x14ac:dyDescent="0.25">
      <c r="E375" s="69"/>
      <c r="F375" s="69"/>
      <c r="G375" s="69"/>
    </row>
    <row r="376" spans="5:7" s="68" customFormat="1" x14ac:dyDescent="0.25">
      <c r="E376" s="69"/>
      <c r="F376" s="69"/>
      <c r="G376" s="69"/>
    </row>
    <row r="377" spans="5:7" s="68" customFormat="1" x14ac:dyDescent="0.25">
      <c r="E377" s="69"/>
      <c r="F377" s="69"/>
      <c r="G377" s="69"/>
    </row>
    <row r="378" spans="5:7" s="68" customFormat="1" x14ac:dyDescent="0.25">
      <c r="E378" s="69"/>
      <c r="F378" s="69"/>
      <c r="G378" s="69"/>
    </row>
    <row r="379" spans="5:7" s="68" customFormat="1" x14ac:dyDescent="0.25">
      <c r="E379" s="69"/>
      <c r="F379" s="69"/>
      <c r="G379" s="69"/>
    </row>
    <row r="380" spans="5:7" s="68" customFormat="1" x14ac:dyDescent="0.25">
      <c r="E380" s="69"/>
      <c r="F380" s="69"/>
      <c r="G380" s="69"/>
    </row>
    <row r="381" spans="5:7" s="68" customFormat="1" x14ac:dyDescent="0.25">
      <c r="E381" s="69"/>
      <c r="F381" s="69"/>
      <c r="G381" s="69"/>
    </row>
    <row r="382" spans="5:7" s="68" customFormat="1" x14ac:dyDescent="0.25">
      <c r="E382" s="69"/>
      <c r="F382" s="69"/>
      <c r="G382" s="69"/>
    </row>
    <row r="383" spans="5:7" s="68" customFormat="1" x14ac:dyDescent="0.25">
      <c r="E383" s="69"/>
      <c r="F383" s="69"/>
      <c r="G383" s="69"/>
    </row>
    <row r="384" spans="5:7" s="68" customFormat="1" x14ac:dyDescent="0.25">
      <c r="E384" s="69"/>
      <c r="F384" s="69"/>
      <c r="G384" s="69"/>
    </row>
    <row r="385" spans="5:7" s="68" customFormat="1" x14ac:dyDescent="0.25">
      <c r="E385" s="69"/>
      <c r="F385" s="69"/>
      <c r="G385" s="69"/>
    </row>
    <row r="386" spans="5:7" s="68" customFormat="1" x14ac:dyDescent="0.25">
      <c r="E386" s="69"/>
      <c r="F386" s="69"/>
      <c r="G386" s="69"/>
    </row>
    <row r="387" spans="5:7" s="68" customFormat="1" x14ac:dyDescent="0.25">
      <c r="E387" s="69"/>
      <c r="F387" s="69"/>
      <c r="G387" s="69"/>
    </row>
    <row r="388" spans="5:7" s="68" customFormat="1" x14ac:dyDescent="0.25">
      <c r="E388" s="69"/>
      <c r="F388" s="69"/>
      <c r="G388" s="69"/>
    </row>
    <row r="389" spans="5:7" s="68" customFormat="1" x14ac:dyDescent="0.25">
      <c r="E389" s="69"/>
      <c r="F389" s="69"/>
      <c r="G389" s="69"/>
    </row>
    <row r="390" spans="5:7" s="68" customFormat="1" x14ac:dyDescent="0.25">
      <c r="E390" s="69"/>
      <c r="F390" s="69"/>
      <c r="G390" s="69"/>
    </row>
    <row r="391" spans="5:7" s="68" customFormat="1" x14ac:dyDescent="0.25">
      <c r="E391" s="69"/>
      <c r="F391" s="69"/>
      <c r="G391" s="69"/>
    </row>
    <row r="392" spans="5:7" s="68" customFormat="1" x14ac:dyDescent="0.25">
      <c r="E392" s="69"/>
      <c r="F392" s="69"/>
      <c r="G392" s="69"/>
    </row>
    <row r="393" spans="5:7" s="68" customFormat="1" x14ac:dyDescent="0.25">
      <c r="E393" s="69"/>
      <c r="F393" s="69"/>
      <c r="G393" s="69"/>
    </row>
    <row r="394" spans="5:7" s="68" customFormat="1" x14ac:dyDescent="0.25">
      <c r="E394" s="69"/>
      <c r="F394" s="69"/>
      <c r="G394" s="69"/>
    </row>
    <row r="395" spans="5:7" s="68" customFormat="1" x14ac:dyDescent="0.25">
      <c r="E395" s="69"/>
      <c r="F395" s="69"/>
      <c r="G395" s="69"/>
    </row>
    <row r="396" spans="5:7" s="68" customFormat="1" x14ac:dyDescent="0.25">
      <c r="E396" s="69"/>
      <c r="F396" s="69"/>
      <c r="G396" s="69"/>
    </row>
    <row r="397" spans="5:7" s="68" customFormat="1" x14ac:dyDescent="0.25">
      <c r="E397" s="69"/>
      <c r="F397" s="69"/>
      <c r="G397" s="69"/>
    </row>
    <row r="398" spans="5:7" s="68" customFormat="1" x14ac:dyDescent="0.25">
      <c r="E398" s="69"/>
      <c r="F398" s="69"/>
      <c r="G398" s="69"/>
    </row>
    <row r="399" spans="5:7" s="68" customFormat="1" x14ac:dyDescent="0.25">
      <c r="E399" s="69"/>
      <c r="F399" s="69"/>
      <c r="G399" s="69"/>
    </row>
    <row r="400" spans="5:7" s="68" customFormat="1" x14ac:dyDescent="0.25">
      <c r="E400" s="69"/>
      <c r="F400" s="69"/>
      <c r="G400" s="69"/>
    </row>
    <row r="401" spans="5:7" s="68" customFormat="1" x14ac:dyDescent="0.25">
      <c r="E401" s="69"/>
      <c r="F401" s="69"/>
      <c r="G401" s="69"/>
    </row>
    <row r="402" spans="5:7" s="68" customFormat="1" x14ac:dyDescent="0.25">
      <c r="E402" s="69"/>
      <c r="F402" s="69"/>
      <c r="G402" s="69"/>
    </row>
    <row r="403" spans="5:7" s="68" customFormat="1" x14ac:dyDescent="0.25">
      <c r="E403" s="69"/>
      <c r="F403" s="69"/>
      <c r="G403" s="69"/>
    </row>
    <row r="404" spans="5:7" s="68" customFormat="1" x14ac:dyDescent="0.25">
      <c r="E404" s="69"/>
      <c r="F404" s="69"/>
      <c r="G404" s="69"/>
    </row>
    <row r="405" spans="5:7" s="68" customFormat="1" x14ac:dyDescent="0.25">
      <c r="E405" s="69"/>
      <c r="F405" s="69"/>
      <c r="G405" s="69"/>
    </row>
    <row r="406" spans="5:7" s="68" customFormat="1" x14ac:dyDescent="0.25">
      <c r="E406" s="69"/>
      <c r="F406" s="69"/>
      <c r="G406" s="69"/>
    </row>
    <row r="407" spans="5:7" s="68" customFormat="1" x14ac:dyDescent="0.25">
      <c r="E407" s="69"/>
      <c r="F407" s="69"/>
      <c r="G407" s="69"/>
    </row>
    <row r="408" spans="5:7" s="68" customFormat="1" x14ac:dyDescent="0.25">
      <c r="E408" s="69"/>
      <c r="F408" s="69"/>
      <c r="G408" s="69"/>
    </row>
    <row r="409" spans="5:7" s="68" customFormat="1" x14ac:dyDescent="0.25">
      <c r="E409" s="69"/>
      <c r="F409" s="69"/>
      <c r="G409" s="69"/>
    </row>
    <row r="410" spans="5:7" s="68" customFormat="1" x14ac:dyDescent="0.25">
      <c r="E410" s="69"/>
      <c r="F410" s="69"/>
      <c r="G410" s="69"/>
    </row>
    <row r="411" spans="5:7" s="68" customFormat="1" x14ac:dyDescent="0.25">
      <c r="E411" s="69"/>
      <c r="F411" s="69"/>
      <c r="G411" s="69"/>
    </row>
    <row r="412" spans="5:7" s="68" customFormat="1" x14ac:dyDescent="0.25">
      <c r="E412" s="69"/>
      <c r="F412" s="69"/>
      <c r="G412" s="69"/>
    </row>
    <row r="413" spans="5:7" s="68" customFormat="1" x14ac:dyDescent="0.25">
      <c r="E413" s="69"/>
      <c r="F413" s="69"/>
      <c r="G413" s="69"/>
    </row>
    <row r="414" spans="5:7" s="68" customFormat="1" x14ac:dyDescent="0.25">
      <c r="E414" s="69"/>
      <c r="F414" s="69"/>
      <c r="G414" s="69"/>
    </row>
    <row r="415" spans="5:7" s="68" customFormat="1" x14ac:dyDescent="0.25">
      <c r="E415" s="69"/>
      <c r="F415" s="69"/>
      <c r="G415" s="69"/>
    </row>
    <row r="416" spans="5:7" s="68" customFormat="1" x14ac:dyDescent="0.25">
      <c r="E416" s="69"/>
      <c r="F416" s="69"/>
      <c r="G416" s="69"/>
    </row>
    <row r="417" spans="5:7" s="68" customFormat="1" x14ac:dyDescent="0.25">
      <c r="E417" s="69"/>
      <c r="F417" s="69"/>
      <c r="G417" s="69"/>
    </row>
    <row r="418" spans="5:7" s="68" customFormat="1" x14ac:dyDescent="0.25">
      <c r="E418" s="69"/>
      <c r="F418" s="69"/>
      <c r="G418" s="69"/>
    </row>
    <row r="419" spans="5:7" s="68" customFormat="1" x14ac:dyDescent="0.25">
      <c r="E419" s="69"/>
      <c r="F419" s="69"/>
      <c r="G419" s="69"/>
    </row>
    <row r="420" spans="5:7" s="68" customFormat="1" x14ac:dyDescent="0.25">
      <c r="E420" s="69"/>
      <c r="F420" s="69"/>
      <c r="G420" s="69"/>
    </row>
    <row r="421" spans="5:7" s="68" customFormat="1" x14ac:dyDescent="0.25">
      <c r="E421" s="69"/>
      <c r="F421" s="69"/>
      <c r="G421" s="69"/>
    </row>
    <row r="422" spans="5:7" s="68" customFormat="1" x14ac:dyDescent="0.25">
      <c r="E422" s="69"/>
      <c r="F422" s="69"/>
      <c r="G422" s="69"/>
    </row>
    <row r="423" spans="5:7" s="68" customFormat="1" x14ac:dyDescent="0.25">
      <c r="E423" s="69"/>
      <c r="F423" s="69"/>
      <c r="G423" s="69"/>
    </row>
    <row r="424" spans="5:7" s="68" customFormat="1" x14ac:dyDescent="0.25">
      <c r="E424" s="69"/>
      <c r="F424" s="69"/>
      <c r="G424" s="69"/>
    </row>
    <row r="425" spans="5:7" s="68" customFormat="1" x14ac:dyDescent="0.25">
      <c r="E425" s="69"/>
      <c r="F425" s="69"/>
      <c r="G425" s="69"/>
    </row>
    <row r="426" spans="5:7" s="68" customFormat="1" x14ac:dyDescent="0.25">
      <c r="E426" s="69"/>
      <c r="F426" s="69"/>
      <c r="G426" s="69"/>
    </row>
    <row r="427" spans="5:7" s="68" customFormat="1" x14ac:dyDescent="0.25">
      <c r="E427" s="69"/>
      <c r="F427" s="69"/>
      <c r="G427" s="69"/>
    </row>
    <row r="428" spans="5:7" s="68" customFormat="1" x14ac:dyDescent="0.25">
      <c r="E428" s="69"/>
      <c r="F428" s="69"/>
      <c r="G428" s="69"/>
    </row>
    <row r="429" spans="5:7" s="68" customFormat="1" x14ac:dyDescent="0.25">
      <c r="E429" s="69"/>
      <c r="F429" s="69"/>
      <c r="G429" s="69"/>
    </row>
    <row r="430" spans="5:7" s="68" customFormat="1" x14ac:dyDescent="0.25">
      <c r="E430" s="69"/>
      <c r="F430" s="69"/>
      <c r="G430" s="69"/>
    </row>
    <row r="431" spans="5:7" s="68" customFormat="1" x14ac:dyDescent="0.25">
      <c r="E431" s="69"/>
      <c r="F431" s="69"/>
      <c r="G431" s="69"/>
    </row>
    <row r="432" spans="5:7" s="68" customFormat="1" x14ac:dyDescent="0.25">
      <c r="E432" s="69"/>
      <c r="F432" s="69"/>
      <c r="G432" s="69"/>
    </row>
    <row r="433" spans="5:7" s="68" customFormat="1" x14ac:dyDescent="0.25">
      <c r="E433" s="69"/>
      <c r="F433" s="69"/>
      <c r="G433" s="69"/>
    </row>
    <row r="434" spans="5:7" s="68" customFormat="1" x14ac:dyDescent="0.25">
      <c r="E434" s="69"/>
      <c r="F434" s="69"/>
      <c r="G434" s="69"/>
    </row>
    <row r="435" spans="5:7" s="68" customFormat="1" x14ac:dyDescent="0.25">
      <c r="E435" s="69"/>
      <c r="F435" s="69"/>
      <c r="G435" s="69"/>
    </row>
    <row r="436" spans="5:7" s="68" customFormat="1" x14ac:dyDescent="0.25">
      <c r="E436" s="69"/>
      <c r="F436" s="69"/>
      <c r="G436" s="69"/>
    </row>
    <row r="437" spans="5:7" s="68" customFormat="1" x14ac:dyDescent="0.25">
      <c r="E437" s="69"/>
      <c r="F437" s="69"/>
      <c r="G437" s="69"/>
    </row>
    <row r="438" spans="5:7" s="68" customFormat="1" x14ac:dyDescent="0.25">
      <c r="E438" s="69"/>
      <c r="F438" s="69"/>
      <c r="G438" s="69"/>
    </row>
    <row r="439" spans="5:7" s="68" customFormat="1" x14ac:dyDescent="0.25">
      <c r="E439" s="69"/>
      <c r="F439" s="69"/>
      <c r="G439" s="69"/>
    </row>
    <row r="440" spans="5:7" s="68" customFormat="1" x14ac:dyDescent="0.25">
      <c r="E440" s="69"/>
      <c r="F440" s="69"/>
      <c r="G440" s="69"/>
    </row>
    <row r="441" spans="5:7" s="68" customFormat="1" x14ac:dyDescent="0.25">
      <c r="E441" s="69"/>
      <c r="F441" s="69"/>
      <c r="G441" s="69"/>
    </row>
    <row r="442" spans="5:7" s="68" customFormat="1" x14ac:dyDescent="0.25">
      <c r="E442" s="69"/>
      <c r="F442" s="69"/>
      <c r="G442" s="69"/>
    </row>
    <row r="443" spans="5:7" s="68" customFormat="1" x14ac:dyDescent="0.25">
      <c r="E443" s="69"/>
      <c r="F443" s="69"/>
      <c r="G443" s="69"/>
    </row>
    <row r="444" spans="5:7" s="68" customFormat="1" x14ac:dyDescent="0.25">
      <c r="E444" s="69"/>
      <c r="F444" s="69"/>
      <c r="G444" s="69"/>
    </row>
    <row r="445" spans="5:7" s="68" customFormat="1" x14ac:dyDescent="0.25">
      <c r="E445" s="69"/>
      <c r="F445" s="69"/>
      <c r="G445" s="69"/>
    </row>
    <row r="446" spans="5:7" s="68" customFormat="1" x14ac:dyDescent="0.25">
      <c r="E446" s="69"/>
      <c r="F446" s="69"/>
      <c r="G446" s="69"/>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151"/>
    <dataValidation type="list" allowBlank="1" showInputMessage="1" showErrorMessage="1" sqref="T4:U148 L4:M148 P4:Q148 H4:I149 J149:V149">
      <formula1>балл2</formula1>
    </dataValidation>
    <dataValidation type="list" allowBlank="1" showInputMessage="1" showErrorMessage="1" sqref="R4:S148 N4:O148 J4:K148">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5"/>
  <dimension ref="A1:Y71"/>
  <sheetViews>
    <sheetView topLeftCell="B52" zoomScale="90" zoomScaleNormal="90" workbookViewId="0">
      <selection activeCell="H70" sqref="H70:V71"/>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5703125" style="15" customWidth="1"/>
    <col min="10" max="11" width="7.5703125" style="16" customWidth="1"/>
    <col min="12" max="13" width="7.5703125" style="15" customWidth="1"/>
    <col min="14" max="15" width="7.5703125" style="16" customWidth="1"/>
    <col min="16" max="17" width="7.5703125" style="15" customWidth="1"/>
    <col min="18" max="19" width="7.5703125" style="16" customWidth="1"/>
    <col min="20" max="21" width="7.57031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55</v>
      </c>
      <c r="C4" s="6">
        <f>VLOOKUP(B4,[23]Списки!$C$1:$E$40,2,FALSE)</f>
        <v>11525</v>
      </c>
      <c r="D4" s="6" t="str">
        <f>VLOOKUP(B4,[23]Списки!$C$1:$E$40,3,FALSE)</f>
        <v>СОШ с углуб.</v>
      </c>
      <c r="E4" s="7" t="s">
        <v>22</v>
      </c>
      <c r="F4" s="8">
        <v>75</v>
      </c>
      <c r="G4" s="8">
        <v>65</v>
      </c>
      <c r="H4" s="9"/>
      <c r="I4" s="9">
        <v>2</v>
      </c>
      <c r="J4" s="10"/>
      <c r="K4" s="10">
        <v>1</v>
      </c>
      <c r="L4" s="9"/>
      <c r="M4" s="9">
        <v>0</v>
      </c>
      <c r="N4" s="10">
        <v>1</v>
      </c>
      <c r="O4" s="10"/>
      <c r="P4" s="9">
        <v>2</v>
      </c>
      <c r="Q4" s="9"/>
      <c r="R4" s="10">
        <v>1</v>
      </c>
      <c r="S4" s="10"/>
      <c r="T4" s="9">
        <v>0</v>
      </c>
      <c r="U4" s="9"/>
      <c r="V4" s="11">
        <f>IF(COUNTBLANK(H4:U4)&lt;=7,SUM(H4:U4),"Не писал")</f>
        <v>7</v>
      </c>
      <c r="X4" s="118">
        <v>0</v>
      </c>
      <c r="Y4" s="50">
        <f>COUNTIF(V$4:V142,X4)</f>
        <v>0</v>
      </c>
    </row>
    <row r="5" spans="1:25" x14ac:dyDescent="0.25">
      <c r="A5" s="4" t="s">
        <v>16</v>
      </c>
      <c r="B5" s="12" t="s">
        <v>55</v>
      </c>
      <c r="C5" s="6">
        <f>VLOOKUP(B5,[23]Списки!$C$1:$E$40,2,FALSE)</f>
        <v>11525</v>
      </c>
      <c r="D5" s="6" t="str">
        <f>VLOOKUP(B5,[23]Списки!$C$1:$E$40,3,FALSE)</f>
        <v>СОШ с углуб.</v>
      </c>
      <c r="E5" s="7" t="s">
        <v>22</v>
      </c>
      <c r="F5" s="8">
        <v>75</v>
      </c>
      <c r="G5" s="8">
        <v>65</v>
      </c>
      <c r="H5" s="9"/>
      <c r="I5" s="9">
        <v>2</v>
      </c>
      <c r="J5" s="10">
        <v>1</v>
      </c>
      <c r="K5" s="10"/>
      <c r="L5" s="9"/>
      <c r="M5" s="9">
        <v>0</v>
      </c>
      <c r="N5" s="10">
        <v>1</v>
      </c>
      <c r="O5" s="10"/>
      <c r="P5" s="9">
        <v>2</v>
      </c>
      <c r="Q5" s="9"/>
      <c r="R5" s="10">
        <v>1</v>
      </c>
      <c r="S5" s="10"/>
      <c r="T5" s="9">
        <v>1</v>
      </c>
      <c r="U5" s="9"/>
      <c r="V5" s="11">
        <f t="shared" ref="V5:V68" si="0">IF(COUNTBLANK(H5:U5)&lt;=7,SUM(H5:U5),"Не писал")</f>
        <v>8</v>
      </c>
      <c r="X5" s="118">
        <v>1</v>
      </c>
      <c r="Y5" s="50">
        <f>COUNTIF(V$4:V143,X5)</f>
        <v>0</v>
      </c>
    </row>
    <row r="6" spans="1:25" x14ac:dyDescent="0.25">
      <c r="A6" s="4" t="str">
        <f t="shared" ref="A6:G21" si="1">A5</f>
        <v>Московский</v>
      </c>
      <c r="B6" s="12" t="str">
        <f t="shared" si="1"/>
        <v>ГБОУ СОШ №525</v>
      </c>
      <c r="C6" s="6">
        <f t="shared" si="1"/>
        <v>11525</v>
      </c>
      <c r="D6" s="6" t="str">
        <f t="shared" si="1"/>
        <v>СОШ с углуб.</v>
      </c>
      <c r="E6" s="8" t="str">
        <f t="shared" si="1"/>
        <v>2а</v>
      </c>
      <c r="F6" s="8">
        <f t="shared" si="1"/>
        <v>75</v>
      </c>
      <c r="G6" s="8">
        <f t="shared" si="1"/>
        <v>65</v>
      </c>
      <c r="H6" s="9">
        <v>2</v>
      </c>
      <c r="I6" s="9"/>
      <c r="J6" s="10"/>
      <c r="K6" s="10">
        <v>1</v>
      </c>
      <c r="L6" s="9">
        <v>2</v>
      </c>
      <c r="M6" s="9"/>
      <c r="N6" s="10">
        <v>1</v>
      </c>
      <c r="O6" s="10"/>
      <c r="P6" s="9">
        <v>0</v>
      </c>
      <c r="Q6" s="9"/>
      <c r="R6" s="10">
        <v>1</v>
      </c>
      <c r="S6" s="10"/>
      <c r="T6" s="9">
        <v>0</v>
      </c>
      <c r="U6" s="9"/>
      <c r="V6" s="11">
        <f t="shared" si="0"/>
        <v>7</v>
      </c>
      <c r="X6" s="118">
        <v>2</v>
      </c>
      <c r="Y6" s="50">
        <f>COUNTIF(V$4:V144,X6)</f>
        <v>0</v>
      </c>
    </row>
    <row r="7" spans="1:25" x14ac:dyDescent="0.25">
      <c r="A7" s="4" t="str">
        <f t="shared" si="1"/>
        <v>Московский</v>
      </c>
      <c r="B7" s="12" t="str">
        <f t="shared" si="1"/>
        <v>ГБОУ СОШ №525</v>
      </c>
      <c r="C7" s="6">
        <f t="shared" si="1"/>
        <v>11525</v>
      </c>
      <c r="D7" s="6" t="str">
        <f t="shared" si="1"/>
        <v>СОШ с углуб.</v>
      </c>
      <c r="E7" s="8" t="str">
        <f t="shared" si="1"/>
        <v>2а</v>
      </c>
      <c r="F7" s="8">
        <f t="shared" si="1"/>
        <v>75</v>
      </c>
      <c r="G7" s="8">
        <f t="shared" si="1"/>
        <v>65</v>
      </c>
      <c r="H7" s="9">
        <v>2</v>
      </c>
      <c r="I7" s="9"/>
      <c r="J7" s="10">
        <v>1</v>
      </c>
      <c r="K7" s="10"/>
      <c r="L7" s="9">
        <v>2</v>
      </c>
      <c r="M7" s="9"/>
      <c r="N7" s="10"/>
      <c r="O7" s="10">
        <v>0</v>
      </c>
      <c r="P7" s="9">
        <v>0</v>
      </c>
      <c r="Q7" s="9"/>
      <c r="R7" s="10"/>
      <c r="S7" s="10">
        <v>0</v>
      </c>
      <c r="T7" s="9">
        <v>0</v>
      </c>
      <c r="U7" s="9"/>
      <c r="V7" s="11">
        <f t="shared" si="0"/>
        <v>5</v>
      </c>
      <c r="X7" s="118">
        <v>3</v>
      </c>
      <c r="Y7" s="50">
        <f>COUNTIF(V$4:V145,X7)</f>
        <v>0</v>
      </c>
    </row>
    <row r="8" spans="1:25" x14ac:dyDescent="0.25">
      <c r="A8" s="4" t="str">
        <f t="shared" si="1"/>
        <v>Московский</v>
      </c>
      <c r="B8" s="12" t="str">
        <f t="shared" si="1"/>
        <v>ГБОУ СОШ №525</v>
      </c>
      <c r="C8" s="6">
        <f t="shared" si="1"/>
        <v>11525</v>
      </c>
      <c r="D8" s="6" t="str">
        <f t="shared" si="1"/>
        <v>СОШ с углуб.</v>
      </c>
      <c r="E8" s="8" t="str">
        <f t="shared" si="1"/>
        <v>2а</v>
      </c>
      <c r="F8" s="8">
        <f t="shared" si="1"/>
        <v>75</v>
      </c>
      <c r="G8" s="8">
        <f t="shared" si="1"/>
        <v>65</v>
      </c>
      <c r="H8" s="9">
        <v>2</v>
      </c>
      <c r="I8" s="9"/>
      <c r="J8" s="10">
        <v>1</v>
      </c>
      <c r="K8" s="10"/>
      <c r="L8" s="9">
        <v>0</v>
      </c>
      <c r="M8" s="9"/>
      <c r="N8" s="10">
        <v>1</v>
      </c>
      <c r="O8" s="10"/>
      <c r="P8" s="9">
        <v>0</v>
      </c>
      <c r="Q8" s="9"/>
      <c r="R8" s="10"/>
      <c r="S8" s="10">
        <v>0</v>
      </c>
      <c r="T8" s="9"/>
      <c r="U8" s="9">
        <v>0</v>
      </c>
      <c r="V8" s="11">
        <f t="shared" si="0"/>
        <v>4</v>
      </c>
      <c r="X8" s="118">
        <v>4</v>
      </c>
      <c r="Y8" s="50">
        <f>COUNTIF(V$4:V146,X8)</f>
        <v>1</v>
      </c>
    </row>
    <row r="9" spans="1:25" x14ac:dyDescent="0.25">
      <c r="A9" s="4" t="str">
        <f t="shared" si="1"/>
        <v>Московский</v>
      </c>
      <c r="B9" s="12" t="str">
        <f t="shared" si="1"/>
        <v>ГБОУ СОШ №525</v>
      </c>
      <c r="C9" s="6">
        <f t="shared" si="1"/>
        <v>11525</v>
      </c>
      <c r="D9" s="6" t="str">
        <f t="shared" si="1"/>
        <v>СОШ с углуб.</v>
      </c>
      <c r="E9" s="8" t="str">
        <f t="shared" si="1"/>
        <v>2а</v>
      </c>
      <c r="F9" s="8">
        <f t="shared" si="1"/>
        <v>75</v>
      </c>
      <c r="G9" s="8">
        <f t="shared" si="1"/>
        <v>65</v>
      </c>
      <c r="H9" s="9">
        <v>2</v>
      </c>
      <c r="I9" s="9"/>
      <c r="J9" s="10"/>
      <c r="K9" s="10">
        <v>0</v>
      </c>
      <c r="L9" s="9">
        <v>0</v>
      </c>
      <c r="M9" s="9"/>
      <c r="N9" s="10">
        <v>1</v>
      </c>
      <c r="O9" s="10"/>
      <c r="P9" s="9">
        <v>2</v>
      </c>
      <c r="Q9" s="9"/>
      <c r="R9" s="10">
        <v>1</v>
      </c>
      <c r="S9" s="10"/>
      <c r="T9" s="9"/>
      <c r="U9" s="9">
        <v>1</v>
      </c>
      <c r="V9" s="11">
        <f t="shared" si="0"/>
        <v>7</v>
      </c>
      <c r="X9" s="118">
        <v>5</v>
      </c>
      <c r="Y9" s="50">
        <f>COUNTIF(V$4:V147,X9)</f>
        <v>4</v>
      </c>
    </row>
    <row r="10" spans="1:25" x14ac:dyDescent="0.25">
      <c r="A10" s="4" t="str">
        <f t="shared" si="1"/>
        <v>Московский</v>
      </c>
      <c r="B10" s="12" t="str">
        <f t="shared" si="1"/>
        <v>ГБОУ СОШ №525</v>
      </c>
      <c r="C10" s="6">
        <f t="shared" si="1"/>
        <v>11525</v>
      </c>
      <c r="D10" s="6" t="str">
        <f t="shared" si="1"/>
        <v>СОШ с углуб.</v>
      </c>
      <c r="E10" s="8" t="str">
        <f t="shared" si="1"/>
        <v>2а</v>
      </c>
      <c r="F10" s="8">
        <f t="shared" si="1"/>
        <v>75</v>
      </c>
      <c r="G10" s="8">
        <f t="shared" si="1"/>
        <v>65</v>
      </c>
      <c r="H10" s="9">
        <v>1</v>
      </c>
      <c r="I10" s="9"/>
      <c r="J10" s="10">
        <v>1</v>
      </c>
      <c r="K10" s="10"/>
      <c r="L10" s="9">
        <v>2</v>
      </c>
      <c r="M10" s="9"/>
      <c r="N10" s="10"/>
      <c r="O10" s="10">
        <v>0</v>
      </c>
      <c r="P10" s="9">
        <v>2</v>
      </c>
      <c r="Q10" s="9"/>
      <c r="R10" s="10">
        <v>1</v>
      </c>
      <c r="S10" s="10"/>
      <c r="T10" s="9">
        <v>1</v>
      </c>
      <c r="U10" s="9"/>
      <c r="V10" s="11">
        <f t="shared" si="0"/>
        <v>8</v>
      </c>
      <c r="X10" s="118">
        <v>6</v>
      </c>
      <c r="Y10" s="50">
        <f>COUNTIF(V$4:V148,X10)</f>
        <v>2</v>
      </c>
    </row>
    <row r="11" spans="1:25" x14ac:dyDescent="0.25">
      <c r="A11" s="4" t="str">
        <f t="shared" si="1"/>
        <v>Московский</v>
      </c>
      <c r="B11" s="12" t="str">
        <f t="shared" si="1"/>
        <v>ГБОУ СОШ №525</v>
      </c>
      <c r="C11" s="6">
        <f t="shared" si="1"/>
        <v>11525</v>
      </c>
      <c r="D11" s="6" t="str">
        <f t="shared" si="1"/>
        <v>СОШ с углуб.</v>
      </c>
      <c r="E11" s="8" t="str">
        <f t="shared" si="1"/>
        <v>2а</v>
      </c>
      <c r="F11" s="8">
        <f t="shared" si="1"/>
        <v>75</v>
      </c>
      <c r="G11" s="8">
        <f t="shared" si="1"/>
        <v>65</v>
      </c>
      <c r="H11" s="9"/>
      <c r="I11" s="9">
        <v>0</v>
      </c>
      <c r="J11" s="10">
        <v>1</v>
      </c>
      <c r="K11" s="10"/>
      <c r="L11" s="9">
        <v>2</v>
      </c>
      <c r="M11" s="9"/>
      <c r="N11" s="10">
        <v>0</v>
      </c>
      <c r="O11" s="10"/>
      <c r="P11" s="9">
        <v>2</v>
      </c>
      <c r="Q11" s="9"/>
      <c r="R11" s="10">
        <v>0</v>
      </c>
      <c r="S11" s="10"/>
      <c r="T11" s="9">
        <v>1</v>
      </c>
      <c r="U11" s="9"/>
      <c r="V11" s="11">
        <f t="shared" si="0"/>
        <v>6</v>
      </c>
      <c r="X11" s="118">
        <v>7</v>
      </c>
      <c r="Y11" s="50">
        <f>COUNTIF(V$4:V149,X11)</f>
        <v>7</v>
      </c>
    </row>
    <row r="12" spans="1:25" x14ac:dyDescent="0.25">
      <c r="A12" s="4" t="str">
        <f t="shared" si="1"/>
        <v>Московский</v>
      </c>
      <c r="B12" s="12" t="str">
        <f t="shared" si="1"/>
        <v>ГБОУ СОШ №525</v>
      </c>
      <c r="C12" s="6">
        <f t="shared" si="1"/>
        <v>11525</v>
      </c>
      <c r="D12" s="6" t="str">
        <f t="shared" si="1"/>
        <v>СОШ с углуб.</v>
      </c>
      <c r="E12" s="8" t="str">
        <f t="shared" si="1"/>
        <v>2а</v>
      </c>
      <c r="F12" s="8">
        <f t="shared" si="1"/>
        <v>75</v>
      </c>
      <c r="G12" s="8">
        <f t="shared" si="1"/>
        <v>65</v>
      </c>
      <c r="H12" s="9"/>
      <c r="I12" s="9">
        <v>2</v>
      </c>
      <c r="J12" s="10"/>
      <c r="K12" s="10">
        <v>1</v>
      </c>
      <c r="L12" s="9"/>
      <c r="M12" s="9">
        <v>0</v>
      </c>
      <c r="N12" s="10">
        <v>1</v>
      </c>
      <c r="O12" s="10"/>
      <c r="P12" s="9">
        <v>2</v>
      </c>
      <c r="Q12" s="9"/>
      <c r="R12" s="10"/>
      <c r="S12" s="10">
        <v>1</v>
      </c>
      <c r="T12" s="9">
        <v>1</v>
      </c>
      <c r="U12" s="9"/>
      <c r="V12" s="11">
        <f t="shared" si="0"/>
        <v>8</v>
      </c>
      <c r="X12" s="118">
        <v>8</v>
      </c>
      <c r="Y12" s="50">
        <f>COUNTIF(V$4:V150,X12)</f>
        <v>7</v>
      </c>
    </row>
    <row r="13" spans="1:25" x14ac:dyDescent="0.25">
      <c r="A13" s="4" t="str">
        <f t="shared" si="1"/>
        <v>Московский</v>
      </c>
      <c r="B13" s="12" t="str">
        <f t="shared" si="1"/>
        <v>ГБОУ СОШ №525</v>
      </c>
      <c r="C13" s="6">
        <f t="shared" si="1"/>
        <v>11525</v>
      </c>
      <c r="D13" s="6" t="str">
        <f t="shared" si="1"/>
        <v>СОШ с углуб.</v>
      </c>
      <c r="E13" s="8" t="str">
        <f t="shared" si="1"/>
        <v>2а</v>
      </c>
      <c r="F13" s="8">
        <f t="shared" si="1"/>
        <v>75</v>
      </c>
      <c r="G13" s="8">
        <f t="shared" si="1"/>
        <v>65</v>
      </c>
      <c r="H13" s="9"/>
      <c r="I13" s="9">
        <v>2</v>
      </c>
      <c r="J13" s="10"/>
      <c r="K13" s="10">
        <v>1</v>
      </c>
      <c r="L13" s="9"/>
      <c r="M13" s="9">
        <v>0</v>
      </c>
      <c r="N13" s="10">
        <v>1</v>
      </c>
      <c r="O13" s="10"/>
      <c r="P13" s="9">
        <v>2</v>
      </c>
      <c r="Q13" s="9"/>
      <c r="R13" s="10"/>
      <c r="S13" s="10">
        <v>0</v>
      </c>
      <c r="T13" s="9"/>
      <c r="U13" s="9">
        <v>2</v>
      </c>
      <c r="V13" s="11">
        <f t="shared" si="0"/>
        <v>8</v>
      </c>
      <c r="X13" s="118">
        <v>9</v>
      </c>
      <c r="Y13" s="50">
        <f>COUNTIF(V$4:V151,X13)</f>
        <v>15</v>
      </c>
    </row>
    <row r="14" spans="1:25" x14ac:dyDescent="0.25">
      <c r="A14" s="4" t="str">
        <f t="shared" si="1"/>
        <v>Московский</v>
      </c>
      <c r="B14" s="12" t="str">
        <f t="shared" si="1"/>
        <v>ГБОУ СОШ №525</v>
      </c>
      <c r="C14" s="6">
        <f t="shared" si="1"/>
        <v>11525</v>
      </c>
      <c r="D14" s="6" t="str">
        <f t="shared" si="1"/>
        <v>СОШ с углуб.</v>
      </c>
      <c r="E14" s="8" t="str">
        <f t="shared" si="1"/>
        <v>2а</v>
      </c>
      <c r="F14" s="8">
        <f t="shared" si="1"/>
        <v>75</v>
      </c>
      <c r="G14" s="8">
        <f t="shared" si="1"/>
        <v>65</v>
      </c>
      <c r="H14" s="9"/>
      <c r="I14" s="9">
        <v>2</v>
      </c>
      <c r="J14" s="10">
        <v>1</v>
      </c>
      <c r="K14" s="10"/>
      <c r="L14" s="9"/>
      <c r="M14" s="9">
        <v>1</v>
      </c>
      <c r="N14" s="10">
        <v>1</v>
      </c>
      <c r="O14" s="10"/>
      <c r="P14" s="9"/>
      <c r="Q14" s="9">
        <v>2</v>
      </c>
      <c r="R14" s="10">
        <v>1</v>
      </c>
      <c r="S14" s="10"/>
      <c r="T14" s="9"/>
      <c r="U14" s="9">
        <v>1</v>
      </c>
      <c r="V14" s="11">
        <f t="shared" si="0"/>
        <v>9</v>
      </c>
      <c r="X14" s="118">
        <v>10</v>
      </c>
      <c r="Y14" s="50">
        <f>COUNTIF(V$4:V152,X14)</f>
        <v>17</v>
      </c>
    </row>
    <row r="15" spans="1:25" x14ac:dyDescent="0.25">
      <c r="A15" s="4" t="str">
        <f t="shared" si="1"/>
        <v>Московский</v>
      </c>
      <c r="B15" s="12" t="str">
        <f t="shared" si="1"/>
        <v>ГБОУ СОШ №525</v>
      </c>
      <c r="C15" s="6">
        <f t="shared" si="1"/>
        <v>11525</v>
      </c>
      <c r="D15" s="6" t="str">
        <f t="shared" si="1"/>
        <v>СОШ с углуб.</v>
      </c>
      <c r="E15" s="8" t="str">
        <f t="shared" si="1"/>
        <v>2а</v>
      </c>
      <c r="F15" s="8">
        <f t="shared" si="1"/>
        <v>75</v>
      </c>
      <c r="G15" s="8">
        <f t="shared" si="1"/>
        <v>65</v>
      </c>
      <c r="H15" s="9"/>
      <c r="I15" s="9">
        <v>1</v>
      </c>
      <c r="J15" s="10">
        <v>1</v>
      </c>
      <c r="K15" s="10"/>
      <c r="L15" s="9"/>
      <c r="M15" s="9">
        <v>1</v>
      </c>
      <c r="N15" s="10">
        <v>1</v>
      </c>
      <c r="O15" s="10"/>
      <c r="P15" s="9">
        <v>2</v>
      </c>
      <c r="Q15" s="9"/>
      <c r="R15" s="10"/>
      <c r="S15" s="10">
        <v>1</v>
      </c>
      <c r="T15" s="9"/>
      <c r="U15" s="9">
        <v>1</v>
      </c>
      <c r="V15" s="11">
        <f t="shared" si="0"/>
        <v>8</v>
      </c>
      <c r="X15" s="118">
        <v>11</v>
      </c>
      <c r="Y15" s="50">
        <f>COUNTIF(V$4:V153,X15)</f>
        <v>12</v>
      </c>
    </row>
    <row r="16" spans="1:25" x14ac:dyDescent="0.25">
      <c r="A16" s="4" t="str">
        <f t="shared" si="1"/>
        <v>Московский</v>
      </c>
      <c r="B16" s="12" t="str">
        <f t="shared" si="1"/>
        <v>ГБОУ СОШ №525</v>
      </c>
      <c r="C16" s="6">
        <f t="shared" si="1"/>
        <v>11525</v>
      </c>
      <c r="D16" s="6" t="str">
        <f t="shared" si="1"/>
        <v>СОШ с углуб.</v>
      </c>
      <c r="E16" s="8" t="str">
        <f t="shared" si="1"/>
        <v>2а</v>
      </c>
      <c r="F16" s="8">
        <f t="shared" si="1"/>
        <v>75</v>
      </c>
      <c r="G16" s="8">
        <f t="shared" si="1"/>
        <v>65</v>
      </c>
      <c r="H16" s="9">
        <v>2</v>
      </c>
      <c r="I16" s="9"/>
      <c r="J16" s="10">
        <v>1</v>
      </c>
      <c r="K16" s="10"/>
      <c r="L16" s="9"/>
      <c r="M16" s="9">
        <v>1</v>
      </c>
      <c r="N16" s="10">
        <v>1</v>
      </c>
      <c r="O16" s="10"/>
      <c r="P16" s="9">
        <v>2</v>
      </c>
      <c r="Q16" s="9"/>
      <c r="R16" s="10">
        <v>1</v>
      </c>
      <c r="S16" s="10"/>
      <c r="T16" s="9">
        <v>1</v>
      </c>
      <c r="U16" s="9"/>
      <c r="V16" s="11">
        <f t="shared" si="0"/>
        <v>9</v>
      </c>
      <c r="Y16" s="156">
        <f>SUM(Y4:Y15)</f>
        <v>65</v>
      </c>
    </row>
    <row r="17" spans="1:22" x14ac:dyDescent="0.25">
      <c r="A17" s="4" t="str">
        <f t="shared" si="1"/>
        <v>Московский</v>
      </c>
      <c r="B17" s="12" t="str">
        <f t="shared" si="1"/>
        <v>ГБОУ СОШ №525</v>
      </c>
      <c r="C17" s="6">
        <f t="shared" si="1"/>
        <v>11525</v>
      </c>
      <c r="D17" s="6" t="str">
        <f t="shared" si="1"/>
        <v>СОШ с углуб.</v>
      </c>
      <c r="E17" s="8" t="str">
        <f t="shared" si="1"/>
        <v>2а</v>
      </c>
      <c r="F17" s="8">
        <f t="shared" si="1"/>
        <v>75</v>
      </c>
      <c r="G17" s="8">
        <f t="shared" si="1"/>
        <v>65</v>
      </c>
      <c r="H17" s="9"/>
      <c r="I17" s="9">
        <v>2</v>
      </c>
      <c r="J17" s="10"/>
      <c r="K17" s="10">
        <v>1</v>
      </c>
      <c r="L17" s="9">
        <v>2</v>
      </c>
      <c r="M17" s="9"/>
      <c r="N17" s="10">
        <v>1</v>
      </c>
      <c r="O17" s="10"/>
      <c r="P17" s="9">
        <v>2</v>
      </c>
      <c r="Q17" s="9"/>
      <c r="R17" s="10">
        <v>1</v>
      </c>
      <c r="S17" s="10"/>
      <c r="T17" s="9">
        <v>2</v>
      </c>
      <c r="U17" s="9"/>
      <c r="V17" s="11">
        <f t="shared" si="0"/>
        <v>11</v>
      </c>
    </row>
    <row r="18" spans="1:22" x14ac:dyDescent="0.25">
      <c r="A18" s="4" t="str">
        <f t="shared" si="1"/>
        <v>Московский</v>
      </c>
      <c r="B18" s="12" t="str">
        <f t="shared" si="1"/>
        <v>ГБОУ СОШ №525</v>
      </c>
      <c r="C18" s="6">
        <f t="shared" si="1"/>
        <v>11525</v>
      </c>
      <c r="D18" s="6" t="str">
        <f t="shared" si="1"/>
        <v>СОШ с углуб.</v>
      </c>
      <c r="E18" s="8" t="str">
        <f t="shared" si="1"/>
        <v>2а</v>
      </c>
      <c r="F18" s="8">
        <f t="shared" si="1"/>
        <v>75</v>
      </c>
      <c r="G18" s="8">
        <f t="shared" si="1"/>
        <v>65</v>
      </c>
      <c r="H18" s="9">
        <v>2</v>
      </c>
      <c r="I18" s="9"/>
      <c r="J18" s="10">
        <v>1</v>
      </c>
      <c r="K18" s="10"/>
      <c r="L18" s="9"/>
      <c r="M18" s="9">
        <v>1</v>
      </c>
      <c r="N18" s="10"/>
      <c r="O18" s="10">
        <v>1</v>
      </c>
      <c r="P18" s="9">
        <v>2</v>
      </c>
      <c r="Q18" s="9"/>
      <c r="R18" s="10">
        <v>1</v>
      </c>
      <c r="S18" s="10"/>
      <c r="T18" s="9">
        <v>2</v>
      </c>
      <c r="U18" s="9"/>
      <c r="V18" s="11">
        <f t="shared" si="0"/>
        <v>10</v>
      </c>
    </row>
    <row r="19" spans="1:22" x14ac:dyDescent="0.25">
      <c r="A19" s="4" t="str">
        <f t="shared" si="1"/>
        <v>Московский</v>
      </c>
      <c r="B19" s="12" t="str">
        <f t="shared" si="1"/>
        <v>ГБОУ СОШ №525</v>
      </c>
      <c r="C19" s="6">
        <f t="shared" si="1"/>
        <v>11525</v>
      </c>
      <c r="D19" s="6" t="str">
        <f t="shared" si="1"/>
        <v>СОШ с углуб.</v>
      </c>
      <c r="E19" s="8" t="str">
        <f t="shared" si="1"/>
        <v>2а</v>
      </c>
      <c r="F19" s="8">
        <f t="shared" si="1"/>
        <v>75</v>
      </c>
      <c r="G19" s="8">
        <f t="shared" si="1"/>
        <v>65</v>
      </c>
      <c r="H19" s="9">
        <v>2</v>
      </c>
      <c r="I19" s="9"/>
      <c r="J19" s="10"/>
      <c r="K19" s="10">
        <v>1</v>
      </c>
      <c r="L19" s="9"/>
      <c r="M19" s="9">
        <v>1</v>
      </c>
      <c r="N19" s="10">
        <v>1</v>
      </c>
      <c r="O19" s="10"/>
      <c r="P19" s="9"/>
      <c r="Q19" s="9">
        <v>2</v>
      </c>
      <c r="R19" s="10"/>
      <c r="S19" s="10">
        <v>1</v>
      </c>
      <c r="T19" s="9">
        <v>2</v>
      </c>
      <c r="U19" s="9"/>
      <c r="V19" s="11">
        <f t="shared" si="0"/>
        <v>10</v>
      </c>
    </row>
    <row r="20" spans="1:22" x14ac:dyDescent="0.25">
      <c r="A20" s="4" t="str">
        <f t="shared" si="1"/>
        <v>Московский</v>
      </c>
      <c r="B20" s="12" t="str">
        <f t="shared" si="1"/>
        <v>ГБОУ СОШ №525</v>
      </c>
      <c r="C20" s="6">
        <f t="shared" si="1"/>
        <v>11525</v>
      </c>
      <c r="D20" s="6" t="str">
        <f t="shared" si="1"/>
        <v>СОШ с углуб.</v>
      </c>
      <c r="E20" s="8" t="str">
        <f t="shared" si="1"/>
        <v>2а</v>
      </c>
      <c r="F20" s="8">
        <f t="shared" si="1"/>
        <v>75</v>
      </c>
      <c r="G20" s="8">
        <f t="shared" si="1"/>
        <v>65</v>
      </c>
      <c r="H20" s="9">
        <v>2</v>
      </c>
      <c r="I20" s="9"/>
      <c r="J20" s="10">
        <v>0</v>
      </c>
      <c r="K20" s="10"/>
      <c r="L20" s="9">
        <v>2</v>
      </c>
      <c r="M20" s="9"/>
      <c r="N20" s="10">
        <v>1</v>
      </c>
      <c r="O20" s="10"/>
      <c r="P20" s="9">
        <v>2</v>
      </c>
      <c r="Q20" s="9"/>
      <c r="R20" s="10">
        <v>1</v>
      </c>
      <c r="S20" s="10"/>
      <c r="T20" s="9">
        <v>2</v>
      </c>
      <c r="U20" s="9"/>
      <c r="V20" s="11">
        <f t="shared" si="0"/>
        <v>10</v>
      </c>
    </row>
    <row r="21" spans="1:22" x14ac:dyDescent="0.25">
      <c r="A21" s="4" t="str">
        <f t="shared" si="1"/>
        <v>Московский</v>
      </c>
      <c r="B21" s="12" t="str">
        <f t="shared" si="1"/>
        <v>ГБОУ СОШ №525</v>
      </c>
      <c r="C21" s="6">
        <f t="shared" si="1"/>
        <v>11525</v>
      </c>
      <c r="D21" s="6" t="str">
        <f t="shared" si="1"/>
        <v>СОШ с углуб.</v>
      </c>
      <c r="E21" s="8" t="str">
        <f t="shared" si="1"/>
        <v>2а</v>
      </c>
      <c r="F21" s="8">
        <f t="shared" si="1"/>
        <v>75</v>
      </c>
      <c r="G21" s="8">
        <f t="shared" si="1"/>
        <v>65</v>
      </c>
      <c r="H21" s="9">
        <v>2</v>
      </c>
      <c r="I21" s="9"/>
      <c r="J21" s="10">
        <v>1</v>
      </c>
      <c r="K21" s="10"/>
      <c r="L21" s="9"/>
      <c r="M21" s="9">
        <v>1</v>
      </c>
      <c r="N21" s="10">
        <v>1</v>
      </c>
      <c r="O21" s="10"/>
      <c r="P21" s="9">
        <v>2</v>
      </c>
      <c r="Q21" s="9"/>
      <c r="R21" s="10">
        <v>1</v>
      </c>
      <c r="S21" s="10"/>
      <c r="T21" s="9">
        <v>1</v>
      </c>
      <c r="U21" s="9"/>
      <c r="V21" s="11">
        <f t="shared" si="0"/>
        <v>9</v>
      </c>
    </row>
    <row r="22" spans="1:22" x14ac:dyDescent="0.25">
      <c r="A22" s="4" t="str">
        <f t="shared" ref="A22:G37" si="2">A21</f>
        <v>Московский</v>
      </c>
      <c r="B22" s="12" t="str">
        <f t="shared" si="2"/>
        <v>ГБОУ СОШ №525</v>
      </c>
      <c r="C22" s="6">
        <f t="shared" si="2"/>
        <v>11525</v>
      </c>
      <c r="D22" s="6" t="str">
        <f t="shared" si="2"/>
        <v>СОШ с углуб.</v>
      </c>
      <c r="E22" s="8" t="str">
        <f t="shared" si="2"/>
        <v>2а</v>
      </c>
      <c r="F22" s="8">
        <f t="shared" si="2"/>
        <v>75</v>
      </c>
      <c r="G22" s="8">
        <f t="shared" si="2"/>
        <v>65</v>
      </c>
      <c r="H22" s="9"/>
      <c r="I22" s="9">
        <v>0</v>
      </c>
      <c r="J22" s="10">
        <v>1</v>
      </c>
      <c r="K22" s="10"/>
      <c r="L22" s="9">
        <v>0</v>
      </c>
      <c r="M22" s="9"/>
      <c r="N22" s="10">
        <v>1</v>
      </c>
      <c r="O22" s="10"/>
      <c r="P22" s="9">
        <v>2</v>
      </c>
      <c r="Q22" s="9"/>
      <c r="R22" s="10">
        <v>1</v>
      </c>
      <c r="S22" s="10"/>
      <c r="T22" s="9"/>
      <c r="U22" s="9">
        <v>1</v>
      </c>
      <c r="V22" s="11">
        <f t="shared" si="0"/>
        <v>6</v>
      </c>
    </row>
    <row r="23" spans="1:22" x14ac:dyDescent="0.25">
      <c r="A23" s="4" t="str">
        <f t="shared" si="2"/>
        <v>Московский</v>
      </c>
      <c r="B23" s="12" t="str">
        <f t="shared" si="2"/>
        <v>ГБОУ СОШ №525</v>
      </c>
      <c r="C23" s="6">
        <f t="shared" si="2"/>
        <v>11525</v>
      </c>
      <c r="D23" s="6" t="str">
        <f t="shared" si="2"/>
        <v>СОШ с углуб.</v>
      </c>
      <c r="E23" s="8" t="str">
        <f t="shared" si="2"/>
        <v>2а</v>
      </c>
      <c r="F23" s="8">
        <f t="shared" si="2"/>
        <v>75</v>
      </c>
      <c r="G23" s="8">
        <f t="shared" si="2"/>
        <v>65</v>
      </c>
      <c r="H23" s="9">
        <v>2</v>
      </c>
      <c r="I23" s="9"/>
      <c r="J23" s="10"/>
      <c r="K23" s="10">
        <v>1</v>
      </c>
      <c r="L23" s="9">
        <v>2</v>
      </c>
      <c r="M23" s="9"/>
      <c r="N23" s="10">
        <v>1</v>
      </c>
      <c r="O23" s="10"/>
      <c r="P23" s="9">
        <v>2</v>
      </c>
      <c r="Q23" s="9"/>
      <c r="R23" s="10">
        <v>1</v>
      </c>
      <c r="S23" s="10"/>
      <c r="T23" s="9">
        <v>0</v>
      </c>
      <c r="U23" s="9"/>
      <c r="V23" s="11">
        <f t="shared" si="0"/>
        <v>9</v>
      </c>
    </row>
    <row r="24" spans="1:22" x14ac:dyDescent="0.25">
      <c r="A24" s="4" t="str">
        <f t="shared" si="2"/>
        <v>Московский</v>
      </c>
      <c r="B24" s="12" t="str">
        <f t="shared" si="2"/>
        <v>ГБОУ СОШ №525</v>
      </c>
      <c r="C24" s="6">
        <f t="shared" si="2"/>
        <v>11525</v>
      </c>
      <c r="D24" s="6" t="str">
        <f t="shared" si="2"/>
        <v>СОШ с углуб.</v>
      </c>
      <c r="E24" s="8" t="str">
        <f t="shared" si="2"/>
        <v>2а</v>
      </c>
      <c r="F24" s="8">
        <f t="shared" si="2"/>
        <v>75</v>
      </c>
      <c r="G24" s="8">
        <f t="shared" si="2"/>
        <v>65</v>
      </c>
      <c r="H24" s="9"/>
      <c r="I24" s="9">
        <v>2</v>
      </c>
      <c r="J24" s="10">
        <v>1</v>
      </c>
      <c r="K24" s="10"/>
      <c r="L24" s="9">
        <v>2</v>
      </c>
      <c r="M24" s="9"/>
      <c r="N24" s="10">
        <v>1</v>
      </c>
      <c r="O24" s="10"/>
      <c r="P24" s="9"/>
      <c r="Q24" s="9">
        <v>2</v>
      </c>
      <c r="R24" s="10"/>
      <c r="S24" s="10">
        <v>1</v>
      </c>
      <c r="T24" s="9">
        <v>1</v>
      </c>
      <c r="U24" s="9"/>
      <c r="V24" s="11">
        <f t="shared" si="0"/>
        <v>10</v>
      </c>
    </row>
    <row r="25" spans="1:22" x14ac:dyDescent="0.25">
      <c r="A25" s="4" t="str">
        <f t="shared" si="2"/>
        <v>Московский</v>
      </c>
      <c r="B25" s="12" t="str">
        <f t="shared" si="2"/>
        <v>ГБОУ СОШ №525</v>
      </c>
      <c r="C25" s="6">
        <f t="shared" si="2"/>
        <v>11525</v>
      </c>
      <c r="D25" s="6" t="str">
        <f t="shared" si="2"/>
        <v>СОШ с углуб.</v>
      </c>
      <c r="E25" s="8" t="str">
        <f t="shared" si="2"/>
        <v>2а</v>
      </c>
      <c r="F25" s="8">
        <f t="shared" si="2"/>
        <v>75</v>
      </c>
      <c r="G25" s="8">
        <f t="shared" si="2"/>
        <v>65</v>
      </c>
      <c r="H25" s="9">
        <v>2</v>
      </c>
      <c r="I25" s="9"/>
      <c r="J25" s="10"/>
      <c r="K25" s="10">
        <v>1</v>
      </c>
      <c r="L25" s="9">
        <v>2</v>
      </c>
      <c r="M25" s="9"/>
      <c r="N25" s="10">
        <v>1</v>
      </c>
      <c r="O25" s="10"/>
      <c r="P25" s="9">
        <v>2</v>
      </c>
      <c r="Q25" s="9"/>
      <c r="R25" s="10">
        <v>1</v>
      </c>
      <c r="S25" s="10"/>
      <c r="T25" s="9">
        <v>1</v>
      </c>
      <c r="U25" s="9"/>
      <c r="V25" s="11">
        <f t="shared" si="0"/>
        <v>10</v>
      </c>
    </row>
    <row r="26" spans="1:22" x14ac:dyDescent="0.25">
      <c r="A26" s="4" t="str">
        <f t="shared" si="2"/>
        <v>Московский</v>
      </c>
      <c r="B26" s="12" t="str">
        <f t="shared" si="2"/>
        <v>ГБОУ СОШ №525</v>
      </c>
      <c r="C26" s="6">
        <f t="shared" si="2"/>
        <v>11525</v>
      </c>
      <c r="D26" s="6" t="str">
        <f t="shared" si="2"/>
        <v>СОШ с углуб.</v>
      </c>
      <c r="E26" s="8" t="str">
        <f t="shared" si="2"/>
        <v>2а</v>
      </c>
      <c r="F26" s="8">
        <f t="shared" si="2"/>
        <v>75</v>
      </c>
      <c r="G26" s="8">
        <f t="shared" si="2"/>
        <v>65</v>
      </c>
      <c r="H26" s="9">
        <v>2</v>
      </c>
      <c r="I26" s="9"/>
      <c r="J26" s="10">
        <v>1</v>
      </c>
      <c r="K26" s="10"/>
      <c r="L26" s="9">
        <v>0</v>
      </c>
      <c r="M26" s="9"/>
      <c r="N26" s="10">
        <v>1</v>
      </c>
      <c r="O26" s="10"/>
      <c r="P26" s="9">
        <v>2</v>
      </c>
      <c r="Q26" s="9"/>
      <c r="R26" s="10">
        <v>1</v>
      </c>
      <c r="S26" s="10"/>
      <c r="T26" s="9">
        <v>0</v>
      </c>
      <c r="U26" s="9"/>
      <c r="V26" s="11">
        <f t="shared" si="0"/>
        <v>7</v>
      </c>
    </row>
    <row r="27" spans="1:22" x14ac:dyDescent="0.25">
      <c r="A27" s="4" t="str">
        <f t="shared" si="2"/>
        <v>Московский</v>
      </c>
      <c r="B27" s="12" t="str">
        <f t="shared" si="2"/>
        <v>ГБОУ СОШ №525</v>
      </c>
      <c r="C27" s="6">
        <f t="shared" si="2"/>
        <v>11525</v>
      </c>
      <c r="D27" s="6" t="str">
        <f t="shared" si="2"/>
        <v>СОШ с углуб.</v>
      </c>
      <c r="E27" s="8" t="str">
        <f t="shared" si="2"/>
        <v>2а</v>
      </c>
      <c r="F27" s="8">
        <f t="shared" si="2"/>
        <v>75</v>
      </c>
      <c r="G27" s="8">
        <f t="shared" si="2"/>
        <v>65</v>
      </c>
      <c r="H27" s="9">
        <v>2</v>
      </c>
      <c r="I27" s="9"/>
      <c r="J27" s="10"/>
      <c r="K27" s="10">
        <v>1</v>
      </c>
      <c r="L27" s="9">
        <v>0</v>
      </c>
      <c r="M27" s="9"/>
      <c r="N27" s="10">
        <v>1</v>
      </c>
      <c r="O27" s="10"/>
      <c r="P27" s="9">
        <v>0</v>
      </c>
      <c r="Q27" s="9"/>
      <c r="R27" s="10"/>
      <c r="S27" s="10">
        <v>1</v>
      </c>
      <c r="T27" s="9"/>
      <c r="U27" s="9">
        <v>0</v>
      </c>
      <c r="V27" s="11">
        <f t="shared" si="0"/>
        <v>5</v>
      </c>
    </row>
    <row r="28" spans="1:22" x14ac:dyDescent="0.25">
      <c r="A28" s="4" t="str">
        <f t="shared" si="2"/>
        <v>Московский</v>
      </c>
      <c r="B28" s="12" t="str">
        <f t="shared" si="2"/>
        <v>ГБОУ СОШ №525</v>
      </c>
      <c r="C28" s="6">
        <f t="shared" si="2"/>
        <v>11525</v>
      </c>
      <c r="D28" s="6" t="str">
        <f t="shared" si="2"/>
        <v>СОШ с углуб.</v>
      </c>
      <c r="E28" s="8" t="str">
        <f t="shared" si="2"/>
        <v>2а</v>
      </c>
      <c r="F28" s="8">
        <f t="shared" si="2"/>
        <v>75</v>
      </c>
      <c r="G28" s="8">
        <f t="shared" si="2"/>
        <v>65</v>
      </c>
      <c r="H28" s="9">
        <v>1</v>
      </c>
      <c r="I28" s="9"/>
      <c r="J28" s="10">
        <v>1</v>
      </c>
      <c r="K28" s="10"/>
      <c r="L28" s="9"/>
      <c r="M28" s="9">
        <v>1</v>
      </c>
      <c r="N28" s="10">
        <v>1</v>
      </c>
      <c r="O28" s="10"/>
      <c r="P28" s="9">
        <v>2</v>
      </c>
      <c r="Q28" s="9"/>
      <c r="R28" s="10">
        <v>1</v>
      </c>
      <c r="S28" s="10"/>
      <c r="T28" s="9">
        <v>0</v>
      </c>
      <c r="U28" s="9"/>
      <c r="V28" s="11">
        <f t="shared" si="0"/>
        <v>7</v>
      </c>
    </row>
    <row r="29" spans="1:22" x14ac:dyDescent="0.25">
      <c r="A29" s="4" t="str">
        <f t="shared" si="2"/>
        <v>Московский</v>
      </c>
      <c r="B29" s="12" t="str">
        <f t="shared" si="2"/>
        <v>ГБОУ СОШ №525</v>
      </c>
      <c r="C29" s="6">
        <f t="shared" si="2"/>
        <v>11525</v>
      </c>
      <c r="D29" s="6" t="str">
        <f t="shared" si="2"/>
        <v>СОШ с углуб.</v>
      </c>
      <c r="E29" s="8" t="str">
        <f t="shared" si="2"/>
        <v>2а</v>
      </c>
      <c r="F29" s="8">
        <f t="shared" si="2"/>
        <v>75</v>
      </c>
      <c r="G29" s="8">
        <f t="shared" si="2"/>
        <v>65</v>
      </c>
      <c r="H29" s="9">
        <v>2</v>
      </c>
      <c r="I29" s="9"/>
      <c r="J29" s="10">
        <v>1</v>
      </c>
      <c r="K29" s="10"/>
      <c r="L29" s="9">
        <v>2</v>
      </c>
      <c r="M29" s="9"/>
      <c r="N29" s="10">
        <v>1</v>
      </c>
      <c r="O29" s="10"/>
      <c r="P29" s="9">
        <v>0</v>
      </c>
      <c r="Q29" s="9"/>
      <c r="R29" s="10">
        <v>1</v>
      </c>
      <c r="S29" s="10"/>
      <c r="T29" s="9">
        <v>0</v>
      </c>
      <c r="U29" s="9"/>
      <c r="V29" s="11">
        <f t="shared" si="0"/>
        <v>7</v>
      </c>
    </row>
    <row r="30" spans="1:22" x14ac:dyDescent="0.25">
      <c r="A30" s="4" t="str">
        <f t="shared" si="2"/>
        <v>Московский</v>
      </c>
      <c r="B30" s="12" t="str">
        <f t="shared" si="2"/>
        <v>ГБОУ СОШ №525</v>
      </c>
      <c r="C30" s="6">
        <f t="shared" si="2"/>
        <v>11525</v>
      </c>
      <c r="D30" s="6" t="str">
        <f t="shared" si="2"/>
        <v>СОШ с углуб.</v>
      </c>
      <c r="E30" s="8" t="str">
        <f t="shared" si="2"/>
        <v>2а</v>
      </c>
      <c r="F30" s="8">
        <f t="shared" si="2"/>
        <v>75</v>
      </c>
      <c r="G30" s="8">
        <f t="shared" si="2"/>
        <v>65</v>
      </c>
      <c r="H30" s="9">
        <v>2</v>
      </c>
      <c r="I30" s="9"/>
      <c r="J30" s="10">
        <v>1</v>
      </c>
      <c r="K30" s="10"/>
      <c r="L30" s="9">
        <v>2</v>
      </c>
      <c r="M30" s="9"/>
      <c r="N30" s="10">
        <v>1</v>
      </c>
      <c r="O30" s="10"/>
      <c r="P30" s="9">
        <v>2</v>
      </c>
      <c r="Q30" s="9"/>
      <c r="R30" s="10">
        <v>1</v>
      </c>
      <c r="S30" s="10"/>
      <c r="T30" s="9"/>
      <c r="U30" s="9">
        <v>2</v>
      </c>
      <c r="V30" s="11">
        <f t="shared" si="0"/>
        <v>11</v>
      </c>
    </row>
    <row r="31" spans="1:22" x14ac:dyDescent="0.25">
      <c r="A31" s="4" t="str">
        <f t="shared" si="2"/>
        <v>Московский</v>
      </c>
      <c r="B31" s="12" t="str">
        <f t="shared" si="2"/>
        <v>ГБОУ СОШ №525</v>
      </c>
      <c r="C31" s="6">
        <f t="shared" si="2"/>
        <v>11525</v>
      </c>
      <c r="D31" s="6" t="str">
        <f t="shared" si="2"/>
        <v>СОШ с углуб.</v>
      </c>
      <c r="E31" s="8" t="str">
        <f t="shared" si="2"/>
        <v>2а</v>
      </c>
      <c r="F31" s="8">
        <f t="shared" si="2"/>
        <v>75</v>
      </c>
      <c r="G31" s="8">
        <f t="shared" si="2"/>
        <v>65</v>
      </c>
      <c r="H31" s="9">
        <v>0</v>
      </c>
      <c r="I31" s="9"/>
      <c r="J31" s="10"/>
      <c r="K31" s="10">
        <v>1</v>
      </c>
      <c r="L31" s="9">
        <v>2</v>
      </c>
      <c r="M31" s="9"/>
      <c r="N31" s="10">
        <v>1</v>
      </c>
      <c r="O31" s="10"/>
      <c r="P31" s="9">
        <v>0</v>
      </c>
      <c r="Q31" s="9"/>
      <c r="R31" s="10">
        <v>1</v>
      </c>
      <c r="S31" s="10"/>
      <c r="T31" s="9">
        <v>0</v>
      </c>
      <c r="U31" s="9"/>
      <c r="V31" s="11">
        <f t="shared" si="0"/>
        <v>5</v>
      </c>
    </row>
    <row r="32" spans="1:22" x14ac:dyDescent="0.25">
      <c r="A32" s="4" t="str">
        <f t="shared" si="2"/>
        <v>Московский</v>
      </c>
      <c r="B32" s="12" t="str">
        <f t="shared" si="2"/>
        <v>ГБОУ СОШ №525</v>
      </c>
      <c r="C32" s="6">
        <f t="shared" si="2"/>
        <v>11525</v>
      </c>
      <c r="D32" s="6" t="str">
        <f t="shared" si="2"/>
        <v>СОШ с углуб.</v>
      </c>
      <c r="E32" s="8" t="str">
        <f t="shared" si="2"/>
        <v>2а</v>
      </c>
      <c r="F32" s="8">
        <f t="shared" si="2"/>
        <v>75</v>
      </c>
      <c r="G32" s="8">
        <f t="shared" si="2"/>
        <v>65</v>
      </c>
      <c r="H32" s="9">
        <v>0</v>
      </c>
      <c r="I32" s="9"/>
      <c r="J32" s="10"/>
      <c r="K32" s="10">
        <v>0</v>
      </c>
      <c r="L32" s="9"/>
      <c r="M32" s="9">
        <v>1</v>
      </c>
      <c r="N32" s="10">
        <v>0</v>
      </c>
      <c r="O32" s="10"/>
      <c r="P32" s="9">
        <v>2</v>
      </c>
      <c r="Q32" s="9"/>
      <c r="R32" s="10">
        <v>1</v>
      </c>
      <c r="S32" s="10"/>
      <c r="T32" s="9">
        <v>1</v>
      </c>
      <c r="U32" s="9"/>
      <c r="V32" s="11">
        <f t="shared" si="0"/>
        <v>5</v>
      </c>
    </row>
    <row r="33" spans="1:22" x14ac:dyDescent="0.25">
      <c r="A33" s="4" t="str">
        <f t="shared" si="2"/>
        <v>Московский</v>
      </c>
      <c r="B33" s="12" t="str">
        <f t="shared" si="2"/>
        <v>ГБОУ СОШ №525</v>
      </c>
      <c r="C33" s="6">
        <f t="shared" si="2"/>
        <v>11525</v>
      </c>
      <c r="D33" s="6" t="str">
        <f t="shared" si="2"/>
        <v>СОШ с углуб.</v>
      </c>
      <c r="E33" s="8" t="str">
        <f t="shared" si="2"/>
        <v>2а</v>
      </c>
      <c r="F33" s="8">
        <f t="shared" si="2"/>
        <v>75</v>
      </c>
      <c r="G33" s="8">
        <f t="shared" si="2"/>
        <v>65</v>
      </c>
      <c r="H33" s="9">
        <v>2</v>
      </c>
      <c r="I33" s="9"/>
      <c r="J33" s="10">
        <v>1</v>
      </c>
      <c r="K33" s="10"/>
      <c r="L33" s="9">
        <v>2</v>
      </c>
      <c r="M33" s="9"/>
      <c r="N33" s="10"/>
      <c r="O33" s="10">
        <v>0</v>
      </c>
      <c r="P33" s="9"/>
      <c r="Q33" s="9">
        <v>2</v>
      </c>
      <c r="R33" s="10">
        <v>1</v>
      </c>
      <c r="S33" s="10"/>
      <c r="T33" s="9">
        <v>1</v>
      </c>
      <c r="U33" s="9"/>
      <c r="V33" s="11">
        <f t="shared" si="0"/>
        <v>9</v>
      </c>
    </row>
    <row r="34" spans="1:22" x14ac:dyDescent="0.25">
      <c r="A34" s="4" t="str">
        <f t="shared" si="2"/>
        <v>Московский</v>
      </c>
      <c r="B34" s="12" t="str">
        <f t="shared" si="2"/>
        <v>ГБОУ СОШ №525</v>
      </c>
      <c r="C34" s="6">
        <f t="shared" si="2"/>
        <v>11525</v>
      </c>
      <c r="D34" s="6" t="str">
        <f t="shared" si="2"/>
        <v>СОШ с углуб.</v>
      </c>
      <c r="E34" s="8" t="str">
        <f t="shared" si="2"/>
        <v>2а</v>
      </c>
      <c r="F34" s="8">
        <f t="shared" si="2"/>
        <v>75</v>
      </c>
      <c r="G34" s="8">
        <f t="shared" si="2"/>
        <v>65</v>
      </c>
      <c r="H34" s="9"/>
      <c r="I34" s="9">
        <v>2</v>
      </c>
      <c r="J34" s="10">
        <v>0</v>
      </c>
      <c r="K34" s="10"/>
      <c r="L34" s="9"/>
      <c r="M34" s="9">
        <v>2</v>
      </c>
      <c r="N34" s="10">
        <v>1</v>
      </c>
      <c r="O34" s="10"/>
      <c r="P34" s="9"/>
      <c r="Q34" s="9">
        <v>2</v>
      </c>
      <c r="R34" s="10"/>
      <c r="S34" s="10">
        <v>1</v>
      </c>
      <c r="T34" s="9">
        <v>1</v>
      </c>
      <c r="U34" s="9"/>
      <c r="V34" s="11">
        <f t="shared" si="0"/>
        <v>9</v>
      </c>
    </row>
    <row r="35" spans="1:22" x14ac:dyDescent="0.25">
      <c r="A35" s="4" t="str">
        <f t="shared" si="2"/>
        <v>Московский</v>
      </c>
      <c r="B35" s="12" t="str">
        <f t="shared" si="2"/>
        <v>ГБОУ СОШ №525</v>
      </c>
      <c r="C35" s="6">
        <f t="shared" si="2"/>
        <v>11525</v>
      </c>
      <c r="D35" s="6" t="str">
        <f t="shared" si="2"/>
        <v>СОШ с углуб.</v>
      </c>
      <c r="E35" s="8" t="str">
        <f t="shared" si="2"/>
        <v>2а</v>
      </c>
      <c r="F35" s="8">
        <f t="shared" si="2"/>
        <v>75</v>
      </c>
      <c r="G35" s="8">
        <f t="shared" si="2"/>
        <v>65</v>
      </c>
      <c r="H35" s="9"/>
      <c r="I35" s="9">
        <v>2</v>
      </c>
      <c r="J35" s="10">
        <v>1</v>
      </c>
      <c r="K35" s="10"/>
      <c r="L35" s="9">
        <v>2</v>
      </c>
      <c r="M35" s="9"/>
      <c r="N35" s="10">
        <v>1</v>
      </c>
      <c r="O35" s="10"/>
      <c r="P35" s="9"/>
      <c r="Q35" s="9">
        <v>2</v>
      </c>
      <c r="R35" s="10"/>
      <c r="S35" s="10">
        <v>1</v>
      </c>
      <c r="T35" s="9"/>
      <c r="U35" s="9">
        <v>1</v>
      </c>
      <c r="V35" s="11">
        <f t="shared" si="0"/>
        <v>10</v>
      </c>
    </row>
    <row r="36" spans="1:22" x14ac:dyDescent="0.25">
      <c r="A36" s="4" t="str">
        <f t="shared" si="2"/>
        <v>Московский</v>
      </c>
      <c r="B36" s="12" t="str">
        <f t="shared" si="2"/>
        <v>ГБОУ СОШ №525</v>
      </c>
      <c r="C36" s="6">
        <f t="shared" si="2"/>
        <v>11525</v>
      </c>
      <c r="D36" s="6" t="str">
        <f t="shared" si="2"/>
        <v>СОШ с углуб.</v>
      </c>
      <c r="E36" s="8" t="str">
        <f t="shared" si="2"/>
        <v>2а</v>
      </c>
      <c r="F36" s="8">
        <f t="shared" si="2"/>
        <v>75</v>
      </c>
      <c r="G36" s="8">
        <f t="shared" si="2"/>
        <v>65</v>
      </c>
      <c r="H36" s="9"/>
      <c r="I36" s="9">
        <v>1</v>
      </c>
      <c r="J36" s="10"/>
      <c r="K36" s="10">
        <v>1</v>
      </c>
      <c r="L36" s="9">
        <v>2</v>
      </c>
      <c r="M36" s="9"/>
      <c r="N36" s="10">
        <v>1</v>
      </c>
      <c r="O36" s="10"/>
      <c r="P36" s="9">
        <v>1</v>
      </c>
      <c r="Q36" s="9"/>
      <c r="R36" s="10">
        <v>1</v>
      </c>
      <c r="S36" s="10"/>
      <c r="T36" s="9">
        <v>1</v>
      </c>
      <c r="U36" s="9"/>
      <c r="V36" s="11">
        <f t="shared" si="0"/>
        <v>8</v>
      </c>
    </row>
    <row r="37" spans="1:22" x14ac:dyDescent="0.25">
      <c r="A37" s="4" t="str">
        <f t="shared" si="2"/>
        <v>Московский</v>
      </c>
      <c r="B37" s="12" t="str">
        <f t="shared" si="2"/>
        <v>ГБОУ СОШ №525</v>
      </c>
      <c r="C37" s="6">
        <f t="shared" si="2"/>
        <v>11525</v>
      </c>
      <c r="D37" s="6" t="str">
        <f t="shared" si="2"/>
        <v>СОШ с углуб.</v>
      </c>
      <c r="E37" s="8" t="str">
        <f t="shared" si="2"/>
        <v>2а</v>
      </c>
      <c r="F37" s="8">
        <f t="shared" si="2"/>
        <v>75</v>
      </c>
      <c r="G37" s="8">
        <f t="shared" si="2"/>
        <v>65</v>
      </c>
      <c r="H37" s="9">
        <v>2</v>
      </c>
      <c r="I37" s="9"/>
      <c r="J37" s="10"/>
      <c r="K37" s="10">
        <v>1</v>
      </c>
      <c r="L37" s="9"/>
      <c r="M37" s="9">
        <v>1</v>
      </c>
      <c r="N37" s="10">
        <v>1</v>
      </c>
      <c r="O37" s="10"/>
      <c r="P37" s="9">
        <v>1</v>
      </c>
      <c r="Q37" s="9"/>
      <c r="R37" s="10">
        <v>1</v>
      </c>
      <c r="S37" s="10"/>
      <c r="T37" s="9">
        <v>2</v>
      </c>
      <c r="U37" s="9"/>
      <c r="V37" s="11">
        <f t="shared" si="0"/>
        <v>9</v>
      </c>
    </row>
    <row r="38" spans="1:22" x14ac:dyDescent="0.25">
      <c r="A38" s="4" t="str">
        <f t="shared" ref="A38:G53" si="3">A37</f>
        <v>Московский</v>
      </c>
      <c r="B38" s="12" t="str">
        <f t="shared" si="3"/>
        <v>ГБОУ СОШ №525</v>
      </c>
      <c r="C38" s="6">
        <f t="shared" si="3"/>
        <v>11525</v>
      </c>
      <c r="D38" s="6" t="str">
        <f t="shared" si="3"/>
        <v>СОШ с углуб.</v>
      </c>
      <c r="E38" s="8" t="str">
        <f t="shared" si="3"/>
        <v>2а</v>
      </c>
      <c r="F38" s="8">
        <f t="shared" si="3"/>
        <v>75</v>
      </c>
      <c r="G38" s="8">
        <f t="shared" si="3"/>
        <v>65</v>
      </c>
      <c r="H38" s="9"/>
      <c r="I38" s="9">
        <v>2</v>
      </c>
      <c r="J38" s="10">
        <v>1</v>
      </c>
      <c r="K38" s="10"/>
      <c r="L38" s="9">
        <v>2</v>
      </c>
      <c r="M38" s="9"/>
      <c r="N38" s="10">
        <v>1</v>
      </c>
      <c r="O38" s="10"/>
      <c r="P38" s="9"/>
      <c r="Q38" s="9">
        <v>2</v>
      </c>
      <c r="R38" s="10">
        <v>1</v>
      </c>
      <c r="S38" s="10"/>
      <c r="T38" s="9"/>
      <c r="U38" s="9">
        <v>2</v>
      </c>
      <c r="V38" s="11">
        <f t="shared" si="0"/>
        <v>11</v>
      </c>
    </row>
    <row r="39" spans="1:22" x14ac:dyDescent="0.25">
      <c r="A39" s="4" t="str">
        <f t="shared" si="3"/>
        <v>Московский</v>
      </c>
      <c r="B39" s="12" t="str">
        <f t="shared" si="3"/>
        <v>ГБОУ СОШ №525</v>
      </c>
      <c r="C39" s="6">
        <f t="shared" si="3"/>
        <v>11525</v>
      </c>
      <c r="D39" s="6" t="str">
        <f t="shared" si="3"/>
        <v>СОШ с углуб.</v>
      </c>
      <c r="E39" s="8" t="str">
        <f t="shared" si="3"/>
        <v>2а</v>
      </c>
      <c r="F39" s="8">
        <f t="shared" si="3"/>
        <v>75</v>
      </c>
      <c r="G39" s="8">
        <f t="shared" si="3"/>
        <v>65</v>
      </c>
      <c r="H39" s="9"/>
      <c r="I39" s="9">
        <v>2</v>
      </c>
      <c r="J39" s="10">
        <v>0</v>
      </c>
      <c r="K39" s="10"/>
      <c r="L39" s="9"/>
      <c r="M39" s="9">
        <v>2</v>
      </c>
      <c r="N39" s="10">
        <v>1</v>
      </c>
      <c r="O39" s="10"/>
      <c r="P39" s="9">
        <v>2</v>
      </c>
      <c r="Q39" s="9"/>
      <c r="R39" s="10"/>
      <c r="S39" s="10">
        <v>1</v>
      </c>
      <c r="T39" s="9">
        <v>1</v>
      </c>
      <c r="U39" s="9"/>
      <c r="V39" s="11">
        <f t="shared" si="0"/>
        <v>9</v>
      </c>
    </row>
    <row r="40" spans="1:22" x14ac:dyDescent="0.25">
      <c r="A40" s="4" t="str">
        <f t="shared" si="3"/>
        <v>Московский</v>
      </c>
      <c r="B40" s="12" t="str">
        <f t="shared" si="3"/>
        <v>ГБОУ СОШ №525</v>
      </c>
      <c r="C40" s="6">
        <f t="shared" si="3"/>
        <v>11525</v>
      </c>
      <c r="D40" s="6" t="str">
        <f t="shared" si="3"/>
        <v>СОШ с углуб.</v>
      </c>
      <c r="E40" s="8" t="str">
        <f t="shared" si="3"/>
        <v>2а</v>
      </c>
      <c r="F40" s="8">
        <f t="shared" si="3"/>
        <v>75</v>
      </c>
      <c r="G40" s="8">
        <f t="shared" si="3"/>
        <v>65</v>
      </c>
      <c r="H40" s="9">
        <v>1</v>
      </c>
      <c r="I40" s="9"/>
      <c r="J40" s="10"/>
      <c r="K40" s="10">
        <v>1</v>
      </c>
      <c r="L40" s="9"/>
      <c r="M40" s="9">
        <v>2</v>
      </c>
      <c r="N40" s="10">
        <v>1</v>
      </c>
      <c r="O40" s="10"/>
      <c r="P40" s="9">
        <v>2</v>
      </c>
      <c r="Q40" s="9"/>
      <c r="R40" s="10"/>
      <c r="S40" s="10">
        <v>0</v>
      </c>
      <c r="T40" s="9">
        <v>2</v>
      </c>
      <c r="U40" s="9"/>
      <c r="V40" s="11">
        <f t="shared" si="0"/>
        <v>9</v>
      </c>
    </row>
    <row r="41" spans="1:22" x14ac:dyDescent="0.25">
      <c r="A41" s="4" t="str">
        <f t="shared" si="3"/>
        <v>Московский</v>
      </c>
      <c r="B41" s="12" t="str">
        <f t="shared" si="3"/>
        <v>ГБОУ СОШ №525</v>
      </c>
      <c r="C41" s="6">
        <f t="shared" si="3"/>
        <v>11525</v>
      </c>
      <c r="D41" s="6" t="str">
        <f t="shared" si="3"/>
        <v>СОШ с углуб.</v>
      </c>
      <c r="E41" s="8" t="str">
        <f t="shared" si="3"/>
        <v>2а</v>
      </c>
      <c r="F41" s="8">
        <f t="shared" si="3"/>
        <v>75</v>
      </c>
      <c r="G41" s="8">
        <f t="shared" si="3"/>
        <v>65</v>
      </c>
      <c r="H41" s="9">
        <v>2</v>
      </c>
      <c r="I41" s="9"/>
      <c r="J41" s="10">
        <v>1</v>
      </c>
      <c r="K41" s="10"/>
      <c r="L41" s="9">
        <v>2</v>
      </c>
      <c r="M41" s="9"/>
      <c r="N41" s="10"/>
      <c r="O41" s="10">
        <v>1</v>
      </c>
      <c r="P41" s="9"/>
      <c r="Q41" s="9">
        <v>2</v>
      </c>
      <c r="R41" s="10">
        <v>1</v>
      </c>
      <c r="S41" s="10"/>
      <c r="T41" s="9"/>
      <c r="U41" s="9">
        <v>2</v>
      </c>
      <c r="V41" s="11">
        <f t="shared" si="0"/>
        <v>11</v>
      </c>
    </row>
    <row r="42" spans="1:22" x14ac:dyDescent="0.25">
      <c r="A42" s="4" t="str">
        <f t="shared" si="3"/>
        <v>Московский</v>
      </c>
      <c r="B42" s="12" t="str">
        <f t="shared" si="3"/>
        <v>ГБОУ СОШ №525</v>
      </c>
      <c r="C42" s="6">
        <f t="shared" si="3"/>
        <v>11525</v>
      </c>
      <c r="D42" s="6" t="str">
        <f t="shared" si="3"/>
        <v>СОШ с углуб.</v>
      </c>
      <c r="E42" s="8" t="str">
        <f t="shared" si="3"/>
        <v>2а</v>
      </c>
      <c r="F42" s="8">
        <f t="shared" si="3"/>
        <v>75</v>
      </c>
      <c r="G42" s="8">
        <f t="shared" si="3"/>
        <v>65</v>
      </c>
      <c r="H42" s="9">
        <v>1</v>
      </c>
      <c r="I42" s="9"/>
      <c r="J42" s="10">
        <v>1</v>
      </c>
      <c r="K42" s="10"/>
      <c r="L42" s="9"/>
      <c r="M42" s="9">
        <v>0</v>
      </c>
      <c r="N42" s="10">
        <v>1</v>
      </c>
      <c r="O42" s="10"/>
      <c r="P42" s="9">
        <v>1</v>
      </c>
      <c r="Q42" s="9"/>
      <c r="R42" s="10"/>
      <c r="S42" s="10">
        <v>1</v>
      </c>
      <c r="T42" s="9">
        <v>2</v>
      </c>
      <c r="U42" s="9"/>
      <c r="V42" s="11">
        <f t="shared" si="0"/>
        <v>7</v>
      </c>
    </row>
    <row r="43" spans="1:22" x14ac:dyDescent="0.25">
      <c r="A43" s="4" t="str">
        <f t="shared" si="3"/>
        <v>Московский</v>
      </c>
      <c r="B43" s="12" t="str">
        <f t="shared" si="3"/>
        <v>ГБОУ СОШ №525</v>
      </c>
      <c r="C43" s="6">
        <f t="shared" si="3"/>
        <v>11525</v>
      </c>
      <c r="D43" s="6" t="str">
        <f t="shared" si="3"/>
        <v>СОШ с углуб.</v>
      </c>
      <c r="E43" s="8" t="str">
        <f t="shared" si="3"/>
        <v>2а</v>
      </c>
      <c r="F43" s="8">
        <f t="shared" si="3"/>
        <v>75</v>
      </c>
      <c r="G43" s="8">
        <f t="shared" si="3"/>
        <v>65</v>
      </c>
      <c r="H43" s="9">
        <v>1</v>
      </c>
      <c r="I43" s="9"/>
      <c r="J43" s="10"/>
      <c r="K43" s="10">
        <v>1</v>
      </c>
      <c r="L43" s="9"/>
      <c r="M43" s="9">
        <v>2</v>
      </c>
      <c r="N43" s="10">
        <v>1</v>
      </c>
      <c r="O43" s="10"/>
      <c r="P43" s="9">
        <v>2</v>
      </c>
      <c r="Q43" s="9"/>
      <c r="R43" s="10"/>
      <c r="S43" s="10">
        <v>1</v>
      </c>
      <c r="T43" s="9"/>
      <c r="U43" s="9">
        <v>2</v>
      </c>
      <c r="V43" s="11">
        <f t="shared" si="0"/>
        <v>10</v>
      </c>
    </row>
    <row r="44" spans="1:22" x14ac:dyDescent="0.25">
      <c r="A44" s="4" t="str">
        <f t="shared" si="3"/>
        <v>Московский</v>
      </c>
      <c r="B44" s="12" t="str">
        <f t="shared" si="3"/>
        <v>ГБОУ СОШ №525</v>
      </c>
      <c r="C44" s="6">
        <f t="shared" si="3"/>
        <v>11525</v>
      </c>
      <c r="D44" s="6" t="str">
        <f t="shared" si="3"/>
        <v>СОШ с углуб.</v>
      </c>
      <c r="E44" s="8" t="str">
        <f t="shared" si="3"/>
        <v>2а</v>
      </c>
      <c r="F44" s="8">
        <f t="shared" si="3"/>
        <v>75</v>
      </c>
      <c r="G44" s="8">
        <f t="shared" si="3"/>
        <v>65</v>
      </c>
      <c r="H44" s="9">
        <v>2</v>
      </c>
      <c r="I44" s="9"/>
      <c r="J44" s="10">
        <v>1</v>
      </c>
      <c r="K44" s="10"/>
      <c r="L44" s="9"/>
      <c r="M44" s="9">
        <v>1</v>
      </c>
      <c r="N44" s="10">
        <v>1</v>
      </c>
      <c r="O44" s="10"/>
      <c r="P44" s="9">
        <v>2</v>
      </c>
      <c r="Q44" s="9"/>
      <c r="R44" s="10">
        <v>1</v>
      </c>
      <c r="S44" s="10"/>
      <c r="T44" s="9"/>
      <c r="U44" s="9">
        <v>2</v>
      </c>
      <c r="V44" s="11">
        <f t="shared" si="0"/>
        <v>10</v>
      </c>
    </row>
    <row r="45" spans="1:22" x14ac:dyDescent="0.25">
      <c r="A45" s="4" t="str">
        <f t="shared" si="3"/>
        <v>Московский</v>
      </c>
      <c r="B45" s="12" t="str">
        <f t="shared" si="3"/>
        <v>ГБОУ СОШ №525</v>
      </c>
      <c r="C45" s="6">
        <f t="shared" si="3"/>
        <v>11525</v>
      </c>
      <c r="D45" s="6" t="str">
        <f t="shared" si="3"/>
        <v>СОШ с углуб.</v>
      </c>
      <c r="E45" s="8" t="str">
        <f t="shared" si="3"/>
        <v>2а</v>
      </c>
      <c r="F45" s="8">
        <f t="shared" si="3"/>
        <v>75</v>
      </c>
      <c r="G45" s="8">
        <f t="shared" si="3"/>
        <v>65</v>
      </c>
      <c r="H45" s="9"/>
      <c r="I45" s="9">
        <v>2</v>
      </c>
      <c r="J45" s="10">
        <v>1</v>
      </c>
      <c r="K45" s="10"/>
      <c r="L45" s="9"/>
      <c r="M45" s="9">
        <v>1</v>
      </c>
      <c r="N45" s="10">
        <v>1</v>
      </c>
      <c r="O45" s="10"/>
      <c r="P45" s="9">
        <v>2</v>
      </c>
      <c r="Q45" s="9"/>
      <c r="R45" s="10"/>
      <c r="S45" s="10">
        <v>1</v>
      </c>
      <c r="T45" s="9"/>
      <c r="U45" s="9">
        <v>1</v>
      </c>
      <c r="V45" s="11">
        <f t="shared" si="0"/>
        <v>9</v>
      </c>
    </row>
    <row r="46" spans="1:22" x14ac:dyDescent="0.25">
      <c r="A46" s="4" t="str">
        <f t="shared" si="3"/>
        <v>Московский</v>
      </c>
      <c r="B46" s="12" t="str">
        <f t="shared" si="3"/>
        <v>ГБОУ СОШ №525</v>
      </c>
      <c r="C46" s="6">
        <f t="shared" si="3"/>
        <v>11525</v>
      </c>
      <c r="D46" s="6" t="str">
        <f t="shared" si="3"/>
        <v>СОШ с углуб.</v>
      </c>
      <c r="E46" s="8" t="str">
        <f t="shared" si="3"/>
        <v>2а</v>
      </c>
      <c r="F46" s="8">
        <f t="shared" si="3"/>
        <v>75</v>
      </c>
      <c r="G46" s="8">
        <f t="shared" si="3"/>
        <v>65</v>
      </c>
      <c r="H46" s="9"/>
      <c r="I46" s="9">
        <v>2</v>
      </c>
      <c r="J46" s="10"/>
      <c r="K46" s="10">
        <v>1</v>
      </c>
      <c r="L46" s="9">
        <v>2</v>
      </c>
      <c r="M46" s="9"/>
      <c r="N46" s="10">
        <v>1</v>
      </c>
      <c r="O46" s="10"/>
      <c r="P46" s="9">
        <v>2</v>
      </c>
      <c r="Q46" s="9"/>
      <c r="R46" s="10"/>
      <c r="S46" s="10">
        <v>1</v>
      </c>
      <c r="T46" s="9"/>
      <c r="U46" s="9">
        <v>2</v>
      </c>
      <c r="V46" s="11">
        <f t="shared" si="0"/>
        <v>11</v>
      </c>
    </row>
    <row r="47" spans="1:22" x14ac:dyDescent="0.25">
      <c r="A47" s="4" t="str">
        <f t="shared" si="3"/>
        <v>Московский</v>
      </c>
      <c r="B47" s="12" t="str">
        <f t="shared" si="3"/>
        <v>ГБОУ СОШ №525</v>
      </c>
      <c r="C47" s="6">
        <f t="shared" si="3"/>
        <v>11525</v>
      </c>
      <c r="D47" s="6" t="str">
        <f t="shared" si="3"/>
        <v>СОШ с углуб.</v>
      </c>
      <c r="E47" s="8" t="str">
        <f t="shared" si="3"/>
        <v>2а</v>
      </c>
      <c r="F47" s="8">
        <f t="shared" si="3"/>
        <v>75</v>
      </c>
      <c r="G47" s="8">
        <f t="shared" si="3"/>
        <v>65</v>
      </c>
      <c r="H47" s="9"/>
      <c r="I47" s="9">
        <v>2</v>
      </c>
      <c r="J47" s="10">
        <v>0</v>
      </c>
      <c r="K47" s="10"/>
      <c r="L47" s="9">
        <v>2</v>
      </c>
      <c r="M47" s="9"/>
      <c r="N47" s="10">
        <v>1</v>
      </c>
      <c r="O47" s="10"/>
      <c r="P47" s="9"/>
      <c r="Q47" s="9">
        <v>2</v>
      </c>
      <c r="R47" s="10"/>
      <c r="S47" s="10">
        <v>0</v>
      </c>
      <c r="T47" s="9"/>
      <c r="U47" s="9">
        <v>2</v>
      </c>
      <c r="V47" s="11">
        <f t="shared" si="0"/>
        <v>9</v>
      </c>
    </row>
    <row r="48" spans="1:22" x14ac:dyDescent="0.25">
      <c r="A48" s="4" t="str">
        <f t="shared" si="3"/>
        <v>Московский</v>
      </c>
      <c r="B48" s="12" t="str">
        <f t="shared" si="3"/>
        <v>ГБОУ СОШ №525</v>
      </c>
      <c r="C48" s="6">
        <f t="shared" si="3"/>
        <v>11525</v>
      </c>
      <c r="D48" s="6" t="str">
        <f t="shared" si="3"/>
        <v>СОШ с углуб.</v>
      </c>
      <c r="E48" s="8" t="str">
        <f t="shared" si="3"/>
        <v>2а</v>
      </c>
      <c r="F48" s="8">
        <f t="shared" si="3"/>
        <v>75</v>
      </c>
      <c r="G48" s="8">
        <f t="shared" si="3"/>
        <v>65</v>
      </c>
      <c r="H48" s="9"/>
      <c r="I48" s="9">
        <v>2</v>
      </c>
      <c r="J48" s="10"/>
      <c r="K48" s="10">
        <v>1</v>
      </c>
      <c r="L48" s="9">
        <v>2</v>
      </c>
      <c r="M48" s="9"/>
      <c r="N48" s="10">
        <v>1</v>
      </c>
      <c r="O48" s="10"/>
      <c r="P48" s="9"/>
      <c r="Q48" s="9">
        <v>2</v>
      </c>
      <c r="R48" s="10"/>
      <c r="S48" s="10">
        <v>1</v>
      </c>
      <c r="T48" s="9">
        <v>2</v>
      </c>
      <c r="U48" s="9"/>
      <c r="V48" s="11">
        <f t="shared" si="0"/>
        <v>11</v>
      </c>
    </row>
    <row r="49" spans="1:22" x14ac:dyDescent="0.25">
      <c r="A49" s="4" t="str">
        <f t="shared" si="3"/>
        <v>Московский</v>
      </c>
      <c r="B49" s="12" t="str">
        <f t="shared" si="3"/>
        <v>ГБОУ СОШ №525</v>
      </c>
      <c r="C49" s="6">
        <f t="shared" si="3"/>
        <v>11525</v>
      </c>
      <c r="D49" s="6" t="str">
        <f t="shared" si="3"/>
        <v>СОШ с углуб.</v>
      </c>
      <c r="E49" s="8" t="str">
        <f t="shared" si="3"/>
        <v>2а</v>
      </c>
      <c r="F49" s="8">
        <f t="shared" si="3"/>
        <v>75</v>
      </c>
      <c r="G49" s="8">
        <f t="shared" si="3"/>
        <v>65</v>
      </c>
      <c r="H49" s="9">
        <v>1</v>
      </c>
      <c r="I49" s="9"/>
      <c r="J49" s="10"/>
      <c r="K49" s="10">
        <v>1</v>
      </c>
      <c r="L49" s="9">
        <v>2</v>
      </c>
      <c r="M49" s="9"/>
      <c r="N49" s="10"/>
      <c r="O49" s="10">
        <v>1</v>
      </c>
      <c r="P49" s="9"/>
      <c r="Q49" s="9">
        <v>2</v>
      </c>
      <c r="R49" s="10"/>
      <c r="S49" s="10">
        <v>1</v>
      </c>
      <c r="T49" s="9"/>
      <c r="U49" s="9">
        <v>2</v>
      </c>
      <c r="V49" s="11">
        <f t="shared" si="0"/>
        <v>10</v>
      </c>
    </row>
    <row r="50" spans="1:22" x14ac:dyDescent="0.25">
      <c r="A50" s="4" t="str">
        <f t="shared" si="3"/>
        <v>Московский</v>
      </c>
      <c r="B50" s="12" t="str">
        <f t="shared" si="3"/>
        <v>ГБОУ СОШ №525</v>
      </c>
      <c r="C50" s="6">
        <f t="shared" si="3"/>
        <v>11525</v>
      </c>
      <c r="D50" s="6" t="str">
        <f t="shared" si="3"/>
        <v>СОШ с углуб.</v>
      </c>
      <c r="E50" s="8" t="str">
        <f t="shared" si="3"/>
        <v>2а</v>
      </c>
      <c r="F50" s="8">
        <f t="shared" si="3"/>
        <v>75</v>
      </c>
      <c r="G50" s="8">
        <f t="shared" si="3"/>
        <v>65</v>
      </c>
      <c r="H50" s="9">
        <v>2</v>
      </c>
      <c r="I50" s="9"/>
      <c r="J50" s="10"/>
      <c r="K50" s="10">
        <v>1</v>
      </c>
      <c r="L50" s="9"/>
      <c r="M50" s="9">
        <v>1</v>
      </c>
      <c r="N50" s="10">
        <v>1</v>
      </c>
      <c r="O50" s="10"/>
      <c r="P50" s="9">
        <v>2</v>
      </c>
      <c r="Q50" s="9"/>
      <c r="R50" s="10">
        <v>1</v>
      </c>
      <c r="S50" s="10"/>
      <c r="T50" s="9">
        <v>2</v>
      </c>
      <c r="U50" s="9"/>
      <c r="V50" s="11">
        <f t="shared" si="0"/>
        <v>10</v>
      </c>
    </row>
    <row r="51" spans="1:22" x14ac:dyDescent="0.25">
      <c r="A51" s="4" t="str">
        <f t="shared" si="3"/>
        <v>Московский</v>
      </c>
      <c r="B51" s="12" t="str">
        <f t="shared" si="3"/>
        <v>ГБОУ СОШ №525</v>
      </c>
      <c r="C51" s="6">
        <f t="shared" si="3"/>
        <v>11525</v>
      </c>
      <c r="D51" s="6" t="str">
        <f t="shared" si="3"/>
        <v>СОШ с углуб.</v>
      </c>
      <c r="E51" s="8" t="str">
        <f t="shared" si="3"/>
        <v>2а</v>
      </c>
      <c r="F51" s="8">
        <f t="shared" si="3"/>
        <v>75</v>
      </c>
      <c r="G51" s="8">
        <f t="shared" si="3"/>
        <v>65</v>
      </c>
      <c r="H51" s="9"/>
      <c r="I51" s="9">
        <v>2</v>
      </c>
      <c r="J51" s="10"/>
      <c r="K51" s="10">
        <v>1</v>
      </c>
      <c r="L51" s="9"/>
      <c r="M51" s="9">
        <v>2</v>
      </c>
      <c r="N51" s="10">
        <v>1</v>
      </c>
      <c r="O51" s="10"/>
      <c r="P51" s="9">
        <v>2</v>
      </c>
      <c r="Q51" s="9"/>
      <c r="R51" s="10">
        <v>0</v>
      </c>
      <c r="S51" s="10"/>
      <c r="T51" s="9"/>
      <c r="U51" s="9">
        <v>2</v>
      </c>
      <c r="V51" s="11">
        <f t="shared" si="0"/>
        <v>10</v>
      </c>
    </row>
    <row r="52" spans="1:22" x14ac:dyDescent="0.25">
      <c r="A52" s="4" t="str">
        <f t="shared" si="3"/>
        <v>Московский</v>
      </c>
      <c r="B52" s="12" t="str">
        <f t="shared" si="3"/>
        <v>ГБОУ СОШ №525</v>
      </c>
      <c r="C52" s="6">
        <f t="shared" si="3"/>
        <v>11525</v>
      </c>
      <c r="D52" s="6" t="str">
        <f t="shared" si="3"/>
        <v>СОШ с углуб.</v>
      </c>
      <c r="E52" s="8" t="str">
        <f t="shared" si="3"/>
        <v>2а</v>
      </c>
      <c r="F52" s="8">
        <f t="shared" si="3"/>
        <v>75</v>
      </c>
      <c r="G52" s="8">
        <f t="shared" si="3"/>
        <v>65</v>
      </c>
      <c r="H52" s="9"/>
      <c r="I52" s="9">
        <v>2</v>
      </c>
      <c r="J52" s="10">
        <v>1</v>
      </c>
      <c r="K52" s="10"/>
      <c r="L52" s="9"/>
      <c r="M52" s="9">
        <v>1</v>
      </c>
      <c r="N52" s="10">
        <v>1</v>
      </c>
      <c r="O52" s="10"/>
      <c r="P52" s="9">
        <v>2</v>
      </c>
      <c r="Q52" s="9"/>
      <c r="R52" s="10">
        <v>1</v>
      </c>
      <c r="S52" s="10"/>
      <c r="T52" s="9"/>
      <c r="U52" s="9">
        <v>2</v>
      </c>
      <c r="V52" s="11">
        <f t="shared" si="0"/>
        <v>10</v>
      </c>
    </row>
    <row r="53" spans="1:22" x14ac:dyDescent="0.25">
      <c r="A53" s="4" t="str">
        <f t="shared" si="3"/>
        <v>Московский</v>
      </c>
      <c r="B53" s="12" t="str">
        <f t="shared" si="3"/>
        <v>ГБОУ СОШ №525</v>
      </c>
      <c r="C53" s="6">
        <f t="shared" si="3"/>
        <v>11525</v>
      </c>
      <c r="D53" s="6" t="str">
        <f t="shared" si="3"/>
        <v>СОШ с углуб.</v>
      </c>
      <c r="E53" s="8" t="str">
        <f t="shared" si="3"/>
        <v>2а</v>
      </c>
      <c r="F53" s="8">
        <f t="shared" si="3"/>
        <v>75</v>
      </c>
      <c r="G53" s="8">
        <f t="shared" si="3"/>
        <v>65</v>
      </c>
      <c r="H53" s="9">
        <v>1</v>
      </c>
      <c r="I53" s="9"/>
      <c r="J53" s="10">
        <v>0</v>
      </c>
      <c r="K53" s="10"/>
      <c r="L53" s="9">
        <v>2</v>
      </c>
      <c r="M53" s="9"/>
      <c r="N53" s="10">
        <v>1</v>
      </c>
      <c r="O53" s="10"/>
      <c r="P53" s="9">
        <v>2</v>
      </c>
      <c r="Q53" s="9"/>
      <c r="R53" s="10"/>
      <c r="S53" s="10">
        <v>1</v>
      </c>
      <c r="T53" s="9"/>
      <c r="U53" s="9">
        <v>2</v>
      </c>
      <c r="V53" s="11">
        <f t="shared" si="0"/>
        <v>9</v>
      </c>
    </row>
    <row r="54" spans="1:22" x14ac:dyDescent="0.25">
      <c r="A54" s="4" t="str">
        <f t="shared" ref="A54:G68" si="4">A53</f>
        <v>Московский</v>
      </c>
      <c r="B54" s="12" t="str">
        <f t="shared" si="4"/>
        <v>ГБОУ СОШ №525</v>
      </c>
      <c r="C54" s="6">
        <f t="shared" si="4"/>
        <v>11525</v>
      </c>
      <c r="D54" s="6" t="str">
        <f t="shared" si="4"/>
        <v>СОШ с углуб.</v>
      </c>
      <c r="E54" s="8" t="str">
        <f t="shared" si="4"/>
        <v>2а</v>
      </c>
      <c r="F54" s="8">
        <f t="shared" si="4"/>
        <v>75</v>
      </c>
      <c r="G54" s="8">
        <f t="shared" si="4"/>
        <v>65</v>
      </c>
      <c r="H54" s="9"/>
      <c r="I54" s="9">
        <v>2</v>
      </c>
      <c r="J54" s="10">
        <v>1</v>
      </c>
      <c r="K54" s="10"/>
      <c r="L54" s="9">
        <v>2</v>
      </c>
      <c r="M54" s="9"/>
      <c r="N54" s="10">
        <v>1</v>
      </c>
      <c r="O54" s="10"/>
      <c r="P54" s="9">
        <v>2</v>
      </c>
      <c r="Q54" s="9"/>
      <c r="R54" s="10">
        <v>0</v>
      </c>
      <c r="S54" s="10"/>
      <c r="T54" s="9">
        <v>2</v>
      </c>
      <c r="U54" s="9"/>
      <c r="V54" s="11">
        <f t="shared" si="0"/>
        <v>10</v>
      </c>
    </row>
    <row r="55" spans="1:22" x14ac:dyDescent="0.25">
      <c r="A55" s="4" t="str">
        <f t="shared" si="4"/>
        <v>Московский</v>
      </c>
      <c r="B55" s="12" t="str">
        <f t="shared" si="4"/>
        <v>ГБОУ СОШ №525</v>
      </c>
      <c r="C55" s="6">
        <f t="shared" si="4"/>
        <v>11525</v>
      </c>
      <c r="D55" s="6" t="str">
        <f t="shared" si="4"/>
        <v>СОШ с углуб.</v>
      </c>
      <c r="E55" s="8" t="str">
        <f t="shared" si="4"/>
        <v>2а</v>
      </c>
      <c r="F55" s="8">
        <f t="shared" si="4"/>
        <v>75</v>
      </c>
      <c r="G55" s="8">
        <f t="shared" si="4"/>
        <v>65</v>
      </c>
      <c r="H55" s="9"/>
      <c r="I55" s="9">
        <v>2</v>
      </c>
      <c r="J55" s="10"/>
      <c r="K55" s="10">
        <v>1</v>
      </c>
      <c r="L55" s="9"/>
      <c r="M55" s="9">
        <v>2</v>
      </c>
      <c r="N55" s="10"/>
      <c r="O55" s="10">
        <v>1</v>
      </c>
      <c r="P55" s="9">
        <v>2</v>
      </c>
      <c r="Q55" s="9"/>
      <c r="R55" s="10">
        <v>1</v>
      </c>
      <c r="S55" s="10"/>
      <c r="T55" s="9"/>
      <c r="U55" s="9">
        <v>2</v>
      </c>
      <c r="V55" s="11">
        <f t="shared" si="0"/>
        <v>11</v>
      </c>
    </row>
    <row r="56" spans="1:22" x14ac:dyDescent="0.25">
      <c r="A56" s="4" t="str">
        <f t="shared" si="4"/>
        <v>Московский</v>
      </c>
      <c r="B56" s="12" t="str">
        <f t="shared" si="4"/>
        <v>ГБОУ СОШ №525</v>
      </c>
      <c r="C56" s="6">
        <f t="shared" si="4"/>
        <v>11525</v>
      </c>
      <c r="D56" s="6" t="str">
        <f t="shared" si="4"/>
        <v>СОШ с углуб.</v>
      </c>
      <c r="E56" s="8" t="str">
        <f t="shared" si="4"/>
        <v>2а</v>
      </c>
      <c r="F56" s="8">
        <f t="shared" si="4"/>
        <v>75</v>
      </c>
      <c r="G56" s="8">
        <f t="shared" si="4"/>
        <v>65</v>
      </c>
      <c r="H56" s="9"/>
      <c r="I56" s="9">
        <v>2</v>
      </c>
      <c r="J56" s="10"/>
      <c r="K56" s="10">
        <v>1</v>
      </c>
      <c r="L56" s="9"/>
      <c r="M56" s="9">
        <v>2</v>
      </c>
      <c r="N56" s="10"/>
      <c r="O56" s="10">
        <v>1</v>
      </c>
      <c r="P56" s="9">
        <v>2</v>
      </c>
      <c r="Q56" s="9"/>
      <c r="R56" s="10">
        <v>1</v>
      </c>
      <c r="S56" s="10"/>
      <c r="T56" s="9"/>
      <c r="U56" s="9">
        <v>1</v>
      </c>
      <c r="V56" s="11">
        <f t="shared" si="0"/>
        <v>10</v>
      </c>
    </row>
    <row r="57" spans="1:22" x14ac:dyDescent="0.25">
      <c r="A57" s="4" t="str">
        <f t="shared" si="4"/>
        <v>Московский</v>
      </c>
      <c r="B57" s="12" t="str">
        <f t="shared" si="4"/>
        <v>ГБОУ СОШ №525</v>
      </c>
      <c r="C57" s="6">
        <f t="shared" si="4"/>
        <v>11525</v>
      </c>
      <c r="D57" s="6" t="str">
        <f t="shared" si="4"/>
        <v>СОШ с углуб.</v>
      </c>
      <c r="E57" s="8" t="str">
        <f t="shared" si="4"/>
        <v>2а</v>
      </c>
      <c r="F57" s="8">
        <f t="shared" si="4"/>
        <v>75</v>
      </c>
      <c r="G57" s="8">
        <f t="shared" si="4"/>
        <v>65</v>
      </c>
      <c r="H57" s="9"/>
      <c r="I57" s="9">
        <v>2</v>
      </c>
      <c r="J57" s="10"/>
      <c r="K57" s="10">
        <v>1</v>
      </c>
      <c r="L57" s="9"/>
      <c r="M57" s="9">
        <v>2</v>
      </c>
      <c r="N57" s="10"/>
      <c r="O57" s="10">
        <v>0</v>
      </c>
      <c r="P57" s="9">
        <v>2</v>
      </c>
      <c r="Q57" s="9"/>
      <c r="R57" s="10">
        <v>1</v>
      </c>
      <c r="S57" s="10"/>
      <c r="T57" s="9"/>
      <c r="U57" s="9">
        <v>2</v>
      </c>
      <c r="V57" s="11">
        <f t="shared" si="0"/>
        <v>10</v>
      </c>
    </row>
    <row r="58" spans="1:22" x14ac:dyDescent="0.25">
      <c r="A58" s="4" t="str">
        <f t="shared" si="4"/>
        <v>Московский</v>
      </c>
      <c r="B58" s="12" t="str">
        <f t="shared" si="4"/>
        <v>ГБОУ СОШ №525</v>
      </c>
      <c r="C58" s="6">
        <f t="shared" si="4"/>
        <v>11525</v>
      </c>
      <c r="D58" s="6" t="str">
        <f t="shared" si="4"/>
        <v>СОШ с углуб.</v>
      </c>
      <c r="E58" s="8" t="str">
        <f t="shared" si="4"/>
        <v>2а</v>
      </c>
      <c r="F58" s="8">
        <f t="shared" si="4"/>
        <v>75</v>
      </c>
      <c r="G58" s="8">
        <f t="shared" si="4"/>
        <v>65</v>
      </c>
      <c r="H58" s="9">
        <v>1</v>
      </c>
      <c r="I58" s="9"/>
      <c r="J58" s="10">
        <v>1</v>
      </c>
      <c r="K58" s="10"/>
      <c r="L58" s="9">
        <v>2</v>
      </c>
      <c r="M58" s="9"/>
      <c r="N58" s="10">
        <v>1</v>
      </c>
      <c r="O58" s="10"/>
      <c r="P58" s="9">
        <v>2</v>
      </c>
      <c r="Q58" s="9"/>
      <c r="R58" s="10"/>
      <c r="S58" s="10">
        <v>1</v>
      </c>
      <c r="T58" s="9">
        <v>2</v>
      </c>
      <c r="U58" s="9"/>
      <c r="V58" s="11">
        <f t="shared" si="0"/>
        <v>10</v>
      </c>
    </row>
    <row r="59" spans="1:22" x14ac:dyDescent="0.25">
      <c r="A59" s="4" t="str">
        <f t="shared" si="4"/>
        <v>Московский</v>
      </c>
      <c r="B59" s="12" t="str">
        <f t="shared" si="4"/>
        <v>ГБОУ СОШ №525</v>
      </c>
      <c r="C59" s="6">
        <f t="shared" si="4"/>
        <v>11525</v>
      </c>
      <c r="D59" s="6" t="str">
        <f t="shared" si="4"/>
        <v>СОШ с углуб.</v>
      </c>
      <c r="E59" s="8" t="str">
        <f t="shared" si="4"/>
        <v>2а</v>
      </c>
      <c r="F59" s="8">
        <f t="shared" si="4"/>
        <v>75</v>
      </c>
      <c r="G59" s="8">
        <f t="shared" si="4"/>
        <v>65</v>
      </c>
      <c r="H59" s="9">
        <v>2</v>
      </c>
      <c r="I59" s="9"/>
      <c r="J59" s="10">
        <v>1</v>
      </c>
      <c r="K59" s="10"/>
      <c r="L59" s="9"/>
      <c r="M59" s="9">
        <v>2</v>
      </c>
      <c r="N59" s="10">
        <v>1</v>
      </c>
      <c r="O59" s="10"/>
      <c r="P59" s="9"/>
      <c r="Q59" s="9">
        <v>1</v>
      </c>
      <c r="R59" s="10">
        <v>1</v>
      </c>
      <c r="S59" s="10"/>
      <c r="T59" s="9">
        <v>1</v>
      </c>
      <c r="U59" s="9"/>
      <c r="V59" s="11">
        <f t="shared" si="0"/>
        <v>9</v>
      </c>
    </row>
    <row r="60" spans="1:22" x14ac:dyDescent="0.25">
      <c r="A60" s="4" t="str">
        <f t="shared" si="4"/>
        <v>Московский</v>
      </c>
      <c r="B60" s="12" t="str">
        <f t="shared" si="4"/>
        <v>ГБОУ СОШ №525</v>
      </c>
      <c r="C60" s="6">
        <f t="shared" si="4"/>
        <v>11525</v>
      </c>
      <c r="D60" s="6" t="str">
        <f t="shared" si="4"/>
        <v>СОШ с углуб.</v>
      </c>
      <c r="E60" s="8" t="str">
        <f t="shared" si="4"/>
        <v>2а</v>
      </c>
      <c r="F60" s="8">
        <f t="shared" si="4"/>
        <v>75</v>
      </c>
      <c r="G60" s="8">
        <f t="shared" si="4"/>
        <v>65</v>
      </c>
      <c r="H60" s="9"/>
      <c r="I60" s="9">
        <v>2</v>
      </c>
      <c r="J60" s="10">
        <v>1</v>
      </c>
      <c r="K60" s="10"/>
      <c r="L60" s="9">
        <v>2</v>
      </c>
      <c r="M60" s="9"/>
      <c r="N60" s="10">
        <v>1</v>
      </c>
      <c r="O60" s="10"/>
      <c r="P60" s="9">
        <v>2</v>
      </c>
      <c r="Q60" s="9"/>
      <c r="R60" s="10">
        <v>1</v>
      </c>
      <c r="S60" s="10"/>
      <c r="T60" s="9">
        <v>2</v>
      </c>
      <c r="U60" s="9"/>
      <c r="V60" s="11">
        <f t="shared" si="0"/>
        <v>11</v>
      </c>
    </row>
    <row r="61" spans="1:22" x14ac:dyDescent="0.25">
      <c r="A61" s="4" t="str">
        <f t="shared" si="4"/>
        <v>Московский</v>
      </c>
      <c r="B61" s="12" t="str">
        <f t="shared" si="4"/>
        <v>ГБОУ СОШ №525</v>
      </c>
      <c r="C61" s="6">
        <f t="shared" si="4"/>
        <v>11525</v>
      </c>
      <c r="D61" s="6" t="str">
        <f t="shared" si="4"/>
        <v>СОШ с углуб.</v>
      </c>
      <c r="E61" s="8" t="str">
        <f t="shared" si="4"/>
        <v>2а</v>
      </c>
      <c r="F61" s="8">
        <f t="shared" si="4"/>
        <v>75</v>
      </c>
      <c r="G61" s="8">
        <f t="shared" si="4"/>
        <v>65</v>
      </c>
      <c r="H61" s="9">
        <v>1</v>
      </c>
      <c r="I61" s="9"/>
      <c r="J61" s="10">
        <v>1</v>
      </c>
      <c r="K61" s="10"/>
      <c r="L61" s="9"/>
      <c r="M61" s="9">
        <v>2</v>
      </c>
      <c r="N61" s="10">
        <v>1</v>
      </c>
      <c r="O61" s="10"/>
      <c r="P61" s="9">
        <v>2</v>
      </c>
      <c r="Q61" s="9"/>
      <c r="R61" s="10"/>
      <c r="S61" s="10">
        <v>0</v>
      </c>
      <c r="T61" s="9">
        <v>2</v>
      </c>
      <c r="U61" s="9"/>
      <c r="V61" s="11">
        <f t="shared" si="0"/>
        <v>9</v>
      </c>
    </row>
    <row r="62" spans="1:22" x14ac:dyDescent="0.25">
      <c r="A62" s="4" t="str">
        <f t="shared" si="4"/>
        <v>Московский</v>
      </c>
      <c r="B62" s="12" t="str">
        <f t="shared" si="4"/>
        <v>ГБОУ СОШ №525</v>
      </c>
      <c r="C62" s="6">
        <f t="shared" si="4"/>
        <v>11525</v>
      </c>
      <c r="D62" s="6" t="str">
        <f t="shared" si="4"/>
        <v>СОШ с углуб.</v>
      </c>
      <c r="E62" s="8" t="str">
        <f t="shared" si="4"/>
        <v>2а</v>
      </c>
      <c r="F62" s="8">
        <f t="shared" si="4"/>
        <v>75</v>
      </c>
      <c r="G62" s="8">
        <f t="shared" si="4"/>
        <v>65</v>
      </c>
      <c r="H62" s="9">
        <v>2</v>
      </c>
      <c r="I62" s="9"/>
      <c r="J62" s="10"/>
      <c r="K62" s="10">
        <v>1</v>
      </c>
      <c r="L62" s="9"/>
      <c r="M62" s="9">
        <v>2</v>
      </c>
      <c r="N62" s="10">
        <v>1</v>
      </c>
      <c r="O62" s="10"/>
      <c r="P62" s="9"/>
      <c r="Q62" s="9">
        <v>2</v>
      </c>
      <c r="R62" s="10"/>
      <c r="S62" s="10">
        <v>1</v>
      </c>
      <c r="T62" s="9"/>
      <c r="U62" s="9">
        <v>2</v>
      </c>
      <c r="V62" s="11">
        <f t="shared" si="0"/>
        <v>11</v>
      </c>
    </row>
    <row r="63" spans="1:22" x14ac:dyDescent="0.25">
      <c r="A63" s="4" t="str">
        <f t="shared" si="4"/>
        <v>Московский</v>
      </c>
      <c r="B63" s="12" t="str">
        <f t="shared" si="4"/>
        <v>ГБОУ СОШ №525</v>
      </c>
      <c r="C63" s="6">
        <f t="shared" si="4"/>
        <v>11525</v>
      </c>
      <c r="D63" s="6" t="str">
        <f t="shared" si="4"/>
        <v>СОШ с углуб.</v>
      </c>
      <c r="E63" s="8" t="str">
        <f t="shared" si="4"/>
        <v>2а</v>
      </c>
      <c r="F63" s="8">
        <f t="shared" si="4"/>
        <v>75</v>
      </c>
      <c r="G63" s="8">
        <f t="shared" si="4"/>
        <v>65</v>
      </c>
      <c r="H63" s="9"/>
      <c r="I63" s="9">
        <v>2</v>
      </c>
      <c r="J63" s="10">
        <v>1</v>
      </c>
      <c r="K63" s="10"/>
      <c r="L63" s="9">
        <v>2</v>
      </c>
      <c r="M63" s="9"/>
      <c r="N63" s="10">
        <v>1</v>
      </c>
      <c r="O63" s="10"/>
      <c r="P63" s="9"/>
      <c r="Q63" s="9">
        <v>2</v>
      </c>
      <c r="R63" s="10">
        <v>1</v>
      </c>
      <c r="S63" s="10"/>
      <c r="T63" s="9">
        <v>1</v>
      </c>
      <c r="U63" s="9"/>
      <c r="V63" s="11">
        <f t="shared" si="0"/>
        <v>10</v>
      </c>
    </row>
    <row r="64" spans="1:22" x14ac:dyDescent="0.25">
      <c r="A64" s="4" t="str">
        <f t="shared" si="4"/>
        <v>Московский</v>
      </c>
      <c r="B64" s="12" t="str">
        <f t="shared" si="4"/>
        <v>ГБОУ СОШ №525</v>
      </c>
      <c r="C64" s="6">
        <f t="shared" si="4"/>
        <v>11525</v>
      </c>
      <c r="D64" s="6" t="str">
        <f t="shared" si="4"/>
        <v>СОШ с углуб.</v>
      </c>
      <c r="E64" s="8" t="str">
        <f t="shared" si="4"/>
        <v>2а</v>
      </c>
      <c r="F64" s="8">
        <f t="shared" si="4"/>
        <v>75</v>
      </c>
      <c r="G64" s="8">
        <f t="shared" si="4"/>
        <v>65</v>
      </c>
      <c r="H64" s="9">
        <v>2</v>
      </c>
      <c r="I64" s="9"/>
      <c r="J64" s="10">
        <v>1</v>
      </c>
      <c r="K64" s="10"/>
      <c r="L64" s="9">
        <v>2</v>
      </c>
      <c r="M64" s="9"/>
      <c r="N64" s="10">
        <v>1</v>
      </c>
      <c r="O64" s="10"/>
      <c r="P64" s="9"/>
      <c r="Q64" s="9">
        <v>0</v>
      </c>
      <c r="R64" s="10"/>
      <c r="S64" s="10">
        <v>1</v>
      </c>
      <c r="T64" s="9">
        <v>1</v>
      </c>
      <c r="U64" s="9"/>
      <c r="V64" s="11">
        <f t="shared" si="0"/>
        <v>8</v>
      </c>
    </row>
    <row r="65" spans="1:22" x14ac:dyDescent="0.25">
      <c r="A65" s="4" t="str">
        <f t="shared" si="4"/>
        <v>Московский</v>
      </c>
      <c r="B65" s="12" t="str">
        <f t="shared" si="4"/>
        <v>ГБОУ СОШ №525</v>
      </c>
      <c r="C65" s="6">
        <f t="shared" si="4"/>
        <v>11525</v>
      </c>
      <c r="D65" s="6" t="str">
        <f t="shared" si="4"/>
        <v>СОШ с углуб.</v>
      </c>
      <c r="E65" s="8" t="str">
        <f t="shared" si="4"/>
        <v>2а</v>
      </c>
      <c r="F65" s="8">
        <f t="shared" si="4"/>
        <v>75</v>
      </c>
      <c r="G65" s="8">
        <f t="shared" si="4"/>
        <v>65</v>
      </c>
      <c r="H65" s="9"/>
      <c r="I65" s="9">
        <v>2</v>
      </c>
      <c r="J65" s="10">
        <v>1</v>
      </c>
      <c r="K65" s="10"/>
      <c r="L65" s="9">
        <v>2</v>
      </c>
      <c r="M65" s="9"/>
      <c r="N65" s="10">
        <v>1</v>
      </c>
      <c r="O65" s="10"/>
      <c r="P65" s="9">
        <v>2</v>
      </c>
      <c r="Q65" s="9"/>
      <c r="R65" s="10">
        <v>1</v>
      </c>
      <c r="S65" s="10"/>
      <c r="T65" s="9">
        <v>2</v>
      </c>
      <c r="U65" s="9"/>
      <c r="V65" s="11">
        <f t="shared" si="0"/>
        <v>11</v>
      </c>
    </row>
    <row r="66" spans="1:22" x14ac:dyDescent="0.25">
      <c r="A66" s="4" t="str">
        <f t="shared" si="4"/>
        <v>Московский</v>
      </c>
      <c r="B66" s="12" t="str">
        <f t="shared" si="4"/>
        <v>ГБОУ СОШ №525</v>
      </c>
      <c r="C66" s="6">
        <f t="shared" si="4"/>
        <v>11525</v>
      </c>
      <c r="D66" s="6" t="str">
        <f t="shared" si="4"/>
        <v>СОШ с углуб.</v>
      </c>
      <c r="E66" s="8" t="str">
        <f t="shared" si="4"/>
        <v>2а</v>
      </c>
      <c r="F66" s="8">
        <f t="shared" si="4"/>
        <v>75</v>
      </c>
      <c r="G66" s="8">
        <f t="shared" si="4"/>
        <v>65</v>
      </c>
      <c r="H66" s="9">
        <v>1</v>
      </c>
      <c r="I66" s="9"/>
      <c r="J66" s="10">
        <v>1</v>
      </c>
      <c r="K66" s="10"/>
      <c r="L66" s="9"/>
      <c r="M66" s="9">
        <v>2</v>
      </c>
      <c r="N66" s="10">
        <v>1</v>
      </c>
      <c r="O66" s="10"/>
      <c r="P66" s="9">
        <v>2</v>
      </c>
      <c r="Q66" s="9"/>
      <c r="R66" s="10"/>
      <c r="S66" s="10">
        <v>0</v>
      </c>
      <c r="T66" s="9">
        <v>2</v>
      </c>
      <c r="U66" s="9"/>
      <c r="V66" s="11">
        <f t="shared" si="0"/>
        <v>9</v>
      </c>
    </row>
    <row r="67" spans="1:22" x14ac:dyDescent="0.25">
      <c r="A67" s="4" t="str">
        <f t="shared" si="4"/>
        <v>Московский</v>
      </c>
      <c r="B67" s="12" t="str">
        <f t="shared" si="4"/>
        <v>ГБОУ СОШ №525</v>
      </c>
      <c r="C67" s="6">
        <f t="shared" si="4"/>
        <v>11525</v>
      </c>
      <c r="D67" s="6" t="str">
        <f t="shared" si="4"/>
        <v>СОШ с углуб.</v>
      </c>
      <c r="E67" s="8" t="str">
        <f t="shared" si="4"/>
        <v>2а</v>
      </c>
      <c r="F67" s="8">
        <f t="shared" si="4"/>
        <v>75</v>
      </c>
      <c r="G67" s="8">
        <f t="shared" si="4"/>
        <v>65</v>
      </c>
      <c r="H67" s="9"/>
      <c r="I67" s="9">
        <v>2</v>
      </c>
      <c r="J67" s="10">
        <v>1</v>
      </c>
      <c r="K67" s="10"/>
      <c r="L67" s="9"/>
      <c r="M67" s="9">
        <v>2</v>
      </c>
      <c r="N67" s="10"/>
      <c r="O67" s="10">
        <v>1</v>
      </c>
      <c r="P67" s="9">
        <v>2</v>
      </c>
      <c r="Q67" s="9"/>
      <c r="R67" s="10">
        <v>1</v>
      </c>
      <c r="S67" s="10"/>
      <c r="T67" s="9"/>
      <c r="U67" s="9">
        <v>2</v>
      </c>
      <c r="V67" s="11">
        <f t="shared" si="0"/>
        <v>11</v>
      </c>
    </row>
    <row r="68" spans="1:22" x14ac:dyDescent="0.25">
      <c r="A68" s="4" t="str">
        <f t="shared" si="4"/>
        <v>Московский</v>
      </c>
      <c r="B68" s="12" t="str">
        <f t="shared" si="4"/>
        <v>ГБОУ СОШ №525</v>
      </c>
      <c r="C68" s="6">
        <f t="shared" si="4"/>
        <v>11525</v>
      </c>
      <c r="D68" s="6" t="str">
        <f t="shared" si="4"/>
        <v>СОШ с углуб.</v>
      </c>
      <c r="E68" s="8"/>
      <c r="F68" s="8">
        <f t="shared" si="4"/>
        <v>75</v>
      </c>
      <c r="G68" s="8">
        <f t="shared" si="4"/>
        <v>65</v>
      </c>
      <c r="H68" s="9">
        <v>2</v>
      </c>
      <c r="I68" s="9"/>
      <c r="J68" s="10">
        <v>1</v>
      </c>
      <c r="K68" s="10"/>
      <c r="L68" s="9">
        <v>2</v>
      </c>
      <c r="M68" s="9"/>
      <c r="N68" s="10">
        <v>1</v>
      </c>
      <c r="O68" s="10"/>
      <c r="P68" s="9"/>
      <c r="Q68" s="9">
        <v>2</v>
      </c>
      <c r="R68" s="10"/>
      <c r="S68" s="10">
        <v>1</v>
      </c>
      <c r="T68" s="9"/>
      <c r="U68" s="9">
        <v>2</v>
      </c>
      <c r="V68" s="11">
        <f t="shared" si="0"/>
        <v>11</v>
      </c>
    </row>
    <row r="69" spans="1:22" x14ac:dyDescent="0.25">
      <c r="A69" s="4" t="str">
        <f t="shared" ref="A69:G69" si="5">A68</f>
        <v>Московский</v>
      </c>
      <c r="B69" s="12" t="str">
        <f t="shared" si="5"/>
        <v>ГБОУ СОШ №525</v>
      </c>
      <c r="C69" s="6">
        <f t="shared" si="5"/>
        <v>11525</v>
      </c>
      <c r="D69" s="6" t="str">
        <f t="shared" si="5"/>
        <v>СОШ с углуб.</v>
      </c>
      <c r="E69" s="8"/>
      <c r="F69" s="8">
        <f t="shared" si="5"/>
        <v>75</v>
      </c>
      <c r="G69" s="8">
        <f t="shared" si="5"/>
        <v>65</v>
      </c>
      <c r="H69" s="58">
        <f>SUM(H3:I68)/(65*2)</f>
        <v>0.84615384615384615</v>
      </c>
      <c r="I69" s="58"/>
      <c r="J69" s="58">
        <f>SUM(J3:K68)/(65*1)</f>
        <v>0.89230769230769236</v>
      </c>
      <c r="K69" s="58"/>
      <c r="L69" s="58">
        <f t="shared" ref="L69:T69" si="6">SUM(L3:M68)/(65*2)</f>
        <v>0.74615384615384617</v>
      </c>
      <c r="M69" s="58"/>
      <c r="N69" s="58">
        <f>SUM(N3:O68)/(65*1)</f>
        <v>0.90769230769230769</v>
      </c>
      <c r="O69" s="58"/>
      <c r="P69" s="58">
        <f t="shared" si="6"/>
        <v>0.86153846153846159</v>
      </c>
      <c r="Q69" s="58"/>
      <c r="R69" s="58">
        <f>SUM(R3:S68)/(65*1)</f>
        <v>0.84615384615384615</v>
      </c>
      <c r="S69" s="58"/>
      <c r="T69" s="58">
        <f t="shared" si="6"/>
        <v>0.66923076923076918</v>
      </c>
      <c r="U69" s="58"/>
      <c r="V69" s="58">
        <f>SUM(V3:W68)/(65*11)</f>
        <v>0.8083916083916084</v>
      </c>
    </row>
    <row r="70" spans="1:22" x14ac:dyDescent="0.25">
      <c r="A70" s="4" t="str">
        <f t="shared" ref="A70:G70" si="7">A69</f>
        <v>Московский</v>
      </c>
      <c r="B70" s="12" t="str">
        <f t="shared" si="7"/>
        <v>ГБОУ СОШ №525</v>
      </c>
      <c r="C70" s="6">
        <f t="shared" si="7"/>
        <v>11525</v>
      </c>
      <c r="D70" s="6" t="str">
        <f t="shared" si="7"/>
        <v>СОШ с углуб.</v>
      </c>
      <c r="E70" s="8"/>
      <c r="F70" s="8">
        <f t="shared" si="7"/>
        <v>75</v>
      </c>
      <c r="G70" s="8">
        <f t="shared" si="7"/>
        <v>65</v>
      </c>
      <c r="H70" s="59">
        <v>36</v>
      </c>
      <c r="I70" s="59">
        <v>29</v>
      </c>
      <c r="J70" s="60">
        <v>40</v>
      </c>
      <c r="K70" s="60">
        <v>25</v>
      </c>
      <c r="L70" s="59">
        <v>34</v>
      </c>
      <c r="M70" s="59">
        <v>31</v>
      </c>
      <c r="N70" s="60">
        <v>55</v>
      </c>
      <c r="O70" s="60">
        <v>10</v>
      </c>
      <c r="P70" s="59">
        <v>49</v>
      </c>
      <c r="Q70" s="59">
        <v>16</v>
      </c>
      <c r="R70" s="60">
        <v>39</v>
      </c>
      <c r="S70" s="60">
        <v>26</v>
      </c>
      <c r="T70" s="59">
        <v>39</v>
      </c>
      <c r="U70" s="59">
        <v>26</v>
      </c>
      <c r="V70" s="59">
        <v>65</v>
      </c>
    </row>
    <row r="71" spans="1:22" x14ac:dyDescent="0.25">
      <c r="A71" s="4" t="str">
        <f t="shared" ref="A71:G71" si="8">A70</f>
        <v>Московский</v>
      </c>
      <c r="B71" s="12" t="str">
        <f t="shared" si="8"/>
        <v>ГБОУ СОШ №525</v>
      </c>
      <c r="C71" s="6">
        <f t="shared" si="8"/>
        <v>11525</v>
      </c>
      <c r="D71" s="6" t="str">
        <f t="shared" si="8"/>
        <v>СОШ с углуб.</v>
      </c>
      <c r="E71" s="8"/>
      <c r="F71" s="8">
        <f t="shared" si="8"/>
        <v>75</v>
      </c>
      <c r="G71" s="8">
        <f t="shared" si="8"/>
        <v>65</v>
      </c>
      <c r="H71" s="58">
        <f>SUM(H3:H68)/(H70*2)</f>
        <v>0.80555555555555558</v>
      </c>
      <c r="I71" s="58">
        <f t="shared" ref="I71:U71" si="9">SUM(I3:I68)/(I70*2)</f>
        <v>0.89655172413793105</v>
      </c>
      <c r="J71" s="58">
        <f>SUM(J3:J68)/(J70*1)</f>
        <v>0.875</v>
      </c>
      <c r="K71" s="58">
        <f>SUM(K3:K68)/(K70*1)</f>
        <v>0.92</v>
      </c>
      <c r="L71" s="58">
        <f t="shared" si="9"/>
        <v>0.8529411764705882</v>
      </c>
      <c r="M71" s="58">
        <f t="shared" si="9"/>
        <v>0.62903225806451613</v>
      </c>
      <c r="N71" s="58">
        <f>SUM(N3:N68)/(N70*1)</f>
        <v>0.96363636363636362</v>
      </c>
      <c r="O71" s="58">
        <f>SUM(O3:O68)/(O70*1)</f>
        <v>0.6</v>
      </c>
      <c r="P71" s="58">
        <f t="shared" si="9"/>
        <v>0.84693877551020413</v>
      </c>
      <c r="Q71" s="58">
        <f t="shared" si="9"/>
        <v>0.90625</v>
      </c>
      <c r="R71" s="58">
        <f>SUM(R3:R68)/(R70*1)</f>
        <v>0.92307692307692313</v>
      </c>
      <c r="S71" s="58">
        <f>SUM(S3:S68)/(S70*1)</f>
        <v>0.73076923076923073</v>
      </c>
      <c r="T71" s="58">
        <f t="shared" si="9"/>
        <v>0.58974358974358976</v>
      </c>
      <c r="U71" s="58">
        <f t="shared" si="9"/>
        <v>0.78846153846153844</v>
      </c>
      <c r="V71" s="58">
        <f>SUM(V3:V68)/(V70*11)</f>
        <v>0.8083916083916084</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71"/>
    <dataValidation type="list" allowBlank="1" showInputMessage="1" showErrorMessage="1" sqref="H4:I68 T4:U68 L4:M68 P4:Q68">
      <formula1>балл2</formula1>
    </dataValidation>
    <dataValidation type="list" allowBlank="1" showInputMessage="1" showErrorMessage="1" sqref="J4:K68 R4:S68 N4:O68">
      <formula1>балл1</formula1>
    </dataValidation>
    <dataValidation type="list" allowBlank="1" showInputMessage="1" showErrorMessage="1" sqref="B4:B5">
      <formula1>Название</formula1>
    </dataValidation>
  </dataValidation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73"/>
  <sheetViews>
    <sheetView tabSelected="1" topLeftCell="A34" zoomScale="80" zoomScaleNormal="80" workbookViewId="0">
      <selection activeCell="AD55" sqref="AD55"/>
    </sheetView>
  </sheetViews>
  <sheetFormatPr defaultRowHeight="15" x14ac:dyDescent="0.25"/>
  <sheetData>
    <row r="1" spans="1:33" x14ac:dyDescent="0.25">
      <c r="A1" s="196" t="s">
        <v>175</v>
      </c>
      <c r="B1" s="196" t="s">
        <v>133</v>
      </c>
      <c r="C1" s="196" t="s">
        <v>6</v>
      </c>
      <c r="D1" s="164"/>
      <c r="E1" s="193" t="s">
        <v>134</v>
      </c>
      <c r="F1" s="195"/>
      <c r="G1" s="195"/>
      <c r="H1" s="194"/>
      <c r="I1" s="193" t="s">
        <v>135</v>
      </c>
      <c r="J1" s="195"/>
      <c r="K1" s="195"/>
      <c r="L1" s="194"/>
      <c r="M1" s="193" t="s">
        <v>136</v>
      </c>
      <c r="N1" s="195"/>
      <c r="O1" s="195"/>
      <c r="P1" s="194"/>
      <c r="Q1" s="193" t="s">
        <v>137</v>
      </c>
      <c r="R1" s="195"/>
      <c r="S1" s="195"/>
      <c r="T1" s="194"/>
      <c r="U1" s="193" t="s">
        <v>138</v>
      </c>
      <c r="V1" s="195"/>
      <c r="W1" s="195"/>
      <c r="X1" s="194"/>
      <c r="Y1" s="193" t="s">
        <v>139</v>
      </c>
      <c r="Z1" s="195"/>
      <c r="AA1" s="195"/>
      <c r="AB1" s="194"/>
      <c r="AC1" s="193" t="s">
        <v>140</v>
      </c>
      <c r="AD1" s="195"/>
      <c r="AE1" s="195"/>
      <c r="AF1" s="194"/>
      <c r="AG1" s="191" t="s">
        <v>173</v>
      </c>
    </row>
    <row r="2" spans="1:33" x14ac:dyDescent="0.25">
      <c r="A2" s="196"/>
      <c r="B2" s="198"/>
      <c r="C2" s="198"/>
      <c r="D2" s="165"/>
      <c r="E2" s="193" t="s">
        <v>8</v>
      </c>
      <c r="F2" s="194"/>
      <c r="G2" s="193" t="s">
        <v>9</v>
      </c>
      <c r="H2" s="194"/>
      <c r="I2" s="193" t="s">
        <v>9</v>
      </c>
      <c r="J2" s="194"/>
      <c r="K2" s="193" t="s">
        <v>10</v>
      </c>
      <c r="L2" s="194"/>
      <c r="M2" s="193" t="s">
        <v>11</v>
      </c>
      <c r="N2" s="194"/>
      <c r="O2" s="193" t="s">
        <v>12</v>
      </c>
      <c r="P2" s="194"/>
      <c r="Q2" s="193" t="s">
        <v>9</v>
      </c>
      <c r="R2" s="194"/>
      <c r="S2" s="193" t="s">
        <v>13</v>
      </c>
      <c r="T2" s="194"/>
      <c r="U2" s="193" t="s">
        <v>10</v>
      </c>
      <c r="V2" s="194"/>
      <c r="W2" s="193" t="s">
        <v>13</v>
      </c>
      <c r="X2" s="194"/>
      <c r="Y2" s="193" t="s">
        <v>12</v>
      </c>
      <c r="Z2" s="194"/>
      <c r="AA2" s="193" t="s">
        <v>13</v>
      </c>
      <c r="AB2" s="194"/>
      <c r="AC2" s="193" t="s">
        <v>8</v>
      </c>
      <c r="AD2" s="194"/>
      <c r="AE2" s="193" t="s">
        <v>11</v>
      </c>
      <c r="AF2" s="194"/>
      <c r="AG2" s="191"/>
    </row>
    <row r="3" spans="1:33" ht="72.75" customHeight="1" x14ac:dyDescent="0.25">
      <c r="A3" s="197"/>
      <c r="B3" s="199"/>
      <c r="C3" s="197"/>
      <c r="D3" s="166" t="s">
        <v>209</v>
      </c>
      <c r="E3" s="124" t="s">
        <v>143</v>
      </c>
      <c r="F3" s="124" t="s">
        <v>144</v>
      </c>
      <c r="G3" s="124" t="s">
        <v>143</v>
      </c>
      <c r="H3" s="124" t="s">
        <v>144</v>
      </c>
      <c r="I3" s="124" t="s">
        <v>143</v>
      </c>
      <c r="J3" s="124" t="s">
        <v>144</v>
      </c>
      <c r="K3" s="124" t="s">
        <v>143</v>
      </c>
      <c r="L3" s="124" t="s">
        <v>144</v>
      </c>
      <c r="M3" s="124" t="s">
        <v>143</v>
      </c>
      <c r="N3" s="124" t="s">
        <v>144</v>
      </c>
      <c r="O3" s="124" t="s">
        <v>143</v>
      </c>
      <c r="P3" s="124" t="s">
        <v>144</v>
      </c>
      <c r="Q3" s="124" t="s">
        <v>143</v>
      </c>
      <c r="R3" s="124" t="s">
        <v>144</v>
      </c>
      <c r="S3" s="124" t="s">
        <v>143</v>
      </c>
      <c r="T3" s="124" t="s">
        <v>144</v>
      </c>
      <c r="U3" s="124" t="s">
        <v>143</v>
      </c>
      <c r="V3" s="124" t="s">
        <v>144</v>
      </c>
      <c r="W3" s="124" t="s">
        <v>143</v>
      </c>
      <c r="X3" s="124" t="s">
        <v>144</v>
      </c>
      <c r="Y3" s="124" t="s">
        <v>143</v>
      </c>
      <c r="Z3" s="124" t="s">
        <v>144</v>
      </c>
      <c r="AA3" s="124" t="s">
        <v>143</v>
      </c>
      <c r="AB3" s="124" t="s">
        <v>144</v>
      </c>
      <c r="AC3" s="124" t="s">
        <v>143</v>
      </c>
      <c r="AD3" s="124" t="s">
        <v>144</v>
      </c>
      <c r="AE3" s="124" t="s">
        <v>143</v>
      </c>
      <c r="AF3" s="124" t="s">
        <v>144</v>
      </c>
      <c r="AG3" s="192"/>
    </row>
    <row r="4" spans="1:33" x14ac:dyDescent="0.25">
      <c r="A4" s="161" t="s">
        <v>176</v>
      </c>
      <c r="B4" s="161">
        <v>77</v>
      </c>
      <c r="C4" s="161">
        <v>67</v>
      </c>
      <c r="D4" s="66">
        <f>C4/B4</f>
        <v>0.87012987012987009</v>
      </c>
      <c r="E4" s="161">
        <v>51</v>
      </c>
      <c r="F4" s="162">
        <v>0.67647058823529416</v>
      </c>
      <c r="G4" s="161">
        <v>26</v>
      </c>
      <c r="H4" s="162">
        <v>0.48076923076923078</v>
      </c>
      <c r="I4" s="161">
        <v>35</v>
      </c>
      <c r="J4" s="162">
        <v>0.82857142857142863</v>
      </c>
      <c r="K4" s="161">
        <v>32</v>
      </c>
      <c r="L4" s="162">
        <v>0.78125</v>
      </c>
      <c r="M4" s="161">
        <v>25</v>
      </c>
      <c r="N4" s="162">
        <v>0.72</v>
      </c>
      <c r="O4" s="161">
        <v>42</v>
      </c>
      <c r="P4" s="162">
        <v>0.69047619047619047</v>
      </c>
      <c r="Q4" s="161">
        <v>52</v>
      </c>
      <c r="R4" s="162">
        <v>0.88461538461538458</v>
      </c>
      <c r="S4" s="161">
        <v>16</v>
      </c>
      <c r="T4" s="162">
        <v>0.375</v>
      </c>
      <c r="U4" s="161">
        <v>46</v>
      </c>
      <c r="V4" s="162">
        <v>0.70652173913043481</v>
      </c>
      <c r="W4" s="161">
        <v>23</v>
      </c>
      <c r="X4" s="162">
        <v>0.63043478260869568</v>
      </c>
      <c r="Y4" s="161">
        <v>55</v>
      </c>
      <c r="Z4" s="162">
        <v>0.92727272727272725</v>
      </c>
      <c r="AA4" s="161">
        <v>12</v>
      </c>
      <c r="AB4" s="162">
        <v>0.58333333333333337</v>
      </c>
      <c r="AC4" s="161">
        <v>41</v>
      </c>
      <c r="AD4" s="162">
        <v>0.6097560975609756</v>
      </c>
      <c r="AE4" s="161">
        <v>26</v>
      </c>
      <c r="AF4" s="162">
        <v>0.42307692307692307</v>
      </c>
      <c r="AG4" s="162">
        <v>0.70299999999999996</v>
      </c>
    </row>
    <row r="5" spans="1:33" x14ac:dyDescent="0.25">
      <c r="A5" s="161" t="s">
        <v>177</v>
      </c>
      <c r="B5" s="161">
        <v>138</v>
      </c>
      <c r="C5" s="161">
        <v>130</v>
      </c>
      <c r="D5" s="66">
        <f t="shared" ref="D5:D37" si="0">C5/B5</f>
        <v>0.94202898550724634</v>
      </c>
      <c r="E5" s="161">
        <v>72</v>
      </c>
      <c r="F5" s="162">
        <v>0.80555555555555558</v>
      </c>
      <c r="G5" s="161">
        <v>58</v>
      </c>
      <c r="H5" s="162">
        <v>0.90517241379310343</v>
      </c>
      <c r="I5" s="161">
        <v>86</v>
      </c>
      <c r="J5" s="162">
        <v>0.89534883720930236</v>
      </c>
      <c r="K5" s="161">
        <v>45</v>
      </c>
      <c r="L5" s="162">
        <v>0.97777777777777775</v>
      </c>
      <c r="M5" s="161">
        <v>78</v>
      </c>
      <c r="N5" s="162">
        <v>0.85256410256410253</v>
      </c>
      <c r="O5" s="161">
        <v>52</v>
      </c>
      <c r="P5" s="162">
        <v>0.80769230769230771</v>
      </c>
      <c r="Q5" s="161">
        <v>112</v>
      </c>
      <c r="R5" s="162">
        <v>0.9285714285714286</v>
      </c>
      <c r="S5" s="161">
        <v>18</v>
      </c>
      <c r="T5" s="162">
        <v>0.72222222222222221</v>
      </c>
      <c r="U5" s="161">
        <v>95</v>
      </c>
      <c r="V5" s="162">
        <v>0.80526315789473679</v>
      </c>
      <c r="W5" s="161">
        <v>35</v>
      </c>
      <c r="X5" s="162">
        <v>0.95714285714285718</v>
      </c>
      <c r="Y5" s="161">
        <v>113</v>
      </c>
      <c r="Z5" s="162">
        <v>0.91150442477876104</v>
      </c>
      <c r="AA5" s="161">
        <v>17</v>
      </c>
      <c r="AB5" s="162">
        <v>0.76470588235294112</v>
      </c>
      <c r="AC5" s="161">
        <v>88</v>
      </c>
      <c r="AD5" s="162">
        <v>0.63636363636363635</v>
      </c>
      <c r="AE5" s="161">
        <v>42</v>
      </c>
      <c r="AF5" s="162">
        <v>0.80952380952380953</v>
      </c>
      <c r="AG5" s="162">
        <v>0.83399999999999996</v>
      </c>
    </row>
    <row r="6" spans="1:33" x14ac:dyDescent="0.25">
      <c r="A6" s="161" t="s">
        <v>178</v>
      </c>
      <c r="B6" s="161">
        <v>16</v>
      </c>
      <c r="C6" s="161">
        <v>14</v>
      </c>
      <c r="D6" s="66">
        <f t="shared" si="0"/>
        <v>0.875</v>
      </c>
      <c r="E6" s="161">
        <v>10</v>
      </c>
      <c r="F6" s="162">
        <v>0.9</v>
      </c>
      <c r="G6" s="161">
        <v>5</v>
      </c>
      <c r="H6" s="162">
        <v>1</v>
      </c>
      <c r="I6" s="161">
        <v>12</v>
      </c>
      <c r="J6" s="162">
        <v>0.66666666666666663</v>
      </c>
      <c r="K6" s="161">
        <v>3</v>
      </c>
      <c r="L6" s="162">
        <v>1</v>
      </c>
      <c r="M6" s="161">
        <v>2</v>
      </c>
      <c r="N6" s="162">
        <v>1</v>
      </c>
      <c r="O6" s="161">
        <v>12</v>
      </c>
      <c r="P6" s="162">
        <v>0.95833333333333337</v>
      </c>
      <c r="Q6" s="161">
        <v>11</v>
      </c>
      <c r="R6" s="162">
        <v>0.90909090909090906</v>
      </c>
      <c r="S6" s="161">
        <v>4</v>
      </c>
      <c r="T6" s="162">
        <v>0.75</v>
      </c>
      <c r="U6" s="161">
        <v>12</v>
      </c>
      <c r="V6" s="162">
        <v>0.83333333333333337</v>
      </c>
      <c r="W6" s="161">
        <v>2</v>
      </c>
      <c r="X6" s="162">
        <v>1</v>
      </c>
      <c r="Y6" s="161">
        <v>12</v>
      </c>
      <c r="Z6" s="162">
        <v>1</v>
      </c>
      <c r="AA6" s="161">
        <v>2</v>
      </c>
      <c r="AB6" s="162">
        <v>1</v>
      </c>
      <c r="AC6" s="161">
        <v>8</v>
      </c>
      <c r="AD6" s="162">
        <v>0.6875</v>
      </c>
      <c r="AE6" s="161">
        <v>6</v>
      </c>
      <c r="AF6" s="162">
        <v>0.75</v>
      </c>
      <c r="AG6" s="162">
        <v>0.89</v>
      </c>
    </row>
    <row r="7" spans="1:33" x14ac:dyDescent="0.25">
      <c r="A7" s="161" t="s">
        <v>179</v>
      </c>
      <c r="B7" s="161">
        <v>77</v>
      </c>
      <c r="C7" s="161">
        <v>74</v>
      </c>
      <c r="D7" s="66">
        <f t="shared" si="0"/>
        <v>0.96103896103896103</v>
      </c>
      <c r="E7" s="161">
        <v>56</v>
      </c>
      <c r="F7" s="162">
        <v>0.8303571428571429</v>
      </c>
      <c r="G7" s="161">
        <v>18</v>
      </c>
      <c r="H7" s="162">
        <v>0.86111111111111116</v>
      </c>
      <c r="I7" s="161">
        <v>36</v>
      </c>
      <c r="J7" s="162">
        <v>0.86111111111111116</v>
      </c>
      <c r="K7" s="161">
        <v>38</v>
      </c>
      <c r="L7" s="162">
        <v>0.94736842105263153</v>
      </c>
      <c r="M7" s="161">
        <v>27</v>
      </c>
      <c r="N7" s="162">
        <v>0.83333333333333337</v>
      </c>
      <c r="O7" s="161">
        <v>47</v>
      </c>
      <c r="P7" s="162">
        <v>0.57446808510638303</v>
      </c>
      <c r="Q7" s="161">
        <v>62</v>
      </c>
      <c r="R7" s="162">
        <v>0.967741935483871</v>
      </c>
      <c r="S7" s="161">
        <v>12</v>
      </c>
      <c r="T7" s="162">
        <v>0.75</v>
      </c>
      <c r="U7" s="161">
        <v>50</v>
      </c>
      <c r="V7" s="162">
        <v>0.76</v>
      </c>
      <c r="W7" s="161">
        <v>24</v>
      </c>
      <c r="X7" s="162">
        <v>0.91666666666666663</v>
      </c>
      <c r="Y7" s="161">
        <v>61</v>
      </c>
      <c r="Z7" s="162">
        <v>0.83606557377049184</v>
      </c>
      <c r="AA7" s="161">
        <v>13</v>
      </c>
      <c r="AB7" s="162">
        <v>0.76923076923076927</v>
      </c>
      <c r="AC7" s="161">
        <v>44</v>
      </c>
      <c r="AD7" s="162">
        <v>0.59090909090909094</v>
      </c>
      <c r="AE7" s="161">
        <v>30</v>
      </c>
      <c r="AF7" s="162">
        <v>0.66666666666666663</v>
      </c>
      <c r="AG7" s="162">
        <v>0.77600000000000002</v>
      </c>
    </row>
    <row r="8" spans="1:33" x14ac:dyDescent="0.25">
      <c r="A8" s="161" t="s">
        <v>180</v>
      </c>
      <c r="B8" s="39">
        <v>58</v>
      </c>
      <c r="C8" s="39">
        <v>54</v>
      </c>
      <c r="D8" s="66">
        <f t="shared" si="0"/>
        <v>0.93103448275862066</v>
      </c>
      <c r="E8" s="161">
        <v>32</v>
      </c>
      <c r="F8" s="162">
        <v>0.765625</v>
      </c>
      <c r="G8" s="161">
        <v>22</v>
      </c>
      <c r="H8" s="162">
        <v>1</v>
      </c>
      <c r="I8" s="161">
        <v>28</v>
      </c>
      <c r="J8" s="162">
        <v>0.9642857142857143</v>
      </c>
      <c r="K8" s="161">
        <v>26</v>
      </c>
      <c r="L8" s="162">
        <v>0.96153846153846156</v>
      </c>
      <c r="M8" s="161">
        <v>33</v>
      </c>
      <c r="N8" s="162">
        <v>0.89393939393939392</v>
      </c>
      <c r="O8" s="161">
        <v>21</v>
      </c>
      <c r="P8" s="162">
        <v>1</v>
      </c>
      <c r="Q8" s="161">
        <v>41</v>
      </c>
      <c r="R8" s="162">
        <v>0.87804878048780488</v>
      </c>
      <c r="S8" s="161">
        <v>13</v>
      </c>
      <c r="T8" s="162">
        <v>1</v>
      </c>
      <c r="U8" s="161">
        <v>40</v>
      </c>
      <c r="V8" s="162">
        <v>0.6</v>
      </c>
      <c r="W8" s="161">
        <v>14</v>
      </c>
      <c r="X8" s="162">
        <v>0.6785714285714286</v>
      </c>
      <c r="Y8" s="161">
        <v>41</v>
      </c>
      <c r="Z8" s="162">
        <v>0.82926829268292679</v>
      </c>
      <c r="AA8" s="161">
        <v>13</v>
      </c>
      <c r="AB8" s="162">
        <v>0.61538461538461542</v>
      </c>
      <c r="AC8" s="161">
        <v>30</v>
      </c>
      <c r="AD8" s="162">
        <v>0.8</v>
      </c>
      <c r="AE8" s="161">
        <v>24</v>
      </c>
      <c r="AF8" s="162">
        <v>0.85416666666666663</v>
      </c>
      <c r="AG8" s="162">
        <v>0.83</v>
      </c>
    </row>
    <row r="9" spans="1:33" x14ac:dyDescent="0.25">
      <c r="A9" s="161" t="s">
        <v>181</v>
      </c>
      <c r="B9" s="39">
        <v>105</v>
      </c>
      <c r="C9" s="39">
        <v>100</v>
      </c>
      <c r="D9" s="66">
        <f t="shared" si="0"/>
        <v>0.95238095238095233</v>
      </c>
      <c r="E9" s="161">
        <v>61</v>
      </c>
      <c r="F9" s="163">
        <v>0.65573770491803274</v>
      </c>
      <c r="G9" s="161">
        <v>39</v>
      </c>
      <c r="H9" s="163">
        <v>0.70512820512820518</v>
      </c>
      <c r="I9" s="161">
        <v>66</v>
      </c>
      <c r="J9" s="163">
        <v>0.83333333333333337</v>
      </c>
      <c r="K9" s="161">
        <v>34</v>
      </c>
      <c r="L9" s="163">
        <v>0.91176470588235292</v>
      </c>
      <c r="M9" s="161">
        <v>51</v>
      </c>
      <c r="N9" s="163">
        <v>0.70588235294117652</v>
      </c>
      <c r="O9" s="161">
        <v>49</v>
      </c>
      <c r="P9" s="163">
        <v>0.29591836734693877</v>
      </c>
      <c r="Q9" s="161">
        <v>89</v>
      </c>
      <c r="R9" s="163">
        <v>0.7640449438202247</v>
      </c>
      <c r="S9" s="161">
        <v>11</v>
      </c>
      <c r="T9" s="163">
        <v>0.54545454545454541</v>
      </c>
      <c r="U9" s="161">
        <v>71</v>
      </c>
      <c r="V9" s="163">
        <v>0.44366197183098594</v>
      </c>
      <c r="W9" s="161">
        <v>29</v>
      </c>
      <c r="X9" s="163">
        <v>0.62068965517241381</v>
      </c>
      <c r="Y9" s="161">
        <v>78</v>
      </c>
      <c r="Z9" s="163">
        <v>0.85897435897435892</v>
      </c>
      <c r="AA9" s="161">
        <v>22</v>
      </c>
      <c r="AB9" s="163">
        <v>0.77272727272727271</v>
      </c>
      <c r="AC9" s="161">
        <v>63</v>
      </c>
      <c r="AD9" s="163">
        <v>0.5</v>
      </c>
      <c r="AE9" s="161">
        <v>37</v>
      </c>
      <c r="AF9" s="163">
        <v>0.48648648648648651</v>
      </c>
      <c r="AG9" s="162">
        <v>0.61599999999999999</v>
      </c>
    </row>
    <row r="10" spans="1:33" x14ac:dyDescent="0.25">
      <c r="A10" s="161" t="s">
        <v>182</v>
      </c>
      <c r="B10" s="39">
        <v>131</v>
      </c>
      <c r="C10" s="39">
        <v>120</v>
      </c>
      <c r="D10" s="66">
        <f t="shared" si="0"/>
        <v>0.91603053435114501</v>
      </c>
      <c r="E10" s="161">
        <v>87</v>
      </c>
      <c r="F10" s="162">
        <v>0.72413793103448276</v>
      </c>
      <c r="G10" s="161">
        <v>33</v>
      </c>
      <c r="H10" s="162">
        <v>0.86363636363636365</v>
      </c>
      <c r="I10" s="161">
        <v>61</v>
      </c>
      <c r="J10" s="162">
        <v>0.91803278688524592</v>
      </c>
      <c r="K10" s="161">
        <v>59</v>
      </c>
      <c r="L10" s="162">
        <v>0.93220338983050843</v>
      </c>
      <c r="M10" s="161">
        <v>69</v>
      </c>
      <c r="N10" s="162">
        <v>0.86956521739130432</v>
      </c>
      <c r="O10" s="161">
        <v>51</v>
      </c>
      <c r="P10" s="162">
        <v>0.59803921568627449</v>
      </c>
      <c r="Q10" s="161">
        <v>84</v>
      </c>
      <c r="R10" s="162">
        <v>0.90476190476190477</v>
      </c>
      <c r="S10" s="161">
        <v>36</v>
      </c>
      <c r="T10" s="162">
        <v>0.63888888888888884</v>
      </c>
      <c r="U10" s="161">
        <v>94</v>
      </c>
      <c r="V10" s="162">
        <v>0.52659574468085102</v>
      </c>
      <c r="W10" s="161">
        <v>26</v>
      </c>
      <c r="X10" s="162">
        <v>0.88461538461538458</v>
      </c>
      <c r="Y10" s="161">
        <v>86</v>
      </c>
      <c r="Z10" s="162">
        <v>0.86046511627906974</v>
      </c>
      <c r="AA10" s="161">
        <v>34</v>
      </c>
      <c r="AB10" s="162">
        <v>0.58823529411764708</v>
      </c>
      <c r="AC10" s="161">
        <v>88</v>
      </c>
      <c r="AD10" s="162">
        <v>0.55681818181818177</v>
      </c>
      <c r="AE10" s="161">
        <v>32</v>
      </c>
      <c r="AF10" s="162">
        <v>0.640625</v>
      </c>
      <c r="AG10" s="162">
        <v>0.72099999999999997</v>
      </c>
    </row>
    <row r="11" spans="1:33" x14ac:dyDescent="0.25">
      <c r="A11" s="161" t="s">
        <v>183</v>
      </c>
      <c r="B11" s="39">
        <v>106</v>
      </c>
      <c r="C11" s="39">
        <v>98</v>
      </c>
      <c r="D11" s="66">
        <f t="shared" si="0"/>
        <v>0.92452830188679247</v>
      </c>
      <c r="E11" s="161">
        <v>49</v>
      </c>
      <c r="F11" s="162">
        <v>0.66326530612244894</v>
      </c>
      <c r="G11" s="161">
        <v>49</v>
      </c>
      <c r="H11" s="162">
        <v>0.86734693877551017</v>
      </c>
      <c r="I11" s="161">
        <v>50</v>
      </c>
      <c r="J11" s="162">
        <v>0.8</v>
      </c>
      <c r="K11" s="161">
        <v>48</v>
      </c>
      <c r="L11" s="162">
        <v>0.91666666666666663</v>
      </c>
      <c r="M11" s="161">
        <v>35</v>
      </c>
      <c r="N11" s="162">
        <v>0.87142857142857144</v>
      </c>
      <c r="O11" s="161">
        <v>63</v>
      </c>
      <c r="P11" s="162">
        <v>0.53968253968253965</v>
      </c>
      <c r="Q11" s="161">
        <v>97</v>
      </c>
      <c r="R11" s="162">
        <v>0.91752577319587625</v>
      </c>
      <c r="S11" s="161">
        <v>1</v>
      </c>
      <c r="T11" s="162">
        <v>0</v>
      </c>
      <c r="U11" s="161">
        <v>73</v>
      </c>
      <c r="V11" s="162">
        <v>0.62328767123287676</v>
      </c>
      <c r="W11" s="161">
        <v>25</v>
      </c>
      <c r="X11" s="162">
        <v>0.76</v>
      </c>
      <c r="Y11" s="161">
        <v>83</v>
      </c>
      <c r="Z11" s="162">
        <v>0.96385542168674698</v>
      </c>
      <c r="AA11" s="161">
        <v>15</v>
      </c>
      <c r="AB11" s="162">
        <v>0.53333333333333333</v>
      </c>
      <c r="AC11" s="161">
        <v>76</v>
      </c>
      <c r="AD11" s="162">
        <v>0.60526315789473684</v>
      </c>
      <c r="AE11" s="161">
        <v>22</v>
      </c>
      <c r="AF11" s="162">
        <v>0.47727272727272729</v>
      </c>
      <c r="AG11" s="162">
        <v>0.72499999999999998</v>
      </c>
    </row>
    <row r="12" spans="1:33" x14ac:dyDescent="0.25">
      <c r="A12" s="161" t="s">
        <v>184</v>
      </c>
      <c r="B12" s="39">
        <v>69</v>
      </c>
      <c r="C12" s="39">
        <v>61</v>
      </c>
      <c r="D12" s="66">
        <f t="shared" si="0"/>
        <v>0.88405797101449279</v>
      </c>
      <c r="E12" s="161">
        <v>33</v>
      </c>
      <c r="F12" s="162">
        <v>0.71212121212121215</v>
      </c>
      <c r="G12" s="161">
        <v>28</v>
      </c>
      <c r="H12" s="162">
        <v>0.8214285714285714</v>
      </c>
      <c r="I12" s="161">
        <v>30</v>
      </c>
      <c r="J12" s="162">
        <v>0.93333333333333335</v>
      </c>
      <c r="K12" s="161">
        <v>31</v>
      </c>
      <c r="L12" s="162">
        <v>0.87096774193548387</v>
      </c>
      <c r="M12" s="161">
        <v>32</v>
      </c>
      <c r="N12" s="162">
        <v>0.859375</v>
      </c>
      <c r="O12" s="161">
        <v>29</v>
      </c>
      <c r="P12" s="162">
        <v>0.55172413793103448</v>
      </c>
      <c r="Q12" s="161">
        <v>46</v>
      </c>
      <c r="R12" s="162">
        <v>0.97826086956521741</v>
      </c>
      <c r="S12" s="161">
        <v>15</v>
      </c>
      <c r="T12" s="162">
        <v>0.6</v>
      </c>
      <c r="U12" s="161">
        <v>42</v>
      </c>
      <c r="V12" s="162">
        <v>0.7142857142857143</v>
      </c>
      <c r="W12" s="161">
        <v>19</v>
      </c>
      <c r="X12" s="162">
        <v>1</v>
      </c>
      <c r="Y12" s="161">
        <v>45</v>
      </c>
      <c r="Z12" s="162">
        <v>1</v>
      </c>
      <c r="AA12" s="161">
        <v>16</v>
      </c>
      <c r="AB12" s="162">
        <v>0.75</v>
      </c>
      <c r="AC12" s="161">
        <v>33</v>
      </c>
      <c r="AD12" s="162">
        <v>0.54545454545454541</v>
      </c>
      <c r="AE12" s="161">
        <v>28</v>
      </c>
      <c r="AF12" s="162">
        <v>0.6071428571428571</v>
      </c>
      <c r="AG12" s="162">
        <v>0.76600000000000001</v>
      </c>
    </row>
    <row r="13" spans="1:33" x14ac:dyDescent="0.25">
      <c r="A13" s="161" t="s">
        <v>185</v>
      </c>
      <c r="B13" s="39">
        <v>88</v>
      </c>
      <c r="C13" s="39">
        <v>79</v>
      </c>
      <c r="D13" s="66">
        <f t="shared" si="0"/>
        <v>0.89772727272727271</v>
      </c>
      <c r="E13" s="161">
        <v>41</v>
      </c>
      <c r="F13" s="162">
        <v>0.75609756097560976</v>
      </c>
      <c r="G13" s="161">
        <v>38</v>
      </c>
      <c r="H13" s="162">
        <v>0.82894736842105265</v>
      </c>
      <c r="I13" s="161">
        <v>54</v>
      </c>
      <c r="J13" s="162">
        <v>0.92592592592592593</v>
      </c>
      <c r="K13" s="161">
        <v>25</v>
      </c>
      <c r="L13" s="162">
        <v>1</v>
      </c>
      <c r="M13" s="161">
        <v>47</v>
      </c>
      <c r="N13" s="162">
        <v>0.91489361702127658</v>
      </c>
      <c r="O13" s="161">
        <v>32</v>
      </c>
      <c r="P13" s="162">
        <v>0.890625</v>
      </c>
      <c r="Q13" s="161">
        <v>57</v>
      </c>
      <c r="R13" s="162">
        <v>0.8771929824561403</v>
      </c>
      <c r="S13" s="161">
        <v>22</v>
      </c>
      <c r="T13" s="162">
        <v>0.95454545454545459</v>
      </c>
      <c r="U13" s="161">
        <v>47</v>
      </c>
      <c r="V13" s="162">
        <v>0.72340425531914898</v>
      </c>
      <c r="W13" s="161">
        <v>32</v>
      </c>
      <c r="X13" s="162">
        <v>0.875</v>
      </c>
      <c r="Y13" s="161">
        <v>49</v>
      </c>
      <c r="Z13" s="162">
        <v>0.95918367346938771</v>
      </c>
      <c r="AA13" s="161">
        <v>30</v>
      </c>
      <c r="AB13" s="162">
        <v>0.96666666666666667</v>
      </c>
      <c r="AC13" s="161">
        <v>40</v>
      </c>
      <c r="AD13" s="162">
        <v>0.47499999999999998</v>
      </c>
      <c r="AE13" s="161">
        <v>39</v>
      </c>
      <c r="AF13" s="162">
        <v>0.84615384615384615</v>
      </c>
      <c r="AG13" s="162">
        <v>0.82599999999999996</v>
      </c>
    </row>
    <row r="14" spans="1:33" x14ac:dyDescent="0.25">
      <c r="A14" s="161" t="s">
        <v>186</v>
      </c>
      <c r="B14" s="158">
        <v>97</v>
      </c>
      <c r="C14" s="158">
        <v>85</v>
      </c>
      <c r="D14" s="66">
        <f t="shared" si="0"/>
        <v>0.87628865979381443</v>
      </c>
      <c r="E14" s="161">
        <v>63</v>
      </c>
      <c r="F14" s="162">
        <v>0.73015873015873012</v>
      </c>
      <c r="G14" s="161">
        <v>22</v>
      </c>
      <c r="H14" s="162">
        <v>0.61363636363636365</v>
      </c>
      <c r="I14" s="161">
        <v>60</v>
      </c>
      <c r="J14" s="162">
        <v>0.91666666666666663</v>
      </c>
      <c r="K14" s="161">
        <v>25</v>
      </c>
      <c r="L14" s="162">
        <v>0.92</v>
      </c>
      <c r="M14" s="161">
        <v>40</v>
      </c>
      <c r="N14" s="162">
        <v>0.86250000000000004</v>
      </c>
      <c r="O14" s="161">
        <v>45</v>
      </c>
      <c r="P14" s="162">
        <v>0.82222222222222219</v>
      </c>
      <c r="Q14" s="161">
        <v>74</v>
      </c>
      <c r="R14" s="162">
        <v>0.82432432432432434</v>
      </c>
      <c r="S14" s="161">
        <v>11</v>
      </c>
      <c r="T14" s="162">
        <v>1</v>
      </c>
      <c r="U14" s="161">
        <v>67</v>
      </c>
      <c r="V14" s="162">
        <v>0.71641791044776115</v>
      </c>
      <c r="W14" s="161">
        <v>19</v>
      </c>
      <c r="X14" s="162">
        <v>0.92105263157894735</v>
      </c>
      <c r="Y14" s="161">
        <v>72</v>
      </c>
      <c r="Z14" s="162">
        <v>0.91666666666666663</v>
      </c>
      <c r="AA14" s="161">
        <v>12</v>
      </c>
      <c r="AB14" s="162">
        <v>0.58333333333333337</v>
      </c>
      <c r="AC14" s="161">
        <v>59</v>
      </c>
      <c r="AD14" s="162">
        <v>0.49152542372881358</v>
      </c>
      <c r="AE14" s="161">
        <v>26</v>
      </c>
      <c r="AF14" s="162">
        <v>0.63461538461538458</v>
      </c>
      <c r="AG14" s="162">
        <v>0.75600000000000001</v>
      </c>
    </row>
    <row r="15" spans="1:33" x14ac:dyDescent="0.25">
      <c r="A15" s="161" t="s">
        <v>187</v>
      </c>
      <c r="B15" s="39">
        <v>88</v>
      </c>
      <c r="C15" s="39">
        <v>80</v>
      </c>
      <c r="D15" s="66">
        <f t="shared" si="0"/>
        <v>0.90909090909090906</v>
      </c>
      <c r="E15" s="161">
        <v>54</v>
      </c>
      <c r="F15" s="162">
        <v>0.88888888888888884</v>
      </c>
      <c r="G15" s="161">
        <v>26</v>
      </c>
      <c r="H15" s="162">
        <v>0.82692307692307687</v>
      </c>
      <c r="I15" s="161">
        <v>53</v>
      </c>
      <c r="J15" s="162">
        <v>0.90566037735849059</v>
      </c>
      <c r="K15" s="161">
        <v>27</v>
      </c>
      <c r="L15" s="162">
        <v>0.96296296296296291</v>
      </c>
      <c r="M15" s="161">
        <v>36</v>
      </c>
      <c r="N15" s="162">
        <v>0.90277777777777779</v>
      </c>
      <c r="O15" s="161">
        <v>44</v>
      </c>
      <c r="P15" s="162">
        <v>0.64772727272727271</v>
      </c>
      <c r="Q15" s="161">
        <v>72</v>
      </c>
      <c r="R15" s="162">
        <v>0.98611111111111116</v>
      </c>
      <c r="S15" s="161">
        <v>8</v>
      </c>
      <c r="T15" s="162">
        <v>0.75</v>
      </c>
      <c r="U15" s="161">
        <v>46</v>
      </c>
      <c r="V15" s="162">
        <v>0.83695652173913049</v>
      </c>
      <c r="W15" s="161">
        <v>34</v>
      </c>
      <c r="X15" s="162">
        <v>0.88235294117647056</v>
      </c>
      <c r="Y15" s="161">
        <v>58</v>
      </c>
      <c r="Z15" s="162">
        <v>0.84482758620689657</v>
      </c>
      <c r="AA15" s="161">
        <v>22</v>
      </c>
      <c r="AB15" s="162">
        <v>0.63636363636363635</v>
      </c>
      <c r="AC15" s="161">
        <v>53</v>
      </c>
      <c r="AD15" s="162">
        <v>0.71698113207547165</v>
      </c>
      <c r="AE15" s="161">
        <v>27</v>
      </c>
      <c r="AF15" s="162">
        <v>0.7407407407407407</v>
      </c>
      <c r="AG15" s="162">
        <v>0.82699999999999996</v>
      </c>
    </row>
    <row r="16" spans="1:33" x14ac:dyDescent="0.25">
      <c r="A16" s="161" t="s">
        <v>188</v>
      </c>
      <c r="B16" s="39">
        <v>156</v>
      </c>
      <c r="C16" s="39">
        <v>138</v>
      </c>
      <c r="D16" s="66">
        <f t="shared" si="0"/>
        <v>0.88461538461538458</v>
      </c>
      <c r="E16" s="161">
        <v>77</v>
      </c>
      <c r="F16" s="162">
        <v>0.76623376623376627</v>
      </c>
      <c r="G16" s="161">
        <v>61</v>
      </c>
      <c r="H16" s="162">
        <v>0.75409836065573765</v>
      </c>
      <c r="I16" s="161">
        <v>78</v>
      </c>
      <c r="J16" s="162">
        <v>0.87179487179487181</v>
      </c>
      <c r="K16" s="161">
        <v>60</v>
      </c>
      <c r="L16" s="162">
        <v>0.93333333333333335</v>
      </c>
      <c r="M16" s="161">
        <v>37</v>
      </c>
      <c r="N16" s="162">
        <v>0.81081081081081086</v>
      </c>
      <c r="O16" s="161">
        <v>101</v>
      </c>
      <c r="P16" s="162">
        <v>0.74752475247524752</v>
      </c>
      <c r="Q16" s="161">
        <v>103</v>
      </c>
      <c r="R16" s="162">
        <v>0.93203883495145634</v>
      </c>
      <c r="S16" s="161">
        <v>35</v>
      </c>
      <c r="T16" s="162">
        <v>0.48571428571428571</v>
      </c>
      <c r="U16" s="161">
        <v>95</v>
      </c>
      <c r="V16" s="162">
        <v>0.5736842105263158</v>
      </c>
      <c r="W16" s="161">
        <v>44</v>
      </c>
      <c r="X16" s="162">
        <v>0.78409090909090906</v>
      </c>
      <c r="Y16" s="161">
        <v>93</v>
      </c>
      <c r="Z16" s="162">
        <v>0.88172043010752688</v>
      </c>
      <c r="AA16" s="161">
        <v>44</v>
      </c>
      <c r="AB16" s="162">
        <v>0.61363636363636365</v>
      </c>
      <c r="AC16" s="161">
        <v>108</v>
      </c>
      <c r="AD16" s="162">
        <v>0.55092592592592593</v>
      </c>
      <c r="AE16" s="161">
        <v>29</v>
      </c>
      <c r="AF16" s="162">
        <v>0.60344827586206895</v>
      </c>
      <c r="AG16" s="162">
        <v>0.72399999999999998</v>
      </c>
    </row>
    <row r="17" spans="1:33" x14ac:dyDescent="0.25">
      <c r="A17" s="161" t="s">
        <v>189</v>
      </c>
      <c r="B17" s="39">
        <v>60</v>
      </c>
      <c r="C17" s="39">
        <v>57</v>
      </c>
      <c r="D17" s="66">
        <f t="shared" si="0"/>
        <v>0.95</v>
      </c>
      <c r="E17" s="161">
        <v>42</v>
      </c>
      <c r="F17" s="162">
        <v>0.65476190476190477</v>
      </c>
      <c r="G17" s="161">
        <v>15</v>
      </c>
      <c r="H17" s="162">
        <v>0.76666666666666672</v>
      </c>
      <c r="I17" s="161">
        <v>37</v>
      </c>
      <c r="J17" s="162">
        <v>0.64864864864864868</v>
      </c>
      <c r="K17" s="161">
        <v>20</v>
      </c>
      <c r="L17" s="162">
        <v>0.95</v>
      </c>
      <c r="M17" s="161">
        <v>26</v>
      </c>
      <c r="N17" s="162">
        <v>0.67307692307692313</v>
      </c>
      <c r="O17" s="161">
        <v>31</v>
      </c>
      <c r="P17" s="162">
        <v>0.38709677419354838</v>
      </c>
      <c r="Q17" s="161">
        <v>36</v>
      </c>
      <c r="R17" s="162">
        <v>0.69444444444444442</v>
      </c>
      <c r="S17" s="161">
        <v>21</v>
      </c>
      <c r="T17" s="162">
        <v>0.5714285714285714</v>
      </c>
      <c r="U17" s="161">
        <v>38</v>
      </c>
      <c r="V17" s="162">
        <v>0.68421052631578949</v>
      </c>
      <c r="W17" s="161">
        <v>19</v>
      </c>
      <c r="X17" s="162">
        <v>0.60526315789473684</v>
      </c>
      <c r="Y17" s="161">
        <v>44</v>
      </c>
      <c r="Z17" s="162">
        <v>0.75</v>
      </c>
      <c r="AA17" s="161">
        <v>13</v>
      </c>
      <c r="AB17" s="162">
        <v>0.38461538461538464</v>
      </c>
      <c r="AC17" s="161">
        <v>50</v>
      </c>
      <c r="AD17" s="162">
        <v>0.43</v>
      </c>
      <c r="AE17" s="161">
        <v>7</v>
      </c>
      <c r="AF17" s="162">
        <v>0.2857142857142857</v>
      </c>
      <c r="AG17" s="162">
        <v>0.60099999999999998</v>
      </c>
    </row>
    <row r="18" spans="1:33" x14ac:dyDescent="0.25">
      <c r="A18" s="161" t="s">
        <v>190</v>
      </c>
      <c r="B18" s="39">
        <v>61</v>
      </c>
      <c r="C18" s="39">
        <v>57</v>
      </c>
      <c r="D18" s="66">
        <f t="shared" si="0"/>
        <v>0.93442622950819676</v>
      </c>
      <c r="E18" s="161">
        <v>37</v>
      </c>
      <c r="F18" s="162">
        <v>0.79729729729729726</v>
      </c>
      <c r="G18" s="161">
        <v>29</v>
      </c>
      <c r="H18" s="162">
        <v>0.56896551724137934</v>
      </c>
      <c r="I18" s="161">
        <v>29</v>
      </c>
      <c r="J18" s="162">
        <v>0.86206896551724133</v>
      </c>
      <c r="K18" s="161">
        <v>28</v>
      </c>
      <c r="L18" s="162">
        <v>0.9285714285714286</v>
      </c>
      <c r="M18" s="161">
        <v>29</v>
      </c>
      <c r="N18" s="162">
        <v>0.82758620689655171</v>
      </c>
      <c r="O18" s="161">
        <v>28</v>
      </c>
      <c r="P18" s="162">
        <v>0.375</v>
      </c>
      <c r="Q18" s="161">
        <v>51</v>
      </c>
      <c r="R18" s="162">
        <v>0.96078431372549022</v>
      </c>
      <c r="S18" s="161">
        <v>6</v>
      </c>
      <c r="T18" s="162">
        <v>0.66666666666666663</v>
      </c>
      <c r="U18" s="161">
        <v>41</v>
      </c>
      <c r="V18" s="162">
        <v>0.73170731707317072</v>
      </c>
      <c r="W18" s="161">
        <v>16</v>
      </c>
      <c r="X18" s="162">
        <v>0.84375</v>
      </c>
      <c r="Y18" s="161">
        <v>46</v>
      </c>
      <c r="Z18" s="162">
        <v>0.97826086956521741</v>
      </c>
      <c r="AA18" s="161">
        <v>11</v>
      </c>
      <c r="AB18" s="162">
        <v>0.72727272727272729</v>
      </c>
      <c r="AC18" s="161">
        <v>31</v>
      </c>
      <c r="AD18" s="162">
        <v>0.82258064516129037</v>
      </c>
      <c r="AE18" s="161">
        <v>26</v>
      </c>
      <c r="AF18" s="162">
        <v>0.69230769230769229</v>
      </c>
      <c r="AG18" s="162">
        <v>0.78500000000000003</v>
      </c>
    </row>
    <row r="19" spans="1:33" x14ac:dyDescent="0.25">
      <c r="A19" s="161" t="s">
        <v>191</v>
      </c>
      <c r="B19" s="39">
        <v>129</v>
      </c>
      <c r="C19" s="39">
        <v>120</v>
      </c>
      <c r="D19" s="66">
        <f t="shared" si="0"/>
        <v>0.93023255813953487</v>
      </c>
      <c r="E19" s="161">
        <v>80</v>
      </c>
      <c r="F19" s="162">
        <v>0.73124999999999996</v>
      </c>
      <c r="G19" s="161">
        <v>40</v>
      </c>
      <c r="H19" s="162">
        <v>0.78749999999999998</v>
      </c>
      <c r="I19" s="161">
        <v>66</v>
      </c>
      <c r="J19" s="162">
        <v>0.83333333333333337</v>
      </c>
      <c r="K19" s="161">
        <v>54</v>
      </c>
      <c r="L19" s="162">
        <v>0.88888888888888884</v>
      </c>
      <c r="M19" s="161">
        <v>58</v>
      </c>
      <c r="N19" s="162">
        <v>0.7931034482758621</v>
      </c>
      <c r="O19" s="161">
        <v>62</v>
      </c>
      <c r="P19" s="162">
        <v>0.62903225806451613</v>
      </c>
      <c r="Q19" s="161">
        <v>99</v>
      </c>
      <c r="R19" s="162">
        <v>0.90909090909090906</v>
      </c>
      <c r="S19" s="161">
        <v>21</v>
      </c>
      <c r="T19" s="162">
        <v>0.90476190476190477</v>
      </c>
      <c r="U19" s="161">
        <v>84</v>
      </c>
      <c r="V19" s="162">
        <v>0.76190476190476186</v>
      </c>
      <c r="W19" s="161">
        <v>36</v>
      </c>
      <c r="X19" s="162">
        <v>0.77777777777777779</v>
      </c>
      <c r="Y19" s="161">
        <v>70</v>
      </c>
      <c r="Z19" s="162">
        <v>0.8571428571428571</v>
      </c>
      <c r="AA19" s="161">
        <v>50</v>
      </c>
      <c r="AB19" s="162">
        <v>0.68</v>
      </c>
      <c r="AC19" s="161">
        <v>82</v>
      </c>
      <c r="AD19" s="162">
        <v>0.55487804878048785</v>
      </c>
      <c r="AE19" s="161">
        <v>38</v>
      </c>
      <c r="AF19" s="162">
        <v>0.68421052631578949</v>
      </c>
      <c r="AG19" s="162">
        <v>0.745</v>
      </c>
    </row>
    <row r="20" spans="1:33" x14ac:dyDescent="0.25">
      <c r="A20" s="161" t="s">
        <v>192</v>
      </c>
      <c r="B20" s="39">
        <v>76</v>
      </c>
      <c r="C20" s="39">
        <v>71</v>
      </c>
      <c r="D20" s="66">
        <f t="shared" si="0"/>
        <v>0.93421052631578949</v>
      </c>
      <c r="E20" s="161">
        <v>52</v>
      </c>
      <c r="F20" s="162">
        <v>0.81730769230769229</v>
      </c>
      <c r="G20" s="161">
        <v>19</v>
      </c>
      <c r="H20" s="162">
        <v>0.86842105263157898</v>
      </c>
      <c r="I20" s="161">
        <v>34</v>
      </c>
      <c r="J20" s="162">
        <v>0.97058823529411764</v>
      </c>
      <c r="K20" s="161">
        <v>37</v>
      </c>
      <c r="L20" s="162">
        <v>1</v>
      </c>
      <c r="M20" s="161">
        <v>27</v>
      </c>
      <c r="N20" s="162">
        <v>0.96296296296296291</v>
      </c>
      <c r="O20" s="161">
        <v>44</v>
      </c>
      <c r="P20" s="162">
        <v>0.85227272727272729</v>
      </c>
      <c r="Q20" s="161">
        <v>59</v>
      </c>
      <c r="R20" s="162">
        <v>0.98305084745762716</v>
      </c>
      <c r="S20" s="161">
        <v>12</v>
      </c>
      <c r="T20" s="162">
        <v>0.83333333333333337</v>
      </c>
      <c r="U20" s="161">
        <v>51</v>
      </c>
      <c r="V20" s="162">
        <v>0.69607843137254899</v>
      </c>
      <c r="W20" s="161">
        <v>20</v>
      </c>
      <c r="X20" s="162">
        <v>0.9</v>
      </c>
      <c r="Y20" s="161">
        <v>52</v>
      </c>
      <c r="Z20" s="162">
        <v>0.98076923076923073</v>
      </c>
      <c r="AA20" s="161">
        <v>19</v>
      </c>
      <c r="AB20" s="162">
        <v>0.78947368421052633</v>
      </c>
      <c r="AC20" s="161">
        <v>57</v>
      </c>
      <c r="AD20" s="162">
        <v>0.84210526315789469</v>
      </c>
      <c r="AE20" s="161">
        <v>14</v>
      </c>
      <c r="AF20" s="162">
        <v>0.8571428571428571</v>
      </c>
      <c r="AG20" s="162">
        <v>0.86599999999999999</v>
      </c>
    </row>
    <row r="21" spans="1:33" x14ac:dyDescent="0.25">
      <c r="A21" s="161" t="s">
        <v>193</v>
      </c>
      <c r="B21" s="39">
        <v>57</v>
      </c>
      <c r="C21" s="39">
        <v>48</v>
      </c>
      <c r="D21" s="66">
        <f t="shared" si="0"/>
        <v>0.84210526315789469</v>
      </c>
      <c r="E21" s="161">
        <v>26</v>
      </c>
      <c r="F21" s="162">
        <v>0.5</v>
      </c>
      <c r="G21" s="161">
        <v>22</v>
      </c>
      <c r="H21" s="162">
        <v>0.72727272727272729</v>
      </c>
      <c r="I21" s="161">
        <v>35</v>
      </c>
      <c r="J21" s="162">
        <v>0.77142857142857146</v>
      </c>
      <c r="K21" s="161">
        <v>13</v>
      </c>
      <c r="L21" s="162">
        <v>0.69230769230769229</v>
      </c>
      <c r="M21" s="161">
        <v>30</v>
      </c>
      <c r="N21" s="162">
        <v>0.93333333333333335</v>
      </c>
      <c r="O21" s="161">
        <v>18</v>
      </c>
      <c r="P21" s="162">
        <v>0.83333333333333337</v>
      </c>
      <c r="Q21" s="161">
        <v>39</v>
      </c>
      <c r="R21" s="162">
        <v>0.89743589743589747</v>
      </c>
      <c r="S21" s="161">
        <v>9</v>
      </c>
      <c r="T21" s="162">
        <v>0.33333333333333331</v>
      </c>
      <c r="U21" s="161">
        <v>38</v>
      </c>
      <c r="V21" s="162">
        <v>0.72368421052631582</v>
      </c>
      <c r="W21" s="161">
        <v>10</v>
      </c>
      <c r="X21" s="162">
        <v>0.65</v>
      </c>
      <c r="Y21" s="161">
        <v>28</v>
      </c>
      <c r="Z21" s="162">
        <v>0.75</v>
      </c>
      <c r="AA21" s="161">
        <v>20</v>
      </c>
      <c r="AB21" s="162">
        <v>0.55000000000000004</v>
      </c>
      <c r="AC21" s="161">
        <v>31</v>
      </c>
      <c r="AD21" s="162">
        <v>0.45161290322580644</v>
      </c>
      <c r="AE21" s="161">
        <v>17</v>
      </c>
      <c r="AF21" s="162">
        <v>0.79411764705882348</v>
      </c>
      <c r="AG21" s="162">
        <v>0.70599999999999996</v>
      </c>
    </row>
    <row r="22" spans="1:33" x14ac:dyDescent="0.25">
      <c r="A22" s="161" t="s">
        <v>194</v>
      </c>
      <c r="B22" s="39">
        <v>145</v>
      </c>
      <c r="C22" s="39">
        <v>132</v>
      </c>
      <c r="D22" s="66">
        <f t="shared" si="0"/>
        <v>0.91034482758620694</v>
      </c>
      <c r="E22" s="161">
        <v>63</v>
      </c>
      <c r="F22" s="162">
        <v>0.77777777777777779</v>
      </c>
      <c r="G22" s="161">
        <v>69</v>
      </c>
      <c r="H22" s="162">
        <v>0.93478260869565222</v>
      </c>
      <c r="I22" s="161">
        <v>84</v>
      </c>
      <c r="J22" s="162">
        <v>0.94047619047619047</v>
      </c>
      <c r="K22" s="161">
        <v>48</v>
      </c>
      <c r="L22" s="162">
        <v>0.95833333333333337</v>
      </c>
      <c r="M22" s="161">
        <v>79</v>
      </c>
      <c r="N22" s="162">
        <v>0.88607594936708856</v>
      </c>
      <c r="O22" s="161">
        <v>53</v>
      </c>
      <c r="P22" s="162">
        <v>0.76415094339622647</v>
      </c>
      <c r="Q22" s="161">
        <v>110</v>
      </c>
      <c r="R22" s="162">
        <v>0.95454545454545459</v>
      </c>
      <c r="S22" s="161">
        <v>22</v>
      </c>
      <c r="T22" s="162">
        <v>0.77272727272727271</v>
      </c>
      <c r="U22" s="161">
        <v>78</v>
      </c>
      <c r="V22" s="162">
        <v>0.79487179487179482</v>
      </c>
      <c r="W22" s="161">
        <v>54</v>
      </c>
      <c r="X22" s="162">
        <v>0.91666666666666663</v>
      </c>
      <c r="Y22" s="161">
        <v>79</v>
      </c>
      <c r="Z22" s="162">
        <v>0.88607594936708856</v>
      </c>
      <c r="AA22" s="161">
        <v>53</v>
      </c>
      <c r="AB22" s="162">
        <v>0.8867924528301887</v>
      </c>
      <c r="AC22" s="161">
        <v>124</v>
      </c>
      <c r="AD22" s="162">
        <v>0.5</v>
      </c>
      <c r="AE22" s="161">
        <v>8</v>
      </c>
      <c r="AF22" s="162">
        <v>0.69230769230769229</v>
      </c>
      <c r="AG22" s="162">
        <v>0.83499999999999996</v>
      </c>
    </row>
    <row r="23" spans="1:33" x14ac:dyDescent="0.25">
      <c r="A23" s="161" t="s">
        <v>195</v>
      </c>
      <c r="B23" s="39">
        <v>125</v>
      </c>
      <c r="C23" s="39">
        <v>114</v>
      </c>
      <c r="D23" s="66">
        <f t="shared" si="0"/>
        <v>0.91200000000000003</v>
      </c>
      <c r="E23" s="161">
        <v>84</v>
      </c>
      <c r="F23" s="162">
        <v>0.8571428571428571</v>
      </c>
      <c r="G23" s="161">
        <v>30</v>
      </c>
      <c r="H23" s="162">
        <v>0.8833333333333333</v>
      </c>
      <c r="I23" s="161">
        <v>71</v>
      </c>
      <c r="J23" s="162">
        <v>0.84507042253521125</v>
      </c>
      <c r="K23" s="161">
        <v>43</v>
      </c>
      <c r="L23" s="162">
        <v>0.88372093023255816</v>
      </c>
      <c r="M23" s="161">
        <v>64</v>
      </c>
      <c r="N23" s="162">
        <v>0.828125</v>
      </c>
      <c r="O23" s="161">
        <v>50</v>
      </c>
      <c r="P23" s="162">
        <v>0.74</v>
      </c>
      <c r="Q23" s="161">
        <v>107</v>
      </c>
      <c r="R23" s="162">
        <v>0.91588785046728971</v>
      </c>
      <c r="S23" s="161">
        <v>7</v>
      </c>
      <c r="T23" s="162">
        <v>0.5714285714285714</v>
      </c>
      <c r="U23" s="161">
        <v>95</v>
      </c>
      <c r="V23" s="162">
        <v>0.84210526315789469</v>
      </c>
      <c r="W23" s="161">
        <v>19</v>
      </c>
      <c r="X23" s="162">
        <v>0.76315789473684215</v>
      </c>
      <c r="Y23" s="161">
        <v>98</v>
      </c>
      <c r="Z23" s="162">
        <v>0.94897959183673475</v>
      </c>
      <c r="AA23" s="161">
        <v>16</v>
      </c>
      <c r="AB23" s="162">
        <v>0.875</v>
      </c>
      <c r="AC23" s="161">
        <v>73</v>
      </c>
      <c r="AD23" s="162">
        <v>0.73972602739726023</v>
      </c>
      <c r="AE23" s="161">
        <v>41</v>
      </c>
      <c r="AF23" s="162">
        <v>0.71951219512195119</v>
      </c>
      <c r="AG23" s="162">
        <v>0.82934609250398728</v>
      </c>
    </row>
    <row r="24" spans="1:33" x14ac:dyDescent="0.25">
      <c r="A24" s="161" t="s">
        <v>196</v>
      </c>
      <c r="B24" s="39">
        <v>71</v>
      </c>
      <c r="C24" s="39">
        <v>72</v>
      </c>
      <c r="D24" s="66">
        <f t="shared" si="0"/>
        <v>1.0140845070422535</v>
      </c>
      <c r="E24" s="161">
        <v>44</v>
      </c>
      <c r="F24" s="162">
        <v>0.73863636363636365</v>
      </c>
      <c r="G24" s="161">
        <v>27</v>
      </c>
      <c r="H24" s="162">
        <v>0.90740740740740744</v>
      </c>
      <c r="I24" s="161">
        <v>41</v>
      </c>
      <c r="J24" s="162">
        <v>0.90243902439024393</v>
      </c>
      <c r="K24" s="161">
        <v>30</v>
      </c>
      <c r="L24" s="162">
        <v>0.96666666666666667</v>
      </c>
      <c r="M24" s="161">
        <v>33</v>
      </c>
      <c r="N24" s="162">
        <v>0.59090909090909094</v>
      </c>
      <c r="O24" s="161">
        <v>38</v>
      </c>
      <c r="P24" s="162">
        <v>0.51315789473684215</v>
      </c>
      <c r="Q24" s="161">
        <v>67</v>
      </c>
      <c r="R24" s="162">
        <v>0.86567164179104472</v>
      </c>
      <c r="S24" s="161">
        <v>4</v>
      </c>
      <c r="T24" s="162">
        <v>0.5</v>
      </c>
      <c r="U24" s="161">
        <v>56</v>
      </c>
      <c r="V24" s="162">
        <v>0.6339285714285714</v>
      </c>
      <c r="W24" s="161">
        <v>15</v>
      </c>
      <c r="X24" s="162">
        <v>0.76666666666666672</v>
      </c>
      <c r="Y24" s="161">
        <v>64</v>
      </c>
      <c r="Z24" s="162">
        <v>0.953125</v>
      </c>
      <c r="AA24" s="161">
        <v>9</v>
      </c>
      <c r="AB24" s="162">
        <v>0.66666666666666663</v>
      </c>
      <c r="AC24" s="161">
        <v>56</v>
      </c>
      <c r="AD24" s="162">
        <v>0.5892857142857143</v>
      </c>
      <c r="AE24" s="161">
        <v>14</v>
      </c>
      <c r="AF24" s="162">
        <v>0.4642857142857143</v>
      </c>
      <c r="AG24" s="162">
        <v>0.71446862996158766</v>
      </c>
    </row>
    <row r="25" spans="1:33" x14ac:dyDescent="0.25">
      <c r="A25" s="161" t="s">
        <v>197</v>
      </c>
      <c r="B25" s="39">
        <v>105</v>
      </c>
      <c r="C25" s="39">
        <v>94</v>
      </c>
      <c r="D25" s="66">
        <f t="shared" si="0"/>
        <v>0.89523809523809528</v>
      </c>
      <c r="E25" s="161">
        <v>63</v>
      </c>
      <c r="F25" s="162">
        <v>0.80952380952380953</v>
      </c>
      <c r="G25" s="161">
        <v>31</v>
      </c>
      <c r="H25" s="162">
        <v>0.69354838709677424</v>
      </c>
      <c r="I25" s="161">
        <v>51</v>
      </c>
      <c r="J25" s="162">
        <v>0.94117647058823528</v>
      </c>
      <c r="K25" s="161">
        <v>43</v>
      </c>
      <c r="L25" s="162">
        <v>0.88372093023255816</v>
      </c>
      <c r="M25" s="161">
        <v>51</v>
      </c>
      <c r="N25" s="162">
        <v>0.88235294117647056</v>
      </c>
      <c r="O25" s="161">
        <v>43</v>
      </c>
      <c r="P25" s="162">
        <v>0.61627906976744184</v>
      </c>
      <c r="Q25" s="161">
        <v>81</v>
      </c>
      <c r="R25" s="162">
        <v>0.95061728395061729</v>
      </c>
      <c r="S25" s="161">
        <v>13</v>
      </c>
      <c r="T25" s="162">
        <v>0.76923076923076927</v>
      </c>
      <c r="U25" s="161">
        <v>71</v>
      </c>
      <c r="V25" s="162">
        <v>0.68309859154929575</v>
      </c>
      <c r="W25" s="161">
        <v>23</v>
      </c>
      <c r="X25" s="162">
        <v>0.91304347826086951</v>
      </c>
      <c r="Y25" s="161">
        <v>68</v>
      </c>
      <c r="Z25" s="162">
        <v>0.94117647058823528</v>
      </c>
      <c r="AA25" s="161">
        <v>26</v>
      </c>
      <c r="AB25" s="162">
        <v>0.61538461538461542</v>
      </c>
      <c r="AC25" s="161">
        <v>68</v>
      </c>
      <c r="AD25" s="162">
        <v>0.57352941176470584</v>
      </c>
      <c r="AE25" s="161">
        <v>26</v>
      </c>
      <c r="AF25" s="162">
        <v>0.78846153846153844</v>
      </c>
      <c r="AG25" s="162">
        <v>0.77272727272727271</v>
      </c>
    </row>
    <row r="26" spans="1:33" x14ac:dyDescent="0.25">
      <c r="A26" s="161" t="s">
        <v>198</v>
      </c>
      <c r="B26" s="39">
        <v>157</v>
      </c>
      <c r="C26" s="39">
        <v>145</v>
      </c>
      <c r="D26" s="66">
        <f t="shared" si="0"/>
        <v>0.92356687898089174</v>
      </c>
      <c r="E26" s="161">
        <v>70</v>
      </c>
      <c r="F26" s="162">
        <v>0.8214285714285714</v>
      </c>
      <c r="G26" s="161">
        <v>75</v>
      </c>
      <c r="H26" s="162">
        <v>0.85333333333333339</v>
      </c>
      <c r="I26" s="161">
        <v>92</v>
      </c>
      <c r="J26" s="162">
        <v>0.94565217391304346</v>
      </c>
      <c r="K26" s="161">
        <v>53</v>
      </c>
      <c r="L26" s="162">
        <v>0.98113207547169812</v>
      </c>
      <c r="M26" s="161">
        <v>100</v>
      </c>
      <c r="N26" s="162">
        <v>0.84499999999999997</v>
      </c>
      <c r="O26" s="161">
        <v>45</v>
      </c>
      <c r="P26" s="162">
        <v>0.76666666666666672</v>
      </c>
      <c r="Q26" s="161">
        <v>128</v>
      </c>
      <c r="R26" s="162">
        <v>0.9453125</v>
      </c>
      <c r="S26" s="161">
        <v>17</v>
      </c>
      <c r="T26" s="162">
        <v>0.76470588235294112</v>
      </c>
      <c r="U26" s="161">
        <v>94</v>
      </c>
      <c r="V26" s="162">
        <v>0.72340425531914898</v>
      </c>
      <c r="W26" s="161">
        <v>51</v>
      </c>
      <c r="X26" s="162">
        <v>0.84313725490196079</v>
      </c>
      <c r="Y26" s="161">
        <v>114</v>
      </c>
      <c r="Z26" s="162">
        <v>0.95614035087719296</v>
      </c>
      <c r="AA26" s="161">
        <v>32</v>
      </c>
      <c r="AB26" s="162">
        <v>0.875</v>
      </c>
      <c r="AC26" s="161">
        <v>91</v>
      </c>
      <c r="AD26" s="162">
        <v>0.62087912087912089</v>
      </c>
      <c r="AE26" s="161">
        <v>54</v>
      </c>
      <c r="AF26" s="162">
        <v>0.65740740740740744</v>
      </c>
      <c r="AG26" s="162">
        <v>0.81316614420062694</v>
      </c>
    </row>
    <row r="27" spans="1:33" x14ac:dyDescent="0.25">
      <c r="A27" s="161" t="s">
        <v>199</v>
      </c>
      <c r="B27" s="39">
        <v>75</v>
      </c>
      <c r="C27" s="39">
        <v>65</v>
      </c>
      <c r="D27" s="66">
        <f t="shared" si="0"/>
        <v>0.8666666666666667</v>
      </c>
      <c r="E27" s="161">
        <v>36</v>
      </c>
      <c r="F27" s="162">
        <v>0.80555555555555558</v>
      </c>
      <c r="G27" s="161">
        <v>29</v>
      </c>
      <c r="H27" s="162">
        <v>0.89655172413793105</v>
      </c>
      <c r="I27" s="161">
        <v>40</v>
      </c>
      <c r="J27" s="162">
        <v>0.875</v>
      </c>
      <c r="K27" s="161">
        <v>25</v>
      </c>
      <c r="L27" s="162">
        <v>0.92</v>
      </c>
      <c r="M27" s="161">
        <v>34</v>
      </c>
      <c r="N27" s="162">
        <v>0.8529411764705882</v>
      </c>
      <c r="O27" s="161">
        <v>31</v>
      </c>
      <c r="P27" s="162">
        <v>0.62903225806451613</v>
      </c>
      <c r="Q27" s="161">
        <v>55</v>
      </c>
      <c r="R27" s="162">
        <v>0.96363636363636362</v>
      </c>
      <c r="S27" s="161">
        <v>10</v>
      </c>
      <c r="T27" s="162">
        <v>0.6</v>
      </c>
      <c r="U27" s="161">
        <v>49</v>
      </c>
      <c r="V27" s="162">
        <v>0.84693877551020413</v>
      </c>
      <c r="W27" s="161">
        <v>16</v>
      </c>
      <c r="X27" s="162">
        <v>0.90625</v>
      </c>
      <c r="Y27" s="161">
        <v>39</v>
      </c>
      <c r="Z27" s="162">
        <v>0.92307692307692313</v>
      </c>
      <c r="AA27" s="161">
        <v>26</v>
      </c>
      <c r="AB27" s="162">
        <v>0.73076923076923073</v>
      </c>
      <c r="AC27" s="161">
        <v>39</v>
      </c>
      <c r="AD27" s="162">
        <v>0.58974358974358976</v>
      </c>
      <c r="AE27" s="161">
        <v>26</v>
      </c>
      <c r="AF27" s="162">
        <v>0.78846153846153844</v>
      </c>
      <c r="AG27" s="162">
        <v>0.8083916083916084</v>
      </c>
    </row>
    <row r="28" spans="1:33" x14ac:dyDescent="0.25">
      <c r="A28" s="161" t="s">
        <v>200</v>
      </c>
      <c r="B28" s="39">
        <v>115</v>
      </c>
      <c r="C28" s="39">
        <v>106</v>
      </c>
      <c r="D28" s="66">
        <f t="shared" si="0"/>
        <v>0.92173913043478262</v>
      </c>
      <c r="E28" s="161">
        <v>51</v>
      </c>
      <c r="F28" s="162">
        <v>0.84313725490196079</v>
      </c>
      <c r="G28" s="161">
        <v>55</v>
      </c>
      <c r="H28" s="162">
        <v>0.94545454545454544</v>
      </c>
      <c r="I28" s="161">
        <v>77</v>
      </c>
      <c r="J28" s="162">
        <v>0.93506493506493504</v>
      </c>
      <c r="K28" s="161">
        <v>29</v>
      </c>
      <c r="L28" s="162">
        <v>0.86206896551724133</v>
      </c>
      <c r="M28" s="161">
        <v>63</v>
      </c>
      <c r="N28" s="162">
        <v>0.82539682539682535</v>
      </c>
      <c r="O28" s="161">
        <v>43</v>
      </c>
      <c r="P28" s="162">
        <v>0.65116279069767447</v>
      </c>
      <c r="Q28" s="161">
        <v>88</v>
      </c>
      <c r="R28" s="162">
        <v>0.96590909090909094</v>
      </c>
      <c r="S28" s="161">
        <v>18</v>
      </c>
      <c r="T28" s="162">
        <v>0.61111111111111116</v>
      </c>
      <c r="U28" s="161">
        <v>71</v>
      </c>
      <c r="V28" s="162">
        <v>0.80281690140845074</v>
      </c>
      <c r="W28" s="161">
        <v>35</v>
      </c>
      <c r="X28" s="162">
        <v>0.88571428571428568</v>
      </c>
      <c r="Y28" s="161">
        <v>75</v>
      </c>
      <c r="Z28" s="162">
        <v>0.90666666666666662</v>
      </c>
      <c r="AA28" s="161">
        <v>31</v>
      </c>
      <c r="AB28" s="162">
        <v>0.87096774193548387</v>
      </c>
      <c r="AC28" s="161">
        <v>77</v>
      </c>
      <c r="AD28" s="162">
        <v>0.56493506493506496</v>
      </c>
      <c r="AE28" s="161">
        <v>29</v>
      </c>
      <c r="AF28" s="162">
        <v>0.67241379310344829</v>
      </c>
      <c r="AG28" s="162">
        <v>0.8061749571183533</v>
      </c>
    </row>
    <row r="29" spans="1:33" x14ac:dyDescent="0.25">
      <c r="A29" s="161" t="s">
        <v>201</v>
      </c>
      <c r="B29" s="39">
        <v>68</v>
      </c>
      <c r="C29" s="39">
        <v>60</v>
      </c>
      <c r="D29" s="66">
        <f t="shared" si="0"/>
        <v>0.88235294117647056</v>
      </c>
      <c r="E29" s="161">
        <v>40</v>
      </c>
      <c r="F29" s="162">
        <v>0.47499999999999998</v>
      </c>
      <c r="G29" s="161">
        <v>20</v>
      </c>
      <c r="H29" s="162">
        <v>0.25</v>
      </c>
      <c r="I29" s="161">
        <v>35</v>
      </c>
      <c r="J29" s="162">
        <v>0.55000000000000004</v>
      </c>
      <c r="K29" s="161">
        <v>25</v>
      </c>
      <c r="L29" s="162">
        <v>0.4</v>
      </c>
      <c r="M29" s="161">
        <v>31</v>
      </c>
      <c r="N29" s="162">
        <v>0.46666666666666667</v>
      </c>
      <c r="O29" s="161">
        <v>29</v>
      </c>
      <c r="P29" s="162">
        <v>0.375</v>
      </c>
      <c r="Q29" s="161">
        <v>34</v>
      </c>
      <c r="R29" s="162">
        <v>0.53333333333333333</v>
      </c>
      <c r="S29" s="161">
        <v>26</v>
      </c>
      <c r="T29" s="162">
        <v>0.43333333333333335</v>
      </c>
      <c r="U29" s="161">
        <v>55</v>
      </c>
      <c r="V29" s="162">
        <v>0.6333333333333333</v>
      </c>
      <c r="W29" s="161">
        <v>5</v>
      </c>
      <c r="X29" s="162">
        <v>0.05</v>
      </c>
      <c r="Y29" s="161">
        <v>31</v>
      </c>
      <c r="Z29" s="162">
        <v>0.45</v>
      </c>
      <c r="AA29" s="161">
        <v>29</v>
      </c>
      <c r="AB29" s="162">
        <v>0.46666666666666667</v>
      </c>
      <c r="AC29" s="161">
        <v>33</v>
      </c>
      <c r="AD29" s="162">
        <v>0.32500000000000001</v>
      </c>
      <c r="AE29" s="161">
        <v>27</v>
      </c>
      <c r="AF29" s="162">
        <v>0.35</v>
      </c>
      <c r="AG29" s="162">
        <v>0.78939393939393943</v>
      </c>
    </row>
    <row r="30" spans="1:33" x14ac:dyDescent="0.25">
      <c r="A30" s="161" t="s">
        <v>202</v>
      </c>
      <c r="B30" s="39">
        <v>85</v>
      </c>
      <c r="C30" s="39">
        <v>78</v>
      </c>
      <c r="D30" s="66">
        <f t="shared" si="0"/>
        <v>0.91764705882352937</v>
      </c>
      <c r="E30" s="161">
        <v>61</v>
      </c>
      <c r="F30" s="162">
        <v>0.66393442622950816</v>
      </c>
      <c r="G30" s="161">
        <v>17</v>
      </c>
      <c r="H30" s="162">
        <v>0.67647058823529416</v>
      </c>
      <c r="I30" s="161">
        <v>50</v>
      </c>
      <c r="J30" s="162">
        <v>0.94</v>
      </c>
      <c r="K30" s="161">
        <v>28</v>
      </c>
      <c r="L30" s="162">
        <v>0.9642857142857143</v>
      </c>
      <c r="M30" s="161">
        <v>37</v>
      </c>
      <c r="N30" s="162">
        <v>0.83783783783783783</v>
      </c>
      <c r="O30" s="161">
        <v>41</v>
      </c>
      <c r="P30" s="162">
        <v>0.76829268292682928</v>
      </c>
      <c r="Q30" s="161">
        <v>64</v>
      </c>
      <c r="R30" s="162">
        <v>0.890625</v>
      </c>
      <c r="S30" s="161">
        <v>14</v>
      </c>
      <c r="T30" s="162">
        <v>0.35714285714285715</v>
      </c>
      <c r="U30" s="161">
        <v>55</v>
      </c>
      <c r="V30" s="162">
        <v>0.7</v>
      </c>
      <c r="W30" s="161">
        <v>23</v>
      </c>
      <c r="X30" s="162">
        <v>0.86956521739130432</v>
      </c>
      <c r="Y30" s="161">
        <v>62</v>
      </c>
      <c r="Z30" s="162">
        <v>0.88709677419354838</v>
      </c>
      <c r="AA30" s="161">
        <v>17</v>
      </c>
      <c r="AB30" s="162">
        <v>0.52941176470588236</v>
      </c>
      <c r="AC30" s="161">
        <v>66</v>
      </c>
      <c r="AD30" s="162">
        <v>0.58333333333333337</v>
      </c>
      <c r="AE30" s="161">
        <v>13</v>
      </c>
      <c r="AF30" s="162">
        <v>0.5</v>
      </c>
      <c r="AG30" s="162">
        <v>0.74125874125874125</v>
      </c>
    </row>
    <row r="31" spans="1:33" x14ac:dyDescent="0.25">
      <c r="A31" s="161" t="s">
        <v>203</v>
      </c>
      <c r="B31" s="39">
        <v>67</v>
      </c>
      <c r="C31" s="39">
        <v>60</v>
      </c>
      <c r="D31" s="66">
        <f t="shared" si="0"/>
        <v>0.89552238805970152</v>
      </c>
      <c r="E31" s="161">
        <v>28</v>
      </c>
      <c r="F31" s="162">
        <v>0.5892857142857143</v>
      </c>
      <c r="G31" s="161">
        <v>32</v>
      </c>
      <c r="H31" s="162">
        <v>0.75</v>
      </c>
      <c r="I31" s="161">
        <v>30</v>
      </c>
      <c r="J31" s="162">
        <v>0.6333333333333333</v>
      </c>
      <c r="K31" s="161">
        <v>30</v>
      </c>
      <c r="L31" s="162">
        <v>0.9</v>
      </c>
      <c r="M31" s="161">
        <v>43</v>
      </c>
      <c r="N31" s="162">
        <v>0.83720930232558144</v>
      </c>
      <c r="O31" s="161">
        <v>17</v>
      </c>
      <c r="P31" s="162">
        <v>0.67647058823529416</v>
      </c>
      <c r="Q31" s="161">
        <v>46</v>
      </c>
      <c r="R31" s="162">
        <v>0.89130434782608692</v>
      </c>
      <c r="S31" s="161">
        <v>14</v>
      </c>
      <c r="T31" s="162">
        <v>0.7142857142857143</v>
      </c>
      <c r="U31" s="161">
        <v>42</v>
      </c>
      <c r="V31" s="162">
        <v>0.47619047619047616</v>
      </c>
      <c r="W31" s="161">
        <v>18</v>
      </c>
      <c r="X31" s="162">
        <v>0.77777777777777779</v>
      </c>
      <c r="Y31" s="161">
        <v>39</v>
      </c>
      <c r="Z31" s="162">
        <v>0.92307692307692313</v>
      </c>
      <c r="AA31" s="161">
        <v>21</v>
      </c>
      <c r="AB31" s="162">
        <v>0.66666666666666663</v>
      </c>
      <c r="AC31" s="161">
        <v>37</v>
      </c>
      <c r="AD31" s="162">
        <v>0.47297297297297297</v>
      </c>
      <c r="AE31" s="161">
        <v>23</v>
      </c>
      <c r="AF31" s="162">
        <v>0.82608695652173914</v>
      </c>
      <c r="AG31" s="162">
        <v>0.70303030303030301</v>
      </c>
    </row>
    <row r="32" spans="1:33" x14ac:dyDescent="0.25">
      <c r="A32" s="70" t="s">
        <v>204</v>
      </c>
      <c r="B32" s="8">
        <v>161</v>
      </c>
      <c r="C32" s="8">
        <v>154</v>
      </c>
      <c r="D32" s="66">
        <f t="shared" si="0"/>
        <v>0.95652173913043481</v>
      </c>
      <c r="E32" s="70">
        <v>113</v>
      </c>
      <c r="F32" s="66">
        <v>0.88053097345132747</v>
      </c>
      <c r="G32" s="70">
        <v>41</v>
      </c>
      <c r="H32" s="66">
        <v>0.82926829268292679</v>
      </c>
      <c r="I32" s="70">
        <v>80</v>
      </c>
      <c r="J32" s="66">
        <v>0.8125</v>
      </c>
      <c r="K32" s="70">
        <v>74</v>
      </c>
      <c r="L32" s="66">
        <v>0.91891891891891897</v>
      </c>
      <c r="M32" s="70">
        <v>79</v>
      </c>
      <c r="N32" s="66">
        <v>0.91139240506329111</v>
      </c>
      <c r="O32" s="70">
        <v>75</v>
      </c>
      <c r="P32" s="66">
        <v>0.50666666666666671</v>
      </c>
      <c r="Q32" s="70">
        <v>126</v>
      </c>
      <c r="R32" s="66">
        <v>0.96825396825396826</v>
      </c>
      <c r="S32" s="70">
        <v>28</v>
      </c>
      <c r="T32" s="66">
        <v>0.4642857142857143</v>
      </c>
      <c r="U32" s="70">
        <v>115</v>
      </c>
      <c r="V32" s="66">
        <v>0.73913043478260865</v>
      </c>
      <c r="W32" s="70">
        <v>39</v>
      </c>
      <c r="X32" s="66">
        <v>0.88461538461538458</v>
      </c>
      <c r="Y32" s="70">
        <v>114</v>
      </c>
      <c r="Z32" s="66">
        <v>0.92105263157894735</v>
      </c>
      <c r="AA32" s="70">
        <v>40</v>
      </c>
      <c r="AB32" s="66">
        <v>0.7</v>
      </c>
      <c r="AC32" s="70">
        <v>117</v>
      </c>
      <c r="AD32" s="66">
        <v>0.63247863247863245</v>
      </c>
      <c r="AE32" s="70">
        <v>37</v>
      </c>
      <c r="AF32" s="66">
        <v>0.54054054054054057</v>
      </c>
      <c r="AG32" s="66">
        <v>0.77626918536009448</v>
      </c>
    </row>
    <row r="33" spans="1:33" x14ac:dyDescent="0.25">
      <c r="A33" s="70" t="s">
        <v>205</v>
      </c>
      <c r="B33" s="8">
        <v>53</v>
      </c>
      <c r="C33" s="8">
        <v>48</v>
      </c>
      <c r="D33" s="66">
        <f t="shared" si="0"/>
        <v>0.90566037735849059</v>
      </c>
      <c r="E33" s="70">
        <v>37</v>
      </c>
      <c r="F33" s="66">
        <v>0.91891891891891897</v>
      </c>
      <c r="G33" s="70">
        <v>11</v>
      </c>
      <c r="H33" s="66">
        <v>0.77272727272727271</v>
      </c>
      <c r="I33" s="70">
        <v>25</v>
      </c>
      <c r="J33" s="66">
        <v>0.8</v>
      </c>
      <c r="K33" s="70">
        <v>23</v>
      </c>
      <c r="L33" s="66">
        <v>0.95652173913043481</v>
      </c>
      <c r="M33" s="70">
        <v>18</v>
      </c>
      <c r="N33" s="66">
        <v>0.80555555555555558</v>
      </c>
      <c r="O33" s="70">
        <v>30</v>
      </c>
      <c r="P33" s="66">
        <v>0.68333333333333335</v>
      </c>
      <c r="Q33" s="70">
        <v>35</v>
      </c>
      <c r="R33" s="66">
        <v>0.88571428571428568</v>
      </c>
      <c r="S33" s="70">
        <v>13</v>
      </c>
      <c r="T33" s="66">
        <v>0.38461538461538464</v>
      </c>
      <c r="U33" s="70">
        <v>38</v>
      </c>
      <c r="V33" s="66">
        <v>0.51315789473684215</v>
      </c>
      <c r="W33" s="70">
        <v>10</v>
      </c>
      <c r="X33" s="66">
        <v>0.65</v>
      </c>
      <c r="Y33" s="70">
        <v>32</v>
      </c>
      <c r="Z33" s="66">
        <v>0.90625</v>
      </c>
      <c r="AA33" s="70">
        <v>16</v>
      </c>
      <c r="AB33" s="66">
        <v>0.5</v>
      </c>
      <c r="AC33" s="70">
        <v>35</v>
      </c>
      <c r="AD33" s="66">
        <v>0.61428571428571432</v>
      </c>
      <c r="AE33" s="70">
        <v>13</v>
      </c>
      <c r="AF33" s="66">
        <v>0.38461538461538464</v>
      </c>
      <c r="AG33" s="66">
        <v>0.71022727272727271</v>
      </c>
    </row>
    <row r="34" spans="1:33" x14ac:dyDescent="0.25">
      <c r="A34" s="70" t="s">
        <v>206</v>
      </c>
      <c r="B34" s="8">
        <v>68</v>
      </c>
      <c r="C34" s="8">
        <v>66</v>
      </c>
      <c r="D34" s="66">
        <f t="shared" si="0"/>
        <v>0.97058823529411764</v>
      </c>
      <c r="E34" s="70">
        <v>55</v>
      </c>
      <c r="F34" s="66">
        <v>0.75454545454545452</v>
      </c>
      <c r="G34" s="70">
        <v>11</v>
      </c>
      <c r="H34" s="66">
        <v>0.90909090909090906</v>
      </c>
      <c r="I34" s="70">
        <v>32</v>
      </c>
      <c r="J34" s="66">
        <v>0.78125</v>
      </c>
      <c r="K34" s="70">
        <v>34</v>
      </c>
      <c r="L34" s="66">
        <v>0.88235294117647056</v>
      </c>
      <c r="M34" s="70">
        <v>43</v>
      </c>
      <c r="N34" s="66">
        <v>0.84883720930232553</v>
      </c>
      <c r="O34" s="70">
        <v>23</v>
      </c>
      <c r="P34" s="66">
        <v>0.67391304347826086</v>
      </c>
      <c r="Q34" s="70">
        <v>53</v>
      </c>
      <c r="R34" s="66">
        <v>0.90566037735849059</v>
      </c>
      <c r="S34" s="70">
        <v>13</v>
      </c>
      <c r="T34" s="66">
        <v>0.61538461538461542</v>
      </c>
      <c r="U34" s="70">
        <v>52</v>
      </c>
      <c r="V34" s="66">
        <v>0.77884615384615385</v>
      </c>
      <c r="W34" s="70">
        <v>14</v>
      </c>
      <c r="X34" s="66">
        <v>0.6785714285714286</v>
      </c>
      <c r="Y34" s="70">
        <v>55</v>
      </c>
      <c r="Z34" s="66">
        <v>0.92727272727272725</v>
      </c>
      <c r="AA34" s="70">
        <v>11</v>
      </c>
      <c r="AB34" s="66">
        <v>0.81818181818181823</v>
      </c>
      <c r="AC34" s="70">
        <v>54</v>
      </c>
      <c r="AD34" s="66">
        <v>0.53703703703703709</v>
      </c>
      <c r="AE34" s="70">
        <v>12</v>
      </c>
      <c r="AF34" s="66">
        <v>0.58333333333333337</v>
      </c>
      <c r="AG34" s="66">
        <v>0.75757575757575757</v>
      </c>
    </row>
    <row r="35" spans="1:33" x14ac:dyDescent="0.25">
      <c r="A35" s="70" t="s">
        <v>207</v>
      </c>
      <c r="B35" s="8">
        <v>50</v>
      </c>
      <c r="C35" s="8">
        <v>44</v>
      </c>
      <c r="D35" s="66">
        <f t="shared" si="0"/>
        <v>0.88</v>
      </c>
      <c r="E35" s="70">
        <v>36</v>
      </c>
      <c r="F35" s="66">
        <v>0.91666666666666663</v>
      </c>
      <c r="G35" s="70">
        <v>8</v>
      </c>
      <c r="H35" s="66">
        <v>0.875</v>
      </c>
      <c r="I35" s="70">
        <v>27</v>
      </c>
      <c r="J35" s="66">
        <v>0.88888888888888884</v>
      </c>
      <c r="K35" s="70">
        <v>17</v>
      </c>
      <c r="L35" s="66">
        <v>0.88235294117647056</v>
      </c>
      <c r="M35" s="70">
        <v>24</v>
      </c>
      <c r="N35" s="66">
        <v>0.8125</v>
      </c>
      <c r="O35" s="70">
        <v>20</v>
      </c>
      <c r="P35" s="66">
        <v>0.92500000000000004</v>
      </c>
      <c r="Q35" s="70">
        <v>29</v>
      </c>
      <c r="R35" s="66">
        <v>0.96551724137931039</v>
      </c>
      <c r="S35" s="70">
        <v>15</v>
      </c>
      <c r="T35" s="66">
        <v>0.8666666666666667</v>
      </c>
      <c r="U35" s="70">
        <v>28</v>
      </c>
      <c r="V35" s="66">
        <v>0.7678571428571429</v>
      </c>
      <c r="W35" s="70">
        <v>16</v>
      </c>
      <c r="X35" s="66">
        <v>0.8125</v>
      </c>
      <c r="Y35" s="70">
        <v>33</v>
      </c>
      <c r="Z35" s="66">
        <v>0.90909090909090906</v>
      </c>
      <c r="AA35" s="70">
        <v>11</v>
      </c>
      <c r="AB35" s="66">
        <v>1</v>
      </c>
      <c r="AC35" s="70">
        <v>21</v>
      </c>
      <c r="AD35" s="66">
        <v>0.54761904761904767</v>
      </c>
      <c r="AE35" s="70">
        <v>24</v>
      </c>
      <c r="AF35" s="66">
        <v>0.83333333333333337</v>
      </c>
      <c r="AG35" s="66">
        <v>0.84090909090909094</v>
      </c>
    </row>
    <row r="36" spans="1:33" x14ac:dyDescent="0.25">
      <c r="A36" s="70" t="s">
        <v>208</v>
      </c>
      <c r="B36" s="8">
        <v>62</v>
      </c>
      <c r="C36" s="8">
        <v>51</v>
      </c>
      <c r="D36" s="66">
        <f t="shared" si="0"/>
        <v>0.82258064516129037</v>
      </c>
      <c r="E36" s="70">
        <v>19</v>
      </c>
      <c r="F36" s="66">
        <v>0.89473684210526316</v>
      </c>
      <c r="G36" s="70">
        <v>32</v>
      </c>
      <c r="H36" s="66">
        <v>0.875</v>
      </c>
      <c r="I36" s="70">
        <v>25</v>
      </c>
      <c r="J36" s="66">
        <v>1</v>
      </c>
      <c r="K36" s="70">
        <v>26</v>
      </c>
      <c r="L36" s="66">
        <v>0.92307692307692313</v>
      </c>
      <c r="M36" s="70">
        <v>34</v>
      </c>
      <c r="N36" s="66">
        <v>0.91176470588235292</v>
      </c>
      <c r="O36" s="70">
        <v>17</v>
      </c>
      <c r="P36" s="66">
        <v>0.76470588235294112</v>
      </c>
      <c r="Q36" s="70">
        <v>29</v>
      </c>
      <c r="R36" s="66">
        <v>0.96551724137931039</v>
      </c>
      <c r="S36" s="70">
        <v>22</v>
      </c>
      <c r="T36" s="66">
        <v>0.72727272727272729</v>
      </c>
      <c r="U36" s="70">
        <v>27</v>
      </c>
      <c r="V36" s="66">
        <v>0.88888888888888884</v>
      </c>
      <c r="W36" s="70">
        <v>24</v>
      </c>
      <c r="X36" s="66">
        <v>0.85416666666666663</v>
      </c>
      <c r="Y36" s="70">
        <v>34</v>
      </c>
      <c r="Z36" s="66">
        <v>0.97058823529411764</v>
      </c>
      <c r="AA36" s="70">
        <v>17</v>
      </c>
      <c r="AB36" s="66">
        <v>0.94117647058823528</v>
      </c>
      <c r="AC36" s="70">
        <v>22</v>
      </c>
      <c r="AD36" s="66">
        <v>0.61363636363636365</v>
      </c>
      <c r="AE36" s="70">
        <v>29</v>
      </c>
      <c r="AF36" s="66">
        <v>0.67241379310344829</v>
      </c>
      <c r="AG36" s="66">
        <v>0.84670231729055256</v>
      </c>
    </row>
    <row r="37" spans="1:33" s="78" customFormat="1" x14ac:dyDescent="0.25">
      <c r="A37" s="157" t="s">
        <v>0</v>
      </c>
      <c r="B37" s="62">
        <v>3004</v>
      </c>
      <c r="C37" s="62">
        <v>2747</v>
      </c>
      <c r="D37" s="66">
        <f t="shared" si="0"/>
        <v>0.91444740346205056</v>
      </c>
      <c r="E37" s="159">
        <v>1719</v>
      </c>
      <c r="F37" s="160">
        <v>0.77603257707969753</v>
      </c>
      <c r="G37" s="159">
        <v>1028</v>
      </c>
      <c r="H37" s="160">
        <v>0.828307392996109</v>
      </c>
      <c r="I37" s="159">
        <v>1608</v>
      </c>
      <c r="J37" s="160">
        <v>0.88121890547263682</v>
      </c>
      <c r="K37" s="159">
        <v>1141</v>
      </c>
      <c r="L37" s="160">
        <v>0.91936897458369848</v>
      </c>
      <c r="M37" s="159">
        <v>1413</v>
      </c>
      <c r="N37" s="160">
        <v>0.84890304317055909</v>
      </c>
      <c r="O37" s="159">
        <v>1336</v>
      </c>
      <c r="P37" s="160">
        <v>0.66504491017964074</v>
      </c>
      <c r="Q37" s="159">
        <v>2232</v>
      </c>
      <c r="R37" s="160">
        <v>0.92159498207885304</v>
      </c>
      <c r="S37" s="159">
        <v>515</v>
      </c>
      <c r="T37" s="160">
        <v>0.67184466019417477</v>
      </c>
      <c r="U37" s="159">
        <v>1953</v>
      </c>
      <c r="V37" s="160">
        <v>0.70609318996415771</v>
      </c>
      <c r="W37" s="159">
        <v>796</v>
      </c>
      <c r="X37" s="160">
        <v>0.82412060301507539</v>
      </c>
      <c r="Y37" s="159">
        <v>2022</v>
      </c>
      <c r="Z37" s="160">
        <v>0.91097922848664692</v>
      </c>
      <c r="AA37" s="159">
        <v>728</v>
      </c>
      <c r="AB37" s="160">
        <v>0.72802197802197799</v>
      </c>
      <c r="AC37" s="159">
        <v>1861</v>
      </c>
      <c r="AD37" s="160">
        <v>0.6012896292315959</v>
      </c>
      <c r="AE37" s="159">
        <v>885</v>
      </c>
      <c r="AF37" s="160">
        <v>0.67062146892655372</v>
      </c>
      <c r="AG37" s="160">
        <v>0.77052652480391837</v>
      </c>
    </row>
    <row r="39" spans="1:33" x14ac:dyDescent="0.25">
      <c r="A39" s="67" t="s">
        <v>175</v>
      </c>
      <c r="B39" t="s">
        <v>210</v>
      </c>
      <c r="C39" t="s">
        <v>211</v>
      </c>
    </row>
    <row r="40" spans="1:33" x14ac:dyDescent="0.25">
      <c r="A40" s="161" t="s">
        <v>176</v>
      </c>
      <c r="B40" s="162">
        <v>0.70299999999999996</v>
      </c>
      <c r="C40" s="50">
        <v>32</v>
      </c>
    </row>
    <row r="41" spans="1:33" x14ac:dyDescent="0.25">
      <c r="A41" s="161" t="s">
        <v>177</v>
      </c>
      <c r="B41" s="162">
        <v>0.83399999999999996</v>
      </c>
      <c r="C41" s="50">
        <v>6</v>
      </c>
    </row>
    <row r="42" spans="1:33" x14ac:dyDescent="0.25">
      <c r="A42" s="161" t="s">
        <v>178</v>
      </c>
      <c r="B42" s="162">
        <v>0.89</v>
      </c>
      <c r="C42" s="50">
        <v>1</v>
      </c>
    </row>
    <row r="43" spans="1:33" x14ac:dyDescent="0.25">
      <c r="A43" s="161" t="s">
        <v>179</v>
      </c>
      <c r="B43" s="162">
        <v>0.77600000000000002</v>
      </c>
      <c r="C43" s="50">
        <v>17</v>
      </c>
    </row>
    <row r="44" spans="1:33" x14ac:dyDescent="0.25">
      <c r="A44" s="161" t="s">
        <v>180</v>
      </c>
      <c r="B44" s="162">
        <v>0.83</v>
      </c>
      <c r="C44" s="50">
        <v>7</v>
      </c>
    </row>
    <row r="45" spans="1:33" x14ac:dyDescent="0.25">
      <c r="A45" s="161" t="s">
        <v>181</v>
      </c>
      <c r="B45" s="162">
        <v>0.61599999999999999</v>
      </c>
      <c r="C45" s="50">
        <v>33</v>
      </c>
    </row>
    <row r="46" spans="1:33" x14ac:dyDescent="0.25">
      <c r="A46" s="161" t="s">
        <v>182</v>
      </c>
      <c r="B46" s="162">
        <v>0.72099999999999997</v>
      </c>
      <c r="C46" s="50">
        <v>27</v>
      </c>
    </row>
    <row r="47" spans="1:33" x14ac:dyDescent="0.25">
      <c r="A47" s="161" t="s">
        <v>183</v>
      </c>
      <c r="B47" s="162">
        <v>0.72499999999999998</v>
      </c>
      <c r="C47" s="50">
        <v>25</v>
      </c>
    </row>
    <row r="48" spans="1:33" x14ac:dyDescent="0.25">
      <c r="A48" s="161" t="s">
        <v>184</v>
      </c>
      <c r="B48" s="162">
        <v>0.76600000000000001</v>
      </c>
      <c r="C48" s="50">
        <v>20</v>
      </c>
    </row>
    <row r="49" spans="1:3" x14ac:dyDescent="0.25">
      <c r="A49" s="161" t="s">
        <v>185</v>
      </c>
      <c r="B49" s="162">
        <v>0.82599999999999996</v>
      </c>
      <c r="C49" s="50">
        <v>10</v>
      </c>
    </row>
    <row r="50" spans="1:3" x14ac:dyDescent="0.25">
      <c r="A50" s="161" t="s">
        <v>186</v>
      </c>
      <c r="B50" s="162">
        <v>0.75600000000000001</v>
      </c>
      <c r="C50" s="50">
        <v>22</v>
      </c>
    </row>
    <row r="51" spans="1:3" x14ac:dyDescent="0.25">
      <c r="A51" s="161" t="s">
        <v>187</v>
      </c>
      <c r="B51" s="162">
        <v>0.82699999999999996</v>
      </c>
      <c r="C51" s="50">
        <v>9</v>
      </c>
    </row>
    <row r="52" spans="1:3" x14ac:dyDescent="0.25">
      <c r="A52" s="161" t="s">
        <v>188</v>
      </c>
      <c r="B52" s="162">
        <v>0.72399999999999998</v>
      </c>
      <c r="C52" s="50">
        <v>26</v>
      </c>
    </row>
    <row r="53" spans="1:3" x14ac:dyDescent="0.25">
      <c r="A53" s="161" t="s">
        <v>189</v>
      </c>
      <c r="B53" s="162">
        <v>0.60099999999999998</v>
      </c>
      <c r="C53" s="50">
        <v>34</v>
      </c>
    </row>
    <row r="54" spans="1:3" x14ac:dyDescent="0.25">
      <c r="A54" s="161" t="s">
        <v>190</v>
      </c>
      <c r="B54" s="162">
        <v>0.78500000000000003</v>
      </c>
      <c r="C54" s="50">
        <v>15</v>
      </c>
    </row>
    <row r="55" spans="1:3" x14ac:dyDescent="0.25">
      <c r="A55" s="161" t="s">
        <v>191</v>
      </c>
      <c r="B55" s="162">
        <v>0.745</v>
      </c>
      <c r="C55" s="50">
        <v>23</v>
      </c>
    </row>
    <row r="56" spans="1:3" x14ac:dyDescent="0.25">
      <c r="A56" s="161" t="s">
        <v>192</v>
      </c>
      <c r="B56" s="162">
        <v>0.86599999999999999</v>
      </c>
      <c r="C56" s="50">
        <v>2</v>
      </c>
    </row>
    <row r="57" spans="1:3" x14ac:dyDescent="0.25">
      <c r="A57" s="161" t="s">
        <v>193</v>
      </c>
      <c r="B57" s="162">
        <v>0.70599999999999996</v>
      </c>
      <c r="C57" s="50">
        <v>30</v>
      </c>
    </row>
    <row r="58" spans="1:3" x14ac:dyDescent="0.25">
      <c r="A58" s="161" t="s">
        <v>194</v>
      </c>
      <c r="B58" s="162">
        <v>0.83499999999999996</v>
      </c>
      <c r="C58" s="50">
        <v>5</v>
      </c>
    </row>
    <row r="59" spans="1:3" x14ac:dyDescent="0.25">
      <c r="A59" s="161" t="s">
        <v>195</v>
      </c>
      <c r="B59" s="162">
        <v>0.82934609250398728</v>
      </c>
      <c r="C59" s="50">
        <v>8</v>
      </c>
    </row>
    <row r="60" spans="1:3" x14ac:dyDescent="0.25">
      <c r="A60" s="161" t="s">
        <v>196</v>
      </c>
      <c r="B60" s="162">
        <v>0.71446862996158766</v>
      </c>
      <c r="C60" s="50">
        <v>28</v>
      </c>
    </row>
    <row r="61" spans="1:3" x14ac:dyDescent="0.25">
      <c r="A61" s="161" t="s">
        <v>197</v>
      </c>
      <c r="B61" s="162">
        <v>0.77272727272727271</v>
      </c>
      <c r="C61" s="50">
        <v>18</v>
      </c>
    </row>
    <row r="62" spans="1:3" x14ac:dyDescent="0.25">
      <c r="A62" s="161" t="s">
        <v>198</v>
      </c>
      <c r="B62" s="162">
        <v>0.81316614420062694</v>
      </c>
      <c r="C62" s="50">
        <v>11</v>
      </c>
    </row>
    <row r="63" spans="1:3" x14ac:dyDescent="0.25">
      <c r="A63" s="161" t="s">
        <v>199</v>
      </c>
      <c r="B63" s="162">
        <v>0.8083916083916084</v>
      </c>
      <c r="C63" s="50">
        <v>12</v>
      </c>
    </row>
    <row r="64" spans="1:3" x14ac:dyDescent="0.25">
      <c r="A64" s="161" t="s">
        <v>200</v>
      </c>
      <c r="B64" s="162">
        <v>0.8061749571183533</v>
      </c>
      <c r="C64" s="50">
        <v>13</v>
      </c>
    </row>
    <row r="65" spans="1:3" x14ac:dyDescent="0.25">
      <c r="A65" s="161" t="s">
        <v>201</v>
      </c>
      <c r="B65" s="162">
        <v>0.78939393939393943</v>
      </c>
      <c r="C65" s="50">
        <v>14</v>
      </c>
    </row>
    <row r="66" spans="1:3" x14ac:dyDescent="0.25">
      <c r="A66" s="161" t="s">
        <v>202</v>
      </c>
      <c r="B66" s="162">
        <v>0.74125874125874125</v>
      </c>
      <c r="C66" s="50">
        <v>24</v>
      </c>
    </row>
    <row r="67" spans="1:3" x14ac:dyDescent="0.25">
      <c r="A67" s="161" t="s">
        <v>203</v>
      </c>
      <c r="B67" s="162">
        <v>0.70303030303030301</v>
      </c>
      <c r="C67" s="50">
        <v>31</v>
      </c>
    </row>
    <row r="68" spans="1:3" x14ac:dyDescent="0.25">
      <c r="A68" s="70" t="s">
        <v>204</v>
      </c>
      <c r="B68" s="66">
        <v>0.77626918536009448</v>
      </c>
      <c r="C68" s="50">
        <v>16</v>
      </c>
    </row>
    <row r="69" spans="1:3" x14ac:dyDescent="0.25">
      <c r="A69" s="70" t="s">
        <v>205</v>
      </c>
      <c r="B69" s="66">
        <v>0.71022727272727271</v>
      </c>
      <c r="C69" s="50">
        <v>29</v>
      </c>
    </row>
    <row r="70" spans="1:3" x14ac:dyDescent="0.25">
      <c r="A70" s="70" t="s">
        <v>206</v>
      </c>
      <c r="B70" s="66">
        <v>0.75757575757575757</v>
      </c>
      <c r="C70" s="50">
        <v>21</v>
      </c>
    </row>
    <row r="71" spans="1:3" x14ac:dyDescent="0.25">
      <c r="A71" s="70" t="s">
        <v>207</v>
      </c>
      <c r="B71" s="66">
        <v>0.84090909090909094</v>
      </c>
      <c r="C71" s="50">
        <v>4</v>
      </c>
    </row>
    <row r="72" spans="1:3" x14ac:dyDescent="0.25">
      <c r="A72" s="70" t="s">
        <v>208</v>
      </c>
      <c r="B72" s="66">
        <v>0.84670231729055256</v>
      </c>
      <c r="C72" s="50">
        <v>3</v>
      </c>
    </row>
    <row r="73" spans="1:3" x14ac:dyDescent="0.25">
      <c r="A73" s="157" t="s">
        <v>0</v>
      </c>
      <c r="B73" s="160">
        <v>0.77052652480391837</v>
      </c>
      <c r="C73" s="50">
        <v>19</v>
      </c>
    </row>
  </sheetData>
  <sortState ref="A40:C73">
    <sortCondition ref="A40"/>
  </sortState>
  <mergeCells count="25">
    <mergeCell ref="M1:P1"/>
    <mergeCell ref="G2:H2"/>
    <mergeCell ref="I2:J2"/>
    <mergeCell ref="K2:L2"/>
    <mergeCell ref="A1:A3"/>
    <mergeCell ref="B1:B3"/>
    <mergeCell ref="C1:C3"/>
    <mergeCell ref="E1:H1"/>
    <mergeCell ref="I1:L1"/>
    <mergeCell ref="E2:F2"/>
    <mergeCell ref="W2:X2"/>
    <mergeCell ref="Q1:T1"/>
    <mergeCell ref="U1:X1"/>
    <mergeCell ref="Y1:AB1"/>
    <mergeCell ref="AC1:AF1"/>
    <mergeCell ref="M2:N2"/>
    <mergeCell ref="O2:P2"/>
    <mergeCell ref="Q2:R2"/>
    <mergeCell ref="S2:T2"/>
    <mergeCell ref="U2:V2"/>
    <mergeCell ref="AG1:AG3"/>
    <mergeCell ref="Y2:Z2"/>
    <mergeCell ref="AA2:AB2"/>
    <mergeCell ref="AC2:AD2"/>
    <mergeCell ref="AE2:AF2"/>
  </mergeCells>
  <dataValidations count="2">
    <dataValidation allowBlank="1" showErrorMessage="1" sqref="B15:C16 B28:C28 B30:C30 B8:C13"/>
    <dataValidation allowBlank="1" showErrorMessage="1" sqref="B14:C14">
      <formula1>0</formula1>
      <formula2>0</formula2>
    </dataValidation>
  </dataValidations>
  <pageMargins left="0.7" right="0.7" top="0.75" bottom="0.75" header="0.3" footer="0.3"/>
  <pageSetup paperSize="9" orientation="portrait" verticalDpi="0" r:id="rId1"/>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6"/>
  <dimension ref="A1:Y112"/>
  <sheetViews>
    <sheetView topLeftCell="C100" zoomScale="90" zoomScaleNormal="90" workbookViewId="0">
      <selection activeCell="F112" sqref="F112:G112"/>
    </sheetView>
  </sheetViews>
  <sheetFormatPr defaultRowHeight="15" x14ac:dyDescent="0.25"/>
  <cols>
    <col min="1" max="1" width="16.5703125" customWidth="1"/>
    <col min="2" max="2" width="28.85546875" customWidth="1"/>
    <col min="3" max="3" width="9.42578125" customWidth="1"/>
    <col min="4" max="4" width="14.85546875" customWidth="1"/>
    <col min="5" max="5" width="13.85546875" style="14" customWidth="1"/>
    <col min="6" max="6" width="12.42578125" style="14" customWidth="1"/>
    <col min="7" max="7" width="15" style="14" customWidth="1"/>
    <col min="8" max="9" width="7.42578125" style="15" customWidth="1"/>
    <col min="10" max="11" width="7.42578125" style="16" customWidth="1"/>
    <col min="12" max="13" width="7.42578125" style="15" customWidth="1"/>
    <col min="14" max="15" width="7.42578125" style="16" customWidth="1"/>
    <col min="16" max="17" width="7.42578125" style="15" customWidth="1"/>
    <col min="18" max="19" width="7.42578125" style="16" customWidth="1"/>
    <col min="20" max="21" width="7.425781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56</v>
      </c>
      <c r="C4" s="6">
        <f>VLOOKUP(B4,[24]Списки!$C$1:$E$40,2,FALSE)</f>
        <v>11526</v>
      </c>
      <c r="D4" s="6" t="str">
        <f>VLOOKUP(B4,[24]Списки!$C$1:$E$40,3,FALSE)</f>
        <v>Гимназия</v>
      </c>
      <c r="E4" s="7" t="s">
        <v>22</v>
      </c>
      <c r="F4" s="8">
        <v>115</v>
      </c>
      <c r="G4" s="8">
        <v>106</v>
      </c>
      <c r="H4" s="9">
        <v>1</v>
      </c>
      <c r="I4" s="9"/>
      <c r="J4" s="10"/>
      <c r="K4" s="10">
        <v>1</v>
      </c>
      <c r="L4" s="9">
        <v>2</v>
      </c>
      <c r="M4" s="9"/>
      <c r="N4" s="10">
        <v>1</v>
      </c>
      <c r="O4" s="10"/>
      <c r="P4" s="9">
        <v>2</v>
      </c>
      <c r="Q4" s="9"/>
      <c r="R4" s="10">
        <v>1</v>
      </c>
      <c r="S4" s="10"/>
      <c r="T4" s="9">
        <v>0</v>
      </c>
      <c r="U4" s="9"/>
      <c r="V4" s="11">
        <f>IF(COUNTBLANK(H4:U4)&lt;=7,SUM(H4:U4),"Не писал")</f>
        <v>8</v>
      </c>
      <c r="X4" s="118">
        <v>0</v>
      </c>
      <c r="Y4" s="50">
        <f>COUNTIF(V$4:V142,X4)</f>
        <v>0</v>
      </c>
    </row>
    <row r="5" spans="1:25" x14ac:dyDescent="0.25">
      <c r="A5" s="4" t="str">
        <f t="shared" ref="A5:A21" si="0">A4</f>
        <v>Московский</v>
      </c>
      <c r="B5" s="12" t="str">
        <f t="shared" ref="B5:G20" si="1">B4</f>
        <v>ГБОУ гимназия №526</v>
      </c>
      <c r="C5" s="6">
        <f t="shared" si="1"/>
        <v>11526</v>
      </c>
      <c r="D5" s="6" t="str">
        <f t="shared" si="1"/>
        <v>Гимназия</v>
      </c>
      <c r="E5" s="8" t="str">
        <f t="shared" si="1"/>
        <v>2а</v>
      </c>
      <c r="F5" s="8">
        <f t="shared" si="1"/>
        <v>115</v>
      </c>
      <c r="G5" s="8">
        <f t="shared" si="1"/>
        <v>106</v>
      </c>
      <c r="H5" s="9"/>
      <c r="I5" s="9">
        <v>2</v>
      </c>
      <c r="J5" s="10">
        <v>1</v>
      </c>
      <c r="K5" s="10"/>
      <c r="L5" s="9">
        <v>2</v>
      </c>
      <c r="M5" s="9"/>
      <c r="N5" s="10">
        <v>1</v>
      </c>
      <c r="O5" s="10"/>
      <c r="P5" s="9">
        <v>2</v>
      </c>
      <c r="Q5" s="9"/>
      <c r="R5" s="10"/>
      <c r="S5" s="10">
        <v>0</v>
      </c>
      <c r="T5" s="9"/>
      <c r="U5" s="9">
        <v>1</v>
      </c>
      <c r="V5" s="11">
        <f t="shared" ref="V5:V68" si="2">IF(COUNTBLANK(H5:U5)&lt;=7,SUM(H5:U5),"Не писал")</f>
        <v>9</v>
      </c>
      <c r="X5" s="118">
        <v>1</v>
      </c>
      <c r="Y5" s="50">
        <f>COUNTIF(V$4:V143,X5)</f>
        <v>0</v>
      </c>
    </row>
    <row r="6" spans="1:25" x14ac:dyDescent="0.25">
      <c r="A6" s="4" t="str">
        <f t="shared" si="0"/>
        <v>Московский</v>
      </c>
      <c r="B6" s="12" t="str">
        <f t="shared" si="1"/>
        <v>ГБОУ гимназия №526</v>
      </c>
      <c r="C6" s="6">
        <f t="shared" si="1"/>
        <v>11526</v>
      </c>
      <c r="D6" s="6" t="str">
        <f t="shared" si="1"/>
        <v>Гимназия</v>
      </c>
      <c r="E6" s="8" t="str">
        <f t="shared" si="1"/>
        <v>2а</v>
      </c>
      <c r="F6" s="8">
        <f t="shared" si="1"/>
        <v>115</v>
      </c>
      <c r="G6" s="8">
        <f t="shared" si="1"/>
        <v>106</v>
      </c>
      <c r="H6" s="9"/>
      <c r="I6" s="9">
        <v>2</v>
      </c>
      <c r="J6" s="10">
        <v>1</v>
      </c>
      <c r="K6" s="10"/>
      <c r="L6" s="9"/>
      <c r="M6" s="9">
        <v>0</v>
      </c>
      <c r="N6" s="10">
        <v>1</v>
      </c>
      <c r="O6" s="10"/>
      <c r="P6" s="9"/>
      <c r="Q6" s="9">
        <v>2</v>
      </c>
      <c r="R6" s="10">
        <v>1</v>
      </c>
      <c r="S6" s="10"/>
      <c r="T6" s="9"/>
      <c r="U6" s="9">
        <v>0</v>
      </c>
      <c r="V6" s="11">
        <f t="shared" si="2"/>
        <v>7</v>
      </c>
      <c r="X6" s="118">
        <v>2</v>
      </c>
      <c r="Y6" s="50">
        <f>COUNTIF(V$4:V144,X6)</f>
        <v>0</v>
      </c>
    </row>
    <row r="7" spans="1:25" x14ac:dyDescent="0.25">
      <c r="A7" s="4" t="str">
        <f t="shared" si="0"/>
        <v>Московский</v>
      </c>
      <c r="B7" s="12" t="str">
        <f t="shared" si="1"/>
        <v>ГБОУ гимназия №526</v>
      </c>
      <c r="C7" s="6">
        <f t="shared" si="1"/>
        <v>11526</v>
      </c>
      <c r="D7" s="6" t="str">
        <f t="shared" si="1"/>
        <v>Гимназия</v>
      </c>
      <c r="E7" s="8" t="str">
        <f t="shared" si="1"/>
        <v>2а</v>
      </c>
      <c r="F7" s="8">
        <f t="shared" si="1"/>
        <v>115</v>
      </c>
      <c r="G7" s="8">
        <f t="shared" si="1"/>
        <v>106</v>
      </c>
      <c r="H7" s="9"/>
      <c r="I7" s="9">
        <v>1</v>
      </c>
      <c r="J7" s="10">
        <v>1</v>
      </c>
      <c r="K7" s="10"/>
      <c r="L7" s="9"/>
      <c r="M7" s="9">
        <v>1</v>
      </c>
      <c r="N7" s="10">
        <v>1</v>
      </c>
      <c r="O7" s="10"/>
      <c r="P7" s="9"/>
      <c r="Q7" s="9">
        <v>2</v>
      </c>
      <c r="R7" s="10">
        <v>1</v>
      </c>
      <c r="S7" s="10"/>
      <c r="T7" s="9">
        <v>1</v>
      </c>
      <c r="U7" s="9"/>
      <c r="V7" s="11">
        <f t="shared" si="2"/>
        <v>8</v>
      </c>
      <c r="X7" s="118">
        <v>3</v>
      </c>
      <c r="Y7" s="50">
        <f>COUNTIF(V$4:V145,X7)</f>
        <v>0</v>
      </c>
    </row>
    <row r="8" spans="1:25" x14ac:dyDescent="0.25">
      <c r="A8" s="4" t="str">
        <f t="shared" si="0"/>
        <v>Московский</v>
      </c>
      <c r="B8" s="12" t="str">
        <f t="shared" si="1"/>
        <v>ГБОУ гимназия №526</v>
      </c>
      <c r="C8" s="6">
        <f t="shared" si="1"/>
        <v>11526</v>
      </c>
      <c r="D8" s="6" t="str">
        <f t="shared" si="1"/>
        <v>Гимназия</v>
      </c>
      <c r="E8" s="8" t="str">
        <f t="shared" si="1"/>
        <v>2а</v>
      </c>
      <c r="F8" s="8">
        <f t="shared" si="1"/>
        <v>115</v>
      </c>
      <c r="G8" s="8">
        <f t="shared" si="1"/>
        <v>106</v>
      </c>
      <c r="H8" s="9">
        <v>2</v>
      </c>
      <c r="I8" s="9"/>
      <c r="J8" s="10"/>
      <c r="K8" s="10">
        <v>0</v>
      </c>
      <c r="L8" s="9">
        <v>2</v>
      </c>
      <c r="M8" s="9"/>
      <c r="N8" s="10">
        <v>0</v>
      </c>
      <c r="O8" s="10"/>
      <c r="P8" s="9">
        <v>2</v>
      </c>
      <c r="Q8" s="9"/>
      <c r="R8" s="10">
        <v>1</v>
      </c>
      <c r="S8" s="10"/>
      <c r="T8" s="9"/>
      <c r="U8" s="9">
        <v>1</v>
      </c>
      <c r="V8" s="11">
        <f t="shared" si="2"/>
        <v>8</v>
      </c>
      <c r="X8" s="118">
        <v>4</v>
      </c>
      <c r="Y8" s="50">
        <f>COUNTIF(V$4:V146,X8)</f>
        <v>0</v>
      </c>
    </row>
    <row r="9" spans="1:25" x14ac:dyDescent="0.25">
      <c r="A9" s="4" t="str">
        <f t="shared" si="0"/>
        <v>Московский</v>
      </c>
      <c r="B9" s="12" t="str">
        <f t="shared" si="1"/>
        <v>ГБОУ гимназия №526</v>
      </c>
      <c r="C9" s="6">
        <f t="shared" si="1"/>
        <v>11526</v>
      </c>
      <c r="D9" s="6" t="str">
        <f t="shared" si="1"/>
        <v>Гимназия</v>
      </c>
      <c r="E9" s="8" t="str">
        <f t="shared" si="1"/>
        <v>2а</v>
      </c>
      <c r="F9" s="8">
        <f t="shared" si="1"/>
        <v>115</v>
      </c>
      <c r="G9" s="8">
        <f t="shared" si="1"/>
        <v>106</v>
      </c>
      <c r="H9" s="9"/>
      <c r="I9" s="9">
        <v>2</v>
      </c>
      <c r="J9" s="10">
        <v>1</v>
      </c>
      <c r="K9" s="10"/>
      <c r="L9" s="9"/>
      <c r="M9" s="9">
        <v>2</v>
      </c>
      <c r="N9" s="10">
        <v>1</v>
      </c>
      <c r="O9" s="10"/>
      <c r="P9" s="9"/>
      <c r="Q9" s="9">
        <v>2</v>
      </c>
      <c r="R9" s="10">
        <v>1</v>
      </c>
      <c r="S9" s="10"/>
      <c r="T9" s="9">
        <v>2</v>
      </c>
      <c r="U9" s="9"/>
      <c r="V9" s="11">
        <f t="shared" si="2"/>
        <v>11</v>
      </c>
      <c r="X9" s="118">
        <v>5</v>
      </c>
      <c r="Y9" s="50">
        <f>COUNTIF(V$4:V147,X9)</f>
        <v>4</v>
      </c>
    </row>
    <row r="10" spans="1:25" x14ac:dyDescent="0.25">
      <c r="A10" s="4" t="str">
        <f t="shared" si="0"/>
        <v>Московский</v>
      </c>
      <c r="B10" s="12" t="str">
        <f t="shared" si="1"/>
        <v>ГБОУ гимназия №526</v>
      </c>
      <c r="C10" s="6">
        <f t="shared" si="1"/>
        <v>11526</v>
      </c>
      <c r="D10" s="6" t="str">
        <f t="shared" si="1"/>
        <v>Гимназия</v>
      </c>
      <c r="E10" s="8" t="str">
        <f t="shared" si="1"/>
        <v>2а</v>
      </c>
      <c r="F10" s="8">
        <f t="shared" si="1"/>
        <v>115</v>
      </c>
      <c r="G10" s="8">
        <f t="shared" si="1"/>
        <v>106</v>
      </c>
      <c r="H10" s="9">
        <v>2</v>
      </c>
      <c r="I10" s="9"/>
      <c r="J10" s="10">
        <v>0</v>
      </c>
      <c r="K10" s="10"/>
      <c r="L10" s="9">
        <v>2</v>
      </c>
      <c r="M10" s="9"/>
      <c r="N10" s="10">
        <v>1</v>
      </c>
      <c r="O10" s="10"/>
      <c r="P10" s="9">
        <v>2</v>
      </c>
      <c r="Q10" s="9"/>
      <c r="R10" s="10"/>
      <c r="S10" s="10">
        <v>0</v>
      </c>
      <c r="T10" s="9">
        <v>1</v>
      </c>
      <c r="U10" s="9"/>
      <c r="V10" s="11">
        <f t="shared" si="2"/>
        <v>8</v>
      </c>
      <c r="X10" s="118">
        <v>6</v>
      </c>
      <c r="Y10" s="50">
        <f>COUNTIF(V$4:V148,X10)</f>
        <v>3</v>
      </c>
    </row>
    <row r="11" spans="1:25" x14ac:dyDescent="0.25">
      <c r="A11" s="4" t="str">
        <f t="shared" si="0"/>
        <v>Московский</v>
      </c>
      <c r="B11" s="12" t="str">
        <f t="shared" si="1"/>
        <v>ГБОУ гимназия №526</v>
      </c>
      <c r="C11" s="6">
        <f t="shared" si="1"/>
        <v>11526</v>
      </c>
      <c r="D11" s="6" t="str">
        <f t="shared" si="1"/>
        <v>Гимназия</v>
      </c>
      <c r="E11" s="8" t="str">
        <f t="shared" si="1"/>
        <v>2а</v>
      </c>
      <c r="F11" s="8">
        <f t="shared" si="1"/>
        <v>115</v>
      </c>
      <c r="G11" s="8">
        <f t="shared" si="1"/>
        <v>106</v>
      </c>
      <c r="H11" s="9">
        <v>1</v>
      </c>
      <c r="I11" s="9"/>
      <c r="J11" s="10"/>
      <c r="K11" s="10">
        <v>1</v>
      </c>
      <c r="L11" s="9">
        <v>2</v>
      </c>
      <c r="M11" s="9"/>
      <c r="N11" s="10">
        <v>1</v>
      </c>
      <c r="O11" s="10"/>
      <c r="P11" s="9">
        <v>0</v>
      </c>
      <c r="Q11" s="9"/>
      <c r="R11" s="10">
        <v>1</v>
      </c>
      <c r="S11" s="10"/>
      <c r="T11" s="9"/>
      <c r="U11" s="9">
        <v>1</v>
      </c>
      <c r="V11" s="11">
        <f t="shared" si="2"/>
        <v>7</v>
      </c>
      <c r="X11" s="118">
        <v>7</v>
      </c>
      <c r="Y11" s="50">
        <f>COUNTIF(V$4:V149,X11)</f>
        <v>15</v>
      </c>
    </row>
    <row r="12" spans="1:25" x14ac:dyDescent="0.25">
      <c r="A12" s="4" t="str">
        <f t="shared" si="0"/>
        <v>Московский</v>
      </c>
      <c r="B12" s="12" t="str">
        <f t="shared" si="1"/>
        <v>ГБОУ гимназия №526</v>
      </c>
      <c r="C12" s="6">
        <f t="shared" si="1"/>
        <v>11526</v>
      </c>
      <c r="D12" s="6" t="str">
        <f t="shared" si="1"/>
        <v>Гимназия</v>
      </c>
      <c r="E12" s="8" t="str">
        <f t="shared" si="1"/>
        <v>2а</v>
      </c>
      <c r="F12" s="8">
        <f t="shared" si="1"/>
        <v>115</v>
      </c>
      <c r="G12" s="8">
        <f t="shared" si="1"/>
        <v>106</v>
      </c>
      <c r="H12" s="9"/>
      <c r="I12" s="9">
        <v>2</v>
      </c>
      <c r="J12" s="10"/>
      <c r="K12" s="10">
        <v>1</v>
      </c>
      <c r="L12" s="9">
        <v>2</v>
      </c>
      <c r="M12" s="9"/>
      <c r="N12" s="10"/>
      <c r="O12" s="10">
        <v>0</v>
      </c>
      <c r="P12" s="9">
        <v>2</v>
      </c>
      <c r="Q12" s="9"/>
      <c r="R12" s="10"/>
      <c r="S12" s="10">
        <v>1</v>
      </c>
      <c r="T12" s="9"/>
      <c r="U12" s="9">
        <v>2</v>
      </c>
      <c r="V12" s="11">
        <f t="shared" si="2"/>
        <v>10</v>
      </c>
      <c r="X12" s="118">
        <v>8</v>
      </c>
      <c r="Y12" s="50">
        <f>COUNTIF(V$4:V150,X12)</f>
        <v>22</v>
      </c>
    </row>
    <row r="13" spans="1:25" x14ac:dyDescent="0.25">
      <c r="A13" s="4" t="str">
        <f t="shared" si="0"/>
        <v>Московский</v>
      </c>
      <c r="B13" s="12" t="str">
        <f t="shared" si="1"/>
        <v>ГБОУ гимназия №526</v>
      </c>
      <c r="C13" s="6">
        <f t="shared" si="1"/>
        <v>11526</v>
      </c>
      <c r="D13" s="6" t="str">
        <f t="shared" si="1"/>
        <v>Гимназия</v>
      </c>
      <c r="E13" s="8" t="str">
        <f t="shared" si="1"/>
        <v>2а</v>
      </c>
      <c r="F13" s="8">
        <f t="shared" si="1"/>
        <v>115</v>
      </c>
      <c r="G13" s="8">
        <f t="shared" si="1"/>
        <v>106</v>
      </c>
      <c r="H13" s="9"/>
      <c r="I13" s="9">
        <v>2</v>
      </c>
      <c r="J13" s="10">
        <v>1</v>
      </c>
      <c r="K13" s="10"/>
      <c r="L13" s="9">
        <v>1</v>
      </c>
      <c r="M13" s="9"/>
      <c r="N13" s="10">
        <v>1</v>
      </c>
      <c r="O13" s="10"/>
      <c r="P13" s="9"/>
      <c r="Q13" s="9">
        <v>2</v>
      </c>
      <c r="R13" s="10">
        <v>1</v>
      </c>
      <c r="S13" s="10"/>
      <c r="T13" s="9">
        <v>1</v>
      </c>
      <c r="U13" s="9"/>
      <c r="V13" s="11">
        <f t="shared" si="2"/>
        <v>9</v>
      </c>
      <c r="X13" s="118">
        <v>9</v>
      </c>
      <c r="Y13" s="50">
        <f>COUNTIF(V$4:V151,X13)</f>
        <v>14</v>
      </c>
    </row>
    <row r="14" spans="1:25" x14ac:dyDescent="0.25">
      <c r="A14" s="4" t="str">
        <f t="shared" si="0"/>
        <v>Московский</v>
      </c>
      <c r="B14" s="12" t="str">
        <f t="shared" si="1"/>
        <v>ГБОУ гимназия №526</v>
      </c>
      <c r="C14" s="6">
        <f t="shared" si="1"/>
        <v>11526</v>
      </c>
      <c r="D14" s="6" t="str">
        <f t="shared" si="1"/>
        <v>Гимназия</v>
      </c>
      <c r="E14" s="8" t="str">
        <f t="shared" si="1"/>
        <v>2а</v>
      </c>
      <c r="F14" s="8">
        <f t="shared" si="1"/>
        <v>115</v>
      </c>
      <c r="G14" s="8">
        <f t="shared" si="1"/>
        <v>106</v>
      </c>
      <c r="H14" s="9"/>
      <c r="I14" s="9">
        <v>2</v>
      </c>
      <c r="J14" s="10">
        <v>1</v>
      </c>
      <c r="K14" s="10"/>
      <c r="L14" s="9">
        <v>2</v>
      </c>
      <c r="M14" s="9"/>
      <c r="N14" s="10">
        <v>1</v>
      </c>
      <c r="O14" s="10"/>
      <c r="P14" s="9">
        <v>2</v>
      </c>
      <c r="Q14" s="9"/>
      <c r="R14" s="10">
        <v>1</v>
      </c>
      <c r="S14" s="10"/>
      <c r="T14" s="9"/>
      <c r="U14" s="9">
        <v>1</v>
      </c>
      <c r="V14" s="11">
        <f t="shared" si="2"/>
        <v>10</v>
      </c>
      <c r="X14" s="118">
        <v>10</v>
      </c>
      <c r="Y14" s="50">
        <f>COUNTIF(V$4:V152,X14)</f>
        <v>33</v>
      </c>
    </row>
    <row r="15" spans="1:25" x14ac:dyDescent="0.25">
      <c r="A15" s="4" t="str">
        <f t="shared" si="0"/>
        <v>Московский</v>
      </c>
      <c r="B15" s="12" t="str">
        <f t="shared" si="1"/>
        <v>ГБОУ гимназия №526</v>
      </c>
      <c r="C15" s="6">
        <f t="shared" si="1"/>
        <v>11526</v>
      </c>
      <c r="D15" s="6" t="str">
        <f t="shared" si="1"/>
        <v>Гимназия</v>
      </c>
      <c r="E15" s="8" t="str">
        <f t="shared" si="1"/>
        <v>2а</v>
      </c>
      <c r="F15" s="8">
        <f t="shared" si="1"/>
        <v>115</v>
      </c>
      <c r="G15" s="8">
        <f t="shared" si="1"/>
        <v>106</v>
      </c>
      <c r="H15" s="9">
        <v>2</v>
      </c>
      <c r="I15" s="9"/>
      <c r="J15" s="10">
        <v>1</v>
      </c>
      <c r="K15" s="10"/>
      <c r="L15" s="9"/>
      <c r="M15" s="9">
        <v>1</v>
      </c>
      <c r="N15" s="10"/>
      <c r="O15" s="10">
        <v>0</v>
      </c>
      <c r="P15" s="9"/>
      <c r="Q15" s="9">
        <v>1</v>
      </c>
      <c r="R15" s="10">
        <v>1</v>
      </c>
      <c r="S15" s="10"/>
      <c r="T15" s="9">
        <v>1</v>
      </c>
      <c r="U15" s="9"/>
      <c r="V15" s="11">
        <f t="shared" si="2"/>
        <v>7</v>
      </c>
      <c r="X15" s="118">
        <v>11</v>
      </c>
      <c r="Y15" s="50">
        <f>COUNTIF(V$4:V153,X15)</f>
        <v>15</v>
      </c>
    </row>
    <row r="16" spans="1:25" x14ac:dyDescent="0.25">
      <c r="A16" s="4" t="str">
        <f t="shared" si="0"/>
        <v>Московский</v>
      </c>
      <c r="B16" s="12" t="str">
        <f t="shared" si="1"/>
        <v>ГБОУ гимназия №526</v>
      </c>
      <c r="C16" s="6">
        <f t="shared" si="1"/>
        <v>11526</v>
      </c>
      <c r="D16" s="6" t="str">
        <f t="shared" si="1"/>
        <v>Гимназия</v>
      </c>
      <c r="E16" s="8" t="str">
        <f t="shared" si="1"/>
        <v>2а</v>
      </c>
      <c r="F16" s="8">
        <f t="shared" si="1"/>
        <v>115</v>
      </c>
      <c r="G16" s="8">
        <f t="shared" si="1"/>
        <v>106</v>
      </c>
      <c r="H16" s="9"/>
      <c r="I16" s="9">
        <v>2</v>
      </c>
      <c r="J16" s="10">
        <v>1</v>
      </c>
      <c r="K16" s="10"/>
      <c r="L16" s="9">
        <v>2</v>
      </c>
      <c r="M16" s="9"/>
      <c r="N16" s="10">
        <v>1</v>
      </c>
      <c r="O16" s="10"/>
      <c r="P16" s="9"/>
      <c r="Q16" s="9">
        <v>1</v>
      </c>
      <c r="R16" s="10">
        <v>1</v>
      </c>
      <c r="S16" s="10"/>
      <c r="T16" s="9">
        <v>1</v>
      </c>
      <c r="U16" s="9"/>
      <c r="V16" s="11">
        <f t="shared" si="2"/>
        <v>9</v>
      </c>
      <c r="Y16" s="156">
        <f>SUM(Y4:Y15)</f>
        <v>106</v>
      </c>
    </row>
    <row r="17" spans="1:22" x14ac:dyDescent="0.25">
      <c r="A17" s="4" t="str">
        <f t="shared" si="0"/>
        <v>Московский</v>
      </c>
      <c r="B17" s="12" t="str">
        <f t="shared" si="1"/>
        <v>ГБОУ гимназия №526</v>
      </c>
      <c r="C17" s="6">
        <f t="shared" si="1"/>
        <v>11526</v>
      </c>
      <c r="D17" s="6" t="str">
        <f t="shared" si="1"/>
        <v>Гимназия</v>
      </c>
      <c r="E17" s="8" t="str">
        <f t="shared" si="1"/>
        <v>2а</v>
      </c>
      <c r="F17" s="8">
        <f t="shared" si="1"/>
        <v>115</v>
      </c>
      <c r="G17" s="8">
        <f t="shared" si="1"/>
        <v>106</v>
      </c>
      <c r="H17" s="9">
        <v>2</v>
      </c>
      <c r="I17" s="9"/>
      <c r="J17" s="10">
        <v>1</v>
      </c>
      <c r="K17" s="10"/>
      <c r="L17" s="9">
        <v>1</v>
      </c>
      <c r="M17" s="9"/>
      <c r="N17" s="10"/>
      <c r="O17" s="10">
        <v>0</v>
      </c>
      <c r="P17" s="9">
        <v>2</v>
      </c>
      <c r="Q17" s="9"/>
      <c r="R17" s="10">
        <v>0</v>
      </c>
      <c r="S17" s="10"/>
      <c r="T17" s="9">
        <v>1</v>
      </c>
      <c r="U17" s="9"/>
      <c r="V17" s="11">
        <f t="shared" si="2"/>
        <v>7</v>
      </c>
    </row>
    <row r="18" spans="1:22" x14ac:dyDescent="0.25">
      <c r="A18" s="4" t="str">
        <f t="shared" si="0"/>
        <v>Московский</v>
      </c>
      <c r="B18" s="12" t="str">
        <f t="shared" si="1"/>
        <v>ГБОУ гимназия №526</v>
      </c>
      <c r="C18" s="6">
        <f t="shared" si="1"/>
        <v>11526</v>
      </c>
      <c r="D18" s="6" t="str">
        <f t="shared" si="1"/>
        <v>Гимназия</v>
      </c>
      <c r="E18" s="8" t="str">
        <f t="shared" si="1"/>
        <v>2а</v>
      </c>
      <c r="F18" s="8">
        <f t="shared" si="1"/>
        <v>115</v>
      </c>
      <c r="G18" s="8">
        <f t="shared" si="1"/>
        <v>106</v>
      </c>
      <c r="H18" s="9">
        <v>1</v>
      </c>
      <c r="I18" s="9"/>
      <c r="J18" s="10">
        <v>1</v>
      </c>
      <c r="K18" s="10"/>
      <c r="L18" s="9">
        <v>1</v>
      </c>
      <c r="M18" s="9"/>
      <c r="N18" s="10">
        <v>1</v>
      </c>
      <c r="O18" s="10"/>
      <c r="P18" s="9">
        <v>2</v>
      </c>
      <c r="Q18" s="9"/>
      <c r="R18" s="10"/>
      <c r="S18" s="10">
        <v>1</v>
      </c>
      <c r="T18" s="9">
        <v>1</v>
      </c>
      <c r="U18" s="9"/>
      <c r="V18" s="11">
        <f t="shared" si="2"/>
        <v>8</v>
      </c>
    </row>
    <row r="19" spans="1:22" x14ac:dyDescent="0.25">
      <c r="A19" s="4" t="str">
        <f t="shared" si="0"/>
        <v>Московский</v>
      </c>
      <c r="B19" s="12" t="str">
        <f t="shared" si="1"/>
        <v>ГБОУ гимназия №526</v>
      </c>
      <c r="C19" s="6">
        <f t="shared" si="1"/>
        <v>11526</v>
      </c>
      <c r="D19" s="6" t="str">
        <f t="shared" si="1"/>
        <v>Гимназия</v>
      </c>
      <c r="E19" s="8" t="str">
        <f t="shared" si="1"/>
        <v>2а</v>
      </c>
      <c r="F19" s="8">
        <f t="shared" si="1"/>
        <v>115</v>
      </c>
      <c r="G19" s="8">
        <f t="shared" si="1"/>
        <v>106</v>
      </c>
      <c r="H19" s="9">
        <v>2</v>
      </c>
      <c r="I19" s="9"/>
      <c r="J19" s="10">
        <v>1</v>
      </c>
      <c r="K19" s="10"/>
      <c r="L19" s="9">
        <v>0</v>
      </c>
      <c r="M19" s="9"/>
      <c r="N19" s="10">
        <v>1</v>
      </c>
      <c r="O19" s="10"/>
      <c r="P19" s="9">
        <v>1</v>
      </c>
      <c r="Q19" s="9"/>
      <c r="R19" s="10">
        <v>1</v>
      </c>
      <c r="S19" s="10"/>
      <c r="T19" s="9">
        <v>0</v>
      </c>
      <c r="U19" s="9"/>
      <c r="V19" s="11">
        <f t="shared" si="2"/>
        <v>6</v>
      </c>
    </row>
    <row r="20" spans="1:22" x14ac:dyDescent="0.25">
      <c r="A20" s="4" t="str">
        <f t="shared" si="0"/>
        <v>Московский</v>
      </c>
      <c r="B20" s="12" t="str">
        <f t="shared" si="1"/>
        <v>ГБОУ гимназия №526</v>
      </c>
      <c r="C20" s="6">
        <f t="shared" si="1"/>
        <v>11526</v>
      </c>
      <c r="D20" s="6" t="str">
        <f t="shared" si="1"/>
        <v>Гимназия</v>
      </c>
      <c r="E20" s="8" t="str">
        <f t="shared" si="1"/>
        <v>2а</v>
      </c>
      <c r="F20" s="8">
        <f t="shared" si="1"/>
        <v>115</v>
      </c>
      <c r="G20" s="8">
        <f t="shared" si="1"/>
        <v>106</v>
      </c>
      <c r="H20" s="9"/>
      <c r="I20" s="9">
        <v>1</v>
      </c>
      <c r="J20" s="10"/>
      <c r="K20" s="10">
        <v>1</v>
      </c>
      <c r="L20" s="9"/>
      <c r="M20" s="9">
        <v>1</v>
      </c>
      <c r="N20" s="10">
        <v>1</v>
      </c>
      <c r="O20" s="10"/>
      <c r="P20" s="9">
        <v>0</v>
      </c>
      <c r="Q20" s="9"/>
      <c r="R20" s="10">
        <v>1</v>
      </c>
      <c r="S20" s="10"/>
      <c r="T20" s="9">
        <v>2</v>
      </c>
      <c r="U20" s="9"/>
      <c r="V20" s="11">
        <f t="shared" si="2"/>
        <v>7</v>
      </c>
    </row>
    <row r="21" spans="1:22" x14ac:dyDescent="0.25">
      <c r="A21" s="4" t="str">
        <f t="shared" si="0"/>
        <v>Московский</v>
      </c>
      <c r="B21" s="12" t="str">
        <f t="shared" ref="B21:G21" si="3">B20</f>
        <v>ГБОУ гимназия №526</v>
      </c>
      <c r="C21" s="6">
        <f t="shared" si="3"/>
        <v>11526</v>
      </c>
      <c r="D21" s="6" t="str">
        <f t="shared" si="3"/>
        <v>Гимназия</v>
      </c>
      <c r="E21" s="8" t="str">
        <f t="shared" si="3"/>
        <v>2а</v>
      </c>
      <c r="F21" s="8">
        <f t="shared" si="3"/>
        <v>115</v>
      </c>
      <c r="G21" s="8">
        <f t="shared" si="3"/>
        <v>106</v>
      </c>
      <c r="H21" s="9">
        <v>2</v>
      </c>
      <c r="I21" s="9"/>
      <c r="J21" s="10">
        <v>1</v>
      </c>
      <c r="K21" s="10"/>
      <c r="L21" s="9">
        <v>2</v>
      </c>
      <c r="M21" s="9"/>
      <c r="N21" s="10">
        <v>1</v>
      </c>
      <c r="O21" s="10"/>
      <c r="P21" s="9"/>
      <c r="Q21" s="9">
        <v>2</v>
      </c>
      <c r="R21" s="10">
        <v>1</v>
      </c>
      <c r="S21" s="10"/>
      <c r="T21" s="9">
        <v>2</v>
      </c>
      <c r="U21" s="9"/>
      <c r="V21" s="11">
        <f t="shared" si="2"/>
        <v>11</v>
      </c>
    </row>
    <row r="22" spans="1:22" x14ac:dyDescent="0.25">
      <c r="A22" s="4" t="str">
        <f t="shared" ref="A22:G37" si="4">A21</f>
        <v>Московский</v>
      </c>
      <c r="B22" s="12" t="str">
        <f t="shared" si="4"/>
        <v>ГБОУ гимназия №526</v>
      </c>
      <c r="C22" s="6">
        <f t="shared" si="4"/>
        <v>11526</v>
      </c>
      <c r="D22" s="6" t="str">
        <f t="shared" si="4"/>
        <v>Гимназия</v>
      </c>
      <c r="E22" s="8" t="str">
        <f t="shared" si="4"/>
        <v>2а</v>
      </c>
      <c r="F22" s="8">
        <f t="shared" si="4"/>
        <v>115</v>
      </c>
      <c r="G22" s="8">
        <f t="shared" si="4"/>
        <v>106</v>
      </c>
      <c r="H22" s="9">
        <v>2</v>
      </c>
      <c r="I22" s="9"/>
      <c r="J22" s="10">
        <v>1</v>
      </c>
      <c r="K22" s="10"/>
      <c r="L22" s="9"/>
      <c r="M22" s="9">
        <v>2</v>
      </c>
      <c r="N22" s="10">
        <v>1</v>
      </c>
      <c r="O22" s="10"/>
      <c r="P22" s="9">
        <v>2</v>
      </c>
      <c r="Q22" s="9"/>
      <c r="R22" s="10">
        <v>1</v>
      </c>
      <c r="S22" s="10"/>
      <c r="T22" s="9">
        <v>1</v>
      </c>
      <c r="U22" s="9"/>
      <c r="V22" s="11">
        <f t="shared" si="2"/>
        <v>10</v>
      </c>
    </row>
    <row r="23" spans="1:22" x14ac:dyDescent="0.25">
      <c r="A23" s="4" t="str">
        <f t="shared" si="4"/>
        <v>Московский</v>
      </c>
      <c r="B23" s="12" t="str">
        <f t="shared" si="4"/>
        <v>ГБОУ гимназия №526</v>
      </c>
      <c r="C23" s="6">
        <f t="shared" si="4"/>
        <v>11526</v>
      </c>
      <c r="D23" s="6" t="str">
        <f t="shared" si="4"/>
        <v>Гимназия</v>
      </c>
      <c r="E23" s="8" t="str">
        <f t="shared" si="4"/>
        <v>2а</v>
      </c>
      <c r="F23" s="8">
        <f t="shared" si="4"/>
        <v>115</v>
      </c>
      <c r="G23" s="8">
        <f t="shared" si="4"/>
        <v>106</v>
      </c>
      <c r="H23" s="9"/>
      <c r="I23" s="9">
        <v>1</v>
      </c>
      <c r="J23" s="10"/>
      <c r="K23" s="10">
        <v>1</v>
      </c>
      <c r="L23" s="9">
        <v>2</v>
      </c>
      <c r="M23" s="9"/>
      <c r="N23" s="10">
        <v>1</v>
      </c>
      <c r="O23" s="10"/>
      <c r="P23" s="9"/>
      <c r="Q23" s="9">
        <v>2</v>
      </c>
      <c r="R23" s="10">
        <v>1</v>
      </c>
      <c r="S23" s="10"/>
      <c r="T23" s="9">
        <v>1</v>
      </c>
      <c r="U23" s="9"/>
      <c r="V23" s="11">
        <f t="shared" si="2"/>
        <v>9</v>
      </c>
    </row>
    <row r="24" spans="1:22" x14ac:dyDescent="0.25">
      <c r="A24" s="4" t="str">
        <f t="shared" si="4"/>
        <v>Московский</v>
      </c>
      <c r="B24" s="12" t="str">
        <f t="shared" si="4"/>
        <v>ГБОУ гимназия №526</v>
      </c>
      <c r="C24" s="6">
        <f t="shared" si="4"/>
        <v>11526</v>
      </c>
      <c r="D24" s="6" t="str">
        <f t="shared" si="4"/>
        <v>Гимназия</v>
      </c>
      <c r="E24" s="8" t="str">
        <f t="shared" si="4"/>
        <v>2а</v>
      </c>
      <c r="F24" s="8">
        <f t="shared" si="4"/>
        <v>115</v>
      </c>
      <c r="G24" s="8">
        <f t="shared" si="4"/>
        <v>106</v>
      </c>
      <c r="H24" s="9"/>
      <c r="I24" s="9">
        <v>2</v>
      </c>
      <c r="J24" s="10">
        <v>1</v>
      </c>
      <c r="K24" s="10"/>
      <c r="L24" s="9"/>
      <c r="M24" s="9">
        <v>1</v>
      </c>
      <c r="N24" s="10">
        <v>1</v>
      </c>
      <c r="O24" s="10"/>
      <c r="P24" s="9">
        <v>2</v>
      </c>
      <c r="Q24" s="9"/>
      <c r="R24" s="10"/>
      <c r="S24" s="10">
        <v>1</v>
      </c>
      <c r="T24" s="9">
        <v>2</v>
      </c>
      <c r="U24" s="9"/>
      <c r="V24" s="11">
        <f t="shared" si="2"/>
        <v>10</v>
      </c>
    </row>
    <row r="25" spans="1:22" x14ac:dyDescent="0.25">
      <c r="A25" s="4" t="str">
        <f t="shared" si="4"/>
        <v>Московский</v>
      </c>
      <c r="B25" s="12" t="str">
        <f t="shared" si="4"/>
        <v>ГБОУ гимназия №526</v>
      </c>
      <c r="C25" s="6">
        <f t="shared" si="4"/>
        <v>11526</v>
      </c>
      <c r="D25" s="6" t="str">
        <f t="shared" si="4"/>
        <v>Гимназия</v>
      </c>
      <c r="E25" s="8" t="str">
        <f t="shared" si="4"/>
        <v>2а</v>
      </c>
      <c r="F25" s="8">
        <f t="shared" si="4"/>
        <v>115</v>
      </c>
      <c r="G25" s="8">
        <f t="shared" si="4"/>
        <v>106</v>
      </c>
      <c r="H25" s="9"/>
      <c r="I25" s="9">
        <v>2</v>
      </c>
      <c r="J25" s="10">
        <v>1</v>
      </c>
      <c r="K25" s="10"/>
      <c r="L25" s="9">
        <v>2</v>
      </c>
      <c r="M25" s="9"/>
      <c r="N25" s="10"/>
      <c r="O25" s="10">
        <v>0</v>
      </c>
      <c r="P25" s="9">
        <v>0</v>
      </c>
      <c r="Q25" s="9"/>
      <c r="R25" s="10">
        <v>1</v>
      </c>
      <c r="S25" s="10"/>
      <c r="T25" s="9">
        <v>1</v>
      </c>
      <c r="U25" s="9"/>
      <c r="V25" s="11">
        <f t="shared" si="2"/>
        <v>7</v>
      </c>
    </row>
    <row r="26" spans="1:22" x14ac:dyDescent="0.25">
      <c r="A26" s="4" t="str">
        <f t="shared" si="4"/>
        <v>Московский</v>
      </c>
      <c r="B26" s="12" t="str">
        <f t="shared" si="4"/>
        <v>ГБОУ гимназия №526</v>
      </c>
      <c r="C26" s="6">
        <f t="shared" si="4"/>
        <v>11526</v>
      </c>
      <c r="D26" s="6" t="str">
        <f t="shared" si="4"/>
        <v>Гимназия</v>
      </c>
      <c r="E26" s="8" t="str">
        <f t="shared" si="4"/>
        <v>2а</v>
      </c>
      <c r="F26" s="8">
        <f t="shared" si="4"/>
        <v>115</v>
      </c>
      <c r="G26" s="8">
        <f t="shared" si="4"/>
        <v>106</v>
      </c>
      <c r="H26" s="9">
        <v>0</v>
      </c>
      <c r="I26" s="9"/>
      <c r="J26" s="10">
        <v>0</v>
      </c>
      <c r="K26" s="10"/>
      <c r="L26" s="9">
        <v>1</v>
      </c>
      <c r="M26" s="9"/>
      <c r="N26" s="10"/>
      <c r="O26" s="10">
        <v>0</v>
      </c>
      <c r="P26" s="9">
        <v>2</v>
      </c>
      <c r="Q26" s="9"/>
      <c r="R26" s="10"/>
      <c r="S26" s="10">
        <v>1</v>
      </c>
      <c r="T26" s="9">
        <v>1</v>
      </c>
      <c r="U26" s="9"/>
      <c r="V26" s="11">
        <f t="shared" si="2"/>
        <v>5</v>
      </c>
    </row>
    <row r="27" spans="1:22" x14ac:dyDescent="0.25">
      <c r="A27" s="4" t="str">
        <f t="shared" si="4"/>
        <v>Московский</v>
      </c>
      <c r="B27" s="12" t="str">
        <f t="shared" si="4"/>
        <v>ГБОУ гимназия №526</v>
      </c>
      <c r="C27" s="6">
        <f t="shared" si="4"/>
        <v>11526</v>
      </c>
      <c r="D27" s="6" t="str">
        <f t="shared" si="4"/>
        <v>Гимназия</v>
      </c>
      <c r="E27" s="8" t="str">
        <f t="shared" si="4"/>
        <v>2а</v>
      </c>
      <c r="F27" s="8">
        <f t="shared" si="4"/>
        <v>115</v>
      </c>
      <c r="G27" s="8">
        <f t="shared" si="4"/>
        <v>106</v>
      </c>
      <c r="H27" s="9">
        <v>1</v>
      </c>
      <c r="I27" s="9"/>
      <c r="J27" s="10">
        <v>1</v>
      </c>
      <c r="K27" s="10"/>
      <c r="L27" s="9">
        <v>2</v>
      </c>
      <c r="M27" s="9"/>
      <c r="N27" s="10">
        <v>1</v>
      </c>
      <c r="O27" s="10"/>
      <c r="P27" s="9">
        <v>2</v>
      </c>
      <c r="Q27" s="9"/>
      <c r="R27" s="10">
        <v>1</v>
      </c>
      <c r="S27" s="10"/>
      <c r="T27" s="9"/>
      <c r="U27" s="9">
        <v>1</v>
      </c>
      <c r="V27" s="11">
        <f t="shared" si="2"/>
        <v>9</v>
      </c>
    </row>
    <row r="28" spans="1:22" x14ac:dyDescent="0.25">
      <c r="A28" s="4" t="str">
        <f t="shared" si="4"/>
        <v>Московский</v>
      </c>
      <c r="B28" s="12" t="str">
        <f t="shared" si="4"/>
        <v>ГБОУ гимназия №526</v>
      </c>
      <c r="C28" s="6">
        <f t="shared" si="4"/>
        <v>11526</v>
      </c>
      <c r="D28" s="6" t="str">
        <f t="shared" si="4"/>
        <v>Гимназия</v>
      </c>
      <c r="E28" s="8" t="str">
        <f t="shared" si="4"/>
        <v>2а</v>
      </c>
      <c r="F28" s="8">
        <f t="shared" si="4"/>
        <v>115</v>
      </c>
      <c r="G28" s="8">
        <f t="shared" si="4"/>
        <v>106</v>
      </c>
      <c r="H28" s="9">
        <v>0</v>
      </c>
      <c r="I28" s="9"/>
      <c r="J28" s="10">
        <v>1</v>
      </c>
      <c r="K28" s="10"/>
      <c r="L28" s="9">
        <v>1</v>
      </c>
      <c r="M28" s="9"/>
      <c r="N28" s="10">
        <v>1</v>
      </c>
      <c r="O28" s="10"/>
      <c r="P28" s="9">
        <v>2</v>
      </c>
      <c r="Q28" s="9"/>
      <c r="R28" s="10">
        <v>1</v>
      </c>
      <c r="S28" s="10"/>
      <c r="T28" s="9"/>
      <c r="U28" s="9">
        <v>0</v>
      </c>
      <c r="V28" s="11">
        <f t="shared" si="2"/>
        <v>6</v>
      </c>
    </row>
    <row r="29" spans="1:22" x14ac:dyDescent="0.25">
      <c r="A29" s="4" t="str">
        <f t="shared" si="4"/>
        <v>Московский</v>
      </c>
      <c r="B29" s="12" t="str">
        <f t="shared" si="4"/>
        <v>ГБОУ гимназия №526</v>
      </c>
      <c r="C29" s="6">
        <f t="shared" si="4"/>
        <v>11526</v>
      </c>
      <c r="D29" s="6" t="str">
        <f t="shared" si="4"/>
        <v>Гимназия</v>
      </c>
      <c r="E29" s="8" t="str">
        <f t="shared" si="4"/>
        <v>2а</v>
      </c>
      <c r="F29" s="8">
        <f t="shared" si="4"/>
        <v>115</v>
      </c>
      <c r="G29" s="8">
        <f t="shared" si="4"/>
        <v>106</v>
      </c>
      <c r="H29" s="9"/>
      <c r="I29" s="9">
        <v>2</v>
      </c>
      <c r="J29" s="10">
        <v>1</v>
      </c>
      <c r="K29" s="10"/>
      <c r="L29" s="9">
        <v>1</v>
      </c>
      <c r="M29" s="9"/>
      <c r="N29" s="10"/>
      <c r="O29" s="10">
        <v>1</v>
      </c>
      <c r="P29" s="9">
        <v>0</v>
      </c>
      <c r="Q29" s="9"/>
      <c r="R29" s="10">
        <v>1</v>
      </c>
      <c r="S29" s="10"/>
      <c r="T29" s="9">
        <v>1</v>
      </c>
      <c r="U29" s="9"/>
      <c r="V29" s="11">
        <f t="shared" si="2"/>
        <v>7</v>
      </c>
    </row>
    <row r="30" spans="1:22" x14ac:dyDescent="0.25">
      <c r="A30" s="4" t="str">
        <f t="shared" si="4"/>
        <v>Московский</v>
      </c>
      <c r="B30" s="12" t="str">
        <f t="shared" si="4"/>
        <v>ГБОУ гимназия №526</v>
      </c>
      <c r="C30" s="6">
        <f t="shared" si="4"/>
        <v>11526</v>
      </c>
      <c r="D30" s="6" t="str">
        <f t="shared" si="4"/>
        <v>Гимназия</v>
      </c>
      <c r="E30" s="8" t="str">
        <f t="shared" si="4"/>
        <v>2а</v>
      </c>
      <c r="F30" s="8">
        <f t="shared" si="4"/>
        <v>115</v>
      </c>
      <c r="G30" s="8">
        <f t="shared" si="4"/>
        <v>106</v>
      </c>
      <c r="H30" s="9">
        <v>0</v>
      </c>
      <c r="I30" s="9"/>
      <c r="J30" s="10">
        <v>0</v>
      </c>
      <c r="K30" s="10"/>
      <c r="L30" s="9">
        <v>2</v>
      </c>
      <c r="M30" s="9"/>
      <c r="N30" s="10"/>
      <c r="O30" s="10">
        <v>0</v>
      </c>
      <c r="P30" s="9"/>
      <c r="Q30" s="9">
        <v>2</v>
      </c>
      <c r="R30" s="10">
        <v>0</v>
      </c>
      <c r="S30" s="10"/>
      <c r="T30" s="9">
        <v>1</v>
      </c>
      <c r="U30" s="9"/>
      <c r="V30" s="11">
        <f t="shared" si="2"/>
        <v>5</v>
      </c>
    </row>
    <row r="31" spans="1:22" x14ac:dyDescent="0.25">
      <c r="A31" s="4" t="str">
        <f t="shared" si="4"/>
        <v>Московский</v>
      </c>
      <c r="B31" s="12" t="str">
        <f t="shared" si="4"/>
        <v>ГБОУ гимназия №526</v>
      </c>
      <c r="C31" s="6">
        <f t="shared" si="4"/>
        <v>11526</v>
      </c>
      <c r="D31" s="6" t="str">
        <f t="shared" si="4"/>
        <v>Гимназия</v>
      </c>
      <c r="E31" s="8" t="str">
        <f t="shared" si="4"/>
        <v>2а</v>
      </c>
      <c r="F31" s="8">
        <f t="shared" si="4"/>
        <v>115</v>
      </c>
      <c r="G31" s="8">
        <f t="shared" si="4"/>
        <v>106</v>
      </c>
      <c r="H31" s="9"/>
      <c r="I31" s="9">
        <v>2</v>
      </c>
      <c r="J31" s="10">
        <v>1</v>
      </c>
      <c r="K31" s="10"/>
      <c r="L31" s="9"/>
      <c r="M31" s="9">
        <v>2</v>
      </c>
      <c r="N31" s="10">
        <v>1</v>
      </c>
      <c r="O31" s="10"/>
      <c r="P31" s="9">
        <v>2</v>
      </c>
      <c r="Q31" s="9"/>
      <c r="R31" s="10">
        <v>1</v>
      </c>
      <c r="S31" s="10"/>
      <c r="T31" s="9">
        <v>1</v>
      </c>
      <c r="U31" s="9"/>
      <c r="V31" s="11">
        <f t="shared" si="2"/>
        <v>10</v>
      </c>
    </row>
    <row r="32" spans="1:22" x14ac:dyDescent="0.25">
      <c r="A32" s="4" t="str">
        <f t="shared" si="4"/>
        <v>Московский</v>
      </c>
      <c r="B32" s="12" t="str">
        <f t="shared" si="4"/>
        <v>ГБОУ гимназия №526</v>
      </c>
      <c r="C32" s="6">
        <f t="shared" si="4"/>
        <v>11526</v>
      </c>
      <c r="D32" s="6" t="str">
        <f t="shared" si="4"/>
        <v>Гимназия</v>
      </c>
      <c r="E32" s="8" t="str">
        <f t="shared" si="4"/>
        <v>2а</v>
      </c>
      <c r="F32" s="8">
        <f t="shared" si="4"/>
        <v>115</v>
      </c>
      <c r="G32" s="8">
        <f t="shared" si="4"/>
        <v>106</v>
      </c>
      <c r="H32" s="9"/>
      <c r="I32" s="9">
        <v>2</v>
      </c>
      <c r="J32" s="10"/>
      <c r="K32" s="10">
        <v>1</v>
      </c>
      <c r="L32" s="9"/>
      <c r="M32" s="9">
        <v>1</v>
      </c>
      <c r="N32" s="10">
        <v>1</v>
      </c>
      <c r="O32" s="10"/>
      <c r="P32" s="9"/>
      <c r="Q32" s="9">
        <v>0</v>
      </c>
      <c r="R32" s="10"/>
      <c r="S32" s="10">
        <v>1</v>
      </c>
      <c r="T32" s="9">
        <v>2</v>
      </c>
      <c r="U32" s="9"/>
      <c r="V32" s="11">
        <f t="shared" si="2"/>
        <v>8</v>
      </c>
    </row>
    <row r="33" spans="1:22" x14ac:dyDescent="0.25">
      <c r="A33" s="4" t="str">
        <f t="shared" si="4"/>
        <v>Московский</v>
      </c>
      <c r="B33" s="12" t="str">
        <f t="shared" si="4"/>
        <v>ГБОУ гимназия №526</v>
      </c>
      <c r="C33" s="6">
        <f t="shared" si="4"/>
        <v>11526</v>
      </c>
      <c r="D33" s="6" t="str">
        <f t="shared" si="4"/>
        <v>Гимназия</v>
      </c>
      <c r="E33" s="8" t="str">
        <f t="shared" si="4"/>
        <v>2а</v>
      </c>
      <c r="F33" s="8">
        <f t="shared" si="4"/>
        <v>115</v>
      </c>
      <c r="G33" s="8">
        <f t="shared" si="4"/>
        <v>106</v>
      </c>
      <c r="H33" s="9"/>
      <c r="I33" s="9">
        <v>2</v>
      </c>
      <c r="J33" s="10">
        <v>1</v>
      </c>
      <c r="K33" s="10"/>
      <c r="L33" s="9">
        <v>2</v>
      </c>
      <c r="M33" s="9"/>
      <c r="N33" s="10">
        <v>1</v>
      </c>
      <c r="O33" s="10"/>
      <c r="P33" s="9">
        <v>2</v>
      </c>
      <c r="Q33" s="9"/>
      <c r="R33" s="10">
        <v>1</v>
      </c>
      <c r="S33" s="10"/>
      <c r="T33" s="9"/>
      <c r="U33" s="9">
        <v>2</v>
      </c>
      <c r="V33" s="11">
        <f t="shared" si="2"/>
        <v>11</v>
      </c>
    </row>
    <row r="34" spans="1:22" x14ac:dyDescent="0.25">
      <c r="A34" s="4" t="str">
        <f t="shared" si="4"/>
        <v>Московский</v>
      </c>
      <c r="B34" s="12" t="str">
        <f t="shared" si="4"/>
        <v>ГБОУ гимназия №526</v>
      </c>
      <c r="C34" s="6">
        <f t="shared" si="4"/>
        <v>11526</v>
      </c>
      <c r="D34" s="6" t="str">
        <f t="shared" si="4"/>
        <v>Гимназия</v>
      </c>
      <c r="E34" s="8" t="str">
        <f t="shared" si="4"/>
        <v>2а</v>
      </c>
      <c r="F34" s="8">
        <f t="shared" si="4"/>
        <v>115</v>
      </c>
      <c r="G34" s="8">
        <f t="shared" si="4"/>
        <v>106</v>
      </c>
      <c r="H34" s="9"/>
      <c r="I34" s="9">
        <v>2</v>
      </c>
      <c r="J34" s="10">
        <v>1</v>
      </c>
      <c r="K34" s="10"/>
      <c r="L34" s="9"/>
      <c r="M34" s="9">
        <v>1</v>
      </c>
      <c r="N34" s="10"/>
      <c r="O34" s="10">
        <v>1</v>
      </c>
      <c r="P34" s="9"/>
      <c r="Q34" s="9">
        <v>2</v>
      </c>
      <c r="R34" s="10">
        <v>1</v>
      </c>
      <c r="S34" s="10"/>
      <c r="T34" s="9"/>
      <c r="U34" s="9">
        <v>2</v>
      </c>
      <c r="V34" s="11">
        <f t="shared" si="2"/>
        <v>10</v>
      </c>
    </row>
    <row r="35" spans="1:22" x14ac:dyDescent="0.25">
      <c r="A35" s="4" t="str">
        <f t="shared" si="4"/>
        <v>Московский</v>
      </c>
      <c r="B35" s="12" t="str">
        <f t="shared" si="4"/>
        <v>ГБОУ гимназия №526</v>
      </c>
      <c r="C35" s="6">
        <f t="shared" si="4"/>
        <v>11526</v>
      </c>
      <c r="D35" s="6" t="str">
        <f t="shared" si="4"/>
        <v>Гимназия</v>
      </c>
      <c r="E35" s="8" t="str">
        <f t="shared" si="4"/>
        <v>2а</v>
      </c>
      <c r="F35" s="8">
        <f t="shared" si="4"/>
        <v>115</v>
      </c>
      <c r="G35" s="8">
        <f t="shared" si="4"/>
        <v>106</v>
      </c>
      <c r="H35" s="9"/>
      <c r="I35" s="9">
        <v>2</v>
      </c>
      <c r="J35" s="10">
        <v>1</v>
      </c>
      <c r="K35" s="10"/>
      <c r="L35" s="9"/>
      <c r="M35" s="9">
        <v>2</v>
      </c>
      <c r="N35" s="10">
        <v>1</v>
      </c>
      <c r="O35" s="10"/>
      <c r="P35" s="9">
        <v>0</v>
      </c>
      <c r="Q35" s="9"/>
      <c r="R35" s="10">
        <v>1</v>
      </c>
      <c r="S35" s="10"/>
      <c r="T35" s="9">
        <v>0</v>
      </c>
      <c r="U35" s="9"/>
      <c r="V35" s="11">
        <f t="shared" si="2"/>
        <v>7</v>
      </c>
    </row>
    <row r="36" spans="1:22" x14ac:dyDescent="0.25">
      <c r="A36" s="4" t="str">
        <f t="shared" si="4"/>
        <v>Московский</v>
      </c>
      <c r="B36" s="12" t="str">
        <f t="shared" si="4"/>
        <v>ГБОУ гимназия №526</v>
      </c>
      <c r="C36" s="6">
        <f t="shared" si="4"/>
        <v>11526</v>
      </c>
      <c r="D36" s="6" t="str">
        <f t="shared" si="4"/>
        <v>Гимназия</v>
      </c>
      <c r="E36" s="8" t="str">
        <f t="shared" si="4"/>
        <v>2а</v>
      </c>
      <c r="F36" s="8">
        <f t="shared" si="4"/>
        <v>115</v>
      </c>
      <c r="G36" s="8">
        <f t="shared" si="4"/>
        <v>106</v>
      </c>
      <c r="H36" s="9">
        <v>1</v>
      </c>
      <c r="I36" s="9"/>
      <c r="J36" s="10">
        <v>1</v>
      </c>
      <c r="K36" s="10"/>
      <c r="L36" s="9"/>
      <c r="M36" s="9">
        <v>1</v>
      </c>
      <c r="N36" s="10">
        <v>1</v>
      </c>
      <c r="O36" s="10"/>
      <c r="P36" s="9">
        <v>0</v>
      </c>
      <c r="Q36" s="9"/>
      <c r="R36" s="10">
        <v>1</v>
      </c>
      <c r="S36" s="10"/>
      <c r="T36" s="9">
        <v>0</v>
      </c>
      <c r="U36" s="9"/>
      <c r="V36" s="11">
        <f t="shared" si="2"/>
        <v>5</v>
      </c>
    </row>
    <row r="37" spans="1:22" x14ac:dyDescent="0.25">
      <c r="A37" s="4" t="str">
        <f t="shared" si="4"/>
        <v>Московский</v>
      </c>
      <c r="B37" s="12" t="str">
        <f t="shared" si="4"/>
        <v>ГБОУ гимназия №526</v>
      </c>
      <c r="C37" s="6">
        <f t="shared" si="4"/>
        <v>11526</v>
      </c>
      <c r="D37" s="6" t="str">
        <f t="shared" si="4"/>
        <v>Гимназия</v>
      </c>
      <c r="E37" s="8" t="str">
        <f t="shared" si="4"/>
        <v>2а</v>
      </c>
      <c r="F37" s="8">
        <f t="shared" si="4"/>
        <v>115</v>
      </c>
      <c r="G37" s="8">
        <f t="shared" si="4"/>
        <v>106</v>
      </c>
      <c r="H37" s="9">
        <v>2</v>
      </c>
      <c r="I37" s="9"/>
      <c r="J37" s="10"/>
      <c r="K37" s="10">
        <v>1</v>
      </c>
      <c r="L37" s="9">
        <v>2</v>
      </c>
      <c r="M37" s="9"/>
      <c r="N37" s="10">
        <v>1</v>
      </c>
      <c r="O37" s="10"/>
      <c r="P37" s="9">
        <v>0</v>
      </c>
      <c r="Q37" s="9"/>
      <c r="R37" s="10">
        <v>1</v>
      </c>
      <c r="S37" s="10"/>
      <c r="T37" s="9"/>
      <c r="U37" s="9">
        <v>2</v>
      </c>
      <c r="V37" s="11">
        <f t="shared" si="2"/>
        <v>9</v>
      </c>
    </row>
    <row r="38" spans="1:22" x14ac:dyDescent="0.25">
      <c r="A38" s="4" t="str">
        <f t="shared" ref="A38:G53" si="5">A37</f>
        <v>Московский</v>
      </c>
      <c r="B38" s="12" t="str">
        <f t="shared" si="5"/>
        <v>ГБОУ гимназия №526</v>
      </c>
      <c r="C38" s="6">
        <f t="shared" si="5"/>
        <v>11526</v>
      </c>
      <c r="D38" s="6" t="str">
        <f t="shared" si="5"/>
        <v>Гимназия</v>
      </c>
      <c r="E38" s="8" t="str">
        <f t="shared" si="5"/>
        <v>2а</v>
      </c>
      <c r="F38" s="8">
        <f t="shared" si="5"/>
        <v>115</v>
      </c>
      <c r="G38" s="8">
        <f t="shared" si="5"/>
        <v>106</v>
      </c>
      <c r="H38" s="9"/>
      <c r="I38" s="9">
        <v>2</v>
      </c>
      <c r="J38" s="10">
        <v>1</v>
      </c>
      <c r="K38" s="10"/>
      <c r="L38" s="9">
        <v>2</v>
      </c>
      <c r="M38" s="9"/>
      <c r="N38" s="10">
        <v>1</v>
      </c>
      <c r="O38" s="10"/>
      <c r="P38" s="9"/>
      <c r="Q38" s="9">
        <v>2</v>
      </c>
      <c r="R38" s="10"/>
      <c r="S38" s="10">
        <v>1</v>
      </c>
      <c r="T38" s="9">
        <v>2</v>
      </c>
      <c r="U38" s="9"/>
      <c r="V38" s="11">
        <f t="shared" si="2"/>
        <v>11</v>
      </c>
    </row>
    <row r="39" spans="1:22" x14ac:dyDescent="0.25">
      <c r="A39" s="4" t="str">
        <f t="shared" si="5"/>
        <v>Московский</v>
      </c>
      <c r="B39" s="12" t="str">
        <f t="shared" si="5"/>
        <v>ГБОУ гимназия №526</v>
      </c>
      <c r="C39" s="6">
        <f t="shared" si="5"/>
        <v>11526</v>
      </c>
      <c r="D39" s="6" t="str">
        <f t="shared" si="5"/>
        <v>Гимназия</v>
      </c>
      <c r="E39" s="8" t="str">
        <f t="shared" si="5"/>
        <v>2а</v>
      </c>
      <c r="F39" s="8">
        <f t="shared" si="5"/>
        <v>115</v>
      </c>
      <c r="G39" s="8">
        <f t="shared" si="5"/>
        <v>106</v>
      </c>
      <c r="H39" s="9">
        <v>2</v>
      </c>
      <c r="I39" s="9"/>
      <c r="J39" s="10">
        <v>1</v>
      </c>
      <c r="K39" s="10"/>
      <c r="L39" s="9"/>
      <c r="M39" s="9">
        <v>1</v>
      </c>
      <c r="N39" s="10"/>
      <c r="O39" s="10">
        <v>0</v>
      </c>
      <c r="P39" s="9"/>
      <c r="Q39" s="9">
        <v>2</v>
      </c>
      <c r="R39" s="10">
        <v>1</v>
      </c>
      <c r="S39" s="10"/>
      <c r="T39" s="9">
        <v>1</v>
      </c>
      <c r="U39" s="9"/>
      <c r="V39" s="11">
        <f t="shared" si="2"/>
        <v>8</v>
      </c>
    </row>
    <row r="40" spans="1:22" x14ac:dyDescent="0.25">
      <c r="A40" s="4" t="str">
        <f t="shared" si="5"/>
        <v>Московский</v>
      </c>
      <c r="B40" s="12" t="str">
        <f t="shared" si="5"/>
        <v>ГБОУ гимназия №526</v>
      </c>
      <c r="C40" s="6">
        <f t="shared" si="5"/>
        <v>11526</v>
      </c>
      <c r="D40" s="6" t="str">
        <f t="shared" si="5"/>
        <v>Гимназия</v>
      </c>
      <c r="E40" s="8" t="str">
        <f t="shared" si="5"/>
        <v>2а</v>
      </c>
      <c r="F40" s="8">
        <f t="shared" si="5"/>
        <v>115</v>
      </c>
      <c r="G40" s="8">
        <f t="shared" si="5"/>
        <v>106</v>
      </c>
      <c r="H40" s="9"/>
      <c r="I40" s="9">
        <v>1</v>
      </c>
      <c r="J40" s="10">
        <v>1</v>
      </c>
      <c r="K40" s="10"/>
      <c r="L40" s="9"/>
      <c r="M40" s="9">
        <v>1</v>
      </c>
      <c r="N40" s="10">
        <v>1</v>
      </c>
      <c r="O40" s="10"/>
      <c r="P40" s="9">
        <v>2</v>
      </c>
      <c r="Q40" s="9"/>
      <c r="R40" s="10">
        <v>1</v>
      </c>
      <c r="S40" s="10"/>
      <c r="T40" s="9">
        <v>0</v>
      </c>
      <c r="U40" s="9"/>
      <c r="V40" s="11">
        <f t="shared" si="2"/>
        <v>7</v>
      </c>
    </row>
    <row r="41" spans="1:22" x14ac:dyDescent="0.25">
      <c r="A41" s="4" t="str">
        <f t="shared" si="5"/>
        <v>Московский</v>
      </c>
      <c r="B41" s="12" t="str">
        <f t="shared" si="5"/>
        <v>ГБОУ гимназия №526</v>
      </c>
      <c r="C41" s="6">
        <f t="shared" si="5"/>
        <v>11526</v>
      </c>
      <c r="D41" s="6" t="str">
        <f t="shared" si="5"/>
        <v>Гимназия</v>
      </c>
      <c r="E41" s="8" t="str">
        <f t="shared" si="5"/>
        <v>2а</v>
      </c>
      <c r="F41" s="8">
        <f t="shared" si="5"/>
        <v>115</v>
      </c>
      <c r="G41" s="8">
        <f t="shared" si="5"/>
        <v>106</v>
      </c>
      <c r="H41" s="9"/>
      <c r="I41" s="9">
        <v>2</v>
      </c>
      <c r="J41" s="10">
        <v>1</v>
      </c>
      <c r="K41" s="10"/>
      <c r="L41" s="9"/>
      <c r="M41" s="9">
        <v>1</v>
      </c>
      <c r="N41" s="10"/>
      <c r="O41" s="10">
        <v>1</v>
      </c>
      <c r="P41" s="9">
        <v>2</v>
      </c>
      <c r="Q41" s="9"/>
      <c r="R41" s="10"/>
      <c r="S41" s="10">
        <v>1</v>
      </c>
      <c r="T41" s="9">
        <v>0</v>
      </c>
      <c r="U41" s="9"/>
      <c r="V41" s="11">
        <f t="shared" si="2"/>
        <v>8</v>
      </c>
    </row>
    <row r="42" spans="1:22" x14ac:dyDescent="0.25">
      <c r="A42" s="4" t="str">
        <f t="shared" si="5"/>
        <v>Московский</v>
      </c>
      <c r="B42" s="12" t="str">
        <f t="shared" si="5"/>
        <v>ГБОУ гимназия №526</v>
      </c>
      <c r="C42" s="6">
        <f t="shared" si="5"/>
        <v>11526</v>
      </c>
      <c r="D42" s="6" t="str">
        <f t="shared" si="5"/>
        <v>Гимназия</v>
      </c>
      <c r="E42" s="8" t="str">
        <f t="shared" si="5"/>
        <v>2а</v>
      </c>
      <c r="F42" s="8">
        <f t="shared" si="5"/>
        <v>115</v>
      </c>
      <c r="G42" s="8">
        <f t="shared" si="5"/>
        <v>106</v>
      </c>
      <c r="H42" s="9">
        <v>2</v>
      </c>
      <c r="I42" s="9"/>
      <c r="J42" s="10">
        <v>1</v>
      </c>
      <c r="K42" s="10"/>
      <c r="L42" s="9">
        <v>1</v>
      </c>
      <c r="M42" s="9"/>
      <c r="N42" s="10"/>
      <c r="O42" s="10">
        <v>1</v>
      </c>
      <c r="P42" s="9">
        <v>2</v>
      </c>
      <c r="Q42" s="9"/>
      <c r="R42" s="10">
        <v>1</v>
      </c>
      <c r="S42" s="10"/>
      <c r="T42" s="9">
        <v>1</v>
      </c>
      <c r="U42" s="9"/>
      <c r="V42" s="11">
        <f t="shared" si="2"/>
        <v>9</v>
      </c>
    </row>
    <row r="43" spans="1:22" x14ac:dyDescent="0.25">
      <c r="A43" s="4" t="str">
        <f t="shared" si="5"/>
        <v>Московский</v>
      </c>
      <c r="B43" s="12" t="str">
        <f t="shared" si="5"/>
        <v>ГБОУ гимназия №526</v>
      </c>
      <c r="C43" s="6">
        <f t="shared" si="5"/>
        <v>11526</v>
      </c>
      <c r="D43" s="6" t="str">
        <f t="shared" si="5"/>
        <v>Гимназия</v>
      </c>
      <c r="E43" s="13" t="s">
        <v>23</v>
      </c>
      <c r="F43" s="8">
        <f t="shared" si="5"/>
        <v>115</v>
      </c>
      <c r="G43" s="8">
        <f t="shared" si="5"/>
        <v>106</v>
      </c>
      <c r="H43" s="9"/>
      <c r="I43" s="9">
        <v>2</v>
      </c>
      <c r="J43" s="10">
        <v>1</v>
      </c>
      <c r="K43" s="10"/>
      <c r="L43" s="9"/>
      <c r="M43" s="9">
        <v>2</v>
      </c>
      <c r="N43" s="10">
        <v>1</v>
      </c>
      <c r="O43" s="10"/>
      <c r="P43" s="9">
        <v>2</v>
      </c>
      <c r="Q43" s="9"/>
      <c r="R43" s="10">
        <v>1</v>
      </c>
      <c r="S43" s="10"/>
      <c r="T43" s="9">
        <v>2</v>
      </c>
      <c r="U43" s="9"/>
      <c r="V43" s="11">
        <f t="shared" si="2"/>
        <v>11</v>
      </c>
    </row>
    <row r="44" spans="1:22" x14ac:dyDescent="0.25">
      <c r="A44" s="4" t="str">
        <f t="shared" si="5"/>
        <v>Московский</v>
      </c>
      <c r="B44" s="12" t="str">
        <f t="shared" si="5"/>
        <v>ГБОУ гимназия №526</v>
      </c>
      <c r="C44" s="6">
        <f t="shared" si="5"/>
        <v>11526</v>
      </c>
      <c r="D44" s="6" t="str">
        <f t="shared" si="5"/>
        <v>Гимназия</v>
      </c>
      <c r="E44" s="8" t="str">
        <f t="shared" si="5"/>
        <v>2б</v>
      </c>
      <c r="F44" s="8">
        <f t="shared" si="5"/>
        <v>115</v>
      </c>
      <c r="G44" s="8">
        <f t="shared" si="5"/>
        <v>106</v>
      </c>
      <c r="H44" s="9">
        <v>1</v>
      </c>
      <c r="I44" s="9"/>
      <c r="J44" s="10">
        <v>1</v>
      </c>
      <c r="K44" s="10"/>
      <c r="L44" s="9">
        <v>2</v>
      </c>
      <c r="M44" s="9"/>
      <c r="N44" s="10">
        <v>1</v>
      </c>
      <c r="O44" s="10"/>
      <c r="P44" s="9">
        <v>2</v>
      </c>
      <c r="Q44" s="9"/>
      <c r="R44" s="10"/>
      <c r="S44" s="10">
        <v>1</v>
      </c>
      <c r="T44" s="9">
        <v>2</v>
      </c>
      <c r="U44" s="9"/>
      <c r="V44" s="11">
        <f t="shared" si="2"/>
        <v>10</v>
      </c>
    </row>
    <row r="45" spans="1:22" x14ac:dyDescent="0.25">
      <c r="A45" s="4" t="str">
        <f t="shared" si="5"/>
        <v>Московский</v>
      </c>
      <c r="B45" s="12" t="str">
        <f t="shared" si="5"/>
        <v>ГБОУ гимназия №526</v>
      </c>
      <c r="C45" s="6">
        <f t="shared" si="5"/>
        <v>11526</v>
      </c>
      <c r="D45" s="6" t="str">
        <f t="shared" si="5"/>
        <v>Гимназия</v>
      </c>
      <c r="E45" s="8" t="str">
        <f t="shared" si="5"/>
        <v>2б</v>
      </c>
      <c r="F45" s="8">
        <f t="shared" si="5"/>
        <v>115</v>
      </c>
      <c r="G45" s="8">
        <f t="shared" si="5"/>
        <v>106</v>
      </c>
      <c r="H45" s="9"/>
      <c r="I45" s="9">
        <v>2</v>
      </c>
      <c r="J45" s="10">
        <v>1</v>
      </c>
      <c r="K45" s="10"/>
      <c r="L45" s="9">
        <v>2</v>
      </c>
      <c r="M45" s="9"/>
      <c r="N45" s="10">
        <v>1</v>
      </c>
      <c r="O45" s="10"/>
      <c r="P45" s="9">
        <v>2</v>
      </c>
      <c r="Q45" s="9"/>
      <c r="R45" s="10">
        <v>1</v>
      </c>
      <c r="S45" s="10"/>
      <c r="T45" s="9">
        <v>2</v>
      </c>
      <c r="U45" s="9"/>
      <c r="V45" s="11">
        <f t="shared" si="2"/>
        <v>11</v>
      </c>
    </row>
    <row r="46" spans="1:22" x14ac:dyDescent="0.25">
      <c r="A46" s="4" t="str">
        <f t="shared" si="5"/>
        <v>Московский</v>
      </c>
      <c r="B46" s="12" t="str">
        <f t="shared" si="5"/>
        <v>ГБОУ гимназия №526</v>
      </c>
      <c r="C46" s="6">
        <f t="shared" si="5"/>
        <v>11526</v>
      </c>
      <c r="D46" s="6" t="str">
        <f t="shared" si="5"/>
        <v>Гимназия</v>
      </c>
      <c r="E46" s="8" t="str">
        <f t="shared" si="5"/>
        <v>2б</v>
      </c>
      <c r="F46" s="8">
        <f t="shared" si="5"/>
        <v>115</v>
      </c>
      <c r="G46" s="8">
        <f t="shared" si="5"/>
        <v>106</v>
      </c>
      <c r="H46" s="9">
        <v>2</v>
      </c>
      <c r="I46" s="9"/>
      <c r="J46" s="10">
        <v>1</v>
      </c>
      <c r="K46" s="10"/>
      <c r="L46" s="9">
        <v>2</v>
      </c>
      <c r="M46" s="9"/>
      <c r="N46" s="10">
        <v>1</v>
      </c>
      <c r="O46" s="10"/>
      <c r="P46" s="9"/>
      <c r="Q46" s="9">
        <v>2</v>
      </c>
      <c r="R46" s="10">
        <v>1</v>
      </c>
      <c r="S46" s="10"/>
      <c r="T46" s="9"/>
      <c r="U46" s="9">
        <v>1</v>
      </c>
      <c r="V46" s="11">
        <f t="shared" si="2"/>
        <v>10</v>
      </c>
    </row>
    <row r="47" spans="1:22" x14ac:dyDescent="0.25">
      <c r="A47" s="4" t="str">
        <f t="shared" si="5"/>
        <v>Московский</v>
      </c>
      <c r="B47" s="12" t="str">
        <f t="shared" si="5"/>
        <v>ГБОУ гимназия №526</v>
      </c>
      <c r="C47" s="6">
        <f t="shared" si="5"/>
        <v>11526</v>
      </c>
      <c r="D47" s="6" t="str">
        <f t="shared" si="5"/>
        <v>Гимназия</v>
      </c>
      <c r="E47" s="8" t="str">
        <f t="shared" si="5"/>
        <v>2б</v>
      </c>
      <c r="F47" s="8">
        <f t="shared" si="5"/>
        <v>115</v>
      </c>
      <c r="G47" s="8">
        <f t="shared" si="5"/>
        <v>106</v>
      </c>
      <c r="H47" s="9"/>
      <c r="I47" s="9">
        <v>2</v>
      </c>
      <c r="J47" s="10"/>
      <c r="K47" s="10">
        <v>1</v>
      </c>
      <c r="L47" s="9"/>
      <c r="M47" s="9">
        <v>2</v>
      </c>
      <c r="N47" s="10">
        <v>1</v>
      </c>
      <c r="O47" s="10"/>
      <c r="P47" s="9">
        <v>2</v>
      </c>
      <c r="Q47" s="9"/>
      <c r="R47" s="10"/>
      <c r="S47" s="10">
        <v>1</v>
      </c>
      <c r="T47" s="9">
        <v>2</v>
      </c>
      <c r="U47" s="9"/>
      <c r="V47" s="11">
        <f t="shared" si="2"/>
        <v>11</v>
      </c>
    </row>
    <row r="48" spans="1:22" x14ac:dyDescent="0.25">
      <c r="A48" s="4" t="str">
        <f t="shared" si="5"/>
        <v>Московский</v>
      </c>
      <c r="B48" s="12" t="str">
        <f t="shared" si="5"/>
        <v>ГБОУ гимназия №526</v>
      </c>
      <c r="C48" s="6">
        <f t="shared" si="5"/>
        <v>11526</v>
      </c>
      <c r="D48" s="6" t="str">
        <f t="shared" si="5"/>
        <v>Гимназия</v>
      </c>
      <c r="E48" s="8" t="str">
        <f t="shared" si="5"/>
        <v>2б</v>
      </c>
      <c r="F48" s="8">
        <f t="shared" si="5"/>
        <v>115</v>
      </c>
      <c r="G48" s="8">
        <f t="shared" si="5"/>
        <v>106</v>
      </c>
      <c r="H48" s="9"/>
      <c r="I48" s="9">
        <v>2</v>
      </c>
      <c r="J48" s="10">
        <v>1</v>
      </c>
      <c r="K48" s="10"/>
      <c r="L48" s="9">
        <v>1</v>
      </c>
      <c r="M48" s="9"/>
      <c r="N48" s="10">
        <v>1</v>
      </c>
      <c r="O48" s="10"/>
      <c r="P48" s="9">
        <v>2</v>
      </c>
      <c r="Q48" s="9"/>
      <c r="R48" s="10"/>
      <c r="S48" s="10">
        <v>1</v>
      </c>
      <c r="T48" s="9">
        <v>1</v>
      </c>
      <c r="U48" s="9"/>
      <c r="V48" s="11">
        <f t="shared" si="2"/>
        <v>9</v>
      </c>
    </row>
    <row r="49" spans="1:22" x14ac:dyDescent="0.25">
      <c r="A49" s="4" t="str">
        <f t="shared" si="5"/>
        <v>Московский</v>
      </c>
      <c r="B49" s="12" t="str">
        <f t="shared" si="5"/>
        <v>ГБОУ гимназия №526</v>
      </c>
      <c r="C49" s="6">
        <f t="shared" si="5"/>
        <v>11526</v>
      </c>
      <c r="D49" s="6" t="str">
        <f t="shared" si="5"/>
        <v>Гимназия</v>
      </c>
      <c r="E49" s="8" t="str">
        <f t="shared" si="5"/>
        <v>2б</v>
      </c>
      <c r="F49" s="8">
        <f t="shared" si="5"/>
        <v>115</v>
      </c>
      <c r="G49" s="8">
        <f t="shared" si="5"/>
        <v>106</v>
      </c>
      <c r="H49" s="9">
        <v>1</v>
      </c>
      <c r="I49" s="9"/>
      <c r="J49" s="10">
        <v>1</v>
      </c>
      <c r="K49" s="10"/>
      <c r="L49" s="9">
        <v>2</v>
      </c>
      <c r="M49" s="9"/>
      <c r="N49" s="10">
        <v>1</v>
      </c>
      <c r="O49" s="10"/>
      <c r="P49" s="9"/>
      <c r="Q49" s="9">
        <v>2</v>
      </c>
      <c r="R49" s="10"/>
      <c r="S49" s="10">
        <v>0</v>
      </c>
      <c r="T49" s="9"/>
      <c r="U49" s="9">
        <v>1</v>
      </c>
      <c r="V49" s="11">
        <f t="shared" si="2"/>
        <v>8</v>
      </c>
    </row>
    <row r="50" spans="1:22" x14ac:dyDescent="0.25">
      <c r="A50" s="4" t="str">
        <f t="shared" si="5"/>
        <v>Московский</v>
      </c>
      <c r="B50" s="12" t="str">
        <f t="shared" si="5"/>
        <v>ГБОУ гимназия №526</v>
      </c>
      <c r="C50" s="6">
        <f t="shared" si="5"/>
        <v>11526</v>
      </c>
      <c r="D50" s="6" t="str">
        <f t="shared" si="5"/>
        <v>Гимназия</v>
      </c>
      <c r="E50" s="8" t="str">
        <f t="shared" si="5"/>
        <v>2б</v>
      </c>
      <c r="F50" s="8">
        <f t="shared" si="5"/>
        <v>115</v>
      </c>
      <c r="G50" s="8">
        <f t="shared" si="5"/>
        <v>106</v>
      </c>
      <c r="H50" s="9">
        <v>2</v>
      </c>
      <c r="I50" s="9"/>
      <c r="J50" s="10"/>
      <c r="K50" s="10">
        <v>0</v>
      </c>
      <c r="L50" s="9">
        <v>1</v>
      </c>
      <c r="M50" s="9"/>
      <c r="N50" s="10">
        <v>1</v>
      </c>
      <c r="O50" s="10"/>
      <c r="P50" s="9">
        <v>2</v>
      </c>
      <c r="Q50" s="9"/>
      <c r="R50" s="10">
        <v>1</v>
      </c>
      <c r="S50" s="10"/>
      <c r="T50" s="9"/>
      <c r="U50" s="9">
        <v>1</v>
      </c>
      <c r="V50" s="11">
        <f t="shared" si="2"/>
        <v>8</v>
      </c>
    </row>
    <row r="51" spans="1:22" x14ac:dyDescent="0.25">
      <c r="A51" s="4" t="str">
        <f t="shared" si="5"/>
        <v>Московский</v>
      </c>
      <c r="B51" s="12" t="str">
        <f t="shared" si="5"/>
        <v>ГБОУ гимназия №526</v>
      </c>
      <c r="C51" s="6">
        <f t="shared" si="5"/>
        <v>11526</v>
      </c>
      <c r="D51" s="6" t="str">
        <f t="shared" si="5"/>
        <v>Гимназия</v>
      </c>
      <c r="E51" s="8" t="str">
        <f t="shared" si="5"/>
        <v>2б</v>
      </c>
      <c r="F51" s="8">
        <f t="shared" si="5"/>
        <v>115</v>
      </c>
      <c r="G51" s="8">
        <f t="shared" si="5"/>
        <v>106</v>
      </c>
      <c r="H51" s="9">
        <v>2</v>
      </c>
      <c r="I51" s="9"/>
      <c r="J51" s="10">
        <v>1</v>
      </c>
      <c r="K51" s="10"/>
      <c r="L51" s="9">
        <v>2</v>
      </c>
      <c r="M51" s="9"/>
      <c r="N51" s="10">
        <v>1</v>
      </c>
      <c r="O51" s="10"/>
      <c r="P51" s="9">
        <v>0</v>
      </c>
      <c r="Q51" s="9"/>
      <c r="R51" s="10">
        <v>1</v>
      </c>
      <c r="S51" s="10"/>
      <c r="T51" s="9"/>
      <c r="U51" s="9">
        <v>1</v>
      </c>
      <c r="V51" s="11">
        <f t="shared" si="2"/>
        <v>8</v>
      </c>
    </row>
    <row r="52" spans="1:22" x14ac:dyDescent="0.25">
      <c r="A52" s="4" t="str">
        <f t="shared" si="5"/>
        <v>Московский</v>
      </c>
      <c r="B52" s="12" t="str">
        <f t="shared" si="5"/>
        <v>ГБОУ гимназия №526</v>
      </c>
      <c r="C52" s="6">
        <f t="shared" si="5"/>
        <v>11526</v>
      </c>
      <c r="D52" s="6" t="str">
        <f t="shared" si="5"/>
        <v>Гимназия</v>
      </c>
      <c r="E52" s="8" t="str">
        <f t="shared" si="5"/>
        <v>2б</v>
      </c>
      <c r="F52" s="8">
        <f t="shared" si="5"/>
        <v>115</v>
      </c>
      <c r="G52" s="8">
        <f t="shared" si="5"/>
        <v>106</v>
      </c>
      <c r="H52" s="9">
        <v>2</v>
      </c>
      <c r="I52" s="9"/>
      <c r="J52" s="10">
        <v>1</v>
      </c>
      <c r="K52" s="10"/>
      <c r="L52" s="9">
        <v>2</v>
      </c>
      <c r="M52" s="9"/>
      <c r="N52" s="10">
        <v>1</v>
      </c>
      <c r="O52" s="10"/>
      <c r="P52" s="9">
        <v>2</v>
      </c>
      <c r="Q52" s="9"/>
      <c r="R52" s="10">
        <v>1</v>
      </c>
      <c r="S52" s="10"/>
      <c r="T52" s="9">
        <v>2</v>
      </c>
      <c r="U52" s="9"/>
      <c r="V52" s="11">
        <f t="shared" si="2"/>
        <v>11</v>
      </c>
    </row>
    <row r="53" spans="1:22" x14ac:dyDescent="0.25">
      <c r="A53" s="4" t="str">
        <f t="shared" si="5"/>
        <v>Московский</v>
      </c>
      <c r="B53" s="12" t="str">
        <f t="shared" si="5"/>
        <v>ГБОУ гимназия №526</v>
      </c>
      <c r="C53" s="6">
        <f t="shared" si="5"/>
        <v>11526</v>
      </c>
      <c r="D53" s="6" t="str">
        <f t="shared" si="5"/>
        <v>Гимназия</v>
      </c>
      <c r="E53" s="8" t="str">
        <f t="shared" si="5"/>
        <v>2б</v>
      </c>
      <c r="F53" s="8">
        <f t="shared" si="5"/>
        <v>115</v>
      </c>
      <c r="G53" s="8">
        <f t="shared" si="5"/>
        <v>106</v>
      </c>
      <c r="H53" s="9">
        <v>2</v>
      </c>
      <c r="I53" s="9"/>
      <c r="J53" s="10">
        <v>0</v>
      </c>
      <c r="K53" s="10"/>
      <c r="L53" s="9">
        <v>1</v>
      </c>
      <c r="M53" s="9"/>
      <c r="N53" s="10">
        <v>1</v>
      </c>
      <c r="O53" s="10"/>
      <c r="P53" s="9">
        <v>0</v>
      </c>
      <c r="Q53" s="9"/>
      <c r="R53" s="10"/>
      <c r="S53" s="10">
        <v>0</v>
      </c>
      <c r="T53" s="9">
        <v>1</v>
      </c>
      <c r="U53" s="9"/>
      <c r="V53" s="11">
        <f t="shared" si="2"/>
        <v>5</v>
      </c>
    </row>
    <row r="54" spans="1:22" x14ac:dyDescent="0.25">
      <c r="A54" s="4" t="str">
        <f t="shared" ref="A54:G69" si="6">A53</f>
        <v>Московский</v>
      </c>
      <c r="B54" s="12" t="str">
        <f t="shared" si="6"/>
        <v>ГБОУ гимназия №526</v>
      </c>
      <c r="C54" s="6">
        <f t="shared" si="6"/>
        <v>11526</v>
      </c>
      <c r="D54" s="6" t="str">
        <f t="shared" si="6"/>
        <v>Гимназия</v>
      </c>
      <c r="E54" s="8" t="str">
        <f t="shared" si="6"/>
        <v>2б</v>
      </c>
      <c r="F54" s="8">
        <f t="shared" si="6"/>
        <v>115</v>
      </c>
      <c r="G54" s="8">
        <f t="shared" si="6"/>
        <v>106</v>
      </c>
      <c r="H54" s="9"/>
      <c r="I54" s="9">
        <v>2</v>
      </c>
      <c r="J54" s="10">
        <v>1</v>
      </c>
      <c r="K54" s="10"/>
      <c r="L54" s="9"/>
      <c r="M54" s="9">
        <v>1</v>
      </c>
      <c r="N54" s="10">
        <v>1</v>
      </c>
      <c r="O54" s="10"/>
      <c r="P54" s="9">
        <v>2</v>
      </c>
      <c r="Q54" s="9"/>
      <c r="R54" s="10">
        <v>1</v>
      </c>
      <c r="S54" s="10"/>
      <c r="T54" s="9">
        <v>2</v>
      </c>
      <c r="U54" s="9"/>
      <c r="V54" s="11">
        <f t="shared" si="2"/>
        <v>10</v>
      </c>
    </row>
    <row r="55" spans="1:22" x14ac:dyDescent="0.25">
      <c r="A55" s="4" t="str">
        <f t="shared" si="6"/>
        <v>Московский</v>
      </c>
      <c r="B55" s="12" t="str">
        <f t="shared" si="6"/>
        <v>ГБОУ гимназия №526</v>
      </c>
      <c r="C55" s="6">
        <f t="shared" si="6"/>
        <v>11526</v>
      </c>
      <c r="D55" s="6" t="str">
        <f t="shared" si="6"/>
        <v>Гимназия</v>
      </c>
      <c r="E55" s="8" t="str">
        <f t="shared" si="6"/>
        <v>2б</v>
      </c>
      <c r="F55" s="8">
        <f t="shared" si="6"/>
        <v>115</v>
      </c>
      <c r="G55" s="8">
        <f t="shared" si="6"/>
        <v>106</v>
      </c>
      <c r="H55" s="9"/>
      <c r="I55" s="9">
        <v>2</v>
      </c>
      <c r="J55" s="10"/>
      <c r="K55" s="10">
        <v>1</v>
      </c>
      <c r="L55" s="9"/>
      <c r="M55" s="9">
        <v>2</v>
      </c>
      <c r="N55" s="10">
        <v>1</v>
      </c>
      <c r="O55" s="10"/>
      <c r="P55" s="9">
        <v>2</v>
      </c>
      <c r="Q55" s="9"/>
      <c r="R55" s="10">
        <v>1</v>
      </c>
      <c r="S55" s="10"/>
      <c r="T55" s="9">
        <v>0</v>
      </c>
      <c r="U55" s="9"/>
      <c r="V55" s="11">
        <f t="shared" si="2"/>
        <v>9</v>
      </c>
    </row>
    <row r="56" spans="1:22" x14ac:dyDescent="0.25">
      <c r="A56" s="4" t="str">
        <f t="shared" si="6"/>
        <v>Московский</v>
      </c>
      <c r="B56" s="12" t="str">
        <f t="shared" si="6"/>
        <v>ГБОУ гимназия №526</v>
      </c>
      <c r="C56" s="6">
        <f t="shared" si="6"/>
        <v>11526</v>
      </c>
      <c r="D56" s="6" t="str">
        <f t="shared" si="6"/>
        <v>Гимназия</v>
      </c>
      <c r="E56" s="8" t="str">
        <f t="shared" si="6"/>
        <v>2б</v>
      </c>
      <c r="F56" s="8">
        <f t="shared" si="6"/>
        <v>115</v>
      </c>
      <c r="G56" s="8">
        <f t="shared" si="6"/>
        <v>106</v>
      </c>
      <c r="H56" s="9">
        <v>2</v>
      </c>
      <c r="I56" s="9"/>
      <c r="J56" s="10"/>
      <c r="K56" s="10">
        <v>1</v>
      </c>
      <c r="L56" s="9"/>
      <c r="M56" s="9">
        <v>1</v>
      </c>
      <c r="N56" s="10">
        <v>1</v>
      </c>
      <c r="O56" s="10"/>
      <c r="P56" s="9"/>
      <c r="Q56" s="9">
        <v>1</v>
      </c>
      <c r="R56" s="10"/>
      <c r="S56" s="10">
        <v>1</v>
      </c>
      <c r="T56" s="9">
        <v>0</v>
      </c>
      <c r="U56" s="9"/>
      <c r="V56" s="11">
        <f t="shared" si="2"/>
        <v>7</v>
      </c>
    </row>
    <row r="57" spans="1:22" x14ac:dyDescent="0.25">
      <c r="A57" s="4" t="str">
        <f t="shared" si="6"/>
        <v>Московский</v>
      </c>
      <c r="B57" s="12" t="str">
        <f t="shared" si="6"/>
        <v>ГБОУ гимназия №526</v>
      </c>
      <c r="C57" s="6">
        <f t="shared" si="6"/>
        <v>11526</v>
      </c>
      <c r="D57" s="6" t="str">
        <f t="shared" si="6"/>
        <v>Гимназия</v>
      </c>
      <c r="E57" s="8" t="str">
        <f t="shared" si="6"/>
        <v>2б</v>
      </c>
      <c r="F57" s="8">
        <f t="shared" si="6"/>
        <v>115</v>
      </c>
      <c r="G57" s="8">
        <f t="shared" si="6"/>
        <v>106</v>
      </c>
      <c r="H57" s="9">
        <v>2</v>
      </c>
      <c r="I57" s="9"/>
      <c r="J57" s="10"/>
      <c r="K57" s="10">
        <v>1</v>
      </c>
      <c r="L57" s="9"/>
      <c r="M57" s="9">
        <v>0</v>
      </c>
      <c r="N57" s="10">
        <v>1</v>
      </c>
      <c r="O57" s="10"/>
      <c r="P57" s="9">
        <v>1</v>
      </c>
      <c r="Q57" s="9"/>
      <c r="R57" s="10">
        <v>0</v>
      </c>
      <c r="S57" s="10"/>
      <c r="T57" s="9">
        <v>1</v>
      </c>
      <c r="U57" s="9"/>
      <c r="V57" s="11">
        <f t="shared" si="2"/>
        <v>6</v>
      </c>
    </row>
    <row r="58" spans="1:22" x14ac:dyDescent="0.25">
      <c r="A58" s="4" t="str">
        <f t="shared" si="6"/>
        <v>Московский</v>
      </c>
      <c r="B58" s="12" t="str">
        <f t="shared" si="6"/>
        <v>ГБОУ гимназия №526</v>
      </c>
      <c r="C58" s="6">
        <f t="shared" si="6"/>
        <v>11526</v>
      </c>
      <c r="D58" s="6" t="str">
        <f t="shared" si="6"/>
        <v>Гимназия</v>
      </c>
      <c r="E58" s="8" t="str">
        <f t="shared" si="6"/>
        <v>2б</v>
      </c>
      <c r="F58" s="8">
        <f t="shared" si="6"/>
        <v>115</v>
      </c>
      <c r="G58" s="8">
        <f t="shared" si="6"/>
        <v>106</v>
      </c>
      <c r="H58" s="9">
        <v>1</v>
      </c>
      <c r="I58" s="9"/>
      <c r="J58" s="10"/>
      <c r="K58" s="10">
        <v>0</v>
      </c>
      <c r="L58" s="9"/>
      <c r="M58" s="9">
        <v>1</v>
      </c>
      <c r="N58" s="10">
        <v>1</v>
      </c>
      <c r="O58" s="10"/>
      <c r="P58" s="9">
        <v>2</v>
      </c>
      <c r="Q58" s="9"/>
      <c r="R58" s="10">
        <v>1</v>
      </c>
      <c r="S58" s="10"/>
      <c r="T58" s="9"/>
      <c r="U58" s="9">
        <v>1</v>
      </c>
      <c r="V58" s="11">
        <f t="shared" si="2"/>
        <v>7</v>
      </c>
    </row>
    <row r="59" spans="1:22" x14ac:dyDescent="0.25">
      <c r="A59" s="4" t="str">
        <f t="shared" si="6"/>
        <v>Московский</v>
      </c>
      <c r="B59" s="12" t="str">
        <f t="shared" si="6"/>
        <v>ГБОУ гимназия №526</v>
      </c>
      <c r="C59" s="6">
        <f t="shared" si="6"/>
        <v>11526</v>
      </c>
      <c r="D59" s="6" t="str">
        <f t="shared" si="6"/>
        <v>Гимназия</v>
      </c>
      <c r="E59" s="8" t="str">
        <f t="shared" si="6"/>
        <v>2б</v>
      </c>
      <c r="F59" s="8">
        <f t="shared" si="6"/>
        <v>115</v>
      </c>
      <c r="G59" s="8">
        <f t="shared" si="6"/>
        <v>106</v>
      </c>
      <c r="H59" s="9"/>
      <c r="I59" s="9">
        <v>2</v>
      </c>
      <c r="J59" s="10">
        <v>1</v>
      </c>
      <c r="K59" s="10"/>
      <c r="L59" s="9"/>
      <c r="M59" s="9">
        <v>1</v>
      </c>
      <c r="N59" s="10">
        <v>1</v>
      </c>
      <c r="O59" s="10"/>
      <c r="P59" s="9">
        <v>2</v>
      </c>
      <c r="Q59" s="9"/>
      <c r="R59" s="10">
        <v>1</v>
      </c>
      <c r="S59" s="10"/>
      <c r="T59" s="9"/>
      <c r="U59" s="9">
        <v>2</v>
      </c>
      <c r="V59" s="11">
        <f t="shared" si="2"/>
        <v>10</v>
      </c>
    </row>
    <row r="60" spans="1:22" x14ac:dyDescent="0.25">
      <c r="A60" s="4" t="str">
        <f t="shared" si="6"/>
        <v>Московский</v>
      </c>
      <c r="B60" s="12" t="str">
        <f t="shared" si="6"/>
        <v>ГБОУ гимназия №526</v>
      </c>
      <c r="C60" s="6">
        <f t="shared" si="6"/>
        <v>11526</v>
      </c>
      <c r="D60" s="6" t="str">
        <f t="shared" si="6"/>
        <v>Гимназия</v>
      </c>
      <c r="E60" s="8" t="str">
        <f t="shared" si="6"/>
        <v>2б</v>
      </c>
      <c r="F60" s="8">
        <f t="shared" si="6"/>
        <v>115</v>
      </c>
      <c r="G60" s="8">
        <f t="shared" si="6"/>
        <v>106</v>
      </c>
      <c r="H60" s="9">
        <v>2</v>
      </c>
      <c r="I60" s="9"/>
      <c r="J60" s="10">
        <v>1</v>
      </c>
      <c r="K60" s="10"/>
      <c r="L60" s="9"/>
      <c r="M60" s="9">
        <v>2</v>
      </c>
      <c r="N60" s="10">
        <v>1</v>
      </c>
      <c r="O60" s="10"/>
      <c r="P60" s="9">
        <v>0</v>
      </c>
      <c r="Q60" s="9"/>
      <c r="R60" s="10">
        <v>0</v>
      </c>
      <c r="S60" s="10"/>
      <c r="T60" s="9">
        <v>1</v>
      </c>
      <c r="U60" s="9"/>
      <c r="V60" s="11">
        <f t="shared" si="2"/>
        <v>7</v>
      </c>
    </row>
    <row r="61" spans="1:22" x14ac:dyDescent="0.25">
      <c r="A61" s="4" t="str">
        <f t="shared" si="6"/>
        <v>Московский</v>
      </c>
      <c r="B61" s="12" t="str">
        <f t="shared" si="6"/>
        <v>ГБОУ гимназия №526</v>
      </c>
      <c r="C61" s="6">
        <f t="shared" si="6"/>
        <v>11526</v>
      </c>
      <c r="D61" s="6" t="str">
        <f t="shared" si="6"/>
        <v>Гимназия</v>
      </c>
      <c r="E61" s="8" t="str">
        <f t="shared" si="6"/>
        <v>2б</v>
      </c>
      <c r="F61" s="8">
        <f t="shared" si="6"/>
        <v>115</v>
      </c>
      <c r="G61" s="8">
        <f t="shared" si="6"/>
        <v>106</v>
      </c>
      <c r="H61" s="9"/>
      <c r="I61" s="9">
        <v>2</v>
      </c>
      <c r="J61" s="10">
        <v>1</v>
      </c>
      <c r="K61" s="10"/>
      <c r="L61" s="9">
        <v>0</v>
      </c>
      <c r="M61" s="9"/>
      <c r="N61" s="10">
        <v>1</v>
      </c>
      <c r="O61" s="10"/>
      <c r="P61" s="9"/>
      <c r="Q61" s="9">
        <v>2</v>
      </c>
      <c r="R61" s="10">
        <v>0</v>
      </c>
      <c r="S61" s="10"/>
      <c r="T61" s="9">
        <v>2</v>
      </c>
      <c r="U61" s="9"/>
      <c r="V61" s="11">
        <f t="shared" si="2"/>
        <v>8</v>
      </c>
    </row>
    <row r="62" spans="1:22" x14ac:dyDescent="0.25">
      <c r="A62" s="4" t="str">
        <f t="shared" si="6"/>
        <v>Московский</v>
      </c>
      <c r="B62" s="12" t="str">
        <f t="shared" si="6"/>
        <v>ГБОУ гимназия №526</v>
      </c>
      <c r="C62" s="6">
        <f t="shared" si="6"/>
        <v>11526</v>
      </c>
      <c r="D62" s="6" t="str">
        <f t="shared" si="6"/>
        <v>Гимназия</v>
      </c>
      <c r="E62" s="8" t="str">
        <f t="shared" si="6"/>
        <v>2б</v>
      </c>
      <c r="F62" s="8">
        <f t="shared" si="6"/>
        <v>115</v>
      </c>
      <c r="G62" s="8">
        <f t="shared" si="6"/>
        <v>106</v>
      </c>
      <c r="H62" s="9">
        <v>2</v>
      </c>
      <c r="I62" s="9"/>
      <c r="J62" s="10">
        <v>1</v>
      </c>
      <c r="K62" s="10"/>
      <c r="L62" s="9"/>
      <c r="M62" s="9">
        <v>1</v>
      </c>
      <c r="N62" s="10">
        <v>1</v>
      </c>
      <c r="O62" s="10"/>
      <c r="P62" s="9">
        <v>2</v>
      </c>
      <c r="Q62" s="9"/>
      <c r="R62" s="10">
        <v>1</v>
      </c>
      <c r="S62" s="10"/>
      <c r="T62" s="9">
        <v>2</v>
      </c>
      <c r="U62" s="9"/>
      <c r="V62" s="11">
        <f t="shared" si="2"/>
        <v>10</v>
      </c>
    </row>
    <row r="63" spans="1:22" x14ac:dyDescent="0.25">
      <c r="A63" s="4" t="str">
        <f t="shared" si="6"/>
        <v>Московский</v>
      </c>
      <c r="B63" s="12" t="str">
        <f t="shared" si="6"/>
        <v>ГБОУ гимназия №526</v>
      </c>
      <c r="C63" s="6">
        <f t="shared" si="6"/>
        <v>11526</v>
      </c>
      <c r="D63" s="6" t="str">
        <f t="shared" si="6"/>
        <v>Гимназия</v>
      </c>
      <c r="E63" s="8" t="str">
        <f t="shared" si="6"/>
        <v>2б</v>
      </c>
      <c r="F63" s="8">
        <f t="shared" si="6"/>
        <v>115</v>
      </c>
      <c r="G63" s="8">
        <f t="shared" si="6"/>
        <v>106</v>
      </c>
      <c r="H63" s="9">
        <v>2</v>
      </c>
      <c r="I63" s="9"/>
      <c r="J63" s="10"/>
      <c r="K63" s="10">
        <v>1</v>
      </c>
      <c r="L63" s="9">
        <v>2</v>
      </c>
      <c r="M63" s="9"/>
      <c r="N63" s="10">
        <v>1</v>
      </c>
      <c r="O63" s="10"/>
      <c r="P63" s="9">
        <v>2</v>
      </c>
      <c r="Q63" s="9"/>
      <c r="R63" s="10"/>
      <c r="S63" s="10">
        <v>1</v>
      </c>
      <c r="T63" s="9">
        <v>1</v>
      </c>
      <c r="U63" s="9"/>
      <c r="V63" s="11">
        <f t="shared" si="2"/>
        <v>10</v>
      </c>
    </row>
    <row r="64" spans="1:22" x14ac:dyDescent="0.25">
      <c r="A64" s="4" t="str">
        <f t="shared" si="6"/>
        <v>Московский</v>
      </c>
      <c r="B64" s="12" t="str">
        <f t="shared" si="6"/>
        <v>ГБОУ гимназия №526</v>
      </c>
      <c r="C64" s="6">
        <f t="shared" si="6"/>
        <v>11526</v>
      </c>
      <c r="D64" s="6" t="str">
        <f t="shared" si="6"/>
        <v>Гимназия</v>
      </c>
      <c r="E64" s="8" t="str">
        <f t="shared" si="6"/>
        <v>2б</v>
      </c>
      <c r="F64" s="8">
        <f t="shared" si="6"/>
        <v>115</v>
      </c>
      <c r="G64" s="8">
        <f t="shared" si="6"/>
        <v>106</v>
      </c>
      <c r="H64" s="9"/>
      <c r="I64" s="9">
        <v>2</v>
      </c>
      <c r="J64" s="10">
        <v>1</v>
      </c>
      <c r="K64" s="10"/>
      <c r="L64" s="9">
        <v>2</v>
      </c>
      <c r="M64" s="9"/>
      <c r="N64" s="10">
        <v>1</v>
      </c>
      <c r="O64" s="10"/>
      <c r="P64" s="9">
        <v>2</v>
      </c>
      <c r="Q64" s="9"/>
      <c r="R64" s="10"/>
      <c r="S64" s="10">
        <v>1</v>
      </c>
      <c r="T64" s="9">
        <v>2</v>
      </c>
      <c r="U64" s="9"/>
      <c r="V64" s="11">
        <f t="shared" si="2"/>
        <v>11</v>
      </c>
    </row>
    <row r="65" spans="1:22" x14ac:dyDescent="0.25">
      <c r="A65" s="4" t="str">
        <f t="shared" si="6"/>
        <v>Московский</v>
      </c>
      <c r="B65" s="12" t="str">
        <f t="shared" si="6"/>
        <v>ГБОУ гимназия №526</v>
      </c>
      <c r="C65" s="6">
        <f t="shared" si="6"/>
        <v>11526</v>
      </c>
      <c r="D65" s="6" t="str">
        <f t="shared" si="6"/>
        <v>Гимназия</v>
      </c>
      <c r="E65" s="8" t="str">
        <f t="shared" si="6"/>
        <v>2б</v>
      </c>
      <c r="F65" s="8">
        <f t="shared" si="6"/>
        <v>115</v>
      </c>
      <c r="G65" s="8">
        <f t="shared" si="6"/>
        <v>106</v>
      </c>
      <c r="H65" s="9">
        <v>2</v>
      </c>
      <c r="I65" s="9"/>
      <c r="J65" s="10"/>
      <c r="K65" s="10">
        <v>1</v>
      </c>
      <c r="L65" s="9">
        <v>2</v>
      </c>
      <c r="M65" s="9"/>
      <c r="N65" s="10">
        <v>1</v>
      </c>
      <c r="O65" s="10"/>
      <c r="P65" s="9">
        <v>2</v>
      </c>
      <c r="Q65" s="9"/>
      <c r="R65" s="10"/>
      <c r="S65" s="10">
        <v>1</v>
      </c>
      <c r="T65" s="9">
        <v>1</v>
      </c>
      <c r="U65" s="9"/>
      <c r="V65" s="11">
        <f t="shared" si="2"/>
        <v>10</v>
      </c>
    </row>
    <row r="66" spans="1:22" x14ac:dyDescent="0.25">
      <c r="A66" s="4" t="str">
        <f t="shared" si="6"/>
        <v>Московский</v>
      </c>
      <c r="B66" s="12" t="str">
        <f t="shared" si="6"/>
        <v>ГБОУ гимназия №526</v>
      </c>
      <c r="C66" s="6">
        <f t="shared" si="6"/>
        <v>11526</v>
      </c>
      <c r="D66" s="6" t="str">
        <f t="shared" si="6"/>
        <v>Гимназия</v>
      </c>
      <c r="E66" s="8" t="str">
        <f t="shared" si="6"/>
        <v>2б</v>
      </c>
      <c r="F66" s="8">
        <f t="shared" si="6"/>
        <v>115</v>
      </c>
      <c r="G66" s="8">
        <f t="shared" si="6"/>
        <v>106</v>
      </c>
      <c r="H66" s="9">
        <v>1</v>
      </c>
      <c r="I66" s="9"/>
      <c r="J66" s="10"/>
      <c r="K66" s="10">
        <v>1</v>
      </c>
      <c r="L66" s="9">
        <v>2</v>
      </c>
      <c r="M66" s="9"/>
      <c r="N66" s="10">
        <v>0</v>
      </c>
      <c r="O66" s="10"/>
      <c r="P66" s="9">
        <v>2</v>
      </c>
      <c r="Q66" s="9"/>
      <c r="R66" s="10">
        <v>1</v>
      </c>
      <c r="S66" s="10"/>
      <c r="T66" s="9">
        <v>0</v>
      </c>
      <c r="U66" s="9"/>
      <c r="V66" s="11">
        <f t="shared" si="2"/>
        <v>7</v>
      </c>
    </row>
    <row r="67" spans="1:22" x14ac:dyDescent="0.25">
      <c r="A67" s="4" t="str">
        <f t="shared" si="6"/>
        <v>Московский</v>
      </c>
      <c r="B67" s="12" t="str">
        <f t="shared" si="6"/>
        <v>ГБОУ гимназия №526</v>
      </c>
      <c r="C67" s="6">
        <f t="shared" si="6"/>
        <v>11526</v>
      </c>
      <c r="D67" s="6" t="str">
        <f t="shared" si="6"/>
        <v>Гимназия</v>
      </c>
      <c r="E67" s="8" t="str">
        <f t="shared" si="6"/>
        <v>2б</v>
      </c>
      <c r="F67" s="8">
        <f t="shared" si="6"/>
        <v>115</v>
      </c>
      <c r="G67" s="8">
        <f t="shared" si="6"/>
        <v>106</v>
      </c>
      <c r="H67" s="9"/>
      <c r="I67" s="9">
        <v>2</v>
      </c>
      <c r="J67" s="10">
        <v>1</v>
      </c>
      <c r="K67" s="10"/>
      <c r="L67" s="9">
        <v>2</v>
      </c>
      <c r="M67" s="9"/>
      <c r="N67" s="10">
        <v>1</v>
      </c>
      <c r="O67" s="10"/>
      <c r="P67" s="9"/>
      <c r="Q67" s="9">
        <v>2</v>
      </c>
      <c r="R67" s="10">
        <v>1</v>
      </c>
      <c r="S67" s="10"/>
      <c r="T67" s="9">
        <v>2</v>
      </c>
      <c r="U67" s="9"/>
      <c r="V67" s="11">
        <f t="shared" si="2"/>
        <v>11</v>
      </c>
    </row>
    <row r="68" spans="1:22" x14ac:dyDescent="0.25">
      <c r="A68" s="4" t="str">
        <f t="shared" si="6"/>
        <v>Московский</v>
      </c>
      <c r="B68" s="12" t="str">
        <f t="shared" si="6"/>
        <v>ГБОУ гимназия №526</v>
      </c>
      <c r="C68" s="6">
        <f t="shared" si="6"/>
        <v>11526</v>
      </c>
      <c r="D68" s="6" t="str">
        <f t="shared" si="6"/>
        <v>Гимназия</v>
      </c>
      <c r="E68" s="8" t="str">
        <f t="shared" si="6"/>
        <v>2б</v>
      </c>
      <c r="F68" s="8">
        <f t="shared" si="6"/>
        <v>115</v>
      </c>
      <c r="G68" s="8">
        <f t="shared" si="6"/>
        <v>106</v>
      </c>
      <c r="H68" s="9">
        <v>2</v>
      </c>
      <c r="I68" s="9"/>
      <c r="J68" s="10"/>
      <c r="K68" s="10">
        <v>1</v>
      </c>
      <c r="L68" s="9"/>
      <c r="M68" s="9">
        <v>1</v>
      </c>
      <c r="N68" s="10">
        <v>1</v>
      </c>
      <c r="O68" s="10"/>
      <c r="P68" s="9">
        <v>1</v>
      </c>
      <c r="Q68" s="9"/>
      <c r="R68" s="10">
        <v>1</v>
      </c>
      <c r="S68" s="10"/>
      <c r="T68" s="9">
        <v>1</v>
      </c>
      <c r="U68" s="9"/>
      <c r="V68" s="11">
        <f t="shared" si="2"/>
        <v>8</v>
      </c>
    </row>
    <row r="69" spans="1:22" x14ac:dyDescent="0.25">
      <c r="A69" s="4" t="str">
        <f t="shared" si="6"/>
        <v>Московский</v>
      </c>
      <c r="B69" s="12" t="str">
        <f t="shared" si="6"/>
        <v>ГБОУ гимназия №526</v>
      </c>
      <c r="C69" s="6">
        <f t="shared" si="6"/>
        <v>11526</v>
      </c>
      <c r="D69" s="6" t="str">
        <f t="shared" si="6"/>
        <v>Гимназия</v>
      </c>
      <c r="E69" s="8" t="str">
        <f t="shared" si="6"/>
        <v>2б</v>
      </c>
      <c r="F69" s="8">
        <f t="shared" si="6"/>
        <v>115</v>
      </c>
      <c r="G69" s="8">
        <f t="shared" si="6"/>
        <v>106</v>
      </c>
      <c r="H69" s="9">
        <v>2</v>
      </c>
      <c r="I69" s="9"/>
      <c r="J69" s="10">
        <v>1</v>
      </c>
      <c r="K69" s="10"/>
      <c r="L69" s="9">
        <v>1</v>
      </c>
      <c r="M69" s="9"/>
      <c r="N69" s="10">
        <v>1</v>
      </c>
      <c r="O69" s="10"/>
      <c r="P69" s="9">
        <v>2</v>
      </c>
      <c r="Q69" s="9"/>
      <c r="R69" s="10">
        <v>1</v>
      </c>
      <c r="S69" s="10"/>
      <c r="T69" s="9"/>
      <c r="U69" s="9">
        <v>2</v>
      </c>
      <c r="V69" s="11">
        <f t="shared" ref="V69:V109" si="7">IF(COUNTBLANK(H69:U69)&lt;=7,SUM(H69:U69),"Не писал")</f>
        <v>10</v>
      </c>
    </row>
    <row r="70" spans="1:22" x14ac:dyDescent="0.25">
      <c r="A70" s="4" t="str">
        <f t="shared" ref="A70:G85" si="8">A69</f>
        <v>Московский</v>
      </c>
      <c r="B70" s="12" t="str">
        <f t="shared" si="8"/>
        <v>ГБОУ гимназия №526</v>
      </c>
      <c r="C70" s="6">
        <f t="shared" si="8"/>
        <v>11526</v>
      </c>
      <c r="D70" s="6" t="str">
        <f t="shared" si="8"/>
        <v>Гимназия</v>
      </c>
      <c r="E70" s="8" t="str">
        <f t="shared" si="8"/>
        <v>2б</v>
      </c>
      <c r="F70" s="8">
        <f t="shared" si="8"/>
        <v>115</v>
      </c>
      <c r="G70" s="8">
        <f t="shared" si="8"/>
        <v>106</v>
      </c>
      <c r="H70" s="9"/>
      <c r="I70" s="9">
        <v>2</v>
      </c>
      <c r="J70" s="10">
        <v>1</v>
      </c>
      <c r="K70" s="10"/>
      <c r="L70" s="9"/>
      <c r="M70" s="9">
        <v>1</v>
      </c>
      <c r="N70" s="10">
        <v>1</v>
      </c>
      <c r="O70" s="10"/>
      <c r="P70" s="9">
        <v>2</v>
      </c>
      <c r="Q70" s="9"/>
      <c r="R70" s="10">
        <v>1</v>
      </c>
      <c r="S70" s="10"/>
      <c r="T70" s="9"/>
      <c r="U70" s="9">
        <v>2</v>
      </c>
      <c r="V70" s="11">
        <f t="shared" si="7"/>
        <v>10</v>
      </c>
    </row>
    <row r="71" spans="1:22" x14ac:dyDescent="0.25">
      <c r="A71" s="4" t="str">
        <f t="shared" si="8"/>
        <v>Московский</v>
      </c>
      <c r="B71" s="12" t="str">
        <f t="shared" si="8"/>
        <v>ГБОУ гимназия №526</v>
      </c>
      <c r="C71" s="6">
        <f t="shared" si="8"/>
        <v>11526</v>
      </c>
      <c r="D71" s="6" t="str">
        <f t="shared" si="8"/>
        <v>Гимназия</v>
      </c>
      <c r="E71" s="8" t="str">
        <f t="shared" si="8"/>
        <v>2б</v>
      </c>
      <c r="F71" s="8">
        <f t="shared" si="8"/>
        <v>115</v>
      </c>
      <c r="G71" s="8">
        <f t="shared" si="8"/>
        <v>106</v>
      </c>
      <c r="H71" s="9">
        <v>2</v>
      </c>
      <c r="I71" s="9"/>
      <c r="J71" s="10">
        <v>1</v>
      </c>
      <c r="K71" s="10"/>
      <c r="L71" s="9">
        <v>2</v>
      </c>
      <c r="M71" s="9"/>
      <c r="N71" s="10">
        <v>1</v>
      </c>
      <c r="O71" s="10"/>
      <c r="P71" s="9"/>
      <c r="Q71" s="9">
        <v>2</v>
      </c>
      <c r="R71" s="10"/>
      <c r="S71" s="10">
        <v>1</v>
      </c>
      <c r="T71" s="9"/>
      <c r="U71" s="9">
        <v>2</v>
      </c>
      <c r="V71" s="11">
        <f t="shared" si="7"/>
        <v>11</v>
      </c>
    </row>
    <row r="72" spans="1:22" x14ac:dyDescent="0.25">
      <c r="A72" s="4" t="str">
        <f t="shared" si="8"/>
        <v>Московский</v>
      </c>
      <c r="B72" s="12" t="str">
        <f t="shared" si="8"/>
        <v>ГБОУ гимназия №526</v>
      </c>
      <c r="C72" s="6">
        <f t="shared" si="8"/>
        <v>11526</v>
      </c>
      <c r="D72" s="6" t="str">
        <f t="shared" si="8"/>
        <v>Гимназия</v>
      </c>
      <c r="E72" s="8" t="str">
        <f t="shared" si="8"/>
        <v>2б</v>
      </c>
      <c r="F72" s="8">
        <f t="shared" si="8"/>
        <v>115</v>
      </c>
      <c r="G72" s="8">
        <f t="shared" si="8"/>
        <v>106</v>
      </c>
      <c r="H72" s="9"/>
      <c r="I72" s="9">
        <v>2</v>
      </c>
      <c r="J72" s="10">
        <v>1</v>
      </c>
      <c r="K72" s="10"/>
      <c r="L72" s="9">
        <v>1</v>
      </c>
      <c r="M72" s="9"/>
      <c r="N72" s="10">
        <v>1</v>
      </c>
      <c r="O72" s="10"/>
      <c r="P72" s="9">
        <v>1</v>
      </c>
      <c r="Q72" s="9"/>
      <c r="R72" s="10">
        <v>1</v>
      </c>
      <c r="S72" s="10"/>
      <c r="T72" s="9">
        <v>1</v>
      </c>
      <c r="U72" s="9"/>
      <c r="V72" s="11">
        <f t="shared" si="7"/>
        <v>8</v>
      </c>
    </row>
    <row r="73" spans="1:22" x14ac:dyDescent="0.25">
      <c r="A73" s="4" t="str">
        <f t="shared" si="8"/>
        <v>Московский</v>
      </c>
      <c r="B73" s="12" t="str">
        <f t="shared" si="8"/>
        <v>ГБОУ гимназия №526</v>
      </c>
      <c r="C73" s="6">
        <f t="shared" si="8"/>
        <v>11526</v>
      </c>
      <c r="D73" s="6" t="str">
        <f t="shared" si="8"/>
        <v>Гимназия</v>
      </c>
      <c r="E73" s="8" t="str">
        <f t="shared" si="8"/>
        <v>2б</v>
      </c>
      <c r="F73" s="8">
        <f t="shared" si="8"/>
        <v>115</v>
      </c>
      <c r="G73" s="8">
        <f t="shared" si="8"/>
        <v>106</v>
      </c>
      <c r="H73" s="9">
        <v>2</v>
      </c>
      <c r="I73" s="9"/>
      <c r="J73" s="10">
        <v>1</v>
      </c>
      <c r="K73" s="10"/>
      <c r="L73" s="9">
        <v>2</v>
      </c>
      <c r="M73" s="9"/>
      <c r="N73" s="10">
        <v>0</v>
      </c>
      <c r="O73" s="10"/>
      <c r="P73" s="9">
        <v>1</v>
      </c>
      <c r="Q73" s="9"/>
      <c r="R73" s="10">
        <v>1</v>
      </c>
      <c r="S73" s="10"/>
      <c r="T73" s="9">
        <v>1</v>
      </c>
      <c r="U73" s="9"/>
      <c r="V73" s="11">
        <f t="shared" si="7"/>
        <v>8</v>
      </c>
    </row>
    <row r="74" spans="1:22" x14ac:dyDescent="0.25">
      <c r="A74" s="4" t="str">
        <f t="shared" si="8"/>
        <v>Московский</v>
      </c>
      <c r="B74" s="12" t="str">
        <f t="shared" si="8"/>
        <v>ГБОУ гимназия №526</v>
      </c>
      <c r="C74" s="6">
        <f t="shared" si="8"/>
        <v>11526</v>
      </c>
      <c r="D74" s="6" t="str">
        <f t="shared" si="8"/>
        <v>Гимназия</v>
      </c>
      <c r="E74" s="8" t="str">
        <f t="shared" si="8"/>
        <v>2б</v>
      </c>
      <c r="F74" s="8">
        <f t="shared" si="8"/>
        <v>115</v>
      </c>
      <c r="G74" s="8">
        <f t="shared" si="8"/>
        <v>106</v>
      </c>
      <c r="H74" s="9"/>
      <c r="I74" s="9">
        <v>2</v>
      </c>
      <c r="J74" s="10">
        <v>1</v>
      </c>
      <c r="K74" s="10"/>
      <c r="L74" s="9"/>
      <c r="M74" s="9">
        <v>1</v>
      </c>
      <c r="N74" s="10">
        <v>1</v>
      </c>
      <c r="O74" s="10"/>
      <c r="P74" s="9">
        <v>2</v>
      </c>
      <c r="Q74" s="9"/>
      <c r="R74" s="10">
        <v>1</v>
      </c>
      <c r="S74" s="10"/>
      <c r="T74" s="9">
        <v>0</v>
      </c>
      <c r="U74" s="9"/>
      <c r="V74" s="11">
        <f t="shared" si="7"/>
        <v>8</v>
      </c>
    </row>
    <row r="75" spans="1:22" x14ac:dyDescent="0.25">
      <c r="A75" s="4" t="str">
        <f t="shared" si="8"/>
        <v>Московский</v>
      </c>
      <c r="B75" s="12" t="str">
        <f t="shared" si="8"/>
        <v>ГБОУ гимназия №526</v>
      </c>
      <c r="C75" s="6">
        <f t="shared" si="8"/>
        <v>11526</v>
      </c>
      <c r="D75" s="6" t="str">
        <f t="shared" si="8"/>
        <v>Гимназия</v>
      </c>
      <c r="E75" s="8" t="str">
        <f t="shared" si="8"/>
        <v>2б</v>
      </c>
      <c r="F75" s="8">
        <f t="shared" si="8"/>
        <v>115</v>
      </c>
      <c r="G75" s="8">
        <f t="shared" si="8"/>
        <v>106</v>
      </c>
      <c r="H75" s="9"/>
      <c r="I75" s="9">
        <v>2</v>
      </c>
      <c r="J75" s="10">
        <v>1</v>
      </c>
      <c r="K75" s="10"/>
      <c r="L75" s="9">
        <v>2</v>
      </c>
      <c r="M75" s="9"/>
      <c r="N75" s="10">
        <v>1</v>
      </c>
      <c r="O75" s="10"/>
      <c r="P75" s="9">
        <v>2</v>
      </c>
      <c r="Q75" s="9"/>
      <c r="R75" s="10">
        <v>1</v>
      </c>
      <c r="S75" s="10"/>
      <c r="T75" s="9">
        <v>0</v>
      </c>
      <c r="U75" s="9"/>
      <c r="V75" s="11">
        <f t="shared" si="7"/>
        <v>9</v>
      </c>
    </row>
    <row r="76" spans="1:22" x14ac:dyDescent="0.25">
      <c r="A76" s="4" t="str">
        <f t="shared" si="8"/>
        <v>Московский</v>
      </c>
      <c r="B76" s="12" t="str">
        <f t="shared" si="8"/>
        <v>ГБОУ гимназия №526</v>
      </c>
      <c r="C76" s="6">
        <f t="shared" si="8"/>
        <v>11526</v>
      </c>
      <c r="D76" s="6" t="str">
        <f t="shared" si="8"/>
        <v>Гимназия</v>
      </c>
      <c r="E76" s="8" t="str">
        <f t="shared" si="8"/>
        <v>2б</v>
      </c>
      <c r="F76" s="8">
        <f t="shared" si="8"/>
        <v>115</v>
      </c>
      <c r="G76" s="8">
        <f t="shared" si="8"/>
        <v>106</v>
      </c>
      <c r="H76" s="9">
        <v>2</v>
      </c>
      <c r="I76" s="9"/>
      <c r="J76" s="10">
        <v>1</v>
      </c>
      <c r="K76" s="10"/>
      <c r="L76" s="9"/>
      <c r="M76" s="9">
        <v>2</v>
      </c>
      <c r="N76" s="10">
        <v>1</v>
      </c>
      <c r="O76" s="10"/>
      <c r="P76" s="9">
        <v>2</v>
      </c>
      <c r="Q76" s="9"/>
      <c r="R76" s="10"/>
      <c r="S76" s="10">
        <v>1</v>
      </c>
      <c r="T76" s="9">
        <v>1</v>
      </c>
      <c r="U76" s="9"/>
      <c r="V76" s="11">
        <f t="shared" si="7"/>
        <v>10</v>
      </c>
    </row>
    <row r="77" spans="1:22" x14ac:dyDescent="0.25">
      <c r="A77" s="4" t="str">
        <f t="shared" si="8"/>
        <v>Московский</v>
      </c>
      <c r="B77" s="12" t="str">
        <f t="shared" si="8"/>
        <v>ГБОУ гимназия №526</v>
      </c>
      <c r="C77" s="6">
        <f t="shared" si="8"/>
        <v>11526</v>
      </c>
      <c r="D77" s="6" t="str">
        <f t="shared" si="8"/>
        <v>Гимназия</v>
      </c>
      <c r="E77" s="8" t="str">
        <f t="shared" si="8"/>
        <v>2б</v>
      </c>
      <c r="F77" s="8">
        <f t="shared" si="8"/>
        <v>115</v>
      </c>
      <c r="G77" s="8">
        <f t="shared" si="8"/>
        <v>106</v>
      </c>
      <c r="H77" s="9"/>
      <c r="I77" s="9">
        <v>2</v>
      </c>
      <c r="J77" s="10">
        <v>1</v>
      </c>
      <c r="K77" s="10"/>
      <c r="L77" s="9">
        <v>1</v>
      </c>
      <c r="M77" s="9"/>
      <c r="N77" s="10">
        <v>1</v>
      </c>
      <c r="O77" s="10"/>
      <c r="P77" s="9">
        <v>2</v>
      </c>
      <c r="Q77" s="9"/>
      <c r="R77" s="10">
        <v>1</v>
      </c>
      <c r="S77" s="10"/>
      <c r="T77" s="9"/>
      <c r="U77" s="9">
        <v>2</v>
      </c>
      <c r="V77" s="11">
        <f t="shared" si="7"/>
        <v>10</v>
      </c>
    </row>
    <row r="78" spans="1:22" x14ac:dyDescent="0.25">
      <c r="A78" s="4" t="str">
        <f t="shared" si="8"/>
        <v>Московский</v>
      </c>
      <c r="B78" s="12" t="str">
        <f t="shared" si="8"/>
        <v>ГБОУ гимназия №526</v>
      </c>
      <c r="C78" s="6">
        <f t="shared" si="8"/>
        <v>11526</v>
      </c>
      <c r="D78" s="6" t="str">
        <f t="shared" si="8"/>
        <v>Гимназия</v>
      </c>
      <c r="E78" s="8" t="str">
        <f t="shared" si="8"/>
        <v>2б</v>
      </c>
      <c r="F78" s="8">
        <f t="shared" si="8"/>
        <v>115</v>
      </c>
      <c r="G78" s="8">
        <f t="shared" si="8"/>
        <v>106</v>
      </c>
      <c r="H78" s="9"/>
      <c r="I78" s="9">
        <v>2</v>
      </c>
      <c r="J78" s="10">
        <v>1</v>
      </c>
      <c r="K78" s="10"/>
      <c r="L78" s="9"/>
      <c r="M78" s="9">
        <v>2</v>
      </c>
      <c r="N78" s="10">
        <v>1</v>
      </c>
      <c r="O78" s="10"/>
      <c r="P78" s="9"/>
      <c r="Q78" s="9">
        <v>2</v>
      </c>
      <c r="R78" s="10"/>
      <c r="S78" s="10">
        <v>1</v>
      </c>
      <c r="T78" s="9">
        <v>2</v>
      </c>
      <c r="U78" s="9"/>
      <c r="V78" s="11">
        <f t="shared" si="7"/>
        <v>11</v>
      </c>
    </row>
    <row r="79" spans="1:22" x14ac:dyDescent="0.25">
      <c r="A79" s="4" t="str">
        <f t="shared" si="8"/>
        <v>Московский</v>
      </c>
      <c r="B79" s="12" t="str">
        <f t="shared" si="8"/>
        <v>ГБОУ гимназия №526</v>
      </c>
      <c r="C79" s="6">
        <f t="shared" si="8"/>
        <v>11526</v>
      </c>
      <c r="D79" s="6" t="str">
        <f t="shared" si="8"/>
        <v>Гимназия</v>
      </c>
      <c r="E79" s="8" t="str">
        <f t="shared" si="8"/>
        <v>2б</v>
      </c>
      <c r="F79" s="8">
        <f t="shared" si="8"/>
        <v>115</v>
      </c>
      <c r="G79" s="8">
        <f t="shared" si="8"/>
        <v>106</v>
      </c>
      <c r="H79" s="9">
        <v>2</v>
      </c>
      <c r="I79" s="9"/>
      <c r="J79" s="10"/>
      <c r="K79" s="10">
        <v>1</v>
      </c>
      <c r="L79" s="9"/>
      <c r="M79" s="9">
        <v>2</v>
      </c>
      <c r="N79" s="10"/>
      <c r="O79" s="10">
        <v>1</v>
      </c>
      <c r="P79" s="9"/>
      <c r="Q79" s="9">
        <v>2</v>
      </c>
      <c r="R79" s="10"/>
      <c r="S79" s="10">
        <v>1</v>
      </c>
      <c r="T79" s="9">
        <v>1</v>
      </c>
      <c r="U79" s="9"/>
      <c r="V79" s="11">
        <f t="shared" si="7"/>
        <v>10</v>
      </c>
    </row>
    <row r="80" spans="1:22" x14ac:dyDescent="0.25">
      <c r="A80" s="4" t="str">
        <f t="shared" si="8"/>
        <v>Московский</v>
      </c>
      <c r="B80" s="12" t="str">
        <f t="shared" si="8"/>
        <v>ГБОУ гимназия №526</v>
      </c>
      <c r="C80" s="6">
        <f t="shared" si="8"/>
        <v>11526</v>
      </c>
      <c r="D80" s="6" t="str">
        <f t="shared" si="8"/>
        <v>Гимназия</v>
      </c>
      <c r="E80" s="8" t="str">
        <f t="shared" si="8"/>
        <v>2б</v>
      </c>
      <c r="F80" s="8">
        <f t="shared" si="8"/>
        <v>115</v>
      </c>
      <c r="G80" s="8">
        <f t="shared" si="8"/>
        <v>106</v>
      </c>
      <c r="H80" s="9"/>
      <c r="I80" s="9">
        <v>2</v>
      </c>
      <c r="J80" s="10">
        <v>1</v>
      </c>
      <c r="K80" s="10"/>
      <c r="L80" s="9">
        <v>2</v>
      </c>
      <c r="M80" s="9"/>
      <c r="N80" s="10">
        <v>1</v>
      </c>
      <c r="O80" s="10"/>
      <c r="P80" s="9"/>
      <c r="Q80" s="9">
        <v>2</v>
      </c>
      <c r="R80" s="10">
        <v>0</v>
      </c>
      <c r="S80" s="10"/>
      <c r="T80" s="9"/>
      <c r="U80" s="9">
        <v>2</v>
      </c>
      <c r="V80" s="11">
        <f t="shared" si="7"/>
        <v>10</v>
      </c>
    </row>
    <row r="81" spans="1:22" x14ac:dyDescent="0.25">
      <c r="A81" s="4" t="str">
        <f t="shared" si="8"/>
        <v>Московский</v>
      </c>
      <c r="B81" s="12" t="str">
        <f t="shared" si="8"/>
        <v>ГБОУ гимназия №526</v>
      </c>
      <c r="C81" s="6">
        <f t="shared" si="8"/>
        <v>11526</v>
      </c>
      <c r="D81" s="6" t="str">
        <f t="shared" si="8"/>
        <v>Гимназия</v>
      </c>
      <c r="E81" s="8" t="str">
        <f t="shared" si="8"/>
        <v>2б</v>
      </c>
      <c r="F81" s="8">
        <f t="shared" si="8"/>
        <v>115</v>
      </c>
      <c r="G81" s="8">
        <f t="shared" si="8"/>
        <v>106</v>
      </c>
      <c r="H81" s="9">
        <v>2</v>
      </c>
      <c r="I81" s="9"/>
      <c r="J81" s="10"/>
      <c r="K81" s="10">
        <v>0</v>
      </c>
      <c r="L81" s="9"/>
      <c r="M81" s="9">
        <v>0</v>
      </c>
      <c r="N81" s="10">
        <v>1</v>
      </c>
      <c r="O81" s="10"/>
      <c r="P81" s="9">
        <v>2</v>
      </c>
      <c r="Q81" s="9"/>
      <c r="R81" s="10">
        <v>1</v>
      </c>
      <c r="S81" s="10"/>
      <c r="T81" s="9">
        <v>1</v>
      </c>
      <c r="U81" s="9"/>
      <c r="V81" s="11">
        <f t="shared" si="7"/>
        <v>7</v>
      </c>
    </row>
    <row r="82" spans="1:22" x14ac:dyDescent="0.25">
      <c r="A82" s="4" t="str">
        <f t="shared" si="8"/>
        <v>Московский</v>
      </c>
      <c r="B82" s="12" t="str">
        <f t="shared" si="8"/>
        <v>ГБОУ гимназия №526</v>
      </c>
      <c r="C82" s="6">
        <f t="shared" si="8"/>
        <v>11526</v>
      </c>
      <c r="D82" s="6" t="str">
        <f t="shared" si="8"/>
        <v>Гимназия</v>
      </c>
      <c r="E82" s="8" t="str">
        <f t="shared" si="8"/>
        <v>2б</v>
      </c>
      <c r="F82" s="8">
        <f t="shared" si="8"/>
        <v>115</v>
      </c>
      <c r="G82" s="8">
        <f t="shared" si="8"/>
        <v>106</v>
      </c>
      <c r="H82" s="9"/>
      <c r="I82" s="9">
        <v>2</v>
      </c>
      <c r="J82" s="10">
        <v>1</v>
      </c>
      <c r="K82" s="10"/>
      <c r="L82" s="9"/>
      <c r="M82" s="9">
        <v>2</v>
      </c>
      <c r="N82" s="10">
        <v>1</v>
      </c>
      <c r="O82" s="10"/>
      <c r="P82" s="9">
        <v>2</v>
      </c>
      <c r="Q82" s="9"/>
      <c r="R82" s="10">
        <v>1</v>
      </c>
      <c r="S82" s="10"/>
      <c r="T82" s="9">
        <v>1</v>
      </c>
      <c r="U82" s="9"/>
      <c r="V82" s="11">
        <f t="shared" si="7"/>
        <v>10</v>
      </c>
    </row>
    <row r="83" spans="1:22" x14ac:dyDescent="0.25">
      <c r="A83" s="4" t="str">
        <f t="shared" si="8"/>
        <v>Московский</v>
      </c>
      <c r="B83" s="12" t="str">
        <f t="shared" si="8"/>
        <v>ГБОУ гимназия №526</v>
      </c>
      <c r="C83" s="6">
        <f t="shared" si="8"/>
        <v>11526</v>
      </c>
      <c r="D83" s="6" t="str">
        <f t="shared" si="8"/>
        <v>Гимназия</v>
      </c>
      <c r="E83" s="8" t="str">
        <f t="shared" si="8"/>
        <v>2б</v>
      </c>
      <c r="F83" s="8">
        <f t="shared" si="8"/>
        <v>115</v>
      </c>
      <c r="G83" s="8">
        <f t="shared" si="8"/>
        <v>106</v>
      </c>
      <c r="H83" s="9"/>
      <c r="I83" s="9">
        <v>1</v>
      </c>
      <c r="J83" s="10">
        <v>1</v>
      </c>
      <c r="K83" s="10"/>
      <c r="L83" s="9">
        <v>2</v>
      </c>
      <c r="M83" s="9"/>
      <c r="N83" s="10">
        <v>1</v>
      </c>
      <c r="O83" s="10"/>
      <c r="P83" s="9"/>
      <c r="Q83" s="9">
        <v>2</v>
      </c>
      <c r="R83" s="10"/>
      <c r="S83" s="10">
        <v>1</v>
      </c>
      <c r="T83" s="9">
        <v>0</v>
      </c>
      <c r="U83" s="9"/>
      <c r="V83" s="11">
        <f t="shared" si="7"/>
        <v>8</v>
      </c>
    </row>
    <row r="84" spans="1:22" x14ac:dyDescent="0.25">
      <c r="A84" s="4" t="str">
        <f t="shared" si="8"/>
        <v>Московский</v>
      </c>
      <c r="B84" s="12" t="str">
        <f t="shared" si="8"/>
        <v>ГБОУ гимназия №526</v>
      </c>
      <c r="C84" s="6">
        <f t="shared" si="8"/>
        <v>11526</v>
      </c>
      <c r="D84" s="6" t="str">
        <f t="shared" si="8"/>
        <v>Гимназия</v>
      </c>
      <c r="E84" s="8" t="str">
        <f t="shared" si="8"/>
        <v>2б</v>
      </c>
      <c r="F84" s="8">
        <f t="shared" si="8"/>
        <v>115</v>
      </c>
      <c r="G84" s="8">
        <f t="shared" si="8"/>
        <v>106</v>
      </c>
      <c r="H84" s="9"/>
      <c r="I84" s="9">
        <v>1</v>
      </c>
      <c r="J84" s="10">
        <v>0</v>
      </c>
      <c r="K84" s="10"/>
      <c r="L84" s="9"/>
      <c r="M84" s="9">
        <v>1</v>
      </c>
      <c r="N84" s="10">
        <v>1</v>
      </c>
      <c r="O84" s="10"/>
      <c r="P84" s="9"/>
      <c r="Q84" s="9">
        <v>2</v>
      </c>
      <c r="R84" s="10">
        <v>1</v>
      </c>
      <c r="S84" s="10"/>
      <c r="T84" s="9">
        <v>1</v>
      </c>
      <c r="U84" s="9"/>
      <c r="V84" s="11">
        <f t="shared" si="7"/>
        <v>7</v>
      </c>
    </row>
    <row r="85" spans="1:22" x14ac:dyDescent="0.25">
      <c r="A85" s="4" t="str">
        <f t="shared" si="8"/>
        <v>Московский</v>
      </c>
      <c r="B85" s="12" t="str">
        <f t="shared" si="8"/>
        <v>ГБОУ гимназия №526</v>
      </c>
      <c r="C85" s="6">
        <f t="shared" si="8"/>
        <v>11526</v>
      </c>
      <c r="D85" s="6" t="str">
        <f t="shared" si="8"/>
        <v>Гимназия</v>
      </c>
      <c r="E85" s="8" t="str">
        <f t="shared" si="8"/>
        <v>2б</v>
      </c>
      <c r="F85" s="8">
        <f t="shared" si="8"/>
        <v>115</v>
      </c>
      <c r="G85" s="8">
        <f t="shared" si="8"/>
        <v>106</v>
      </c>
      <c r="H85" s="9">
        <v>2</v>
      </c>
      <c r="I85" s="9"/>
      <c r="J85" s="10"/>
      <c r="K85" s="10">
        <v>1</v>
      </c>
      <c r="L85" s="9">
        <v>2</v>
      </c>
      <c r="M85" s="9"/>
      <c r="N85" s="10"/>
      <c r="O85" s="10">
        <v>1</v>
      </c>
      <c r="P85" s="9">
        <v>2</v>
      </c>
      <c r="Q85" s="9"/>
      <c r="R85" s="10"/>
      <c r="S85" s="10">
        <v>1</v>
      </c>
      <c r="T85" s="9"/>
      <c r="U85" s="9">
        <v>2</v>
      </c>
      <c r="V85" s="11">
        <f t="shared" si="7"/>
        <v>11</v>
      </c>
    </row>
    <row r="86" spans="1:22" x14ac:dyDescent="0.25">
      <c r="A86" s="4" t="str">
        <f t="shared" ref="A86:G101" si="9">A85</f>
        <v>Московский</v>
      </c>
      <c r="B86" s="12" t="str">
        <f t="shared" si="9"/>
        <v>ГБОУ гимназия №526</v>
      </c>
      <c r="C86" s="6">
        <f t="shared" si="9"/>
        <v>11526</v>
      </c>
      <c r="D86" s="6" t="str">
        <f t="shared" si="9"/>
        <v>Гимназия</v>
      </c>
      <c r="E86" s="8" t="str">
        <f t="shared" si="9"/>
        <v>2б</v>
      </c>
      <c r="F86" s="8">
        <f t="shared" si="9"/>
        <v>115</v>
      </c>
      <c r="G86" s="8">
        <f t="shared" si="9"/>
        <v>106</v>
      </c>
      <c r="H86" s="9">
        <v>2</v>
      </c>
      <c r="I86" s="9"/>
      <c r="J86" s="10">
        <v>1</v>
      </c>
      <c r="K86" s="10"/>
      <c r="L86" s="9">
        <v>2</v>
      </c>
      <c r="M86" s="9"/>
      <c r="N86" s="10">
        <v>1</v>
      </c>
      <c r="O86" s="10"/>
      <c r="P86" s="9">
        <v>2</v>
      </c>
      <c r="Q86" s="9"/>
      <c r="R86" s="10">
        <v>0</v>
      </c>
      <c r="S86" s="10"/>
      <c r="T86" s="9"/>
      <c r="U86" s="9">
        <v>2</v>
      </c>
      <c r="V86" s="11">
        <f t="shared" si="7"/>
        <v>10</v>
      </c>
    </row>
    <row r="87" spans="1:22" x14ac:dyDescent="0.25">
      <c r="A87" s="4" t="str">
        <f t="shared" si="9"/>
        <v>Московский</v>
      </c>
      <c r="B87" s="12" t="str">
        <f t="shared" si="9"/>
        <v>ГБОУ гимназия №526</v>
      </c>
      <c r="C87" s="6">
        <f t="shared" si="9"/>
        <v>11526</v>
      </c>
      <c r="D87" s="6" t="str">
        <f t="shared" si="9"/>
        <v>Гимназия</v>
      </c>
      <c r="E87" s="8" t="str">
        <f t="shared" si="9"/>
        <v>2б</v>
      </c>
      <c r="F87" s="8">
        <f t="shared" si="9"/>
        <v>115</v>
      </c>
      <c r="G87" s="8">
        <f t="shared" si="9"/>
        <v>106</v>
      </c>
      <c r="H87" s="9">
        <v>2</v>
      </c>
      <c r="I87" s="9"/>
      <c r="J87" s="10">
        <v>1</v>
      </c>
      <c r="K87" s="10"/>
      <c r="L87" s="9">
        <v>2</v>
      </c>
      <c r="M87" s="9"/>
      <c r="N87" s="10">
        <v>1</v>
      </c>
      <c r="O87" s="10"/>
      <c r="P87" s="9"/>
      <c r="Q87" s="9">
        <v>1</v>
      </c>
      <c r="R87" s="10">
        <v>1</v>
      </c>
      <c r="S87" s="10"/>
      <c r="T87" s="9">
        <v>2</v>
      </c>
      <c r="U87" s="9"/>
      <c r="V87" s="11">
        <f t="shared" si="7"/>
        <v>10</v>
      </c>
    </row>
    <row r="88" spans="1:22" x14ac:dyDescent="0.25">
      <c r="A88" s="4" t="str">
        <f t="shared" si="9"/>
        <v>Московский</v>
      </c>
      <c r="B88" s="12" t="str">
        <f t="shared" si="9"/>
        <v>ГБОУ гимназия №526</v>
      </c>
      <c r="C88" s="6">
        <f t="shared" si="9"/>
        <v>11526</v>
      </c>
      <c r="D88" s="6" t="str">
        <f t="shared" si="9"/>
        <v>Гимназия</v>
      </c>
      <c r="E88" s="8" t="str">
        <f t="shared" si="9"/>
        <v>2б</v>
      </c>
      <c r="F88" s="8">
        <f t="shared" si="9"/>
        <v>115</v>
      </c>
      <c r="G88" s="8">
        <f t="shared" si="9"/>
        <v>106</v>
      </c>
      <c r="H88" s="9"/>
      <c r="I88" s="9">
        <v>2</v>
      </c>
      <c r="J88" s="10">
        <v>1</v>
      </c>
      <c r="K88" s="10"/>
      <c r="L88" s="9">
        <v>2</v>
      </c>
      <c r="M88" s="9"/>
      <c r="N88" s="10">
        <v>1</v>
      </c>
      <c r="O88" s="10"/>
      <c r="P88" s="9"/>
      <c r="Q88" s="9">
        <v>2</v>
      </c>
      <c r="R88" s="10"/>
      <c r="S88" s="10">
        <v>1</v>
      </c>
      <c r="T88" s="9">
        <v>1</v>
      </c>
      <c r="U88" s="9"/>
      <c r="V88" s="11">
        <f t="shared" si="7"/>
        <v>10</v>
      </c>
    </row>
    <row r="89" spans="1:22" x14ac:dyDescent="0.25">
      <c r="A89" s="4" t="str">
        <f t="shared" si="9"/>
        <v>Московский</v>
      </c>
      <c r="B89" s="12" t="str">
        <f t="shared" si="9"/>
        <v>ГБОУ гимназия №526</v>
      </c>
      <c r="C89" s="6">
        <f t="shared" si="9"/>
        <v>11526</v>
      </c>
      <c r="D89" s="6" t="str">
        <f t="shared" si="9"/>
        <v>Гимназия</v>
      </c>
      <c r="E89" s="8" t="str">
        <f t="shared" si="9"/>
        <v>2б</v>
      </c>
      <c r="F89" s="8">
        <f t="shared" si="9"/>
        <v>115</v>
      </c>
      <c r="G89" s="8">
        <f t="shared" si="9"/>
        <v>106</v>
      </c>
      <c r="H89" s="9"/>
      <c r="I89" s="9">
        <v>2</v>
      </c>
      <c r="J89" s="10">
        <v>1</v>
      </c>
      <c r="K89" s="10"/>
      <c r="L89" s="9"/>
      <c r="M89" s="9">
        <v>2</v>
      </c>
      <c r="N89" s="10">
        <v>1</v>
      </c>
      <c r="O89" s="10"/>
      <c r="P89" s="9">
        <v>2</v>
      </c>
      <c r="Q89" s="9"/>
      <c r="R89" s="10">
        <v>1</v>
      </c>
      <c r="S89" s="10"/>
      <c r="T89" s="9"/>
      <c r="U89" s="9">
        <v>1</v>
      </c>
      <c r="V89" s="11">
        <f t="shared" si="7"/>
        <v>10</v>
      </c>
    </row>
    <row r="90" spans="1:22" x14ac:dyDescent="0.25">
      <c r="A90" s="4" t="str">
        <f t="shared" si="9"/>
        <v>Московский</v>
      </c>
      <c r="B90" s="12" t="str">
        <f t="shared" si="9"/>
        <v>ГБОУ гимназия №526</v>
      </c>
      <c r="C90" s="6">
        <f t="shared" si="9"/>
        <v>11526</v>
      </c>
      <c r="D90" s="6" t="str">
        <f t="shared" si="9"/>
        <v>Гимназия</v>
      </c>
      <c r="E90" s="8" t="str">
        <f t="shared" si="9"/>
        <v>2б</v>
      </c>
      <c r="F90" s="8">
        <f t="shared" si="9"/>
        <v>115</v>
      </c>
      <c r="G90" s="8">
        <f t="shared" si="9"/>
        <v>106</v>
      </c>
      <c r="H90" s="9"/>
      <c r="I90" s="9">
        <v>2</v>
      </c>
      <c r="J90" s="10"/>
      <c r="K90" s="10">
        <v>1</v>
      </c>
      <c r="L90" s="9">
        <v>2</v>
      </c>
      <c r="M90" s="9"/>
      <c r="N90" s="10">
        <v>1</v>
      </c>
      <c r="O90" s="10"/>
      <c r="P90" s="9"/>
      <c r="Q90" s="9">
        <v>2</v>
      </c>
      <c r="R90" s="10">
        <v>1</v>
      </c>
      <c r="S90" s="10"/>
      <c r="T90" s="9">
        <v>1</v>
      </c>
      <c r="U90" s="9"/>
      <c r="V90" s="11">
        <f t="shared" si="7"/>
        <v>10</v>
      </c>
    </row>
    <row r="91" spans="1:22" x14ac:dyDescent="0.25">
      <c r="A91" s="4" t="str">
        <f t="shared" si="9"/>
        <v>Московский</v>
      </c>
      <c r="B91" s="12" t="str">
        <f t="shared" si="9"/>
        <v>ГБОУ гимназия №526</v>
      </c>
      <c r="C91" s="6">
        <f t="shared" si="9"/>
        <v>11526</v>
      </c>
      <c r="D91" s="6" t="str">
        <f t="shared" si="9"/>
        <v>Гимназия</v>
      </c>
      <c r="E91" s="8" t="str">
        <f t="shared" si="9"/>
        <v>2б</v>
      </c>
      <c r="F91" s="8">
        <f t="shared" si="9"/>
        <v>115</v>
      </c>
      <c r="G91" s="8">
        <f t="shared" si="9"/>
        <v>106</v>
      </c>
      <c r="H91" s="9"/>
      <c r="I91" s="9">
        <v>2</v>
      </c>
      <c r="J91" s="10">
        <v>1</v>
      </c>
      <c r="K91" s="10"/>
      <c r="L91" s="9">
        <v>1</v>
      </c>
      <c r="M91" s="9"/>
      <c r="N91" s="10"/>
      <c r="O91" s="10">
        <v>1</v>
      </c>
      <c r="P91" s="9"/>
      <c r="Q91" s="9">
        <v>2</v>
      </c>
      <c r="R91" s="10">
        <v>1</v>
      </c>
      <c r="S91" s="10"/>
      <c r="T91" s="9">
        <v>1</v>
      </c>
      <c r="U91" s="9"/>
      <c r="V91" s="11">
        <f t="shared" si="7"/>
        <v>9</v>
      </c>
    </row>
    <row r="92" spans="1:22" x14ac:dyDescent="0.25">
      <c r="A92" s="4" t="str">
        <f t="shared" si="9"/>
        <v>Московский</v>
      </c>
      <c r="B92" s="12" t="str">
        <f t="shared" si="9"/>
        <v>ГБОУ гимназия №526</v>
      </c>
      <c r="C92" s="6">
        <f t="shared" si="9"/>
        <v>11526</v>
      </c>
      <c r="D92" s="6" t="str">
        <f t="shared" si="9"/>
        <v>Гимназия</v>
      </c>
      <c r="E92" s="8" t="str">
        <f t="shared" si="9"/>
        <v>2б</v>
      </c>
      <c r="F92" s="8">
        <f t="shared" si="9"/>
        <v>115</v>
      </c>
      <c r="G92" s="8">
        <f t="shared" si="9"/>
        <v>106</v>
      </c>
      <c r="H92" s="9"/>
      <c r="I92" s="9">
        <v>2</v>
      </c>
      <c r="J92" s="10"/>
      <c r="K92" s="10">
        <v>1</v>
      </c>
      <c r="L92" s="9">
        <v>2</v>
      </c>
      <c r="M92" s="9"/>
      <c r="N92" s="10"/>
      <c r="O92" s="10">
        <v>1</v>
      </c>
      <c r="P92" s="9"/>
      <c r="Q92" s="9">
        <v>1</v>
      </c>
      <c r="R92" s="10"/>
      <c r="S92" s="10">
        <v>1</v>
      </c>
      <c r="T92" s="9">
        <v>1</v>
      </c>
      <c r="U92" s="9"/>
      <c r="V92" s="11">
        <f t="shared" si="7"/>
        <v>9</v>
      </c>
    </row>
    <row r="93" spans="1:22" x14ac:dyDescent="0.25">
      <c r="A93" s="4" t="str">
        <f t="shared" si="9"/>
        <v>Московский</v>
      </c>
      <c r="B93" s="12" t="str">
        <f t="shared" si="9"/>
        <v>ГБОУ гимназия №526</v>
      </c>
      <c r="C93" s="6">
        <f t="shared" si="9"/>
        <v>11526</v>
      </c>
      <c r="D93" s="6" t="str">
        <f t="shared" si="9"/>
        <v>Гимназия</v>
      </c>
      <c r="E93" s="8" t="str">
        <f t="shared" si="9"/>
        <v>2б</v>
      </c>
      <c r="F93" s="8">
        <f t="shared" si="9"/>
        <v>115</v>
      </c>
      <c r="G93" s="8">
        <f t="shared" si="9"/>
        <v>106</v>
      </c>
      <c r="H93" s="9">
        <v>2</v>
      </c>
      <c r="I93" s="9"/>
      <c r="J93" s="10">
        <v>1</v>
      </c>
      <c r="K93" s="10"/>
      <c r="L93" s="9"/>
      <c r="M93" s="9">
        <v>2</v>
      </c>
      <c r="N93" s="10">
        <v>1</v>
      </c>
      <c r="O93" s="10"/>
      <c r="P93" s="9"/>
      <c r="Q93" s="9">
        <v>2</v>
      </c>
      <c r="R93" s="10">
        <v>1</v>
      </c>
      <c r="S93" s="10"/>
      <c r="T93" s="9"/>
      <c r="U93" s="9">
        <v>1</v>
      </c>
      <c r="V93" s="11">
        <f t="shared" si="7"/>
        <v>10</v>
      </c>
    </row>
    <row r="94" spans="1:22" x14ac:dyDescent="0.25">
      <c r="A94" s="4" t="str">
        <f t="shared" si="9"/>
        <v>Московский</v>
      </c>
      <c r="B94" s="12" t="str">
        <f t="shared" si="9"/>
        <v>ГБОУ гимназия №526</v>
      </c>
      <c r="C94" s="6">
        <f t="shared" si="9"/>
        <v>11526</v>
      </c>
      <c r="D94" s="6" t="str">
        <f t="shared" si="9"/>
        <v>Гимназия</v>
      </c>
      <c r="E94" s="8" t="str">
        <f t="shared" si="9"/>
        <v>2б</v>
      </c>
      <c r="F94" s="8">
        <f t="shared" si="9"/>
        <v>115</v>
      </c>
      <c r="G94" s="8">
        <f t="shared" si="9"/>
        <v>106</v>
      </c>
      <c r="H94" s="9"/>
      <c r="I94" s="9">
        <v>2</v>
      </c>
      <c r="J94" s="10"/>
      <c r="K94" s="10">
        <v>1</v>
      </c>
      <c r="L94" s="9">
        <v>0</v>
      </c>
      <c r="M94" s="9"/>
      <c r="N94" s="10">
        <v>1</v>
      </c>
      <c r="O94" s="10"/>
      <c r="P94" s="9">
        <v>2</v>
      </c>
      <c r="Q94" s="9"/>
      <c r="R94" s="10"/>
      <c r="S94" s="10">
        <v>1</v>
      </c>
      <c r="T94" s="9">
        <v>2</v>
      </c>
      <c r="U94" s="9"/>
      <c r="V94" s="11">
        <f t="shared" si="7"/>
        <v>9</v>
      </c>
    </row>
    <row r="95" spans="1:22" x14ac:dyDescent="0.25">
      <c r="A95" s="4" t="str">
        <f t="shared" si="9"/>
        <v>Московский</v>
      </c>
      <c r="B95" s="12" t="str">
        <f t="shared" si="9"/>
        <v>ГБОУ гимназия №526</v>
      </c>
      <c r="C95" s="6">
        <f t="shared" si="9"/>
        <v>11526</v>
      </c>
      <c r="D95" s="6" t="str">
        <f t="shared" si="9"/>
        <v>Гимназия</v>
      </c>
      <c r="E95" s="8" t="str">
        <f t="shared" si="9"/>
        <v>2б</v>
      </c>
      <c r="F95" s="8">
        <f t="shared" si="9"/>
        <v>115</v>
      </c>
      <c r="G95" s="8">
        <f t="shared" si="9"/>
        <v>106</v>
      </c>
      <c r="H95" s="9"/>
      <c r="I95" s="9">
        <v>2</v>
      </c>
      <c r="J95" s="10">
        <v>1</v>
      </c>
      <c r="K95" s="10"/>
      <c r="L95" s="9">
        <v>2</v>
      </c>
      <c r="M95" s="9"/>
      <c r="N95" s="10">
        <v>1</v>
      </c>
      <c r="O95" s="10"/>
      <c r="P95" s="9"/>
      <c r="Q95" s="9">
        <v>2</v>
      </c>
      <c r="R95" s="10"/>
      <c r="S95" s="10">
        <v>1</v>
      </c>
      <c r="T95" s="9">
        <v>2</v>
      </c>
      <c r="U95" s="9"/>
      <c r="V95" s="11">
        <f t="shared" si="7"/>
        <v>11</v>
      </c>
    </row>
    <row r="96" spans="1:22" x14ac:dyDescent="0.25">
      <c r="A96" s="4" t="str">
        <f t="shared" si="9"/>
        <v>Московский</v>
      </c>
      <c r="B96" s="12" t="str">
        <f t="shared" si="9"/>
        <v>ГБОУ гимназия №526</v>
      </c>
      <c r="C96" s="6">
        <f t="shared" si="9"/>
        <v>11526</v>
      </c>
      <c r="D96" s="6" t="str">
        <f t="shared" si="9"/>
        <v>Гимназия</v>
      </c>
      <c r="E96" s="8" t="str">
        <f t="shared" si="9"/>
        <v>2б</v>
      </c>
      <c r="F96" s="8">
        <f t="shared" si="9"/>
        <v>115</v>
      </c>
      <c r="G96" s="8">
        <f t="shared" si="9"/>
        <v>106</v>
      </c>
      <c r="H96" s="9">
        <v>2</v>
      </c>
      <c r="I96" s="9"/>
      <c r="J96" s="10"/>
      <c r="K96" s="10">
        <v>1</v>
      </c>
      <c r="L96" s="9">
        <v>2</v>
      </c>
      <c r="M96" s="9"/>
      <c r="N96" s="10">
        <v>1</v>
      </c>
      <c r="O96" s="10"/>
      <c r="P96" s="9">
        <v>2</v>
      </c>
      <c r="Q96" s="9"/>
      <c r="R96" s="10">
        <v>1</v>
      </c>
      <c r="S96" s="10"/>
      <c r="T96" s="9">
        <v>1</v>
      </c>
      <c r="U96" s="9"/>
      <c r="V96" s="11">
        <f t="shared" si="7"/>
        <v>10</v>
      </c>
    </row>
    <row r="97" spans="1:22" x14ac:dyDescent="0.25">
      <c r="A97" s="4" t="str">
        <f t="shared" si="9"/>
        <v>Московский</v>
      </c>
      <c r="B97" s="12" t="str">
        <f t="shared" si="9"/>
        <v>ГБОУ гимназия №526</v>
      </c>
      <c r="C97" s="6">
        <f t="shared" si="9"/>
        <v>11526</v>
      </c>
      <c r="D97" s="6" t="str">
        <f t="shared" si="9"/>
        <v>Гимназия</v>
      </c>
      <c r="E97" s="8" t="str">
        <f t="shared" si="9"/>
        <v>2б</v>
      </c>
      <c r="F97" s="8">
        <f t="shared" si="9"/>
        <v>115</v>
      </c>
      <c r="G97" s="8">
        <f t="shared" si="9"/>
        <v>106</v>
      </c>
      <c r="H97" s="9"/>
      <c r="I97" s="9">
        <v>2</v>
      </c>
      <c r="J97" s="10">
        <v>1</v>
      </c>
      <c r="K97" s="10"/>
      <c r="L97" s="9"/>
      <c r="M97" s="9">
        <v>0</v>
      </c>
      <c r="N97" s="10">
        <v>1</v>
      </c>
      <c r="O97" s="10"/>
      <c r="P97" s="9">
        <v>2</v>
      </c>
      <c r="Q97" s="9"/>
      <c r="R97" s="10">
        <v>1</v>
      </c>
      <c r="S97" s="10"/>
      <c r="T97" s="9">
        <v>2</v>
      </c>
      <c r="U97" s="9"/>
      <c r="V97" s="11">
        <f t="shared" si="7"/>
        <v>9</v>
      </c>
    </row>
    <row r="98" spans="1:22" x14ac:dyDescent="0.25">
      <c r="A98" s="4" t="str">
        <f t="shared" si="9"/>
        <v>Московский</v>
      </c>
      <c r="B98" s="12" t="str">
        <f t="shared" si="9"/>
        <v>ГБОУ гимназия №526</v>
      </c>
      <c r="C98" s="6">
        <f t="shared" si="9"/>
        <v>11526</v>
      </c>
      <c r="D98" s="6" t="str">
        <f t="shared" si="9"/>
        <v>Гимназия</v>
      </c>
      <c r="E98" s="8" t="str">
        <f t="shared" si="9"/>
        <v>2б</v>
      </c>
      <c r="F98" s="8">
        <f t="shared" si="9"/>
        <v>115</v>
      </c>
      <c r="G98" s="8">
        <f t="shared" si="9"/>
        <v>106</v>
      </c>
      <c r="H98" s="9">
        <v>1</v>
      </c>
      <c r="I98" s="9"/>
      <c r="J98" s="10">
        <v>1</v>
      </c>
      <c r="K98" s="10"/>
      <c r="L98" s="9"/>
      <c r="M98" s="9">
        <v>2</v>
      </c>
      <c r="N98" s="10"/>
      <c r="O98" s="10">
        <v>1</v>
      </c>
      <c r="P98" s="9"/>
      <c r="Q98" s="9">
        <v>1</v>
      </c>
      <c r="R98" s="10"/>
      <c r="S98" s="10">
        <v>1</v>
      </c>
      <c r="T98" s="9">
        <v>1</v>
      </c>
      <c r="U98" s="9"/>
      <c r="V98" s="11">
        <f t="shared" si="7"/>
        <v>8</v>
      </c>
    </row>
    <row r="99" spans="1:22" x14ac:dyDescent="0.25">
      <c r="A99" s="4" t="str">
        <f t="shared" si="9"/>
        <v>Московский</v>
      </c>
      <c r="B99" s="12" t="str">
        <f t="shared" si="9"/>
        <v>ГБОУ гимназия №526</v>
      </c>
      <c r="C99" s="6">
        <f t="shared" si="9"/>
        <v>11526</v>
      </c>
      <c r="D99" s="6" t="str">
        <f t="shared" si="9"/>
        <v>Гимназия</v>
      </c>
      <c r="E99" s="8" t="str">
        <f t="shared" si="9"/>
        <v>2б</v>
      </c>
      <c r="F99" s="8">
        <f t="shared" si="9"/>
        <v>115</v>
      </c>
      <c r="G99" s="8">
        <f t="shared" si="9"/>
        <v>106</v>
      </c>
      <c r="H99" s="9">
        <v>2</v>
      </c>
      <c r="I99" s="9"/>
      <c r="J99" s="10"/>
      <c r="K99" s="10">
        <v>1</v>
      </c>
      <c r="L99" s="9">
        <v>2</v>
      </c>
      <c r="M99" s="9"/>
      <c r="N99" s="10">
        <v>1</v>
      </c>
      <c r="O99" s="10"/>
      <c r="P99" s="9">
        <v>2</v>
      </c>
      <c r="Q99" s="9"/>
      <c r="R99" s="10">
        <v>1</v>
      </c>
      <c r="S99" s="10"/>
      <c r="T99" s="9">
        <v>1</v>
      </c>
      <c r="U99" s="9"/>
      <c r="V99" s="11">
        <f t="shared" si="7"/>
        <v>10</v>
      </c>
    </row>
    <row r="100" spans="1:22" x14ac:dyDescent="0.25">
      <c r="A100" s="4" t="str">
        <f t="shared" si="9"/>
        <v>Московский</v>
      </c>
      <c r="B100" s="12" t="str">
        <f t="shared" si="9"/>
        <v>ГБОУ гимназия №526</v>
      </c>
      <c r="C100" s="6">
        <f t="shared" si="9"/>
        <v>11526</v>
      </c>
      <c r="D100" s="6" t="str">
        <f t="shared" si="9"/>
        <v>Гимназия</v>
      </c>
      <c r="E100" s="8" t="str">
        <f t="shared" si="9"/>
        <v>2б</v>
      </c>
      <c r="F100" s="8">
        <f t="shared" si="9"/>
        <v>115</v>
      </c>
      <c r="G100" s="8">
        <f t="shared" si="9"/>
        <v>106</v>
      </c>
      <c r="H100" s="9">
        <v>2</v>
      </c>
      <c r="I100" s="9"/>
      <c r="J100" s="10">
        <v>1</v>
      </c>
      <c r="K100" s="10"/>
      <c r="L100" s="9">
        <v>2</v>
      </c>
      <c r="M100" s="9"/>
      <c r="N100" s="10"/>
      <c r="O100" s="10">
        <v>1</v>
      </c>
      <c r="P100" s="9"/>
      <c r="Q100" s="9">
        <v>2</v>
      </c>
      <c r="R100" s="10">
        <v>1</v>
      </c>
      <c r="S100" s="10"/>
      <c r="T100" s="9">
        <v>1</v>
      </c>
      <c r="U100" s="9"/>
      <c r="V100" s="11">
        <f t="shared" si="7"/>
        <v>10</v>
      </c>
    </row>
    <row r="101" spans="1:22" x14ac:dyDescent="0.25">
      <c r="A101" s="4" t="str">
        <f t="shared" si="9"/>
        <v>Московский</v>
      </c>
      <c r="B101" s="12" t="str">
        <f t="shared" si="9"/>
        <v>ГБОУ гимназия №526</v>
      </c>
      <c r="C101" s="6">
        <f t="shared" si="9"/>
        <v>11526</v>
      </c>
      <c r="D101" s="6" t="str">
        <f t="shared" si="9"/>
        <v>Гимназия</v>
      </c>
      <c r="E101" s="8" t="str">
        <f t="shared" si="9"/>
        <v>2б</v>
      </c>
      <c r="F101" s="8">
        <f t="shared" si="9"/>
        <v>115</v>
      </c>
      <c r="G101" s="8">
        <f t="shared" si="9"/>
        <v>106</v>
      </c>
      <c r="H101" s="9"/>
      <c r="I101" s="9">
        <v>2</v>
      </c>
      <c r="J101" s="10"/>
      <c r="K101" s="10">
        <v>1</v>
      </c>
      <c r="L101" s="9">
        <v>1</v>
      </c>
      <c r="M101" s="9"/>
      <c r="N101" s="10">
        <v>1</v>
      </c>
      <c r="O101" s="10"/>
      <c r="P101" s="9">
        <v>2</v>
      </c>
      <c r="Q101" s="9"/>
      <c r="R101" s="10">
        <v>1</v>
      </c>
      <c r="S101" s="10"/>
      <c r="T101" s="9"/>
      <c r="U101" s="9">
        <v>0</v>
      </c>
      <c r="V101" s="11">
        <f t="shared" si="7"/>
        <v>8</v>
      </c>
    </row>
    <row r="102" spans="1:22" x14ac:dyDescent="0.25">
      <c r="A102" s="4" t="str">
        <f t="shared" ref="A102:G109" si="10">A101</f>
        <v>Московский</v>
      </c>
      <c r="B102" s="12" t="str">
        <f t="shared" si="10"/>
        <v>ГБОУ гимназия №526</v>
      </c>
      <c r="C102" s="6">
        <f t="shared" si="10"/>
        <v>11526</v>
      </c>
      <c r="D102" s="6" t="str">
        <f t="shared" si="10"/>
        <v>Гимназия</v>
      </c>
      <c r="E102" s="8" t="str">
        <f t="shared" si="10"/>
        <v>2б</v>
      </c>
      <c r="F102" s="8">
        <f t="shared" si="10"/>
        <v>115</v>
      </c>
      <c r="G102" s="8">
        <f t="shared" si="10"/>
        <v>106</v>
      </c>
      <c r="H102" s="9"/>
      <c r="I102" s="9">
        <v>2</v>
      </c>
      <c r="J102" s="10">
        <v>1</v>
      </c>
      <c r="K102" s="10"/>
      <c r="L102" s="9">
        <v>2</v>
      </c>
      <c r="M102" s="9"/>
      <c r="N102" s="10">
        <v>1</v>
      </c>
      <c r="O102" s="10"/>
      <c r="P102" s="9">
        <v>2</v>
      </c>
      <c r="Q102" s="9"/>
      <c r="R102" s="10"/>
      <c r="S102" s="10">
        <v>1</v>
      </c>
      <c r="T102" s="9">
        <v>1</v>
      </c>
      <c r="U102" s="9"/>
      <c r="V102" s="11">
        <f t="shared" si="7"/>
        <v>10</v>
      </c>
    </row>
    <row r="103" spans="1:22" x14ac:dyDescent="0.25">
      <c r="A103" s="4" t="str">
        <f t="shared" si="10"/>
        <v>Московский</v>
      </c>
      <c r="B103" s="12" t="str">
        <f t="shared" si="10"/>
        <v>ГБОУ гимназия №526</v>
      </c>
      <c r="C103" s="6">
        <f t="shared" si="10"/>
        <v>11526</v>
      </c>
      <c r="D103" s="6" t="str">
        <f t="shared" si="10"/>
        <v>Гимназия</v>
      </c>
      <c r="E103" s="8" t="str">
        <f t="shared" si="10"/>
        <v>2б</v>
      </c>
      <c r="F103" s="8">
        <f t="shared" si="10"/>
        <v>115</v>
      </c>
      <c r="G103" s="8">
        <f t="shared" si="10"/>
        <v>106</v>
      </c>
      <c r="H103" s="9"/>
      <c r="I103" s="9">
        <v>2</v>
      </c>
      <c r="J103" s="10"/>
      <c r="K103" s="10">
        <v>1</v>
      </c>
      <c r="L103" s="9"/>
      <c r="M103" s="9">
        <v>1</v>
      </c>
      <c r="N103" s="10">
        <v>1</v>
      </c>
      <c r="O103" s="10"/>
      <c r="P103" s="9">
        <v>0</v>
      </c>
      <c r="Q103" s="9"/>
      <c r="R103" s="10">
        <v>1</v>
      </c>
      <c r="S103" s="10"/>
      <c r="T103" s="9">
        <v>2</v>
      </c>
      <c r="U103" s="9"/>
      <c r="V103" s="11">
        <f t="shared" si="7"/>
        <v>8</v>
      </c>
    </row>
    <row r="104" spans="1:22" x14ac:dyDescent="0.25">
      <c r="A104" s="4" t="str">
        <f t="shared" si="10"/>
        <v>Московский</v>
      </c>
      <c r="B104" s="12" t="str">
        <f t="shared" si="10"/>
        <v>ГБОУ гимназия №526</v>
      </c>
      <c r="C104" s="6">
        <f t="shared" si="10"/>
        <v>11526</v>
      </c>
      <c r="D104" s="6" t="str">
        <f t="shared" si="10"/>
        <v>Гимназия</v>
      </c>
      <c r="E104" s="8" t="str">
        <f t="shared" si="10"/>
        <v>2б</v>
      </c>
      <c r="F104" s="8">
        <f t="shared" si="10"/>
        <v>115</v>
      </c>
      <c r="G104" s="8">
        <f t="shared" si="10"/>
        <v>106</v>
      </c>
      <c r="H104" s="9"/>
      <c r="I104" s="9">
        <v>2</v>
      </c>
      <c r="J104" s="10">
        <v>1</v>
      </c>
      <c r="K104" s="10"/>
      <c r="L104" s="9"/>
      <c r="M104" s="9">
        <v>2</v>
      </c>
      <c r="N104" s="10">
        <v>1</v>
      </c>
      <c r="O104" s="10"/>
      <c r="P104" s="9">
        <v>2</v>
      </c>
      <c r="Q104" s="9"/>
      <c r="R104" s="10">
        <v>1</v>
      </c>
      <c r="S104" s="10"/>
      <c r="T104" s="9"/>
      <c r="U104" s="9">
        <v>2</v>
      </c>
      <c r="V104" s="11">
        <f t="shared" si="7"/>
        <v>11</v>
      </c>
    </row>
    <row r="105" spans="1:22" x14ac:dyDescent="0.25">
      <c r="A105" s="4" t="str">
        <f t="shared" si="10"/>
        <v>Московский</v>
      </c>
      <c r="B105" s="12" t="str">
        <f t="shared" si="10"/>
        <v>ГБОУ гимназия №526</v>
      </c>
      <c r="C105" s="6">
        <f t="shared" si="10"/>
        <v>11526</v>
      </c>
      <c r="D105" s="6" t="str">
        <f t="shared" si="10"/>
        <v>Гимназия</v>
      </c>
      <c r="E105" s="8" t="str">
        <f t="shared" si="10"/>
        <v>2б</v>
      </c>
      <c r="F105" s="8">
        <f t="shared" si="10"/>
        <v>115</v>
      </c>
      <c r="G105" s="8">
        <f t="shared" si="10"/>
        <v>106</v>
      </c>
      <c r="H105" s="9">
        <v>2</v>
      </c>
      <c r="I105" s="9"/>
      <c r="J105" s="10"/>
      <c r="K105" s="10">
        <v>1</v>
      </c>
      <c r="L105" s="9"/>
      <c r="M105" s="9">
        <v>1</v>
      </c>
      <c r="N105" s="10">
        <v>1</v>
      </c>
      <c r="O105" s="10"/>
      <c r="P105" s="9">
        <v>2</v>
      </c>
      <c r="Q105" s="9"/>
      <c r="R105" s="10">
        <v>1</v>
      </c>
      <c r="S105" s="10"/>
      <c r="T105" s="9">
        <v>0</v>
      </c>
      <c r="U105" s="9"/>
      <c r="V105" s="11">
        <f t="shared" si="7"/>
        <v>8</v>
      </c>
    </row>
    <row r="106" spans="1:22" x14ac:dyDescent="0.25">
      <c r="A106" s="4" t="str">
        <f t="shared" si="10"/>
        <v>Московский</v>
      </c>
      <c r="B106" s="12" t="str">
        <f t="shared" si="10"/>
        <v>ГБОУ гимназия №526</v>
      </c>
      <c r="C106" s="6">
        <f t="shared" si="10"/>
        <v>11526</v>
      </c>
      <c r="D106" s="6" t="str">
        <f t="shared" si="10"/>
        <v>Гимназия</v>
      </c>
      <c r="E106" s="8" t="str">
        <f t="shared" si="10"/>
        <v>2б</v>
      </c>
      <c r="F106" s="8">
        <f t="shared" si="10"/>
        <v>115</v>
      </c>
      <c r="G106" s="8">
        <f t="shared" si="10"/>
        <v>106</v>
      </c>
      <c r="H106" s="9">
        <v>2</v>
      </c>
      <c r="I106" s="9"/>
      <c r="J106" s="10">
        <v>1</v>
      </c>
      <c r="K106" s="10"/>
      <c r="L106" s="9"/>
      <c r="M106" s="9">
        <v>2</v>
      </c>
      <c r="N106" s="10"/>
      <c r="O106" s="10">
        <v>1</v>
      </c>
      <c r="P106" s="9"/>
      <c r="Q106" s="9">
        <v>2</v>
      </c>
      <c r="R106" s="10">
        <v>1</v>
      </c>
      <c r="S106" s="10"/>
      <c r="T106" s="9">
        <v>1</v>
      </c>
      <c r="U106" s="9"/>
      <c r="V106" s="11">
        <f t="shared" si="7"/>
        <v>10</v>
      </c>
    </row>
    <row r="107" spans="1:22" x14ac:dyDescent="0.25">
      <c r="A107" s="4" t="str">
        <f t="shared" si="10"/>
        <v>Московский</v>
      </c>
      <c r="B107" s="12" t="str">
        <f t="shared" si="10"/>
        <v>ГБОУ гимназия №526</v>
      </c>
      <c r="C107" s="6">
        <f t="shared" si="10"/>
        <v>11526</v>
      </c>
      <c r="D107" s="6" t="str">
        <f t="shared" si="10"/>
        <v>Гимназия</v>
      </c>
      <c r="E107" s="8" t="str">
        <f t="shared" si="10"/>
        <v>2б</v>
      </c>
      <c r="F107" s="8">
        <f t="shared" si="10"/>
        <v>115</v>
      </c>
      <c r="G107" s="8">
        <f t="shared" si="10"/>
        <v>106</v>
      </c>
      <c r="H107" s="9"/>
      <c r="I107" s="9">
        <v>2</v>
      </c>
      <c r="J107" s="10">
        <v>1</v>
      </c>
      <c r="K107" s="10"/>
      <c r="L107" s="9">
        <v>2</v>
      </c>
      <c r="M107" s="9"/>
      <c r="N107" s="10">
        <v>1</v>
      </c>
      <c r="O107" s="10"/>
      <c r="P107" s="9"/>
      <c r="Q107" s="9">
        <v>2</v>
      </c>
      <c r="R107" s="10"/>
      <c r="S107" s="10">
        <v>1</v>
      </c>
      <c r="T107" s="9"/>
      <c r="U107" s="9">
        <v>1</v>
      </c>
      <c r="V107" s="11">
        <f t="shared" si="7"/>
        <v>10</v>
      </c>
    </row>
    <row r="108" spans="1:22" x14ac:dyDescent="0.25">
      <c r="A108" s="4" t="str">
        <f t="shared" si="10"/>
        <v>Московский</v>
      </c>
      <c r="B108" s="12" t="str">
        <f t="shared" si="10"/>
        <v>ГБОУ гимназия №526</v>
      </c>
      <c r="C108" s="6">
        <f t="shared" si="10"/>
        <v>11526</v>
      </c>
      <c r="D108" s="6" t="str">
        <f t="shared" si="10"/>
        <v>Гимназия</v>
      </c>
      <c r="E108" s="8" t="str">
        <f t="shared" si="10"/>
        <v>2б</v>
      </c>
      <c r="F108" s="8">
        <f t="shared" si="10"/>
        <v>115</v>
      </c>
      <c r="G108" s="8">
        <f t="shared" si="10"/>
        <v>106</v>
      </c>
      <c r="H108" s="9">
        <v>2</v>
      </c>
      <c r="I108" s="9"/>
      <c r="J108" s="10">
        <v>1</v>
      </c>
      <c r="K108" s="10"/>
      <c r="L108" s="9"/>
      <c r="M108" s="9">
        <v>1</v>
      </c>
      <c r="N108" s="10">
        <v>1</v>
      </c>
      <c r="O108" s="10"/>
      <c r="P108" s="9">
        <v>2</v>
      </c>
      <c r="Q108" s="9"/>
      <c r="R108" s="10">
        <v>1</v>
      </c>
      <c r="S108" s="10"/>
      <c r="T108" s="9">
        <v>2</v>
      </c>
      <c r="U108" s="9"/>
      <c r="V108" s="11">
        <f t="shared" si="7"/>
        <v>10</v>
      </c>
    </row>
    <row r="109" spans="1:22" x14ac:dyDescent="0.25">
      <c r="A109" s="4" t="str">
        <f t="shared" si="10"/>
        <v>Московский</v>
      </c>
      <c r="B109" s="12" t="str">
        <f t="shared" si="10"/>
        <v>ГБОУ гимназия №526</v>
      </c>
      <c r="C109" s="6">
        <f t="shared" si="10"/>
        <v>11526</v>
      </c>
      <c r="D109" s="6" t="str">
        <f t="shared" si="10"/>
        <v>Гимназия</v>
      </c>
      <c r="E109" s="8" t="str">
        <f t="shared" si="10"/>
        <v>2б</v>
      </c>
      <c r="F109" s="8">
        <f t="shared" si="10"/>
        <v>115</v>
      </c>
      <c r="G109" s="8">
        <f t="shared" si="10"/>
        <v>106</v>
      </c>
      <c r="H109" s="9"/>
      <c r="I109" s="9">
        <v>2</v>
      </c>
      <c r="J109" s="10">
        <v>1</v>
      </c>
      <c r="K109" s="10"/>
      <c r="L109" s="9">
        <v>1</v>
      </c>
      <c r="M109" s="9"/>
      <c r="N109" s="10">
        <v>1</v>
      </c>
      <c r="O109" s="10"/>
      <c r="P109" s="9">
        <v>1</v>
      </c>
      <c r="Q109" s="9"/>
      <c r="R109" s="10">
        <v>1</v>
      </c>
      <c r="S109" s="10"/>
      <c r="T109" s="9">
        <v>1</v>
      </c>
      <c r="U109" s="9"/>
      <c r="V109" s="11">
        <f t="shared" si="7"/>
        <v>8</v>
      </c>
    </row>
    <row r="110" spans="1:22" x14ac:dyDescent="0.25">
      <c r="A110" s="4" t="str">
        <f t="shared" ref="A110:G110" si="11">A109</f>
        <v>Московский</v>
      </c>
      <c r="B110" s="12" t="str">
        <f t="shared" si="11"/>
        <v>ГБОУ гимназия №526</v>
      </c>
      <c r="C110" s="6">
        <f t="shared" si="11"/>
        <v>11526</v>
      </c>
      <c r="D110" s="6" t="str">
        <f t="shared" si="11"/>
        <v>Гимназия</v>
      </c>
      <c r="E110" s="8" t="str">
        <f t="shared" si="11"/>
        <v>2б</v>
      </c>
      <c r="F110" s="8">
        <f t="shared" si="11"/>
        <v>115</v>
      </c>
      <c r="G110" s="8">
        <f t="shared" si="11"/>
        <v>106</v>
      </c>
      <c r="H110" s="58">
        <f>SUM(H86:I109)/(106*2)</f>
        <v>0.22169811320754718</v>
      </c>
      <c r="I110" s="58"/>
      <c r="J110" s="58">
        <f>SUM(J86:K109)/(106*1)</f>
        <v>0.22641509433962265</v>
      </c>
      <c r="K110" s="58"/>
      <c r="L110" s="58">
        <f t="shared" ref="L110:T110" si="12">SUM(L86:M109)/(106*2)</f>
        <v>0.17924528301886791</v>
      </c>
      <c r="M110" s="58"/>
      <c r="N110" s="58">
        <f>SUM(N86:O109)/(106*1)</f>
        <v>0.22641509433962265</v>
      </c>
      <c r="O110" s="58"/>
      <c r="P110" s="58">
        <f t="shared" si="12"/>
        <v>0.19811320754716982</v>
      </c>
      <c r="Q110" s="58"/>
      <c r="R110" s="58">
        <f>SUM(R86:S109)/(106*1)</f>
        <v>0.21698113207547171</v>
      </c>
      <c r="S110" s="58"/>
      <c r="T110" s="58">
        <f t="shared" si="12"/>
        <v>0.14150943396226415</v>
      </c>
      <c r="U110" s="58"/>
      <c r="V110" s="58">
        <f>SUM(V86:W109)/(106*11)</f>
        <v>0.19554030874785591</v>
      </c>
    </row>
    <row r="111" spans="1:22" x14ac:dyDescent="0.25">
      <c r="A111" s="4" t="str">
        <f t="shared" ref="A111:G111" si="13">A110</f>
        <v>Московский</v>
      </c>
      <c r="B111" s="12" t="str">
        <f t="shared" si="13"/>
        <v>ГБОУ гимназия №526</v>
      </c>
      <c r="C111" s="6">
        <f t="shared" si="13"/>
        <v>11526</v>
      </c>
      <c r="D111" s="6" t="str">
        <f t="shared" si="13"/>
        <v>Гимназия</v>
      </c>
      <c r="E111" s="8" t="str">
        <f t="shared" si="13"/>
        <v>2б</v>
      </c>
      <c r="F111" s="8">
        <f t="shared" si="13"/>
        <v>115</v>
      </c>
      <c r="G111" s="8">
        <f t="shared" si="13"/>
        <v>106</v>
      </c>
      <c r="H111" s="59">
        <v>51</v>
      </c>
      <c r="I111" s="59">
        <v>55</v>
      </c>
      <c r="J111" s="60">
        <v>77</v>
      </c>
      <c r="K111" s="60">
        <v>29</v>
      </c>
      <c r="L111" s="59">
        <v>63</v>
      </c>
      <c r="M111" s="59">
        <v>43</v>
      </c>
      <c r="N111" s="60">
        <v>88</v>
      </c>
      <c r="O111" s="60">
        <v>18</v>
      </c>
      <c r="P111" s="59">
        <v>71</v>
      </c>
      <c r="Q111" s="59">
        <v>35</v>
      </c>
      <c r="R111" s="60">
        <v>75</v>
      </c>
      <c r="S111" s="60">
        <v>31</v>
      </c>
      <c r="T111" s="59">
        <v>77</v>
      </c>
      <c r="U111" s="59">
        <v>29</v>
      </c>
      <c r="V111" s="59">
        <v>106</v>
      </c>
    </row>
    <row r="112" spans="1:22" x14ac:dyDescent="0.25">
      <c r="A112" s="4" t="str">
        <f t="shared" ref="A112:G112" si="14">A111</f>
        <v>Московский</v>
      </c>
      <c r="B112" s="12" t="str">
        <f t="shared" si="14"/>
        <v>ГБОУ гимназия №526</v>
      </c>
      <c r="C112" s="6">
        <f t="shared" si="14"/>
        <v>11526</v>
      </c>
      <c r="D112" s="6" t="str">
        <f t="shared" si="14"/>
        <v>Гимназия</v>
      </c>
      <c r="E112" s="8" t="str">
        <f t="shared" si="14"/>
        <v>2б</v>
      </c>
      <c r="F112" s="8">
        <f t="shared" si="14"/>
        <v>115</v>
      </c>
      <c r="G112" s="8">
        <f t="shared" si="14"/>
        <v>106</v>
      </c>
      <c r="H112" s="58">
        <f>SUM(H3:H109)/(H111*2)</f>
        <v>0.84313725490196079</v>
      </c>
      <c r="I112" s="58">
        <f t="shared" ref="I112:U112" si="15">SUM(I3:I109)/(I111*2)</f>
        <v>0.94545454545454544</v>
      </c>
      <c r="J112" s="58">
        <f>SUM(J3:J109)/(J111*1)</f>
        <v>0.93506493506493504</v>
      </c>
      <c r="K112" s="58">
        <f>SUM(K3:K109)/(K111*1)</f>
        <v>0.86206896551724133</v>
      </c>
      <c r="L112" s="58">
        <f t="shared" si="15"/>
        <v>0.82539682539682535</v>
      </c>
      <c r="M112" s="58">
        <f t="shared" si="15"/>
        <v>0.65116279069767447</v>
      </c>
      <c r="N112" s="58">
        <f>SUM(N3:N109)/(N111*1)</f>
        <v>0.96590909090909094</v>
      </c>
      <c r="O112" s="58">
        <f>SUM(O3:O109)/(O111*1)</f>
        <v>0.61111111111111116</v>
      </c>
      <c r="P112" s="58">
        <f t="shared" si="15"/>
        <v>0.80281690140845074</v>
      </c>
      <c r="Q112" s="58">
        <f t="shared" si="15"/>
        <v>0.88571428571428568</v>
      </c>
      <c r="R112" s="58">
        <f>SUM(R3:R109)/(R111*1)</f>
        <v>0.90666666666666662</v>
      </c>
      <c r="S112" s="58">
        <f>SUM(S3:S109)/(S111*1)</f>
        <v>0.87096774193548387</v>
      </c>
      <c r="T112" s="58">
        <f t="shared" si="15"/>
        <v>0.56493506493506496</v>
      </c>
      <c r="U112" s="58">
        <f t="shared" si="15"/>
        <v>0.67241379310344829</v>
      </c>
      <c r="V112" s="58">
        <f>SUM(V3:V109)/(V111*11)</f>
        <v>0.8061749571183533</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112"/>
    <dataValidation type="list" allowBlank="1" showInputMessage="1" showErrorMessage="1" sqref="H4:I109 T4:U109 L4:M109 P4:Q109">
      <formula1>балл2</formula1>
    </dataValidation>
    <dataValidation type="list" allowBlank="1" showInputMessage="1" showErrorMessage="1" sqref="J4:K109 R4:S109 N4:O109">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7"/>
  <dimension ref="A1:Y65"/>
  <sheetViews>
    <sheetView topLeftCell="C46" workbookViewId="0">
      <selection activeCell="H64" sqref="H64:V65"/>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5703125" style="15" customWidth="1"/>
    <col min="10" max="11" width="7.5703125" style="16" customWidth="1"/>
    <col min="12" max="13" width="7.5703125" style="15" customWidth="1"/>
    <col min="14" max="15" width="7.5703125" style="16" customWidth="1"/>
    <col min="16" max="17" width="7.5703125" style="15" customWidth="1"/>
    <col min="18" max="19" width="7.5703125" style="16" customWidth="1"/>
    <col min="20" max="21" width="7.57031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57</v>
      </c>
      <c r="C4" s="6">
        <f>VLOOKUP(B4,[25]Списки!$C$1:$E$40,2,FALSE)</f>
        <v>11536</v>
      </c>
      <c r="D4" s="6" t="str">
        <f>VLOOKUP(B4,[25]Списки!$C$1:$E$40,3,FALSE)</f>
        <v>СОШ</v>
      </c>
      <c r="E4" s="7" t="s">
        <v>22</v>
      </c>
      <c r="F4" s="8">
        <v>68</v>
      </c>
      <c r="G4" s="8">
        <v>60</v>
      </c>
      <c r="H4" s="9">
        <v>2</v>
      </c>
      <c r="I4" s="9"/>
      <c r="J4" s="10">
        <v>1</v>
      </c>
      <c r="K4" s="10"/>
      <c r="L4" s="9">
        <v>1</v>
      </c>
      <c r="M4" s="9"/>
      <c r="N4" s="10"/>
      <c r="O4" s="10">
        <v>1</v>
      </c>
      <c r="P4" s="9">
        <v>1</v>
      </c>
      <c r="Q4" s="9"/>
      <c r="R4" s="10"/>
      <c r="S4" s="10">
        <v>1</v>
      </c>
      <c r="T4" s="9">
        <v>1</v>
      </c>
      <c r="U4" s="9"/>
      <c r="V4" s="11">
        <f>IF(COUNTBLANK(H4:U4)&lt;=7,SUM(H4:U4),"Не писал")</f>
        <v>8</v>
      </c>
      <c r="X4" s="118">
        <v>0</v>
      </c>
      <c r="Y4" s="50">
        <f>COUNTIF(V$4:V142,X4)</f>
        <v>0</v>
      </c>
    </row>
    <row r="5" spans="1:25" x14ac:dyDescent="0.25">
      <c r="A5" s="4" t="str">
        <f t="shared" ref="A5:A21" si="0">A4</f>
        <v>Московский</v>
      </c>
      <c r="B5" s="12" t="str">
        <f t="shared" ref="B5:G20" si="1">B4</f>
        <v>ГБОУ СОШ №536</v>
      </c>
      <c r="C5" s="6">
        <f t="shared" si="1"/>
        <v>11536</v>
      </c>
      <c r="D5" s="6" t="str">
        <f t="shared" si="1"/>
        <v>СОШ</v>
      </c>
      <c r="E5" s="8" t="str">
        <f t="shared" si="1"/>
        <v>2а</v>
      </c>
      <c r="F5" s="8">
        <f t="shared" si="1"/>
        <v>68</v>
      </c>
      <c r="G5" s="8">
        <f t="shared" si="1"/>
        <v>60</v>
      </c>
      <c r="H5" s="9"/>
      <c r="I5" s="9">
        <v>1</v>
      </c>
      <c r="J5" s="10"/>
      <c r="K5" s="10">
        <v>1</v>
      </c>
      <c r="L5" s="9"/>
      <c r="M5" s="9">
        <v>1</v>
      </c>
      <c r="N5" s="10"/>
      <c r="O5" s="10">
        <v>1</v>
      </c>
      <c r="P5" s="9">
        <v>1</v>
      </c>
      <c r="Q5" s="9"/>
      <c r="R5" s="10">
        <v>1</v>
      </c>
      <c r="S5" s="10"/>
      <c r="T5" s="9">
        <v>1</v>
      </c>
      <c r="U5" s="9"/>
      <c r="V5" s="11">
        <f t="shared" ref="V5:V63" si="2">IF(COUNTBLANK(H5:U5)&lt;=7,SUM(H5:U5),"Не писал")</f>
        <v>7</v>
      </c>
      <c r="X5" s="118">
        <v>1</v>
      </c>
      <c r="Y5" s="50">
        <f>COUNTIF(V$4:V143,X5)</f>
        <v>0</v>
      </c>
    </row>
    <row r="6" spans="1:25" x14ac:dyDescent="0.25">
      <c r="A6" s="4" t="str">
        <f t="shared" si="0"/>
        <v>Московский</v>
      </c>
      <c r="B6" s="12" t="str">
        <f t="shared" si="1"/>
        <v>ГБОУ СОШ №536</v>
      </c>
      <c r="C6" s="6">
        <f t="shared" si="1"/>
        <v>11536</v>
      </c>
      <c r="D6" s="6" t="str">
        <f t="shared" si="1"/>
        <v>СОШ</v>
      </c>
      <c r="E6" s="8" t="str">
        <f t="shared" si="1"/>
        <v>2а</v>
      </c>
      <c r="F6" s="8">
        <f t="shared" si="1"/>
        <v>68</v>
      </c>
      <c r="G6" s="8">
        <f t="shared" si="1"/>
        <v>60</v>
      </c>
      <c r="H6" s="9"/>
      <c r="I6" s="9">
        <v>2</v>
      </c>
      <c r="J6" s="10"/>
      <c r="K6" s="10">
        <v>1</v>
      </c>
      <c r="L6" s="9">
        <v>2</v>
      </c>
      <c r="M6" s="9"/>
      <c r="N6" s="10"/>
      <c r="O6" s="10">
        <v>1</v>
      </c>
      <c r="P6" s="9">
        <v>0</v>
      </c>
      <c r="Q6" s="9"/>
      <c r="R6" s="10"/>
      <c r="S6" s="10">
        <v>1</v>
      </c>
      <c r="T6" s="9">
        <v>1</v>
      </c>
      <c r="U6" s="9"/>
      <c r="V6" s="11">
        <f t="shared" si="2"/>
        <v>8</v>
      </c>
      <c r="X6" s="118">
        <v>2</v>
      </c>
      <c r="Y6" s="50">
        <f>COUNTIF(V$4:V144,X6)</f>
        <v>0</v>
      </c>
    </row>
    <row r="7" spans="1:25" x14ac:dyDescent="0.25">
      <c r="A7" s="4" t="str">
        <f t="shared" si="0"/>
        <v>Московский</v>
      </c>
      <c r="B7" s="12" t="str">
        <f t="shared" si="1"/>
        <v>ГБОУ СОШ №536</v>
      </c>
      <c r="C7" s="6">
        <f t="shared" si="1"/>
        <v>11536</v>
      </c>
      <c r="D7" s="6" t="str">
        <f t="shared" si="1"/>
        <v>СОШ</v>
      </c>
      <c r="E7" s="8" t="str">
        <f t="shared" si="1"/>
        <v>2а</v>
      </c>
      <c r="F7" s="8">
        <f t="shared" si="1"/>
        <v>68</v>
      </c>
      <c r="G7" s="8">
        <f t="shared" si="1"/>
        <v>60</v>
      </c>
      <c r="H7" s="9">
        <v>1</v>
      </c>
      <c r="I7" s="9"/>
      <c r="J7" s="10"/>
      <c r="K7" s="10">
        <v>1</v>
      </c>
      <c r="L7" s="9">
        <v>2</v>
      </c>
      <c r="M7" s="9"/>
      <c r="N7" s="10"/>
      <c r="O7" s="10">
        <v>1</v>
      </c>
      <c r="P7" s="9"/>
      <c r="Q7" s="9">
        <v>1</v>
      </c>
      <c r="R7" s="10">
        <v>1</v>
      </c>
      <c r="S7" s="10"/>
      <c r="T7" s="9">
        <v>1</v>
      </c>
      <c r="U7" s="9"/>
      <c r="V7" s="11">
        <f t="shared" si="2"/>
        <v>8</v>
      </c>
      <c r="X7" s="118">
        <v>3</v>
      </c>
      <c r="Y7" s="50">
        <f>COUNTIF(V$4:V145,X7)</f>
        <v>0</v>
      </c>
    </row>
    <row r="8" spans="1:25" x14ac:dyDescent="0.25">
      <c r="A8" s="4" t="str">
        <f t="shared" si="0"/>
        <v>Московский</v>
      </c>
      <c r="B8" s="12" t="str">
        <f t="shared" si="1"/>
        <v>ГБОУ СОШ №536</v>
      </c>
      <c r="C8" s="6">
        <f t="shared" si="1"/>
        <v>11536</v>
      </c>
      <c r="D8" s="6" t="str">
        <f t="shared" si="1"/>
        <v>СОШ</v>
      </c>
      <c r="E8" s="8" t="str">
        <f t="shared" si="1"/>
        <v>2а</v>
      </c>
      <c r="F8" s="8">
        <f t="shared" si="1"/>
        <v>68</v>
      </c>
      <c r="G8" s="8">
        <f t="shared" si="1"/>
        <v>60</v>
      </c>
      <c r="H8" s="9">
        <v>2</v>
      </c>
      <c r="I8" s="9"/>
      <c r="J8" s="10"/>
      <c r="K8" s="10">
        <v>1</v>
      </c>
      <c r="L8" s="9"/>
      <c r="M8" s="9">
        <v>2</v>
      </c>
      <c r="N8" s="10">
        <v>1</v>
      </c>
      <c r="O8" s="10"/>
      <c r="P8" s="9">
        <v>1</v>
      </c>
      <c r="Q8" s="9"/>
      <c r="R8" s="10"/>
      <c r="S8" s="10">
        <v>1</v>
      </c>
      <c r="T8" s="9"/>
      <c r="U8" s="9">
        <v>2</v>
      </c>
      <c r="V8" s="11">
        <f t="shared" si="2"/>
        <v>10</v>
      </c>
      <c r="X8" s="118">
        <v>4</v>
      </c>
      <c r="Y8" s="50">
        <f>COUNTIF(V$4:V146,X8)</f>
        <v>2</v>
      </c>
    </row>
    <row r="9" spans="1:25" x14ac:dyDescent="0.25">
      <c r="A9" s="4" t="str">
        <f t="shared" si="0"/>
        <v>Московский</v>
      </c>
      <c r="B9" s="12" t="str">
        <f t="shared" si="1"/>
        <v>ГБОУ СОШ №536</v>
      </c>
      <c r="C9" s="6">
        <f t="shared" si="1"/>
        <v>11536</v>
      </c>
      <c r="D9" s="6" t="str">
        <f t="shared" si="1"/>
        <v>СОШ</v>
      </c>
      <c r="E9" s="8" t="str">
        <f t="shared" si="1"/>
        <v>2а</v>
      </c>
      <c r="F9" s="8">
        <f t="shared" si="1"/>
        <v>68</v>
      </c>
      <c r="G9" s="8">
        <f t="shared" si="1"/>
        <v>60</v>
      </c>
      <c r="H9" s="9"/>
      <c r="I9" s="9">
        <v>2</v>
      </c>
      <c r="J9" s="10">
        <v>1</v>
      </c>
      <c r="K9" s="10"/>
      <c r="L9" s="9"/>
      <c r="M9" s="9">
        <v>2</v>
      </c>
      <c r="N9" s="10"/>
      <c r="O9" s="10">
        <v>1</v>
      </c>
      <c r="P9" s="9">
        <v>2</v>
      </c>
      <c r="Q9" s="9"/>
      <c r="R9" s="10"/>
      <c r="S9" s="10">
        <v>1</v>
      </c>
      <c r="T9" s="9">
        <v>1</v>
      </c>
      <c r="U9" s="9"/>
      <c r="V9" s="11">
        <f t="shared" si="2"/>
        <v>10</v>
      </c>
      <c r="X9" s="118">
        <v>5</v>
      </c>
      <c r="Y9" s="50">
        <f>COUNTIF(V$4:V147,X9)</f>
        <v>0</v>
      </c>
    </row>
    <row r="10" spans="1:25" x14ac:dyDescent="0.25">
      <c r="A10" s="4" t="str">
        <f t="shared" si="0"/>
        <v>Московский</v>
      </c>
      <c r="B10" s="12" t="str">
        <f t="shared" si="1"/>
        <v>ГБОУ СОШ №536</v>
      </c>
      <c r="C10" s="6">
        <f t="shared" si="1"/>
        <v>11536</v>
      </c>
      <c r="D10" s="6" t="str">
        <f t="shared" si="1"/>
        <v>СОШ</v>
      </c>
      <c r="E10" s="8" t="str">
        <f t="shared" si="1"/>
        <v>2а</v>
      </c>
      <c r="F10" s="8">
        <f t="shared" si="1"/>
        <v>68</v>
      </c>
      <c r="G10" s="8">
        <f t="shared" si="1"/>
        <v>60</v>
      </c>
      <c r="H10" s="9">
        <v>2</v>
      </c>
      <c r="I10" s="9"/>
      <c r="J10" s="10">
        <v>1</v>
      </c>
      <c r="K10" s="10"/>
      <c r="L10" s="9">
        <v>1</v>
      </c>
      <c r="M10" s="9"/>
      <c r="N10" s="10">
        <v>1</v>
      </c>
      <c r="O10" s="10"/>
      <c r="P10" s="9">
        <v>2</v>
      </c>
      <c r="Q10" s="9"/>
      <c r="R10" s="10">
        <v>1</v>
      </c>
      <c r="S10" s="10"/>
      <c r="T10" s="9">
        <v>1</v>
      </c>
      <c r="U10" s="9"/>
      <c r="V10" s="11">
        <f t="shared" si="2"/>
        <v>9</v>
      </c>
      <c r="X10" s="118">
        <v>6</v>
      </c>
      <c r="Y10" s="50">
        <f>COUNTIF(V$4:V148,X10)</f>
        <v>2</v>
      </c>
    </row>
    <row r="11" spans="1:25" x14ac:dyDescent="0.25">
      <c r="A11" s="4" t="str">
        <f t="shared" si="0"/>
        <v>Московский</v>
      </c>
      <c r="B11" s="12" t="str">
        <f t="shared" si="1"/>
        <v>ГБОУ СОШ №536</v>
      </c>
      <c r="C11" s="6">
        <f t="shared" si="1"/>
        <v>11536</v>
      </c>
      <c r="D11" s="6" t="str">
        <f t="shared" si="1"/>
        <v>СОШ</v>
      </c>
      <c r="E11" s="8" t="str">
        <f t="shared" si="1"/>
        <v>2а</v>
      </c>
      <c r="F11" s="8">
        <f t="shared" si="1"/>
        <v>68</v>
      </c>
      <c r="G11" s="8">
        <f t="shared" si="1"/>
        <v>60</v>
      </c>
      <c r="H11" s="9">
        <v>1</v>
      </c>
      <c r="I11" s="9"/>
      <c r="J11" s="10">
        <v>1</v>
      </c>
      <c r="K11" s="10"/>
      <c r="L11" s="9">
        <v>2</v>
      </c>
      <c r="M11" s="9"/>
      <c r="N11" s="10"/>
      <c r="O11" s="10">
        <v>1</v>
      </c>
      <c r="P11" s="9">
        <v>1</v>
      </c>
      <c r="Q11" s="9"/>
      <c r="R11" s="10"/>
      <c r="S11" s="10">
        <v>1</v>
      </c>
      <c r="T11" s="9">
        <v>2</v>
      </c>
      <c r="U11" s="9"/>
      <c r="V11" s="11">
        <f t="shared" si="2"/>
        <v>9</v>
      </c>
      <c r="X11" s="118">
        <v>7</v>
      </c>
      <c r="Y11" s="50">
        <f>COUNTIF(V$4:V149,X11)</f>
        <v>9</v>
      </c>
    </row>
    <row r="12" spans="1:25" x14ac:dyDescent="0.25">
      <c r="A12" s="4" t="str">
        <f t="shared" si="0"/>
        <v>Московский</v>
      </c>
      <c r="B12" s="12" t="str">
        <f t="shared" si="1"/>
        <v>ГБОУ СОШ №536</v>
      </c>
      <c r="C12" s="6">
        <f t="shared" si="1"/>
        <v>11536</v>
      </c>
      <c r="D12" s="6" t="str">
        <f t="shared" si="1"/>
        <v>СОШ</v>
      </c>
      <c r="E12" s="8" t="str">
        <f t="shared" si="1"/>
        <v>2а</v>
      </c>
      <c r="F12" s="8">
        <f t="shared" si="1"/>
        <v>68</v>
      </c>
      <c r="G12" s="8">
        <f t="shared" si="1"/>
        <v>60</v>
      </c>
      <c r="H12" s="9"/>
      <c r="I12" s="9">
        <v>1</v>
      </c>
      <c r="J12" s="10">
        <v>1</v>
      </c>
      <c r="K12" s="10"/>
      <c r="L12" s="9">
        <v>2</v>
      </c>
      <c r="M12" s="9"/>
      <c r="N12" s="10"/>
      <c r="O12" s="10">
        <v>1</v>
      </c>
      <c r="P12" s="9">
        <v>1</v>
      </c>
      <c r="Q12" s="9"/>
      <c r="R12" s="10"/>
      <c r="S12" s="10">
        <v>1</v>
      </c>
      <c r="T12" s="9"/>
      <c r="U12" s="9">
        <v>2</v>
      </c>
      <c r="V12" s="11">
        <f t="shared" si="2"/>
        <v>9</v>
      </c>
      <c r="X12" s="118">
        <v>8</v>
      </c>
      <c r="Y12" s="50">
        <f>COUNTIF(V$4:V150,X12)</f>
        <v>8</v>
      </c>
    </row>
    <row r="13" spans="1:25" x14ac:dyDescent="0.25">
      <c r="A13" s="4" t="str">
        <f t="shared" si="0"/>
        <v>Московский</v>
      </c>
      <c r="B13" s="12" t="str">
        <f t="shared" si="1"/>
        <v>ГБОУ СОШ №536</v>
      </c>
      <c r="C13" s="6">
        <f t="shared" si="1"/>
        <v>11536</v>
      </c>
      <c r="D13" s="6" t="str">
        <f t="shared" si="1"/>
        <v>СОШ</v>
      </c>
      <c r="E13" s="8" t="str">
        <f t="shared" si="1"/>
        <v>2а</v>
      </c>
      <c r="F13" s="8">
        <f t="shared" si="1"/>
        <v>68</v>
      </c>
      <c r="G13" s="8">
        <f t="shared" si="1"/>
        <v>60</v>
      </c>
      <c r="H13" s="9"/>
      <c r="I13" s="9">
        <v>2</v>
      </c>
      <c r="J13" s="10">
        <v>1</v>
      </c>
      <c r="K13" s="10"/>
      <c r="L13" s="9"/>
      <c r="M13" s="9">
        <v>1</v>
      </c>
      <c r="N13" s="10"/>
      <c r="O13" s="10">
        <v>1</v>
      </c>
      <c r="P13" s="9">
        <v>1</v>
      </c>
      <c r="Q13" s="9"/>
      <c r="R13" s="10">
        <v>1</v>
      </c>
      <c r="S13" s="10"/>
      <c r="T13" s="9"/>
      <c r="U13" s="9">
        <v>2</v>
      </c>
      <c r="V13" s="11">
        <f t="shared" si="2"/>
        <v>9</v>
      </c>
      <c r="X13" s="118">
        <v>9</v>
      </c>
      <c r="Y13" s="50">
        <f>COUNTIF(V$4:V151,X13)</f>
        <v>21</v>
      </c>
    </row>
    <row r="14" spans="1:25" x14ac:dyDescent="0.25">
      <c r="A14" s="4" t="str">
        <f t="shared" si="0"/>
        <v>Московский</v>
      </c>
      <c r="B14" s="12" t="str">
        <f t="shared" si="1"/>
        <v>ГБОУ СОШ №536</v>
      </c>
      <c r="C14" s="6">
        <f t="shared" si="1"/>
        <v>11536</v>
      </c>
      <c r="D14" s="6" t="str">
        <f t="shared" si="1"/>
        <v>СОШ</v>
      </c>
      <c r="E14" s="8" t="str">
        <f t="shared" si="1"/>
        <v>2а</v>
      </c>
      <c r="F14" s="8">
        <f t="shared" si="1"/>
        <v>68</v>
      </c>
      <c r="G14" s="8">
        <f t="shared" si="1"/>
        <v>60</v>
      </c>
      <c r="H14" s="9">
        <v>1</v>
      </c>
      <c r="I14" s="9"/>
      <c r="J14" s="10">
        <v>1</v>
      </c>
      <c r="K14" s="10"/>
      <c r="L14" s="9">
        <v>1</v>
      </c>
      <c r="M14" s="9"/>
      <c r="N14" s="10"/>
      <c r="O14" s="10">
        <v>1</v>
      </c>
      <c r="P14" s="9">
        <v>2</v>
      </c>
      <c r="Q14" s="9"/>
      <c r="R14" s="10">
        <v>1</v>
      </c>
      <c r="S14" s="10"/>
      <c r="T14" s="9">
        <v>1</v>
      </c>
      <c r="U14" s="9"/>
      <c r="V14" s="11">
        <f t="shared" si="2"/>
        <v>8</v>
      </c>
      <c r="X14" s="118">
        <v>10</v>
      </c>
      <c r="Y14" s="50">
        <f>COUNTIF(V$4:V152,X14)</f>
        <v>13</v>
      </c>
    </row>
    <row r="15" spans="1:25" x14ac:dyDescent="0.25">
      <c r="A15" s="4" t="str">
        <f t="shared" si="0"/>
        <v>Московский</v>
      </c>
      <c r="B15" s="12" t="str">
        <f t="shared" si="1"/>
        <v>ГБОУ СОШ №536</v>
      </c>
      <c r="C15" s="6">
        <f t="shared" si="1"/>
        <v>11536</v>
      </c>
      <c r="D15" s="6" t="str">
        <f t="shared" si="1"/>
        <v>СОШ</v>
      </c>
      <c r="E15" s="8" t="str">
        <f t="shared" si="1"/>
        <v>2а</v>
      </c>
      <c r="F15" s="8">
        <f t="shared" si="1"/>
        <v>68</v>
      </c>
      <c r="G15" s="8">
        <f t="shared" si="1"/>
        <v>60</v>
      </c>
      <c r="H15" s="9">
        <v>1</v>
      </c>
      <c r="I15" s="9"/>
      <c r="J15" s="10"/>
      <c r="K15" s="10">
        <v>1</v>
      </c>
      <c r="L15" s="9">
        <v>2</v>
      </c>
      <c r="M15" s="9"/>
      <c r="N15" s="10">
        <v>1</v>
      </c>
      <c r="O15" s="10"/>
      <c r="P15" s="9">
        <v>1</v>
      </c>
      <c r="Q15" s="9"/>
      <c r="R15" s="10">
        <v>1</v>
      </c>
      <c r="S15" s="10"/>
      <c r="T15" s="9">
        <v>2</v>
      </c>
      <c r="U15" s="9"/>
      <c r="V15" s="11">
        <f t="shared" si="2"/>
        <v>9</v>
      </c>
      <c r="X15" s="118">
        <v>11</v>
      </c>
      <c r="Y15" s="50">
        <f>COUNTIF(V$4:V153,X15)</f>
        <v>5</v>
      </c>
    </row>
    <row r="16" spans="1:25" x14ac:dyDescent="0.25">
      <c r="A16" s="4" t="str">
        <f t="shared" si="0"/>
        <v>Московский</v>
      </c>
      <c r="B16" s="12" t="str">
        <f t="shared" si="1"/>
        <v>ГБОУ СОШ №536</v>
      </c>
      <c r="C16" s="6">
        <f t="shared" si="1"/>
        <v>11536</v>
      </c>
      <c r="D16" s="6" t="str">
        <f t="shared" si="1"/>
        <v>СОШ</v>
      </c>
      <c r="E16" s="8" t="str">
        <f t="shared" si="1"/>
        <v>2а</v>
      </c>
      <c r="F16" s="8">
        <f t="shared" si="1"/>
        <v>68</v>
      </c>
      <c r="G16" s="8">
        <f t="shared" si="1"/>
        <v>60</v>
      </c>
      <c r="H16" s="9">
        <v>1</v>
      </c>
      <c r="I16" s="9"/>
      <c r="J16" s="10">
        <v>1</v>
      </c>
      <c r="K16" s="10"/>
      <c r="L16" s="9"/>
      <c r="M16" s="9">
        <v>1</v>
      </c>
      <c r="N16" s="10">
        <v>1</v>
      </c>
      <c r="O16" s="10"/>
      <c r="P16" s="9">
        <v>2</v>
      </c>
      <c r="Q16" s="9"/>
      <c r="R16" s="10">
        <v>1</v>
      </c>
      <c r="S16" s="10"/>
      <c r="T16" s="9">
        <v>1</v>
      </c>
      <c r="U16" s="9"/>
      <c r="V16" s="11">
        <f t="shared" si="2"/>
        <v>8</v>
      </c>
      <c r="Y16" s="156">
        <f>SUM(Y4:Y15)</f>
        <v>60</v>
      </c>
    </row>
    <row r="17" spans="1:22" x14ac:dyDescent="0.25">
      <c r="A17" s="4" t="str">
        <f t="shared" si="0"/>
        <v>Московский</v>
      </c>
      <c r="B17" s="12" t="str">
        <f t="shared" si="1"/>
        <v>ГБОУ СОШ №536</v>
      </c>
      <c r="C17" s="6">
        <f t="shared" si="1"/>
        <v>11536</v>
      </c>
      <c r="D17" s="6" t="str">
        <f t="shared" si="1"/>
        <v>СОШ</v>
      </c>
      <c r="E17" s="8" t="str">
        <f t="shared" si="1"/>
        <v>2а</v>
      </c>
      <c r="F17" s="8">
        <f t="shared" si="1"/>
        <v>68</v>
      </c>
      <c r="G17" s="8">
        <f t="shared" si="1"/>
        <v>60</v>
      </c>
      <c r="H17" s="9">
        <v>1</v>
      </c>
      <c r="I17" s="9"/>
      <c r="J17" s="10">
        <v>1</v>
      </c>
      <c r="K17" s="10"/>
      <c r="L17" s="9"/>
      <c r="M17" s="9">
        <v>2</v>
      </c>
      <c r="N17" s="10"/>
      <c r="O17" s="10">
        <v>1</v>
      </c>
      <c r="P17" s="9">
        <v>1</v>
      </c>
      <c r="Q17" s="9"/>
      <c r="R17" s="10"/>
      <c r="S17" s="10">
        <v>1</v>
      </c>
      <c r="T17" s="9"/>
      <c r="U17" s="9">
        <v>2</v>
      </c>
      <c r="V17" s="11">
        <f t="shared" si="2"/>
        <v>9</v>
      </c>
    </row>
    <row r="18" spans="1:22" x14ac:dyDescent="0.25">
      <c r="A18" s="4" t="str">
        <f t="shared" si="0"/>
        <v>Московский</v>
      </c>
      <c r="B18" s="12" t="str">
        <f t="shared" si="1"/>
        <v>ГБОУ СОШ №536</v>
      </c>
      <c r="C18" s="6">
        <f t="shared" si="1"/>
        <v>11536</v>
      </c>
      <c r="D18" s="6" t="str">
        <f t="shared" si="1"/>
        <v>СОШ</v>
      </c>
      <c r="E18" s="8" t="str">
        <f t="shared" si="1"/>
        <v>2а</v>
      </c>
      <c r="F18" s="8">
        <f t="shared" si="1"/>
        <v>68</v>
      </c>
      <c r="G18" s="8">
        <f t="shared" si="1"/>
        <v>60</v>
      </c>
      <c r="H18" s="9">
        <v>2</v>
      </c>
      <c r="I18" s="9"/>
      <c r="J18" s="10"/>
      <c r="K18" s="10">
        <v>1</v>
      </c>
      <c r="L18" s="9"/>
      <c r="M18" s="9">
        <v>1</v>
      </c>
      <c r="N18" s="10">
        <v>1</v>
      </c>
      <c r="O18" s="10"/>
      <c r="P18" s="9">
        <v>1</v>
      </c>
      <c r="Q18" s="9"/>
      <c r="R18" s="10"/>
      <c r="S18" s="10">
        <v>1</v>
      </c>
      <c r="T18" s="9">
        <v>1</v>
      </c>
      <c r="U18" s="9"/>
      <c r="V18" s="11">
        <f t="shared" si="2"/>
        <v>8</v>
      </c>
    </row>
    <row r="19" spans="1:22" x14ac:dyDescent="0.25">
      <c r="A19" s="4" t="str">
        <f t="shared" si="0"/>
        <v>Московский</v>
      </c>
      <c r="B19" s="12" t="str">
        <f t="shared" si="1"/>
        <v>ГБОУ СОШ №536</v>
      </c>
      <c r="C19" s="6">
        <f t="shared" si="1"/>
        <v>11536</v>
      </c>
      <c r="D19" s="6" t="str">
        <f t="shared" si="1"/>
        <v>СОШ</v>
      </c>
      <c r="E19" s="8" t="str">
        <f t="shared" si="1"/>
        <v>2а</v>
      </c>
      <c r="F19" s="8">
        <f t="shared" si="1"/>
        <v>68</v>
      </c>
      <c r="G19" s="8">
        <f t="shared" si="1"/>
        <v>60</v>
      </c>
      <c r="H19" s="9">
        <v>1</v>
      </c>
      <c r="I19" s="9"/>
      <c r="J19" s="10"/>
      <c r="K19" s="10">
        <v>1</v>
      </c>
      <c r="L19" s="9">
        <v>1</v>
      </c>
      <c r="M19" s="9"/>
      <c r="N19" s="10"/>
      <c r="O19" s="10">
        <v>1</v>
      </c>
      <c r="P19" s="9">
        <v>1</v>
      </c>
      <c r="Q19" s="9"/>
      <c r="R19" s="10">
        <v>1</v>
      </c>
      <c r="S19" s="10"/>
      <c r="T19" s="9">
        <v>1</v>
      </c>
      <c r="U19" s="9"/>
      <c r="V19" s="11">
        <f t="shared" si="2"/>
        <v>7</v>
      </c>
    </row>
    <row r="20" spans="1:22" x14ac:dyDescent="0.25">
      <c r="A20" s="4" t="str">
        <f t="shared" si="0"/>
        <v>Московский</v>
      </c>
      <c r="B20" s="12" t="str">
        <f t="shared" si="1"/>
        <v>ГБОУ СОШ №536</v>
      </c>
      <c r="C20" s="6">
        <f t="shared" si="1"/>
        <v>11536</v>
      </c>
      <c r="D20" s="6" t="str">
        <f t="shared" si="1"/>
        <v>СОШ</v>
      </c>
      <c r="E20" s="8" t="str">
        <f t="shared" si="1"/>
        <v>2а</v>
      </c>
      <c r="F20" s="8">
        <f t="shared" si="1"/>
        <v>68</v>
      </c>
      <c r="G20" s="8">
        <f t="shared" si="1"/>
        <v>60</v>
      </c>
      <c r="H20" s="9">
        <v>2</v>
      </c>
      <c r="I20" s="9"/>
      <c r="J20" s="10"/>
      <c r="K20" s="10">
        <v>1</v>
      </c>
      <c r="L20" s="9">
        <v>1</v>
      </c>
      <c r="M20" s="9"/>
      <c r="N20" s="10"/>
      <c r="O20" s="10">
        <v>1</v>
      </c>
      <c r="P20" s="9"/>
      <c r="Q20" s="9">
        <v>1</v>
      </c>
      <c r="R20" s="10"/>
      <c r="S20" s="10">
        <v>1</v>
      </c>
      <c r="T20" s="9">
        <v>0</v>
      </c>
      <c r="U20" s="9"/>
      <c r="V20" s="11">
        <f t="shared" si="2"/>
        <v>7</v>
      </c>
    </row>
    <row r="21" spans="1:22" x14ac:dyDescent="0.25">
      <c r="A21" s="4" t="str">
        <f t="shared" si="0"/>
        <v>Московский</v>
      </c>
      <c r="B21" s="12" t="str">
        <f t="shared" ref="B21:G21" si="3">B20</f>
        <v>ГБОУ СОШ №536</v>
      </c>
      <c r="C21" s="6">
        <f t="shared" si="3"/>
        <v>11536</v>
      </c>
      <c r="D21" s="6" t="str">
        <f t="shared" si="3"/>
        <v>СОШ</v>
      </c>
      <c r="E21" s="8" t="str">
        <f t="shared" si="3"/>
        <v>2а</v>
      </c>
      <c r="F21" s="8">
        <f t="shared" si="3"/>
        <v>68</v>
      </c>
      <c r="G21" s="8">
        <f t="shared" si="3"/>
        <v>60</v>
      </c>
      <c r="H21" s="9">
        <v>1</v>
      </c>
      <c r="I21" s="9"/>
      <c r="J21" s="10"/>
      <c r="K21" s="10">
        <v>1</v>
      </c>
      <c r="L21" s="9"/>
      <c r="M21" s="9">
        <v>1</v>
      </c>
      <c r="N21" s="10"/>
      <c r="O21" s="10">
        <v>1</v>
      </c>
      <c r="P21" s="9">
        <v>1</v>
      </c>
      <c r="Q21" s="9"/>
      <c r="R21" s="10"/>
      <c r="S21" s="10">
        <v>1</v>
      </c>
      <c r="T21" s="9">
        <v>1</v>
      </c>
      <c r="U21" s="9"/>
      <c r="V21" s="11">
        <f t="shared" si="2"/>
        <v>7</v>
      </c>
    </row>
    <row r="22" spans="1:22" x14ac:dyDescent="0.25">
      <c r="A22" s="4" t="str">
        <f t="shared" ref="A22:G37" si="4">A21</f>
        <v>Московский</v>
      </c>
      <c r="B22" s="12" t="str">
        <f t="shared" si="4"/>
        <v>ГБОУ СОШ №536</v>
      </c>
      <c r="C22" s="6">
        <f t="shared" si="4"/>
        <v>11536</v>
      </c>
      <c r="D22" s="6" t="str">
        <f t="shared" si="4"/>
        <v>СОШ</v>
      </c>
      <c r="E22" s="8" t="str">
        <f t="shared" si="4"/>
        <v>2а</v>
      </c>
      <c r="F22" s="8">
        <f t="shared" si="4"/>
        <v>68</v>
      </c>
      <c r="G22" s="8">
        <f t="shared" si="4"/>
        <v>60</v>
      </c>
      <c r="H22" s="9">
        <v>2</v>
      </c>
      <c r="I22" s="9"/>
      <c r="J22" s="10">
        <v>1</v>
      </c>
      <c r="K22" s="10"/>
      <c r="L22" s="9"/>
      <c r="M22" s="9">
        <v>1</v>
      </c>
      <c r="N22" s="10"/>
      <c r="O22" s="10">
        <v>1</v>
      </c>
      <c r="P22" s="9">
        <v>1</v>
      </c>
      <c r="Q22" s="9"/>
      <c r="R22" s="10"/>
      <c r="S22" s="10">
        <v>1</v>
      </c>
      <c r="T22" s="9">
        <v>2</v>
      </c>
      <c r="U22" s="9"/>
      <c r="V22" s="11">
        <f t="shared" si="2"/>
        <v>9</v>
      </c>
    </row>
    <row r="23" spans="1:22" x14ac:dyDescent="0.25">
      <c r="A23" s="4" t="str">
        <f t="shared" si="4"/>
        <v>Московский</v>
      </c>
      <c r="B23" s="12" t="str">
        <f t="shared" si="4"/>
        <v>ГБОУ СОШ №536</v>
      </c>
      <c r="C23" s="6">
        <f t="shared" si="4"/>
        <v>11536</v>
      </c>
      <c r="D23" s="6" t="str">
        <f t="shared" si="4"/>
        <v>СОШ</v>
      </c>
      <c r="E23" s="8" t="str">
        <f t="shared" si="4"/>
        <v>2а</v>
      </c>
      <c r="F23" s="8">
        <f t="shared" si="4"/>
        <v>68</v>
      </c>
      <c r="G23" s="8">
        <f t="shared" si="4"/>
        <v>60</v>
      </c>
      <c r="H23" s="9"/>
      <c r="I23" s="9">
        <v>1</v>
      </c>
      <c r="J23" s="10">
        <v>1</v>
      </c>
      <c r="K23" s="10"/>
      <c r="L23" s="9">
        <v>2</v>
      </c>
      <c r="M23" s="9"/>
      <c r="N23" s="10"/>
      <c r="O23" s="10">
        <v>1</v>
      </c>
      <c r="P23" s="9">
        <v>2</v>
      </c>
      <c r="Q23" s="9"/>
      <c r="R23" s="10">
        <v>1</v>
      </c>
      <c r="S23" s="10"/>
      <c r="T23" s="9">
        <v>1</v>
      </c>
      <c r="U23" s="9"/>
      <c r="V23" s="11">
        <f t="shared" si="2"/>
        <v>9</v>
      </c>
    </row>
    <row r="24" spans="1:22" x14ac:dyDescent="0.25">
      <c r="A24" s="4" t="str">
        <f t="shared" si="4"/>
        <v>Московский</v>
      </c>
      <c r="B24" s="12" t="str">
        <f t="shared" si="4"/>
        <v>ГБОУ СОШ №536</v>
      </c>
      <c r="C24" s="6">
        <f t="shared" si="4"/>
        <v>11536</v>
      </c>
      <c r="D24" s="6" t="str">
        <f t="shared" si="4"/>
        <v>СОШ</v>
      </c>
      <c r="E24" s="8" t="str">
        <f t="shared" si="4"/>
        <v>2а</v>
      </c>
      <c r="F24" s="8">
        <f t="shared" si="4"/>
        <v>68</v>
      </c>
      <c r="G24" s="8">
        <f t="shared" si="4"/>
        <v>60</v>
      </c>
      <c r="H24" s="9"/>
      <c r="I24" s="9">
        <v>1</v>
      </c>
      <c r="J24" s="10"/>
      <c r="K24" s="10">
        <v>1</v>
      </c>
      <c r="L24" s="9">
        <v>2</v>
      </c>
      <c r="M24" s="9"/>
      <c r="N24" s="10"/>
      <c r="O24" s="10">
        <v>1</v>
      </c>
      <c r="P24" s="9">
        <v>2</v>
      </c>
      <c r="Q24" s="9"/>
      <c r="R24" s="10">
        <v>1</v>
      </c>
      <c r="S24" s="10"/>
      <c r="T24" s="9">
        <v>1</v>
      </c>
      <c r="U24" s="9"/>
      <c r="V24" s="11">
        <f t="shared" si="2"/>
        <v>9</v>
      </c>
    </row>
    <row r="25" spans="1:22" x14ac:dyDescent="0.25">
      <c r="A25" s="4" t="str">
        <f t="shared" si="4"/>
        <v>Московский</v>
      </c>
      <c r="B25" s="12" t="str">
        <f t="shared" si="4"/>
        <v>ГБОУ СОШ №536</v>
      </c>
      <c r="C25" s="6">
        <f t="shared" si="4"/>
        <v>11536</v>
      </c>
      <c r="D25" s="6" t="str">
        <f t="shared" si="4"/>
        <v>СОШ</v>
      </c>
      <c r="E25" s="8" t="str">
        <f t="shared" si="4"/>
        <v>2а</v>
      </c>
      <c r="F25" s="8">
        <f t="shared" si="4"/>
        <v>68</v>
      </c>
      <c r="G25" s="8">
        <f t="shared" si="4"/>
        <v>60</v>
      </c>
      <c r="H25" s="9">
        <v>1</v>
      </c>
      <c r="I25" s="9"/>
      <c r="J25" s="10">
        <v>1</v>
      </c>
      <c r="K25" s="10"/>
      <c r="L25" s="9">
        <v>2</v>
      </c>
      <c r="M25" s="9"/>
      <c r="N25" s="10"/>
      <c r="O25" s="10">
        <v>1</v>
      </c>
      <c r="P25" s="9">
        <v>1</v>
      </c>
      <c r="Q25" s="9"/>
      <c r="R25" s="10"/>
      <c r="S25" s="10">
        <v>1</v>
      </c>
      <c r="T25" s="9">
        <v>2</v>
      </c>
      <c r="U25" s="9"/>
      <c r="V25" s="11">
        <f t="shared" si="2"/>
        <v>9</v>
      </c>
    </row>
    <row r="26" spans="1:22" x14ac:dyDescent="0.25">
      <c r="A26" s="4" t="str">
        <f t="shared" si="4"/>
        <v>Московский</v>
      </c>
      <c r="B26" s="12" t="str">
        <f t="shared" si="4"/>
        <v>ГБОУ СОШ №536</v>
      </c>
      <c r="C26" s="6">
        <f t="shared" si="4"/>
        <v>11536</v>
      </c>
      <c r="D26" s="6" t="str">
        <f t="shared" si="4"/>
        <v>СОШ</v>
      </c>
      <c r="E26" s="8" t="str">
        <f t="shared" si="4"/>
        <v>2а</v>
      </c>
      <c r="F26" s="8">
        <f t="shared" si="4"/>
        <v>68</v>
      </c>
      <c r="G26" s="8">
        <f t="shared" si="4"/>
        <v>60</v>
      </c>
      <c r="H26" s="9"/>
      <c r="I26" s="9">
        <v>1</v>
      </c>
      <c r="J26" s="10">
        <v>1</v>
      </c>
      <c r="K26" s="10"/>
      <c r="L26" s="9"/>
      <c r="M26" s="9">
        <v>2</v>
      </c>
      <c r="N26" s="10">
        <v>1</v>
      </c>
      <c r="O26" s="10"/>
      <c r="P26" s="9">
        <v>1</v>
      </c>
      <c r="Q26" s="9"/>
      <c r="R26" s="10"/>
      <c r="S26" s="10">
        <v>1</v>
      </c>
      <c r="T26" s="9">
        <v>1</v>
      </c>
      <c r="U26" s="9"/>
      <c r="V26" s="11">
        <f t="shared" si="2"/>
        <v>8</v>
      </c>
    </row>
    <row r="27" spans="1:22" x14ac:dyDescent="0.25">
      <c r="A27" s="4" t="str">
        <f t="shared" si="4"/>
        <v>Московский</v>
      </c>
      <c r="B27" s="12" t="str">
        <f t="shared" si="4"/>
        <v>ГБОУ СОШ №536</v>
      </c>
      <c r="C27" s="6">
        <f t="shared" si="4"/>
        <v>11536</v>
      </c>
      <c r="D27" s="6" t="str">
        <f t="shared" si="4"/>
        <v>СОШ</v>
      </c>
      <c r="E27" s="8" t="str">
        <f t="shared" si="4"/>
        <v>2а</v>
      </c>
      <c r="F27" s="8">
        <f t="shared" si="4"/>
        <v>68</v>
      </c>
      <c r="G27" s="8">
        <f t="shared" si="4"/>
        <v>60</v>
      </c>
      <c r="H27" s="9">
        <v>2</v>
      </c>
      <c r="I27" s="9"/>
      <c r="J27" s="10">
        <v>1</v>
      </c>
      <c r="K27" s="10"/>
      <c r="L27" s="9">
        <v>2</v>
      </c>
      <c r="M27" s="9"/>
      <c r="N27" s="10"/>
      <c r="O27" s="10">
        <v>1</v>
      </c>
      <c r="P27" s="9">
        <v>1</v>
      </c>
      <c r="Q27" s="9"/>
      <c r="R27" s="10">
        <v>1</v>
      </c>
      <c r="S27" s="10"/>
      <c r="T27" s="9">
        <v>1</v>
      </c>
      <c r="U27" s="9"/>
      <c r="V27" s="11">
        <f t="shared" si="2"/>
        <v>9</v>
      </c>
    </row>
    <row r="28" spans="1:22" x14ac:dyDescent="0.25">
      <c r="A28" s="4" t="str">
        <f t="shared" si="4"/>
        <v>Московский</v>
      </c>
      <c r="B28" s="12" t="str">
        <f t="shared" si="4"/>
        <v>ГБОУ СОШ №536</v>
      </c>
      <c r="C28" s="6">
        <f t="shared" si="4"/>
        <v>11536</v>
      </c>
      <c r="D28" s="6" t="str">
        <f t="shared" si="4"/>
        <v>СОШ</v>
      </c>
      <c r="E28" s="8" t="str">
        <f t="shared" si="4"/>
        <v>2а</v>
      </c>
      <c r="F28" s="8">
        <f t="shared" si="4"/>
        <v>68</v>
      </c>
      <c r="G28" s="8">
        <f t="shared" si="4"/>
        <v>60</v>
      </c>
      <c r="H28" s="9">
        <v>2</v>
      </c>
      <c r="I28" s="9"/>
      <c r="J28" s="10"/>
      <c r="K28" s="10">
        <v>1</v>
      </c>
      <c r="L28" s="9">
        <v>2</v>
      </c>
      <c r="M28" s="9"/>
      <c r="N28" s="10">
        <v>1</v>
      </c>
      <c r="O28" s="10"/>
      <c r="P28" s="9">
        <v>1</v>
      </c>
      <c r="Q28" s="9"/>
      <c r="R28" s="10"/>
      <c r="S28" s="10">
        <v>1</v>
      </c>
      <c r="T28" s="9">
        <v>1</v>
      </c>
      <c r="U28" s="9"/>
      <c r="V28" s="11">
        <f t="shared" si="2"/>
        <v>9</v>
      </c>
    </row>
    <row r="29" spans="1:22" x14ac:dyDescent="0.25">
      <c r="A29" s="4" t="str">
        <f t="shared" si="4"/>
        <v>Московский</v>
      </c>
      <c r="B29" s="12" t="str">
        <f t="shared" si="4"/>
        <v>ГБОУ СОШ №536</v>
      </c>
      <c r="C29" s="6">
        <f t="shared" si="4"/>
        <v>11536</v>
      </c>
      <c r="D29" s="6" t="str">
        <f t="shared" si="4"/>
        <v>СОШ</v>
      </c>
      <c r="E29" s="8" t="str">
        <f t="shared" si="4"/>
        <v>2а</v>
      </c>
      <c r="F29" s="8">
        <f t="shared" si="4"/>
        <v>68</v>
      </c>
      <c r="G29" s="8">
        <f t="shared" si="4"/>
        <v>60</v>
      </c>
      <c r="H29" s="9"/>
      <c r="I29" s="9">
        <v>2</v>
      </c>
      <c r="J29" s="10"/>
      <c r="K29" s="10">
        <v>1</v>
      </c>
      <c r="L29" s="9"/>
      <c r="M29" s="9">
        <v>1</v>
      </c>
      <c r="N29" s="10"/>
      <c r="O29" s="10">
        <v>1</v>
      </c>
      <c r="P29" s="9">
        <v>2</v>
      </c>
      <c r="Q29" s="9"/>
      <c r="R29" s="10"/>
      <c r="S29" s="10">
        <v>1</v>
      </c>
      <c r="T29" s="9">
        <v>1</v>
      </c>
      <c r="U29" s="9"/>
      <c r="V29" s="11">
        <f t="shared" si="2"/>
        <v>9</v>
      </c>
    </row>
    <row r="30" spans="1:22" x14ac:dyDescent="0.25">
      <c r="A30" s="4" t="str">
        <f t="shared" si="4"/>
        <v>Московский</v>
      </c>
      <c r="B30" s="12" t="str">
        <f t="shared" si="4"/>
        <v>ГБОУ СОШ №536</v>
      </c>
      <c r="C30" s="6">
        <f t="shared" si="4"/>
        <v>11536</v>
      </c>
      <c r="D30" s="6" t="str">
        <f t="shared" si="4"/>
        <v>СОШ</v>
      </c>
      <c r="E30" s="8" t="str">
        <f t="shared" si="4"/>
        <v>2а</v>
      </c>
      <c r="F30" s="8">
        <f t="shared" si="4"/>
        <v>68</v>
      </c>
      <c r="G30" s="8">
        <f t="shared" si="4"/>
        <v>60</v>
      </c>
      <c r="H30" s="9">
        <v>2</v>
      </c>
      <c r="I30" s="9"/>
      <c r="J30" s="10">
        <v>1</v>
      </c>
      <c r="K30" s="10"/>
      <c r="L30" s="9">
        <v>2</v>
      </c>
      <c r="M30" s="9"/>
      <c r="N30" s="10"/>
      <c r="O30" s="10">
        <v>1</v>
      </c>
      <c r="P30" s="9">
        <v>2</v>
      </c>
      <c r="Q30" s="9"/>
      <c r="R30" s="10">
        <v>1</v>
      </c>
      <c r="S30" s="10"/>
      <c r="T30" s="9">
        <v>1</v>
      </c>
      <c r="U30" s="9"/>
      <c r="V30" s="11">
        <f t="shared" si="2"/>
        <v>10</v>
      </c>
    </row>
    <row r="31" spans="1:22" x14ac:dyDescent="0.25">
      <c r="A31" s="4" t="str">
        <f t="shared" si="4"/>
        <v>Московский</v>
      </c>
      <c r="B31" s="12" t="str">
        <f t="shared" si="4"/>
        <v>ГБОУ СОШ №536</v>
      </c>
      <c r="C31" s="6">
        <f t="shared" si="4"/>
        <v>11536</v>
      </c>
      <c r="D31" s="6" t="str">
        <f t="shared" si="4"/>
        <v>СОШ</v>
      </c>
      <c r="E31" s="8" t="str">
        <f t="shared" si="4"/>
        <v>2а</v>
      </c>
      <c r="F31" s="8">
        <f t="shared" si="4"/>
        <v>68</v>
      </c>
      <c r="G31" s="8">
        <f t="shared" si="4"/>
        <v>60</v>
      </c>
      <c r="H31" s="9"/>
      <c r="I31" s="9">
        <v>1</v>
      </c>
      <c r="J31" s="10"/>
      <c r="K31" s="10">
        <v>1</v>
      </c>
      <c r="L31" s="9"/>
      <c r="M31" s="9">
        <v>2</v>
      </c>
      <c r="N31" s="10">
        <v>1</v>
      </c>
      <c r="O31" s="10"/>
      <c r="P31" s="9">
        <v>2</v>
      </c>
      <c r="Q31" s="9"/>
      <c r="R31" s="10"/>
      <c r="S31" s="10">
        <v>1</v>
      </c>
      <c r="T31" s="9">
        <v>1</v>
      </c>
      <c r="U31" s="9"/>
      <c r="V31" s="11">
        <f t="shared" si="2"/>
        <v>9</v>
      </c>
    </row>
    <row r="32" spans="1:22" x14ac:dyDescent="0.25">
      <c r="A32" s="4" t="str">
        <f t="shared" si="4"/>
        <v>Московский</v>
      </c>
      <c r="B32" s="12" t="str">
        <f t="shared" si="4"/>
        <v>ГБОУ СОШ №536</v>
      </c>
      <c r="C32" s="6">
        <f t="shared" si="4"/>
        <v>11536</v>
      </c>
      <c r="D32" s="6" t="str">
        <f t="shared" si="4"/>
        <v>СОШ</v>
      </c>
      <c r="E32" s="8" t="str">
        <f t="shared" si="4"/>
        <v>2а</v>
      </c>
      <c r="F32" s="8">
        <f t="shared" si="4"/>
        <v>68</v>
      </c>
      <c r="G32" s="8">
        <f t="shared" si="4"/>
        <v>60</v>
      </c>
      <c r="H32" s="9"/>
      <c r="I32" s="9">
        <v>2</v>
      </c>
      <c r="J32" s="10">
        <v>1</v>
      </c>
      <c r="K32" s="10"/>
      <c r="L32" s="9"/>
      <c r="M32" s="9">
        <v>2</v>
      </c>
      <c r="N32" s="10"/>
      <c r="O32" s="10">
        <v>1</v>
      </c>
      <c r="P32" s="9">
        <v>1</v>
      </c>
      <c r="Q32" s="9"/>
      <c r="R32" s="10"/>
      <c r="S32" s="10">
        <v>1</v>
      </c>
      <c r="T32" s="9">
        <v>1</v>
      </c>
      <c r="U32" s="9"/>
      <c r="V32" s="11">
        <f t="shared" si="2"/>
        <v>9</v>
      </c>
    </row>
    <row r="33" spans="1:22" x14ac:dyDescent="0.25">
      <c r="A33" s="4" t="str">
        <f t="shared" si="4"/>
        <v>Московский</v>
      </c>
      <c r="B33" s="12" t="str">
        <f t="shared" si="4"/>
        <v>ГБОУ СОШ №536</v>
      </c>
      <c r="C33" s="6">
        <f t="shared" si="4"/>
        <v>11536</v>
      </c>
      <c r="D33" s="6" t="str">
        <f t="shared" si="4"/>
        <v>СОШ</v>
      </c>
      <c r="E33" s="8" t="str">
        <f t="shared" si="4"/>
        <v>2а</v>
      </c>
      <c r="F33" s="8">
        <f t="shared" si="4"/>
        <v>68</v>
      </c>
      <c r="G33" s="8">
        <f t="shared" si="4"/>
        <v>60</v>
      </c>
      <c r="H33" s="9"/>
      <c r="I33" s="9">
        <v>0</v>
      </c>
      <c r="J33" s="10"/>
      <c r="K33" s="10">
        <v>1</v>
      </c>
      <c r="L33" s="9">
        <v>2</v>
      </c>
      <c r="M33" s="9"/>
      <c r="N33" s="10">
        <v>1</v>
      </c>
      <c r="O33" s="10"/>
      <c r="P33" s="9">
        <v>1</v>
      </c>
      <c r="Q33" s="9"/>
      <c r="R33" s="10">
        <v>1</v>
      </c>
      <c r="S33" s="10"/>
      <c r="T33" s="9">
        <v>2</v>
      </c>
      <c r="U33" s="9"/>
      <c r="V33" s="11">
        <f t="shared" si="2"/>
        <v>8</v>
      </c>
    </row>
    <row r="34" spans="1:22" x14ac:dyDescent="0.25">
      <c r="A34" s="4" t="str">
        <f t="shared" si="4"/>
        <v>Московский</v>
      </c>
      <c r="B34" s="12" t="str">
        <f t="shared" si="4"/>
        <v>ГБОУ СОШ №536</v>
      </c>
      <c r="C34" s="6">
        <f t="shared" si="4"/>
        <v>11536</v>
      </c>
      <c r="D34" s="6" t="str">
        <f t="shared" si="4"/>
        <v>СОШ</v>
      </c>
      <c r="E34" s="8" t="str">
        <f t="shared" si="4"/>
        <v>2а</v>
      </c>
      <c r="F34" s="8">
        <f t="shared" si="4"/>
        <v>68</v>
      </c>
      <c r="G34" s="8">
        <f t="shared" si="4"/>
        <v>60</v>
      </c>
      <c r="H34" s="9">
        <v>1</v>
      </c>
      <c r="I34" s="9"/>
      <c r="J34" s="10"/>
      <c r="K34" s="10">
        <v>1</v>
      </c>
      <c r="L34" s="9">
        <v>2</v>
      </c>
      <c r="M34" s="9"/>
      <c r="N34" s="10"/>
      <c r="O34" s="10">
        <v>1</v>
      </c>
      <c r="P34" s="9">
        <v>1</v>
      </c>
      <c r="Q34" s="9"/>
      <c r="R34" s="10"/>
      <c r="S34" s="10">
        <v>1</v>
      </c>
      <c r="T34" s="9">
        <v>2</v>
      </c>
      <c r="U34" s="9"/>
      <c r="V34" s="11">
        <f t="shared" si="2"/>
        <v>9</v>
      </c>
    </row>
    <row r="35" spans="1:22" x14ac:dyDescent="0.25">
      <c r="A35" s="4" t="str">
        <f t="shared" si="4"/>
        <v>Московский</v>
      </c>
      <c r="B35" s="12" t="str">
        <f t="shared" si="4"/>
        <v>ГБОУ СОШ №536</v>
      </c>
      <c r="C35" s="6">
        <f t="shared" si="4"/>
        <v>11536</v>
      </c>
      <c r="D35" s="6" t="str">
        <f t="shared" si="4"/>
        <v>СОШ</v>
      </c>
      <c r="E35" s="13" t="s">
        <v>23</v>
      </c>
      <c r="F35" s="8">
        <f t="shared" si="4"/>
        <v>68</v>
      </c>
      <c r="G35" s="8">
        <f t="shared" si="4"/>
        <v>60</v>
      </c>
      <c r="H35" s="9">
        <v>2</v>
      </c>
      <c r="I35" s="9"/>
      <c r="J35" s="10">
        <v>1</v>
      </c>
      <c r="K35" s="10"/>
      <c r="L35" s="9"/>
      <c r="M35" s="9">
        <v>1</v>
      </c>
      <c r="N35" s="10">
        <v>1</v>
      </c>
      <c r="O35" s="10"/>
      <c r="P35" s="9">
        <v>0</v>
      </c>
      <c r="Q35" s="9"/>
      <c r="R35" s="10"/>
      <c r="S35" s="10">
        <v>1</v>
      </c>
      <c r="T35" s="9">
        <v>1</v>
      </c>
      <c r="U35" s="9"/>
      <c r="V35" s="11">
        <f t="shared" si="2"/>
        <v>7</v>
      </c>
    </row>
    <row r="36" spans="1:22" x14ac:dyDescent="0.25">
      <c r="A36" s="4" t="str">
        <f t="shared" si="4"/>
        <v>Московский</v>
      </c>
      <c r="B36" s="12" t="str">
        <f t="shared" si="4"/>
        <v>ГБОУ СОШ №536</v>
      </c>
      <c r="C36" s="6">
        <f t="shared" si="4"/>
        <v>11536</v>
      </c>
      <c r="D36" s="6" t="str">
        <f t="shared" si="4"/>
        <v>СОШ</v>
      </c>
      <c r="E36" s="8" t="str">
        <f t="shared" si="4"/>
        <v>2б</v>
      </c>
      <c r="F36" s="8">
        <f t="shared" si="4"/>
        <v>68</v>
      </c>
      <c r="G36" s="8">
        <f t="shared" si="4"/>
        <v>60</v>
      </c>
      <c r="H36" s="9">
        <v>0</v>
      </c>
      <c r="I36" s="9"/>
      <c r="J36" s="10">
        <v>1</v>
      </c>
      <c r="K36" s="10"/>
      <c r="L36" s="9">
        <v>2</v>
      </c>
      <c r="M36" s="9"/>
      <c r="N36" s="10">
        <v>0</v>
      </c>
      <c r="O36" s="10"/>
      <c r="P36" s="9"/>
      <c r="Q36" s="9">
        <v>0</v>
      </c>
      <c r="R36" s="10"/>
      <c r="S36" s="10">
        <v>0</v>
      </c>
      <c r="T36" s="9"/>
      <c r="U36" s="9">
        <v>1</v>
      </c>
      <c r="V36" s="11">
        <f t="shared" si="2"/>
        <v>4</v>
      </c>
    </row>
    <row r="37" spans="1:22" x14ac:dyDescent="0.25">
      <c r="A37" s="4" t="str">
        <f t="shared" si="4"/>
        <v>Московский</v>
      </c>
      <c r="B37" s="12" t="str">
        <f t="shared" si="4"/>
        <v>ГБОУ СОШ №536</v>
      </c>
      <c r="C37" s="6">
        <f t="shared" si="4"/>
        <v>11536</v>
      </c>
      <c r="D37" s="6" t="str">
        <f t="shared" si="4"/>
        <v>СОШ</v>
      </c>
      <c r="E37" s="8" t="str">
        <f t="shared" si="4"/>
        <v>2б</v>
      </c>
      <c r="F37" s="8">
        <f t="shared" si="4"/>
        <v>68</v>
      </c>
      <c r="G37" s="8">
        <f t="shared" si="4"/>
        <v>60</v>
      </c>
      <c r="H37" s="9">
        <v>0</v>
      </c>
      <c r="I37" s="9"/>
      <c r="J37" s="10"/>
      <c r="K37" s="10">
        <v>1</v>
      </c>
      <c r="L37" s="9">
        <v>2</v>
      </c>
      <c r="M37" s="9"/>
      <c r="N37" s="10">
        <v>1</v>
      </c>
      <c r="O37" s="10"/>
      <c r="P37" s="9">
        <v>1</v>
      </c>
      <c r="Q37" s="9"/>
      <c r="R37" s="10">
        <v>1</v>
      </c>
      <c r="S37" s="10"/>
      <c r="T37" s="9">
        <v>1</v>
      </c>
      <c r="U37" s="9"/>
      <c r="V37" s="11">
        <f t="shared" si="2"/>
        <v>7</v>
      </c>
    </row>
    <row r="38" spans="1:22" x14ac:dyDescent="0.25">
      <c r="A38" s="4" t="str">
        <f t="shared" ref="A38:G53" si="5">A37</f>
        <v>Московский</v>
      </c>
      <c r="B38" s="12" t="str">
        <f t="shared" si="5"/>
        <v>ГБОУ СОШ №536</v>
      </c>
      <c r="C38" s="6">
        <f t="shared" si="5"/>
        <v>11536</v>
      </c>
      <c r="D38" s="6" t="str">
        <f t="shared" si="5"/>
        <v>СОШ</v>
      </c>
      <c r="E38" s="8" t="str">
        <f t="shared" si="5"/>
        <v>2б</v>
      </c>
      <c r="F38" s="8">
        <f t="shared" si="5"/>
        <v>68</v>
      </c>
      <c r="G38" s="8">
        <f t="shared" si="5"/>
        <v>60</v>
      </c>
      <c r="H38" s="9">
        <v>2</v>
      </c>
      <c r="I38" s="9"/>
      <c r="J38" s="10"/>
      <c r="K38" s="10">
        <v>1</v>
      </c>
      <c r="L38" s="9"/>
      <c r="M38" s="9">
        <v>2</v>
      </c>
      <c r="N38" s="10">
        <v>0</v>
      </c>
      <c r="O38" s="10"/>
      <c r="P38" s="9"/>
      <c r="Q38" s="9">
        <v>2</v>
      </c>
      <c r="R38" s="10">
        <v>1</v>
      </c>
      <c r="S38" s="10"/>
      <c r="T38" s="9"/>
      <c r="U38" s="9">
        <v>2</v>
      </c>
      <c r="V38" s="11">
        <f t="shared" si="2"/>
        <v>10</v>
      </c>
    </row>
    <row r="39" spans="1:22" x14ac:dyDescent="0.25">
      <c r="A39" s="4" t="str">
        <f t="shared" si="5"/>
        <v>Московский</v>
      </c>
      <c r="B39" s="12" t="str">
        <f t="shared" si="5"/>
        <v>ГБОУ СОШ №536</v>
      </c>
      <c r="C39" s="6">
        <f t="shared" si="5"/>
        <v>11536</v>
      </c>
      <c r="D39" s="6" t="str">
        <f t="shared" si="5"/>
        <v>СОШ</v>
      </c>
      <c r="E39" s="8" t="str">
        <f t="shared" si="5"/>
        <v>2б</v>
      </c>
      <c r="F39" s="8">
        <f t="shared" si="5"/>
        <v>68</v>
      </c>
      <c r="G39" s="8">
        <f t="shared" si="5"/>
        <v>60</v>
      </c>
      <c r="H39" s="9"/>
      <c r="I39" s="9">
        <v>1</v>
      </c>
      <c r="J39" s="10">
        <v>1</v>
      </c>
      <c r="K39" s="10"/>
      <c r="L39" s="9"/>
      <c r="M39" s="9">
        <v>2</v>
      </c>
      <c r="N39" s="10">
        <v>1</v>
      </c>
      <c r="O39" s="10"/>
      <c r="P39" s="9">
        <v>0</v>
      </c>
      <c r="Q39" s="9"/>
      <c r="R39" s="10">
        <v>1</v>
      </c>
      <c r="S39" s="10"/>
      <c r="T39" s="9"/>
      <c r="U39" s="9">
        <v>1</v>
      </c>
      <c r="V39" s="11">
        <f t="shared" si="2"/>
        <v>7</v>
      </c>
    </row>
    <row r="40" spans="1:22" x14ac:dyDescent="0.25">
      <c r="A40" s="4" t="str">
        <f t="shared" si="5"/>
        <v>Московский</v>
      </c>
      <c r="B40" s="12" t="str">
        <f t="shared" si="5"/>
        <v>ГБОУ СОШ №536</v>
      </c>
      <c r="C40" s="6">
        <f t="shared" si="5"/>
        <v>11536</v>
      </c>
      <c r="D40" s="6" t="str">
        <f t="shared" si="5"/>
        <v>СОШ</v>
      </c>
      <c r="E40" s="8" t="str">
        <f t="shared" si="5"/>
        <v>2б</v>
      </c>
      <c r="F40" s="8">
        <f t="shared" si="5"/>
        <v>68</v>
      </c>
      <c r="G40" s="8">
        <f t="shared" si="5"/>
        <v>60</v>
      </c>
      <c r="H40" s="9"/>
      <c r="I40" s="9">
        <v>2</v>
      </c>
      <c r="J40" s="10">
        <v>1</v>
      </c>
      <c r="K40" s="10"/>
      <c r="L40" s="9"/>
      <c r="M40" s="9">
        <v>2</v>
      </c>
      <c r="N40" s="10">
        <v>1</v>
      </c>
      <c r="O40" s="10"/>
      <c r="P40" s="9">
        <v>2</v>
      </c>
      <c r="Q40" s="9"/>
      <c r="R40" s="10"/>
      <c r="S40" s="10">
        <v>1</v>
      </c>
      <c r="T40" s="9"/>
      <c r="U40" s="9">
        <v>2</v>
      </c>
      <c r="V40" s="11">
        <f t="shared" si="2"/>
        <v>11</v>
      </c>
    </row>
    <row r="41" spans="1:22" x14ac:dyDescent="0.25">
      <c r="A41" s="4" t="str">
        <f t="shared" si="5"/>
        <v>Московский</v>
      </c>
      <c r="B41" s="12" t="str">
        <f t="shared" si="5"/>
        <v>ГБОУ СОШ №536</v>
      </c>
      <c r="C41" s="6">
        <f t="shared" si="5"/>
        <v>11536</v>
      </c>
      <c r="D41" s="6" t="str">
        <f t="shared" si="5"/>
        <v>СОШ</v>
      </c>
      <c r="E41" s="8" t="str">
        <f t="shared" si="5"/>
        <v>2б</v>
      </c>
      <c r="F41" s="8">
        <f t="shared" si="5"/>
        <v>68</v>
      </c>
      <c r="G41" s="8">
        <f t="shared" si="5"/>
        <v>60</v>
      </c>
      <c r="H41" s="9">
        <v>2</v>
      </c>
      <c r="I41" s="9"/>
      <c r="J41" s="10"/>
      <c r="K41" s="10">
        <v>1</v>
      </c>
      <c r="L41" s="9"/>
      <c r="M41" s="9">
        <v>2</v>
      </c>
      <c r="N41" s="10">
        <v>1</v>
      </c>
      <c r="O41" s="10"/>
      <c r="P41" s="9">
        <v>2</v>
      </c>
      <c r="Q41" s="9"/>
      <c r="R41" s="10">
        <v>0</v>
      </c>
      <c r="S41" s="10"/>
      <c r="T41" s="9">
        <v>2</v>
      </c>
      <c r="U41" s="9"/>
      <c r="V41" s="11">
        <f t="shared" si="2"/>
        <v>10</v>
      </c>
    </row>
    <row r="42" spans="1:22" x14ac:dyDescent="0.25">
      <c r="A42" s="4" t="str">
        <f t="shared" si="5"/>
        <v>Московский</v>
      </c>
      <c r="B42" s="12" t="str">
        <f t="shared" si="5"/>
        <v>ГБОУ СОШ №536</v>
      </c>
      <c r="C42" s="6">
        <f t="shared" si="5"/>
        <v>11536</v>
      </c>
      <c r="D42" s="6" t="str">
        <f t="shared" si="5"/>
        <v>СОШ</v>
      </c>
      <c r="E42" s="8" t="str">
        <f t="shared" si="5"/>
        <v>2б</v>
      </c>
      <c r="F42" s="8">
        <f t="shared" si="5"/>
        <v>68</v>
      </c>
      <c r="G42" s="8">
        <f t="shared" si="5"/>
        <v>60</v>
      </c>
      <c r="H42" s="9">
        <v>2</v>
      </c>
      <c r="I42" s="9"/>
      <c r="J42" s="10">
        <v>1</v>
      </c>
      <c r="K42" s="10"/>
      <c r="L42" s="9"/>
      <c r="M42" s="9">
        <v>2</v>
      </c>
      <c r="N42" s="10">
        <v>1</v>
      </c>
      <c r="O42" s="10"/>
      <c r="P42" s="9">
        <v>2</v>
      </c>
      <c r="Q42" s="9"/>
      <c r="R42" s="10">
        <v>1</v>
      </c>
      <c r="S42" s="10"/>
      <c r="T42" s="9"/>
      <c r="U42" s="9">
        <v>1</v>
      </c>
      <c r="V42" s="11">
        <f t="shared" si="2"/>
        <v>10</v>
      </c>
    </row>
    <row r="43" spans="1:22" x14ac:dyDescent="0.25">
      <c r="A43" s="4" t="str">
        <f t="shared" si="5"/>
        <v>Московский</v>
      </c>
      <c r="B43" s="12" t="str">
        <f t="shared" si="5"/>
        <v>ГБОУ СОШ №536</v>
      </c>
      <c r="C43" s="6">
        <f t="shared" si="5"/>
        <v>11536</v>
      </c>
      <c r="D43" s="6" t="str">
        <f t="shared" si="5"/>
        <v>СОШ</v>
      </c>
      <c r="E43" s="8" t="str">
        <f t="shared" si="5"/>
        <v>2б</v>
      </c>
      <c r="F43" s="8">
        <f t="shared" si="5"/>
        <v>68</v>
      </c>
      <c r="G43" s="8">
        <f t="shared" si="5"/>
        <v>60</v>
      </c>
      <c r="H43" s="9"/>
      <c r="I43" s="9">
        <v>2</v>
      </c>
      <c r="J43" s="10">
        <v>1</v>
      </c>
      <c r="K43" s="10"/>
      <c r="L43" s="9"/>
      <c r="M43" s="9">
        <v>2</v>
      </c>
      <c r="N43" s="10">
        <v>1</v>
      </c>
      <c r="O43" s="10"/>
      <c r="P43" s="9">
        <v>2</v>
      </c>
      <c r="Q43" s="9"/>
      <c r="R43" s="10">
        <v>1</v>
      </c>
      <c r="S43" s="10"/>
      <c r="T43" s="9"/>
      <c r="U43" s="9">
        <v>2</v>
      </c>
      <c r="V43" s="11">
        <f t="shared" si="2"/>
        <v>11</v>
      </c>
    </row>
    <row r="44" spans="1:22" x14ac:dyDescent="0.25">
      <c r="A44" s="4" t="str">
        <f t="shared" si="5"/>
        <v>Московский</v>
      </c>
      <c r="B44" s="12" t="str">
        <f t="shared" si="5"/>
        <v>ГБОУ СОШ №536</v>
      </c>
      <c r="C44" s="6">
        <f t="shared" si="5"/>
        <v>11536</v>
      </c>
      <c r="D44" s="6" t="str">
        <f t="shared" si="5"/>
        <v>СОШ</v>
      </c>
      <c r="E44" s="8" t="str">
        <f t="shared" si="5"/>
        <v>2б</v>
      </c>
      <c r="F44" s="8">
        <f t="shared" si="5"/>
        <v>68</v>
      </c>
      <c r="G44" s="8">
        <f t="shared" si="5"/>
        <v>60</v>
      </c>
      <c r="H44" s="9"/>
      <c r="I44" s="9">
        <v>2</v>
      </c>
      <c r="J44" s="10">
        <v>1</v>
      </c>
      <c r="K44" s="10"/>
      <c r="L44" s="9">
        <v>2</v>
      </c>
      <c r="M44" s="9"/>
      <c r="N44" s="10">
        <v>1</v>
      </c>
      <c r="O44" s="10"/>
      <c r="P44" s="9">
        <v>2</v>
      </c>
      <c r="Q44" s="9"/>
      <c r="R44" s="10"/>
      <c r="S44" s="10">
        <v>1</v>
      </c>
      <c r="T44" s="9"/>
      <c r="U44" s="9">
        <v>2</v>
      </c>
      <c r="V44" s="11">
        <f t="shared" si="2"/>
        <v>11</v>
      </c>
    </row>
    <row r="45" spans="1:22" x14ac:dyDescent="0.25">
      <c r="A45" s="4" t="str">
        <f t="shared" si="5"/>
        <v>Московский</v>
      </c>
      <c r="B45" s="12" t="str">
        <f t="shared" si="5"/>
        <v>ГБОУ СОШ №536</v>
      </c>
      <c r="C45" s="6">
        <f t="shared" si="5"/>
        <v>11536</v>
      </c>
      <c r="D45" s="6" t="str">
        <f t="shared" si="5"/>
        <v>СОШ</v>
      </c>
      <c r="E45" s="8" t="str">
        <f t="shared" si="5"/>
        <v>2б</v>
      </c>
      <c r="F45" s="8">
        <f t="shared" si="5"/>
        <v>68</v>
      </c>
      <c r="G45" s="8">
        <f t="shared" si="5"/>
        <v>60</v>
      </c>
      <c r="H45" s="9">
        <v>1</v>
      </c>
      <c r="I45" s="9"/>
      <c r="J45" s="10"/>
      <c r="K45" s="10">
        <v>1</v>
      </c>
      <c r="L45" s="9"/>
      <c r="M45" s="9">
        <v>1</v>
      </c>
      <c r="N45" s="10">
        <v>1</v>
      </c>
      <c r="O45" s="10"/>
      <c r="P45" s="9">
        <v>1</v>
      </c>
      <c r="Q45" s="9"/>
      <c r="R45" s="10">
        <v>0</v>
      </c>
      <c r="S45" s="10"/>
      <c r="T45" s="9"/>
      <c r="U45" s="9">
        <v>1</v>
      </c>
      <c r="V45" s="11">
        <f t="shared" si="2"/>
        <v>6</v>
      </c>
    </row>
    <row r="46" spans="1:22" x14ac:dyDescent="0.25">
      <c r="A46" s="4" t="str">
        <f t="shared" si="5"/>
        <v>Московский</v>
      </c>
      <c r="B46" s="12" t="str">
        <f t="shared" si="5"/>
        <v>ГБОУ СОШ №536</v>
      </c>
      <c r="C46" s="6">
        <f t="shared" si="5"/>
        <v>11536</v>
      </c>
      <c r="D46" s="6" t="str">
        <f t="shared" si="5"/>
        <v>СОШ</v>
      </c>
      <c r="E46" s="8" t="str">
        <f t="shared" si="5"/>
        <v>2б</v>
      </c>
      <c r="F46" s="8">
        <f t="shared" si="5"/>
        <v>68</v>
      </c>
      <c r="G46" s="8">
        <f t="shared" si="5"/>
        <v>60</v>
      </c>
      <c r="H46" s="9">
        <v>1</v>
      </c>
      <c r="I46" s="9"/>
      <c r="J46" s="10">
        <v>1</v>
      </c>
      <c r="K46" s="10"/>
      <c r="L46" s="9">
        <v>2</v>
      </c>
      <c r="M46" s="9"/>
      <c r="N46" s="10">
        <v>1</v>
      </c>
      <c r="O46" s="10"/>
      <c r="P46" s="9">
        <v>2</v>
      </c>
      <c r="Q46" s="9"/>
      <c r="R46" s="10">
        <v>1</v>
      </c>
      <c r="S46" s="10"/>
      <c r="T46" s="9"/>
      <c r="U46" s="9">
        <v>1</v>
      </c>
      <c r="V46" s="11">
        <f t="shared" si="2"/>
        <v>9</v>
      </c>
    </row>
    <row r="47" spans="1:22" x14ac:dyDescent="0.25">
      <c r="A47" s="4" t="str">
        <f t="shared" si="5"/>
        <v>Московский</v>
      </c>
      <c r="B47" s="12" t="str">
        <f t="shared" si="5"/>
        <v>ГБОУ СОШ №536</v>
      </c>
      <c r="C47" s="6">
        <f t="shared" si="5"/>
        <v>11536</v>
      </c>
      <c r="D47" s="6" t="str">
        <f t="shared" si="5"/>
        <v>СОШ</v>
      </c>
      <c r="E47" s="8" t="str">
        <f t="shared" si="5"/>
        <v>2б</v>
      </c>
      <c r="F47" s="8">
        <f t="shared" si="5"/>
        <v>68</v>
      </c>
      <c r="G47" s="8">
        <f t="shared" si="5"/>
        <v>60</v>
      </c>
      <c r="H47" s="9">
        <v>0</v>
      </c>
      <c r="I47" s="9"/>
      <c r="J47" s="10">
        <v>0</v>
      </c>
      <c r="K47" s="10"/>
      <c r="L47" s="9"/>
      <c r="M47" s="9">
        <v>2</v>
      </c>
      <c r="N47" s="10">
        <v>1</v>
      </c>
      <c r="O47" s="10"/>
      <c r="P47" s="9">
        <v>0</v>
      </c>
      <c r="Q47" s="9"/>
      <c r="R47" s="10">
        <v>0</v>
      </c>
      <c r="S47" s="10"/>
      <c r="T47" s="9"/>
      <c r="U47" s="9">
        <v>1</v>
      </c>
      <c r="V47" s="11">
        <f t="shared" si="2"/>
        <v>4</v>
      </c>
    </row>
    <row r="48" spans="1:22" x14ac:dyDescent="0.25">
      <c r="A48" s="4" t="str">
        <f t="shared" si="5"/>
        <v>Московский</v>
      </c>
      <c r="B48" s="12" t="str">
        <f t="shared" si="5"/>
        <v>ГБОУ СОШ №536</v>
      </c>
      <c r="C48" s="6">
        <f t="shared" si="5"/>
        <v>11536</v>
      </c>
      <c r="D48" s="6" t="str">
        <f t="shared" si="5"/>
        <v>СОШ</v>
      </c>
      <c r="E48" s="8" t="str">
        <f t="shared" si="5"/>
        <v>2б</v>
      </c>
      <c r="F48" s="8">
        <f t="shared" si="5"/>
        <v>68</v>
      </c>
      <c r="G48" s="8">
        <f t="shared" si="5"/>
        <v>60</v>
      </c>
      <c r="H48" s="9"/>
      <c r="I48" s="9">
        <v>2</v>
      </c>
      <c r="J48" s="10">
        <v>1</v>
      </c>
      <c r="K48" s="10"/>
      <c r="L48" s="9">
        <v>2</v>
      </c>
      <c r="M48" s="9"/>
      <c r="N48" s="10">
        <v>1</v>
      </c>
      <c r="O48" s="10"/>
      <c r="P48" s="9"/>
      <c r="Q48" s="9">
        <v>2</v>
      </c>
      <c r="R48" s="10"/>
      <c r="S48" s="10">
        <v>1</v>
      </c>
      <c r="T48" s="9"/>
      <c r="U48" s="9">
        <v>2</v>
      </c>
      <c r="V48" s="11">
        <f t="shared" si="2"/>
        <v>11</v>
      </c>
    </row>
    <row r="49" spans="1:22" x14ac:dyDescent="0.25">
      <c r="A49" s="4" t="str">
        <f t="shared" si="5"/>
        <v>Московский</v>
      </c>
      <c r="B49" s="12" t="str">
        <f t="shared" si="5"/>
        <v>ГБОУ СОШ №536</v>
      </c>
      <c r="C49" s="6">
        <f t="shared" si="5"/>
        <v>11536</v>
      </c>
      <c r="D49" s="6" t="str">
        <f t="shared" si="5"/>
        <v>СОШ</v>
      </c>
      <c r="E49" s="8" t="str">
        <f t="shared" si="5"/>
        <v>2б</v>
      </c>
      <c r="F49" s="8">
        <f t="shared" si="5"/>
        <v>68</v>
      </c>
      <c r="G49" s="8">
        <f t="shared" si="5"/>
        <v>60</v>
      </c>
      <c r="H49" s="9"/>
      <c r="I49" s="9">
        <v>2</v>
      </c>
      <c r="J49" s="10"/>
      <c r="K49" s="10">
        <v>0</v>
      </c>
      <c r="L49" s="9">
        <v>2</v>
      </c>
      <c r="M49" s="9"/>
      <c r="N49" s="10">
        <v>1</v>
      </c>
      <c r="O49" s="10"/>
      <c r="P49" s="9">
        <v>1</v>
      </c>
      <c r="Q49" s="9"/>
      <c r="R49" s="10"/>
      <c r="S49" s="10">
        <v>1</v>
      </c>
      <c r="T49" s="9"/>
      <c r="U49" s="9">
        <v>2</v>
      </c>
      <c r="V49" s="11">
        <f t="shared" si="2"/>
        <v>9</v>
      </c>
    </row>
    <row r="50" spans="1:22" x14ac:dyDescent="0.25">
      <c r="A50" s="4" t="str">
        <f t="shared" si="5"/>
        <v>Московский</v>
      </c>
      <c r="B50" s="12" t="str">
        <f t="shared" si="5"/>
        <v>ГБОУ СОШ №536</v>
      </c>
      <c r="C50" s="6">
        <f t="shared" si="5"/>
        <v>11536</v>
      </c>
      <c r="D50" s="6" t="str">
        <f t="shared" si="5"/>
        <v>СОШ</v>
      </c>
      <c r="E50" s="8" t="str">
        <f t="shared" si="5"/>
        <v>2б</v>
      </c>
      <c r="F50" s="8">
        <f t="shared" si="5"/>
        <v>68</v>
      </c>
      <c r="G50" s="8">
        <f t="shared" si="5"/>
        <v>60</v>
      </c>
      <c r="H50" s="9">
        <v>1</v>
      </c>
      <c r="I50" s="9"/>
      <c r="J50" s="10">
        <v>1</v>
      </c>
      <c r="K50" s="10"/>
      <c r="L50" s="9">
        <v>2</v>
      </c>
      <c r="M50" s="9"/>
      <c r="N50" s="10"/>
      <c r="O50" s="10">
        <v>1</v>
      </c>
      <c r="P50" s="9">
        <v>2</v>
      </c>
      <c r="Q50" s="9"/>
      <c r="R50" s="10"/>
      <c r="S50" s="10">
        <v>1</v>
      </c>
      <c r="T50" s="9"/>
      <c r="U50" s="9">
        <v>2</v>
      </c>
      <c r="V50" s="11">
        <f t="shared" si="2"/>
        <v>10</v>
      </c>
    </row>
    <row r="51" spans="1:22" x14ac:dyDescent="0.25">
      <c r="A51" s="4" t="str">
        <f t="shared" si="5"/>
        <v>Московский</v>
      </c>
      <c r="B51" s="12" t="str">
        <f t="shared" si="5"/>
        <v>ГБОУ СОШ №536</v>
      </c>
      <c r="C51" s="6">
        <f t="shared" si="5"/>
        <v>11536</v>
      </c>
      <c r="D51" s="6" t="str">
        <f t="shared" si="5"/>
        <v>СОШ</v>
      </c>
      <c r="E51" s="8" t="str">
        <f t="shared" si="5"/>
        <v>2б</v>
      </c>
      <c r="F51" s="8">
        <f t="shared" si="5"/>
        <v>68</v>
      </c>
      <c r="G51" s="8">
        <f t="shared" si="5"/>
        <v>60</v>
      </c>
      <c r="H51" s="9">
        <v>1</v>
      </c>
      <c r="I51" s="9"/>
      <c r="J51" s="10"/>
      <c r="K51" s="10">
        <v>1</v>
      </c>
      <c r="L51" s="9">
        <v>2</v>
      </c>
      <c r="M51" s="9"/>
      <c r="N51" s="10">
        <v>1</v>
      </c>
      <c r="O51" s="10"/>
      <c r="P51" s="9">
        <v>2</v>
      </c>
      <c r="Q51" s="9"/>
      <c r="R51" s="10">
        <v>1</v>
      </c>
      <c r="S51" s="10"/>
      <c r="T51" s="9"/>
      <c r="U51" s="9">
        <v>1</v>
      </c>
      <c r="V51" s="11">
        <f t="shared" si="2"/>
        <v>9</v>
      </c>
    </row>
    <row r="52" spans="1:22" x14ac:dyDescent="0.25">
      <c r="A52" s="4" t="str">
        <f t="shared" si="5"/>
        <v>Московский</v>
      </c>
      <c r="B52" s="12" t="str">
        <f t="shared" si="5"/>
        <v>ГБОУ СОШ №536</v>
      </c>
      <c r="C52" s="6">
        <f t="shared" si="5"/>
        <v>11536</v>
      </c>
      <c r="D52" s="6" t="str">
        <f t="shared" si="5"/>
        <v>СОШ</v>
      </c>
      <c r="E52" s="8" t="str">
        <f t="shared" si="5"/>
        <v>2б</v>
      </c>
      <c r="F52" s="8">
        <f t="shared" si="5"/>
        <v>68</v>
      </c>
      <c r="G52" s="8">
        <f t="shared" si="5"/>
        <v>60</v>
      </c>
      <c r="H52" s="9">
        <v>2</v>
      </c>
      <c r="I52" s="9"/>
      <c r="J52" s="10">
        <v>1</v>
      </c>
      <c r="K52" s="10"/>
      <c r="L52" s="9"/>
      <c r="M52" s="9">
        <v>1</v>
      </c>
      <c r="N52" s="10">
        <v>1</v>
      </c>
      <c r="O52" s="10"/>
      <c r="P52" s="9">
        <v>2</v>
      </c>
      <c r="Q52" s="9"/>
      <c r="R52" s="10">
        <v>1</v>
      </c>
      <c r="S52" s="10"/>
      <c r="T52" s="9">
        <v>1</v>
      </c>
      <c r="U52" s="9"/>
      <c r="V52" s="11">
        <f t="shared" si="2"/>
        <v>9</v>
      </c>
    </row>
    <row r="53" spans="1:22" x14ac:dyDescent="0.25">
      <c r="A53" s="4" t="str">
        <f t="shared" si="5"/>
        <v>Московский</v>
      </c>
      <c r="B53" s="12" t="str">
        <f t="shared" si="5"/>
        <v>ГБОУ СОШ №536</v>
      </c>
      <c r="C53" s="6">
        <f t="shared" si="5"/>
        <v>11536</v>
      </c>
      <c r="D53" s="6" t="str">
        <f t="shared" si="5"/>
        <v>СОШ</v>
      </c>
      <c r="E53" s="8" t="str">
        <f t="shared" si="5"/>
        <v>2б</v>
      </c>
      <c r="F53" s="8">
        <f t="shared" si="5"/>
        <v>68</v>
      </c>
      <c r="G53" s="8">
        <f t="shared" si="5"/>
        <v>60</v>
      </c>
      <c r="H53" s="9">
        <v>2</v>
      </c>
      <c r="I53" s="9"/>
      <c r="J53" s="10">
        <v>1</v>
      </c>
      <c r="K53" s="10"/>
      <c r="L53" s="9">
        <v>2</v>
      </c>
      <c r="M53" s="9"/>
      <c r="N53" s="10">
        <v>1</v>
      </c>
      <c r="O53" s="10"/>
      <c r="P53" s="9">
        <v>2</v>
      </c>
      <c r="Q53" s="9"/>
      <c r="R53" s="10">
        <v>1</v>
      </c>
      <c r="S53" s="10"/>
      <c r="T53" s="9"/>
      <c r="U53" s="9">
        <v>1</v>
      </c>
      <c r="V53" s="11">
        <f t="shared" si="2"/>
        <v>10</v>
      </c>
    </row>
    <row r="54" spans="1:22" x14ac:dyDescent="0.25">
      <c r="A54" s="4" t="str">
        <f t="shared" ref="A54:G63" si="6">A53</f>
        <v>Московский</v>
      </c>
      <c r="B54" s="12" t="str">
        <f t="shared" si="6"/>
        <v>ГБОУ СОШ №536</v>
      </c>
      <c r="C54" s="6">
        <f t="shared" si="6"/>
        <v>11536</v>
      </c>
      <c r="D54" s="6" t="str">
        <f t="shared" si="6"/>
        <v>СОШ</v>
      </c>
      <c r="E54" s="8" t="str">
        <f t="shared" si="6"/>
        <v>2б</v>
      </c>
      <c r="F54" s="8">
        <f t="shared" si="6"/>
        <v>68</v>
      </c>
      <c r="G54" s="8">
        <f t="shared" si="6"/>
        <v>60</v>
      </c>
      <c r="H54" s="9"/>
      <c r="I54" s="9">
        <v>2</v>
      </c>
      <c r="J54" s="10"/>
      <c r="K54" s="10">
        <v>1</v>
      </c>
      <c r="L54" s="9"/>
      <c r="M54" s="9">
        <v>1</v>
      </c>
      <c r="N54" s="10"/>
      <c r="O54" s="10">
        <v>1</v>
      </c>
      <c r="P54" s="9">
        <v>2</v>
      </c>
      <c r="Q54" s="9"/>
      <c r="R54" s="10"/>
      <c r="S54" s="10">
        <v>1</v>
      </c>
      <c r="T54" s="9"/>
      <c r="U54" s="9">
        <v>2</v>
      </c>
      <c r="V54" s="11">
        <f t="shared" si="2"/>
        <v>10</v>
      </c>
    </row>
    <row r="55" spans="1:22" x14ac:dyDescent="0.25">
      <c r="A55" s="4" t="str">
        <f t="shared" si="6"/>
        <v>Московский</v>
      </c>
      <c r="B55" s="12" t="str">
        <f t="shared" si="6"/>
        <v>ГБОУ СОШ №536</v>
      </c>
      <c r="C55" s="6">
        <f t="shared" si="6"/>
        <v>11536</v>
      </c>
      <c r="D55" s="6" t="str">
        <f t="shared" si="6"/>
        <v>СОШ</v>
      </c>
      <c r="E55" s="8" t="str">
        <f t="shared" si="6"/>
        <v>2б</v>
      </c>
      <c r="F55" s="8">
        <f t="shared" si="6"/>
        <v>68</v>
      </c>
      <c r="G55" s="8">
        <f t="shared" si="6"/>
        <v>60</v>
      </c>
      <c r="H55" s="9">
        <v>1</v>
      </c>
      <c r="I55" s="9"/>
      <c r="J55" s="10">
        <v>1</v>
      </c>
      <c r="K55" s="10"/>
      <c r="L55" s="9"/>
      <c r="M55" s="9">
        <v>2</v>
      </c>
      <c r="N55" s="10">
        <v>1</v>
      </c>
      <c r="O55" s="10"/>
      <c r="P55" s="9">
        <v>2</v>
      </c>
      <c r="Q55" s="9"/>
      <c r="R55" s="10">
        <v>1</v>
      </c>
      <c r="S55" s="10"/>
      <c r="T55" s="9"/>
      <c r="U55" s="9">
        <v>2</v>
      </c>
      <c r="V55" s="11">
        <f t="shared" si="2"/>
        <v>10</v>
      </c>
    </row>
    <row r="56" spans="1:22" x14ac:dyDescent="0.25">
      <c r="A56" s="4" t="str">
        <f t="shared" si="6"/>
        <v>Московский</v>
      </c>
      <c r="B56" s="12" t="str">
        <f t="shared" si="6"/>
        <v>ГБОУ СОШ №536</v>
      </c>
      <c r="C56" s="6">
        <f t="shared" si="6"/>
        <v>11536</v>
      </c>
      <c r="D56" s="6" t="str">
        <f t="shared" si="6"/>
        <v>СОШ</v>
      </c>
      <c r="E56" s="8" t="str">
        <f t="shared" si="6"/>
        <v>2б</v>
      </c>
      <c r="F56" s="8">
        <f t="shared" si="6"/>
        <v>68</v>
      </c>
      <c r="G56" s="8">
        <f t="shared" si="6"/>
        <v>60</v>
      </c>
      <c r="H56" s="9">
        <v>2</v>
      </c>
      <c r="I56" s="9"/>
      <c r="J56" s="10">
        <v>1</v>
      </c>
      <c r="K56" s="10"/>
      <c r="L56" s="9">
        <v>2</v>
      </c>
      <c r="M56" s="9"/>
      <c r="N56" s="10">
        <v>1</v>
      </c>
      <c r="O56" s="10"/>
      <c r="P56" s="9">
        <v>2</v>
      </c>
      <c r="Q56" s="9"/>
      <c r="R56" s="10">
        <v>1</v>
      </c>
      <c r="S56" s="10"/>
      <c r="T56" s="9"/>
      <c r="U56" s="9">
        <v>1</v>
      </c>
      <c r="V56" s="11">
        <f t="shared" si="2"/>
        <v>10</v>
      </c>
    </row>
    <row r="57" spans="1:22" x14ac:dyDescent="0.25">
      <c r="A57" s="4" t="str">
        <f t="shared" si="6"/>
        <v>Московский</v>
      </c>
      <c r="B57" s="12" t="str">
        <f t="shared" si="6"/>
        <v>ГБОУ СОШ №536</v>
      </c>
      <c r="C57" s="6">
        <f t="shared" si="6"/>
        <v>11536</v>
      </c>
      <c r="D57" s="6" t="str">
        <f t="shared" si="6"/>
        <v>СОШ</v>
      </c>
      <c r="E57" s="8" t="str">
        <f t="shared" si="6"/>
        <v>2б</v>
      </c>
      <c r="F57" s="8">
        <f t="shared" si="6"/>
        <v>68</v>
      </c>
      <c r="G57" s="8">
        <f t="shared" si="6"/>
        <v>60</v>
      </c>
      <c r="H57" s="9">
        <v>2</v>
      </c>
      <c r="I57" s="9"/>
      <c r="J57" s="10"/>
      <c r="K57" s="10">
        <v>1</v>
      </c>
      <c r="L57" s="9"/>
      <c r="M57" s="9">
        <v>1</v>
      </c>
      <c r="N57" s="10">
        <v>1</v>
      </c>
      <c r="O57" s="10"/>
      <c r="P57" s="9">
        <v>2</v>
      </c>
      <c r="Q57" s="9"/>
      <c r="R57" s="10"/>
      <c r="S57" s="10">
        <v>1</v>
      </c>
      <c r="T57" s="9"/>
      <c r="U57" s="9">
        <v>2</v>
      </c>
      <c r="V57" s="11">
        <f t="shared" si="2"/>
        <v>10</v>
      </c>
    </row>
    <row r="58" spans="1:22" x14ac:dyDescent="0.25">
      <c r="A58" s="4" t="str">
        <f t="shared" si="6"/>
        <v>Московский</v>
      </c>
      <c r="B58" s="12" t="str">
        <f t="shared" si="6"/>
        <v>ГБОУ СОШ №536</v>
      </c>
      <c r="C58" s="6">
        <f t="shared" si="6"/>
        <v>11536</v>
      </c>
      <c r="D58" s="6" t="str">
        <f t="shared" si="6"/>
        <v>СОШ</v>
      </c>
      <c r="E58" s="8" t="str">
        <f t="shared" si="6"/>
        <v>2б</v>
      </c>
      <c r="F58" s="8">
        <f t="shared" si="6"/>
        <v>68</v>
      </c>
      <c r="G58" s="8">
        <f t="shared" si="6"/>
        <v>60</v>
      </c>
      <c r="H58" s="9">
        <v>1</v>
      </c>
      <c r="I58" s="9"/>
      <c r="J58" s="10"/>
      <c r="K58" s="10">
        <v>1</v>
      </c>
      <c r="L58" s="9">
        <v>1</v>
      </c>
      <c r="M58" s="9"/>
      <c r="N58" s="10"/>
      <c r="O58" s="10">
        <v>1</v>
      </c>
      <c r="P58" s="9">
        <v>2</v>
      </c>
      <c r="Q58" s="9"/>
      <c r="R58" s="10">
        <v>0</v>
      </c>
      <c r="S58" s="10"/>
      <c r="T58" s="9">
        <v>1</v>
      </c>
      <c r="U58" s="9"/>
      <c r="V58" s="11">
        <f t="shared" si="2"/>
        <v>7</v>
      </c>
    </row>
    <row r="59" spans="1:22" x14ac:dyDescent="0.25">
      <c r="A59" s="4" t="str">
        <f t="shared" si="6"/>
        <v>Московский</v>
      </c>
      <c r="B59" s="12" t="str">
        <f t="shared" si="6"/>
        <v>ГБОУ СОШ №536</v>
      </c>
      <c r="C59" s="6">
        <f t="shared" si="6"/>
        <v>11536</v>
      </c>
      <c r="D59" s="6" t="str">
        <f t="shared" si="6"/>
        <v>СОШ</v>
      </c>
      <c r="E59" s="8" t="str">
        <f t="shared" si="6"/>
        <v>2б</v>
      </c>
      <c r="F59" s="8">
        <f t="shared" si="6"/>
        <v>68</v>
      </c>
      <c r="G59" s="8">
        <f t="shared" si="6"/>
        <v>60</v>
      </c>
      <c r="H59" s="9"/>
      <c r="I59" s="9">
        <v>1</v>
      </c>
      <c r="J59" s="10">
        <v>1</v>
      </c>
      <c r="K59" s="10"/>
      <c r="L59" s="9">
        <v>2</v>
      </c>
      <c r="M59" s="9"/>
      <c r="N59" s="10">
        <v>1</v>
      </c>
      <c r="O59" s="10"/>
      <c r="P59" s="9">
        <v>0</v>
      </c>
      <c r="Q59" s="9"/>
      <c r="R59" s="10">
        <v>1</v>
      </c>
      <c r="S59" s="10"/>
      <c r="T59" s="9">
        <v>1</v>
      </c>
      <c r="U59" s="9"/>
      <c r="V59" s="11">
        <f t="shared" si="2"/>
        <v>7</v>
      </c>
    </row>
    <row r="60" spans="1:22" x14ac:dyDescent="0.25">
      <c r="A60" s="4" t="str">
        <f t="shared" si="6"/>
        <v>Московский</v>
      </c>
      <c r="B60" s="12" t="str">
        <f t="shared" si="6"/>
        <v>ГБОУ СОШ №536</v>
      </c>
      <c r="C60" s="6">
        <f t="shared" si="6"/>
        <v>11536</v>
      </c>
      <c r="D60" s="6" t="str">
        <f t="shared" si="6"/>
        <v>СОШ</v>
      </c>
      <c r="E60" s="8" t="str">
        <f t="shared" si="6"/>
        <v>2б</v>
      </c>
      <c r="F60" s="8">
        <f t="shared" si="6"/>
        <v>68</v>
      </c>
      <c r="G60" s="8">
        <f t="shared" si="6"/>
        <v>60</v>
      </c>
      <c r="H60" s="9">
        <v>1</v>
      </c>
      <c r="I60" s="9"/>
      <c r="J60" s="10">
        <v>0</v>
      </c>
      <c r="K60" s="10"/>
      <c r="L60" s="9">
        <v>2</v>
      </c>
      <c r="M60" s="9"/>
      <c r="N60" s="10">
        <v>1</v>
      </c>
      <c r="O60" s="10"/>
      <c r="P60" s="9">
        <v>2</v>
      </c>
      <c r="Q60" s="9"/>
      <c r="R60" s="10">
        <v>1</v>
      </c>
      <c r="S60" s="10"/>
      <c r="T60" s="9"/>
      <c r="U60" s="9">
        <v>2</v>
      </c>
      <c r="V60" s="11">
        <f t="shared" si="2"/>
        <v>9</v>
      </c>
    </row>
    <row r="61" spans="1:22" x14ac:dyDescent="0.25">
      <c r="A61" s="4" t="str">
        <f t="shared" si="6"/>
        <v>Московский</v>
      </c>
      <c r="B61" s="12" t="str">
        <f t="shared" si="6"/>
        <v>ГБОУ СОШ №536</v>
      </c>
      <c r="C61" s="6">
        <f t="shared" si="6"/>
        <v>11536</v>
      </c>
      <c r="D61" s="6" t="str">
        <f t="shared" si="6"/>
        <v>СОШ</v>
      </c>
      <c r="E61" s="8" t="str">
        <f t="shared" si="6"/>
        <v>2б</v>
      </c>
      <c r="F61" s="8">
        <f t="shared" si="6"/>
        <v>68</v>
      </c>
      <c r="G61" s="8">
        <f t="shared" si="6"/>
        <v>60</v>
      </c>
      <c r="H61" s="9">
        <v>2</v>
      </c>
      <c r="I61" s="9"/>
      <c r="J61" s="10">
        <v>1</v>
      </c>
      <c r="K61" s="10"/>
      <c r="L61" s="9"/>
      <c r="M61" s="9">
        <v>2</v>
      </c>
      <c r="N61" s="10"/>
      <c r="O61" s="10">
        <v>1</v>
      </c>
      <c r="P61" s="9">
        <v>2</v>
      </c>
      <c r="Q61" s="9"/>
      <c r="R61" s="10"/>
      <c r="S61" s="10">
        <v>1</v>
      </c>
      <c r="T61" s="9"/>
      <c r="U61" s="9">
        <v>1</v>
      </c>
      <c r="V61" s="11">
        <f t="shared" si="2"/>
        <v>10</v>
      </c>
    </row>
    <row r="62" spans="1:22" x14ac:dyDescent="0.25">
      <c r="A62" s="4" t="str">
        <f t="shared" si="6"/>
        <v>Московский</v>
      </c>
      <c r="B62" s="12" t="str">
        <f t="shared" si="6"/>
        <v>ГБОУ СОШ №536</v>
      </c>
      <c r="C62" s="6">
        <f t="shared" si="6"/>
        <v>11536</v>
      </c>
      <c r="D62" s="6" t="str">
        <f t="shared" si="6"/>
        <v>СОШ</v>
      </c>
      <c r="E62" s="8" t="str">
        <f t="shared" si="6"/>
        <v>2б</v>
      </c>
      <c r="F62" s="8">
        <f t="shared" si="6"/>
        <v>68</v>
      </c>
      <c r="G62" s="8">
        <f t="shared" si="6"/>
        <v>60</v>
      </c>
      <c r="H62" s="9">
        <v>2</v>
      </c>
      <c r="I62" s="9"/>
      <c r="J62" s="10"/>
      <c r="K62" s="10">
        <v>1</v>
      </c>
      <c r="L62" s="9"/>
      <c r="M62" s="9">
        <v>2</v>
      </c>
      <c r="N62" s="10">
        <v>1</v>
      </c>
      <c r="O62" s="10"/>
      <c r="P62" s="9">
        <v>2</v>
      </c>
      <c r="Q62" s="9"/>
      <c r="R62" s="10">
        <v>1</v>
      </c>
      <c r="S62" s="10"/>
      <c r="T62" s="9"/>
      <c r="U62" s="9">
        <v>2</v>
      </c>
      <c r="V62" s="11">
        <f t="shared" si="2"/>
        <v>11</v>
      </c>
    </row>
    <row r="63" spans="1:22" x14ac:dyDescent="0.25">
      <c r="A63" s="4" t="str">
        <f t="shared" si="6"/>
        <v>Московский</v>
      </c>
      <c r="B63" s="12" t="str">
        <f t="shared" si="6"/>
        <v>ГБОУ СОШ №536</v>
      </c>
      <c r="C63" s="6">
        <f t="shared" si="6"/>
        <v>11536</v>
      </c>
      <c r="D63" s="6" t="str">
        <f t="shared" si="6"/>
        <v>СОШ</v>
      </c>
      <c r="E63" s="8" t="str">
        <f t="shared" si="6"/>
        <v>2б</v>
      </c>
      <c r="F63" s="8">
        <f t="shared" si="6"/>
        <v>68</v>
      </c>
      <c r="G63" s="8">
        <f t="shared" si="6"/>
        <v>60</v>
      </c>
      <c r="H63" s="9">
        <v>2</v>
      </c>
      <c r="I63" s="9"/>
      <c r="J63" s="10">
        <v>1</v>
      </c>
      <c r="K63" s="10"/>
      <c r="L63" s="9"/>
      <c r="M63" s="9">
        <v>1</v>
      </c>
      <c r="N63" s="10">
        <v>1</v>
      </c>
      <c r="O63" s="10"/>
      <c r="P63" s="9">
        <v>0</v>
      </c>
      <c r="Q63" s="9"/>
      <c r="R63" s="10"/>
      <c r="S63" s="10">
        <v>1</v>
      </c>
      <c r="T63" s="9"/>
      <c r="U63" s="9">
        <v>0</v>
      </c>
      <c r="V63" s="11">
        <f t="shared" si="2"/>
        <v>6</v>
      </c>
    </row>
    <row r="64" spans="1:22" x14ac:dyDescent="0.25">
      <c r="H64" s="15">
        <f>COUNTA(H4:H63)</f>
        <v>40</v>
      </c>
      <c r="I64" s="15">
        <f t="shared" ref="I64:U64" si="7">COUNTA(I4:I63)</f>
        <v>20</v>
      </c>
      <c r="J64" s="15">
        <f t="shared" si="7"/>
        <v>35</v>
      </c>
      <c r="K64" s="15">
        <f t="shared" si="7"/>
        <v>25</v>
      </c>
      <c r="L64" s="15">
        <f t="shared" si="7"/>
        <v>31</v>
      </c>
      <c r="M64" s="15">
        <f t="shared" si="7"/>
        <v>29</v>
      </c>
      <c r="N64" s="15">
        <f t="shared" si="7"/>
        <v>34</v>
      </c>
      <c r="O64" s="15">
        <f t="shared" si="7"/>
        <v>26</v>
      </c>
      <c r="P64" s="15">
        <f t="shared" si="7"/>
        <v>55</v>
      </c>
      <c r="Q64" s="15">
        <f t="shared" si="7"/>
        <v>5</v>
      </c>
      <c r="R64" s="15">
        <f t="shared" si="7"/>
        <v>31</v>
      </c>
      <c r="S64" s="15">
        <f t="shared" si="7"/>
        <v>29</v>
      </c>
      <c r="T64" s="15">
        <f t="shared" si="7"/>
        <v>33</v>
      </c>
      <c r="U64" s="15">
        <f t="shared" si="7"/>
        <v>27</v>
      </c>
      <c r="V64" s="15">
        <f>COUNTA(V4:V63)</f>
        <v>60</v>
      </c>
    </row>
    <row r="65" spans="8:22" x14ac:dyDescent="0.25">
      <c r="H65" s="49">
        <f>SUM(H4:H63)/(60*2)</f>
        <v>0.47499999999999998</v>
      </c>
      <c r="I65" s="49">
        <f t="shared" ref="I65:U65" si="8">SUM(I4:I63)/(60*2)</f>
        <v>0.25</v>
      </c>
      <c r="J65" s="49">
        <f>SUM(J4:J63)/(60*1)</f>
        <v>0.55000000000000004</v>
      </c>
      <c r="K65" s="49">
        <f>SUM(K4:K63)/(60*1)</f>
        <v>0.4</v>
      </c>
      <c r="L65" s="49">
        <f t="shared" si="8"/>
        <v>0.46666666666666667</v>
      </c>
      <c r="M65" s="49">
        <f t="shared" si="8"/>
        <v>0.375</v>
      </c>
      <c r="N65" s="49">
        <f>SUM(N4:N63)/(60*1)</f>
        <v>0.53333333333333333</v>
      </c>
      <c r="O65" s="49">
        <f>SUM(O4:O63)/(60*1)</f>
        <v>0.43333333333333335</v>
      </c>
      <c r="P65" s="49">
        <f t="shared" si="8"/>
        <v>0.6333333333333333</v>
      </c>
      <c r="Q65" s="49">
        <f t="shared" si="8"/>
        <v>0.05</v>
      </c>
      <c r="R65" s="49">
        <f>SUM(R4:R63)/(60*1)</f>
        <v>0.45</v>
      </c>
      <c r="S65" s="49">
        <f>SUM(S4:S63)/(60*1)</f>
        <v>0.46666666666666667</v>
      </c>
      <c r="T65" s="49">
        <f t="shared" si="8"/>
        <v>0.32500000000000001</v>
      </c>
      <c r="U65" s="49">
        <f t="shared" si="8"/>
        <v>0.35</v>
      </c>
      <c r="V65" s="49">
        <f>SUM(V4:V63)/(60*11)</f>
        <v>0.78939393939393943</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63"/>
    <dataValidation type="list" allowBlank="1" showInputMessage="1" showErrorMessage="1" sqref="H4:I63 P4:Q63 L4:M63 T4:U63">
      <formula1>балл2</formula1>
    </dataValidation>
    <dataValidation type="list" allowBlank="1" showInputMessage="1" showErrorMessage="1" sqref="J4:K63 N4:O63 R4:S63">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8"/>
  <dimension ref="A1:Y83"/>
  <sheetViews>
    <sheetView topLeftCell="A58" zoomScale="90" zoomScaleNormal="90" workbookViewId="0">
      <selection activeCell="F81" sqref="F81:G81"/>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8" style="15" customWidth="1"/>
    <col min="10" max="11" width="8" style="16" customWidth="1"/>
    <col min="12" max="13" width="8" style="15" customWidth="1"/>
    <col min="14" max="15" width="8" style="16" customWidth="1"/>
    <col min="16" max="17" width="8" style="15" customWidth="1"/>
    <col min="18" max="19" width="8" style="16" customWidth="1"/>
    <col min="20" max="21" width="8"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58</v>
      </c>
      <c r="C4" s="6">
        <f>VLOOKUP(B4,[26]Списки!$C$1:$E$40,2,FALSE)</f>
        <v>11537</v>
      </c>
      <c r="D4" s="6" t="str">
        <f>VLOOKUP(B4,[26]Списки!$C$1:$E$40,3,FALSE)</f>
        <v>СОШ</v>
      </c>
      <c r="E4" s="7" t="s">
        <v>22</v>
      </c>
      <c r="F4" s="8">
        <v>85</v>
      </c>
      <c r="G4" s="8">
        <v>78</v>
      </c>
      <c r="H4" s="9">
        <v>2</v>
      </c>
      <c r="I4" s="9"/>
      <c r="J4" s="10"/>
      <c r="K4" s="10">
        <v>1</v>
      </c>
      <c r="L4" s="9"/>
      <c r="M4" s="9">
        <v>2</v>
      </c>
      <c r="N4" s="10">
        <v>1</v>
      </c>
      <c r="O4" s="10"/>
      <c r="P4" s="9">
        <v>2</v>
      </c>
      <c r="Q4" s="9"/>
      <c r="R4" s="10">
        <v>1</v>
      </c>
      <c r="S4" s="10"/>
      <c r="T4" s="9">
        <v>1</v>
      </c>
      <c r="U4" s="9"/>
      <c r="V4" s="11">
        <f>IF(COUNTBLANK(H4:U4)&lt;=7,SUM(H4:U4),"Не писал")</f>
        <v>10</v>
      </c>
      <c r="X4" s="118">
        <v>0</v>
      </c>
      <c r="Y4" s="50">
        <f>COUNTIF(V$4:V142,X4)</f>
        <v>0</v>
      </c>
    </row>
    <row r="5" spans="1:25" x14ac:dyDescent="0.25">
      <c r="A5" s="4" t="str">
        <f t="shared" ref="A5:A21" si="0">A4</f>
        <v>Московский</v>
      </c>
      <c r="B5" s="12" t="str">
        <f t="shared" ref="B5:G20" si="1">B4</f>
        <v>ГБОУ СОШ №537</v>
      </c>
      <c r="C5" s="6">
        <f t="shared" si="1"/>
        <v>11537</v>
      </c>
      <c r="D5" s="6" t="str">
        <f t="shared" si="1"/>
        <v>СОШ</v>
      </c>
      <c r="E5" s="8" t="str">
        <f t="shared" si="1"/>
        <v>2а</v>
      </c>
      <c r="F5" s="8">
        <f t="shared" si="1"/>
        <v>85</v>
      </c>
      <c r="G5" s="8">
        <f t="shared" si="1"/>
        <v>78</v>
      </c>
      <c r="H5" s="9">
        <v>2</v>
      </c>
      <c r="I5" s="9"/>
      <c r="J5" s="10"/>
      <c r="K5" s="10">
        <v>1</v>
      </c>
      <c r="L5" s="9"/>
      <c r="M5" s="9">
        <v>1</v>
      </c>
      <c r="N5" s="10"/>
      <c r="O5" s="10">
        <v>1</v>
      </c>
      <c r="P5" s="9">
        <v>2</v>
      </c>
      <c r="Q5" s="9"/>
      <c r="R5" s="10">
        <v>1</v>
      </c>
      <c r="S5" s="10"/>
      <c r="T5" s="9">
        <v>0</v>
      </c>
      <c r="U5" s="9"/>
      <c r="V5" s="11">
        <f t="shared" ref="V5:V26" si="2">IF(COUNTBLANK(H5:U5)&lt;=7,SUM(H5:U5),"Не писал")</f>
        <v>8</v>
      </c>
      <c r="X5" s="118">
        <v>1</v>
      </c>
      <c r="Y5" s="50">
        <f>COUNTIF(V$4:V143,X5)</f>
        <v>1</v>
      </c>
    </row>
    <row r="6" spans="1:25" x14ac:dyDescent="0.25">
      <c r="A6" s="4" t="str">
        <f t="shared" si="0"/>
        <v>Московский</v>
      </c>
      <c r="B6" s="12" t="str">
        <f t="shared" si="1"/>
        <v>ГБОУ СОШ №537</v>
      </c>
      <c r="C6" s="6">
        <f t="shared" si="1"/>
        <v>11537</v>
      </c>
      <c r="D6" s="6" t="str">
        <f t="shared" si="1"/>
        <v>СОШ</v>
      </c>
      <c r="E6" s="8" t="str">
        <f t="shared" si="1"/>
        <v>2а</v>
      </c>
      <c r="F6" s="8">
        <f t="shared" si="1"/>
        <v>85</v>
      </c>
      <c r="G6" s="8">
        <f t="shared" si="1"/>
        <v>78</v>
      </c>
      <c r="H6" s="9"/>
      <c r="I6" s="9">
        <v>2</v>
      </c>
      <c r="J6" s="10">
        <v>1</v>
      </c>
      <c r="K6" s="10"/>
      <c r="L6" s="9">
        <v>2</v>
      </c>
      <c r="M6" s="9"/>
      <c r="N6" s="10">
        <v>1</v>
      </c>
      <c r="O6" s="10"/>
      <c r="P6" s="9">
        <v>2</v>
      </c>
      <c r="Q6" s="9"/>
      <c r="R6" s="10">
        <v>1</v>
      </c>
      <c r="S6" s="10"/>
      <c r="T6" s="9"/>
      <c r="U6" s="9">
        <v>1</v>
      </c>
      <c r="V6" s="11">
        <f t="shared" si="2"/>
        <v>10</v>
      </c>
      <c r="X6" s="118">
        <v>2</v>
      </c>
      <c r="Y6" s="50">
        <f>COUNTIF(V$4:V144,X6)</f>
        <v>1</v>
      </c>
    </row>
    <row r="7" spans="1:25" x14ac:dyDescent="0.25">
      <c r="A7" s="4" t="str">
        <f t="shared" si="0"/>
        <v>Московский</v>
      </c>
      <c r="B7" s="12" t="str">
        <f t="shared" si="1"/>
        <v>ГБОУ СОШ №537</v>
      </c>
      <c r="C7" s="6">
        <f t="shared" si="1"/>
        <v>11537</v>
      </c>
      <c r="D7" s="6" t="str">
        <f t="shared" si="1"/>
        <v>СОШ</v>
      </c>
      <c r="E7" s="8" t="str">
        <f t="shared" si="1"/>
        <v>2а</v>
      </c>
      <c r="F7" s="8">
        <f t="shared" si="1"/>
        <v>85</v>
      </c>
      <c r="G7" s="8">
        <f t="shared" si="1"/>
        <v>78</v>
      </c>
      <c r="H7" s="9">
        <v>2</v>
      </c>
      <c r="I7" s="9"/>
      <c r="J7" s="10"/>
      <c r="K7" s="10">
        <v>1</v>
      </c>
      <c r="L7" s="9"/>
      <c r="M7" s="9">
        <v>1</v>
      </c>
      <c r="N7" s="10">
        <v>1</v>
      </c>
      <c r="O7" s="10"/>
      <c r="P7" s="9">
        <v>2</v>
      </c>
      <c r="Q7" s="9"/>
      <c r="R7" s="10">
        <v>1</v>
      </c>
      <c r="S7" s="10"/>
      <c r="T7" s="9">
        <v>1</v>
      </c>
      <c r="U7" s="9"/>
      <c r="V7" s="11">
        <f t="shared" si="2"/>
        <v>9</v>
      </c>
      <c r="X7" s="118">
        <v>3</v>
      </c>
      <c r="Y7" s="50">
        <f>COUNTIF(V$4:V145,X7)</f>
        <v>3</v>
      </c>
    </row>
    <row r="8" spans="1:25" x14ac:dyDescent="0.25">
      <c r="A8" s="4" t="str">
        <f t="shared" si="0"/>
        <v>Московский</v>
      </c>
      <c r="B8" s="12" t="str">
        <f t="shared" si="1"/>
        <v>ГБОУ СОШ №537</v>
      </c>
      <c r="C8" s="6">
        <f t="shared" si="1"/>
        <v>11537</v>
      </c>
      <c r="D8" s="6" t="str">
        <f t="shared" si="1"/>
        <v>СОШ</v>
      </c>
      <c r="E8" s="8" t="str">
        <f t="shared" si="1"/>
        <v>2а</v>
      </c>
      <c r="F8" s="8">
        <f t="shared" si="1"/>
        <v>85</v>
      </c>
      <c r="G8" s="8">
        <f t="shared" si="1"/>
        <v>78</v>
      </c>
      <c r="H8" s="9"/>
      <c r="I8" s="9">
        <v>2</v>
      </c>
      <c r="J8" s="10"/>
      <c r="K8" s="10">
        <v>1</v>
      </c>
      <c r="L8" s="9"/>
      <c r="M8" s="9">
        <v>2</v>
      </c>
      <c r="N8" s="10">
        <v>1</v>
      </c>
      <c r="O8" s="10"/>
      <c r="P8" s="9">
        <v>2</v>
      </c>
      <c r="Q8" s="9"/>
      <c r="R8" s="10">
        <v>1</v>
      </c>
      <c r="S8" s="10"/>
      <c r="T8" s="9">
        <v>2</v>
      </c>
      <c r="U8" s="9"/>
      <c r="V8" s="11">
        <f t="shared" si="2"/>
        <v>11</v>
      </c>
      <c r="X8" s="118">
        <v>4</v>
      </c>
      <c r="Y8" s="50">
        <f>COUNTIF(V$4:V146,X8)</f>
        <v>3</v>
      </c>
    </row>
    <row r="9" spans="1:25" x14ac:dyDescent="0.25">
      <c r="A9" s="4" t="str">
        <f t="shared" si="0"/>
        <v>Московский</v>
      </c>
      <c r="B9" s="12" t="str">
        <f t="shared" si="1"/>
        <v>ГБОУ СОШ №537</v>
      </c>
      <c r="C9" s="6">
        <f t="shared" si="1"/>
        <v>11537</v>
      </c>
      <c r="D9" s="6" t="str">
        <f t="shared" si="1"/>
        <v>СОШ</v>
      </c>
      <c r="E9" s="8" t="str">
        <f t="shared" si="1"/>
        <v>2а</v>
      </c>
      <c r="F9" s="8">
        <f t="shared" si="1"/>
        <v>85</v>
      </c>
      <c r="G9" s="8">
        <f t="shared" si="1"/>
        <v>78</v>
      </c>
      <c r="H9" s="9">
        <v>2</v>
      </c>
      <c r="I9" s="9"/>
      <c r="J9" s="10">
        <v>1</v>
      </c>
      <c r="K9" s="10"/>
      <c r="L9" s="9"/>
      <c r="M9" s="9">
        <v>2</v>
      </c>
      <c r="N9" s="10">
        <v>1</v>
      </c>
      <c r="O9" s="10"/>
      <c r="P9" s="9"/>
      <c r="Q9" s="9">
        <v>2</v>
      </c>
      <c r="R9" s="10">
        <v>1</v>
      </c>
      <c r="S9" s="10"/>
      <c r="T9" s="9">
        <v>2</v>
      </c>
      <c r="U9" s="9"/>
      <c r="V9" s="11">
        <f t="shared" si="2"/>
        <v>11</v>
      </c>
      <c r="X9" s="118">
        <v>5</v>
      </c>
      <c r="Y9" s="50">
        <f>COUNTIF(V$4:V147,X9)</f>
        <v>1</v>
      </c>
    </row>
    <row r="10" spans="1:25" x14ac:dyDescent="0.25">
      <c r="A10" s="4" t="str">
        <f t="shared" si="0"/>
        <v>Московский</v>
      </c>
      <c r="B10" s="12" t="str">
        <f t="shared" si="1"/>
        <v>ГБОУ СОШ №537</v>
      </c>
      <c r="C10" s="6">
        <f t="shared" si="1"/>
        <v>11537</v>
      </c>
      <c r="D10" s="6" t="str">
        <f t="shared" si="1"/>
        <v>СОШ</v>
      </c>
      <c r="E10" s="8" t="str">
        <f t="shared" si="1"/>
        <v>2а</v>
      </c>
      <c r="F10" s="8">
        <f t="shared" si="1"/>
        <v>85</v>
      </c>
      <c r="G10" s="8">
        <f t="shared" si="1"/>
        <v>78</v>
      </c>
      <c r="H10" s="9"/>
      <c r="I10" s="9">
        <v>2</v>
      </c>
      <c r="J10" s="10"/>
      <c r="K10" s="10">
        <v>1</v>
      </c>
      <c r="L10" s="9"/>
      <c r="M10" s="9">
        <v>1</v>
      </c>
      <c r="N10" s="10">
        <v>1</v>
      </c>
      <c r="O10" s="10"/>
      <c r="P10" s="9"/>
      <c r="Q10" s="9">
        <v>2</v>
      </c>
      <c r="R10" s="10">
        <v>1</v>
      </c>
      <c r="S10" s="10"/>
      <c r="T10" s="9"/>
      <c r="U10" s="9">
        <v>1</v>
      </c>
      <c r="V10" s="11">
        <f t="shared" si="2"/>
        <v>9</v>
      </c>
      <c r="X10" s="118">
        <v>6</v>
      </c>
      <c r="Y10" s="50">
        <f>COUNTIF(V$4:V148,X10)</f>
        <v>8</v>
      </c>
    </row>
    <row r="11" spans="1:25" x14ac:dyDescent="0.25">
      <c r="A11" s="4" t="str">
        <f t="shared" si="0"/>
        <v>Московский</v>
      </c>
      <c r="B11" s="12" t="str">
        <f t="shared" si="1"/>
        <v>ГБОУ СОШ №537</v>
      </c>
      <c r="C11" s="6">
        <f t="shared" si="1"/>
        <v>11537</v>
      </c>
      <c r="D11" s="6" t="str">
        <f t="shared" si="1"/>
        <v>СОШ</v>
      </c>
      <c r="E11" s="8" t="str">
        <f t="shared" si="1"/>
        <v>2а</v>
      </c>
      <c r="F11" s="8">
        <f t="shared" si="1"/>
        <v>85</v>
      </c>
      <c r="G11" s="8">
        <f t="shared" si="1"/>
        <v>78</v>
      </c>
      <c r="H11" s="9">
        <v>1</v>
      </c>
      <c r="I11" s="9"/>
      <c r="J11" s="10">
        <v>1</v>
      </c>
      <c r="K11" s="10"/>
      <c r="L11" s="9">
        <v>2</v>
      </c>
      <c r="M11" s="9"/>
      <c r="N11" s="10">
        <v>1</v>
      </c>
      <c r="O11" s="10"/>
      <c r="P11" s="9">
        <v>2</v>
      </c>
      <c r="Q11" s="9"/>
      <c r="R11" s="10">
        <v>0</v>
      </c>
      <c r="S11" s="10"/>
      <c r="T11" s="9"/>
      <c r="U11" s="9">
        <v>0</v>
      </c>
      <c r="V11" s="11">
        <f t="shared" si="2"/>
        <v>7</v>
      </c>
      <c r="X11" s="118">
        <v>7</v>
      </c>
      <c r="Y11" s="50">
        <f>COUNTIF(V$4:V149,X11)</f>
        <v>5</v>
      </c>
    </row>
    <row r="12" spans="1:25" x14ac:dyDescent="0.25">
      <c r="A12" s="4" t="str">
        <f t="shared" si="0"/>
        <v>Московский</v>
      </c>
      <c r="B12" s="12" t="str">
        <f t="shared" si="1"/>
        <v>ГБОУ СОШ №537</v>
      </c>
      <c r="C12" s="6">
        <f t="shared" si="1"/>
        <v>11537</v>
      </c>
      <c r="D12" s="6" t="str">
        <f t="shared" si="1"/>
        <v>СОШ</v>
      </c>
      <c r="E12" s="8" t="str">
        <f t="shared" si="1"/>
        <v>2а</v>
      </c>
      <c r="F12" s="8">
        <f t="shared" si="1"/>
        <v>85</v>
      </c>
      <c r="G12" s="8">
        <f t="shared" si="1"/>
        <v>78</v>
      </c>
      <c r="H12" s="9">
        <v>2</v>
      </c>
      <c r="I12" s="9"/>
      <c r="J12" s="10">
        <v>1</v>
      </c>
      <c r="K12" s="10"/>
      <c r="L12" s="9">
        <v>2</v>
      </c>
      <c r="M12" s="9"/>
      <c r="N12" s="10">
        <v>1</v>
      </c>
      <c r="O12" s="10"/>
      <c r="P12" s="9"/>
      <c r="Q12" s="9">
        <v>1</v>
      </c>
      <c r="R12" s="10">
        <v>0</v>
      </c>
      <c r="S12" s="10"/>
      <c r="T12" s="9">
        <v>1</v>
      </c>
      <c r="U12" s="9"/>
      <c r="V12" s="11">
        <f t="shared" si="2"/>
        <v>8</v>
      </c>
      <c r="X12" s="118">
        <v>8</v>
      </c>
      <c r="Y12" s="50">
        <f>COUNTIF(V$4:V150,X12)</f>
        <v>15</v>
      </c>
    </row>
    <row r="13" spans="1:25" x14ac:dyDescent="0.25">
      <c r="A13" s="4" t="str">
        <f t="shared" si="0"/>
        <v>Московский</v>
      </c>
      <c r="B13" s="12" t="str">
        <f t="shared" si="1"/>
        <v>ГБОУ СОШ №537</v>
      </c>
      <c r="C13" s="6">
        <f t="shared" si="1"/>
        <v>11537</v>
      </c>
      <c r="D13" s="6" t="str">
        <f t="shared" si="1"/>
        <v>СОШ</v>
      </c>
      <c r="E13" s="8" t="str">
        <f t="shared" si="1"/>
        <v>2а</v>
      </c>
      <c r="F13" s="8">
        <f t="shared" si="1"/>
        <v>85</v>
      </c>
      <c r="G13" s="8">
        <f t="shared" si="1"/>
        <v>78</v>
      </c>
      <c r="H13" s="9"/>
      <c r="I13" s="9">
        <v>1</v>
      </c>
      <c r="J13" s="10">
        <v>1</v>
      </c>
      <c r="K13" s="10"/>
      <c r="L13" s="9">
        <v>2</v>
      </c>
      <c r="M13" s="9"/>
      <c r="N13" s="10">
        <v>1</v>
      </c>
      <c r="O13" s="10"/>
      <c r="P13" s="9"/>
      <c r="Q13" s="9">
        <v>2</v>
      </c>
      <c r="R13" s="10">
        <v>1</v>
      </c>
      <c r="S13" s="10"/>
      <c r="T13" s="9"/>
      <c r="U13" s="9">
        <v>2</v>
      </c>
      <c r="V13" s="11">
        <f t="shared" si="2"/>
        <v>10</v>
      </c>
      <c r="X13" s="118">
        <v>9</v>
      </c>
      <c r="Y13" s="50">
        <f>COUNTIF(V$4:V151,X13)</f>
        <v>14</v>
      </c>
    </row>
    <row r="14" spans="1:25" x14ac:dyDescent="0.25">
      <c r="A14" s="4" t="str">
        <f t="shared" si="0"/>
        <v>Московский</v>
      </c>
      <c r="B14" s="12" t="str">
        <f t="shared" si="1"/>
        <v>ГБОУ СОШ №537</v>
      </c>
      <c r="C14" s="6">
        <f t="shared" si="1"/>
        <v>11537</v>
      </c>
      <c r="D14" s="6" t="str">
        <f t="shared" si="1"/>
        <v>СОШ</v>
      </c>
      <c r="E14" s="8" t="str">
        <f t="shared" si="1"/>
        <v>2а</v>
      </c>
      <c r="F14" s="8">
        <f t="shared" si="1"/>
        <v>85</v>
      </c>
      <c r="G14" s="8">
        <f t="shared" si="1"/>
        <v>78</v>
      </c>
      <c r="H14" s="9">
        <v>2</v>
      </c>
      <c r="I14" s="9"/>
      <c r="J14" s="10">
        <v>1</v>
      </c>
      <c r="K14" s="10"/>
      <c r="L14" s="9"/>
      <c r="M14" s="9">
        <v>2</v>
      </c>
      <c r="N14" s="10">
        <v>1</v>
      </c>
      <c r="O14" s="10"/>
      <c r="P14" s="9">
        <v>2</v>
      </c>
      <c r="Q14" s="9"/>
      <c r="R14" s="10">
        <v>1</v>
      </c>
      <c r="S14" s="10"/>
      <c r="T14" s="9">
        <v>2</v>
      </c>
      <c r="U14" s="9"/>
      <c r="V14" s="11">
        <f t="shared" si="2"/>
        <v>11</v>
      </c>
      <c r="X14" s="118">
        <v>10</v>
      </c>
      <c r="Y14" s="50">
        <f>COUNTIF(V$4:V152,X14)</f>
        <v>19</v>
      </c>
    </row>
    <row r="15" spans="1:25" x14ac:dyDescent="0.25">
      <c r="A15" s="4" t="str">
        <f t="shared" si="0"/>
        <v>Московский</v>
      </c>
      <c r="B15" s="12" t="str">
        <f t="shared" si="1"/>
        <v>ГБОУ СОШ №537</v>
      </c>
      <c r="C15" s="6">
        <f t="shared" si="1"/>
        <v>11537</v>
      </c>
      <c r="D15" s="6" t="str">
        <f t="shared" si="1"/>
        <v>СОШ</v>
      </c>
      <c r="E15" s="8" t="str">
        <f t="shared" si="1"/>
        <v>2а</v>
      </c>
      <c r="F15" s="8">
        <f t="shared" si="1"/>
        <v>85</v>
      </c>
      <c r="G15" s="8">
        <f t="shared" si="1"/>
        <v>78</v>
      </c>
      <c r="H15" s="9">
        <v>2</v>
      </c>
      <c r="I15" s="9"/>
      <c r="J15" s="10"/>
      <c r="K15" s="10">
        <v>1</v>
      </c>
      <c r="L15" s="9"/>
      <c r="M15" s="9">
        <v>1</v>
      </c>
      <c r="N15" s="10"/>
      <c r="O15" s="10">
        <v>0</v>
      </c>
      <c r="P15" s="9">
        <v>2</v>
      </c>
      <c r="Q15" s="9"/>
      <c r="R15" s="10">
        <v>1</v>
      </c>
      <c r="S15" s="10"/>
      <c r="T15" s="9"/>
      <c r="U15" s="9">
        <v>1</v>
      </c>
      <c r="V15" s="11">
        <f t="shared" si="2"/>
        <v>8</v>
      </c>
      <c r="X15" s="118">
        <v>11</v>
      </c>
      <c r="Y15" s="50">
        <f>COUNTIF(V$4:V153,X15)</f>
        <v>8</v>
      </c>
    </row>
    <row r="16" spans="1:25" x14ac:dyDescent="0.25">
      <c r="A16" s="4" t="str">
        <f t="shared" si="0"/>
        <v>Московский</v>
      </c>
      <c r="B16" s="12" t="str">
        <f t="shared" si="1"/>
        <v>ГБОУ СОШ №537</v>
      </c>
      <c r="C16" s="6">
        <f t="shared" si="1"/>
        <v>11537</v>
      </c>
      <c r="D16" s="6" t="str">
        <f t="shared" si="1"/>
        <v>СОШ</v>
      </c>
      <c r="E16" s="8" t="str">
        <f t="shared" si="1"/>
        <v>2а</v>
      </c>
      <c r="F16" s="8">
        <f t="shared" si="1"/>
        <v>85</v>
      </c>
      <c r="G16" s="8">
        <f t="shared" si="1"/>
        <v>78</v>
      </c>
      <c r="H16" s="9">
        <v>2</v>
      </c>
      <c r="I16" s="9"/>
      <c r="J16" s="10">
        <v>1</v>
      </c>
      <c r="K16" s="10"/>
      <c r="L16" s="9"/>
      <c r="M16" s="9">
        <v>2</v>
      </c>
      <c r="N16" s="10">
        <v>1</v>
      </c>
      <c r="O16" s="10"/>
      <c r="P16" s="9">
        <v>2</v>
      </c>
      <c r="Q16" s="9"/>
      <c r="R16" s="10">
        <v>1</v>
      </c>
      <c r="S16" s="10"/>
      <c r="T16" s="9">
        <v>2</v>
      </c>
      <c r="U16" s="9"/>
      <c r="V16" s="11">
        <f t="shared" si="2"/>
        <v>11</v>
      </c>
      <c r="Y16" s="156">
        <f>SUM(Y4:Y15)</f>
        <v>78</v>
      </c>
    </row>
    <row r="17" spans="1:22" x14ac:dyDescent="0.25">
      <c r="A17" s="4" t="str">
        <f t="shared" si="0"/>
        <v>Московский</v>
      </c>
      <c r="B17" s="12" t="str">
        <f t="shared" si="1"/>
        <v>ГБОУ СОШ №537</v>
      </c>
      <c r="C17" s="6">
        <f t="shared" si="1"/>
        <v>11537</v>
      </c>
      <c r="D17" s="6" t="str">
        <f t="shared" si="1"/>
        <v>СОШ</v>
      </c>
      <c r="E17" s="8" t="str">
        <f t="shared" si="1"/>
        <v>2а</v>
      </c>
      <c r="F17" s="8">
        <f t="shared" si="1"/>
        <v>85</v>
      </c>
      <c r="G17" s="8">
        <f t="shared" si="1"/>
        <v>78</v>
      </c>
      <c r="H17" s="9">
        <v>2</v>
      </c>
      <c r="I17" s="9"/>
      <c r="J17" s="10">
        <v>1</v>
      </c>
      <c r="K17" s="10"/>
      <c r="L17" s="9"/>
      <c r="M17" s="9">
        <v>1</v>
      </c>
      <c r="N17" s="10">
        <v>1</v>
      </c>
      <c r="O17" s="10"/>
      <c r="P17" s="9">
        <v>1</v>
      </c>
      <c r="Q17" s="9"/>
      <c r="R17" s="10">
        <v>1</v>
      </c>
      <c r="S17" s="10"/>
      <c r="T17" s="9">
        <v>0</v>
      </c>
      <c r="U17" s="9">
        <v>1</v>
      </c>
      <c r="V17" s="11">
        <f t="shared" si="2"/>
        <v>8</v>
      </c>
    </row>
    <row r="18" spans="1:22" x14ac:dyDescent="0.25">
      <c r="A18" s="4" t="str">
        <f t="shared" si="0"/>
        <v>Московский</v>
      </c>
      <c r="B18" s="12" t="str">
        <f t="shared" si="1"/>
        <v>ГБОУ СОШ №537</v>
      </c>
      <c r="C18" s="6">
        <f t="shared" si="1"/>
        <v>11537</v>
      </c>
      <c r="D18" s="6" t="str">
        <f t="shared" si="1"/>
        <v>СОШ</v>
      </c>
      <c r="E18" s="8" t="str">
        <f t="shared" si="1"/>
        <v>2а</v>
      </c>
      <c r="F18" s="8">
        <f t="shared" si="1"/>
        <v>85</v>
      </c>
      <c r="G18" s="8">
        <f t="shared" si="1"/>
        <v>78</v>
      </c>
      <c r="H18" s="9">
        <v>2</v>
      </c>
      <c r="I18" s="9"/>
      <c r="J18" s="10">
        <v>1</v>
      </c>
      <c r="K18" s="10"/>
      <c r="L18" s="9"/>
      <c r="M18" s="9">
        <v>2</v>
      </c>
      <c r="N18" s="10"/>
      <c r="O18" s="10">
        <v>1</v>
      </c>
      <c r="P18" s="9"/>
      <c r="Q18" s="9">
        <v>2</v>
      </c>
      <c r="R18" s="10"/>
      <c r="S18" s="10">
        <v>1</v>
      </c>
      <c r="T18" s="9">
        <v>1</v>
      </c>
      <c r="U18" s="9"/>
      <c r="V18" s="11">
        <f t="shared" si="2"/>
        <v>10</v>
      </c>
    </row>
    <row r="19" spans="1:22" x14ac:dyDescent="0.25">
      <c r="A19" s="4" t="str">
        <f t="shared" si="0"/>
        <v>Московский</v>
      </c>
      <c r="B19" s="12" t="str">
        <f t="shared" si="1"/>
        <v>ГБОУ СОШ №537</v>
      </c>
      <c r="C19" s="6">
        <f t="shared" si="1"/>
        <v>11537</v>
      </c>
      <c r="D19" s="6" t="str">
        <f t="shared" si="1"/>
        <v>СОШ</v>
      </c>
      <c r="E19" s="8" t="str">
        <f t="shared" si="1"/>
        <v>2а</v>
      </c>
      <c r="F19" s="8">
        <f t="shared" si="1"/>
        <v>85</v>
      </c>
      <c r="G19" s="8">
        <f t="shared" si="1"/>
        <v>78</v>
      </c>
      <c r="H19" s="9">
        <v>0</v>
      </c>
      <c r="I19" s="9"/>
      <c r="J19" s="10">
        <v>1</v>
      </c>
      <c r="K19" s="10"/>
      <c r="L19" s="9"/>
      <c r="M19" s="9">
        <v>2</v>
      </c>
      <c r="N19" s="10">
        <v>1</v>
      </c>
      <c r="O19" s="10"/>
      <c r="P19" s="9">
        <v>0</v>
      </c>
      <c r="Q19" s="9"/>
      <c r="R19" s="10">
        <v>1</v>
      </c>
      <c r="S19" s="10"/>
      <c r="T19" s="9"/>
      <c r="U19" s="9">
        <v>2</v>
      </c>
      <c r="V19" s="11">
        <f t="shared" si="2"/>
        <v>7</v>
      </c>
    </row>
    <row r="20" spans="1:22" x14ac:dyDescent="0.25">
      <c r="A20" s="4" t="str">
        <f t="shared" si="0"/>
        <v>Московский</v>
      </c>
      <c r="B20" s="12" t="str">
        <f t="shared" si="1"/>
        <v>ГБОУ СОШ №537</v>
      </c>
      <c r="C20" s="6">
        <f t="shared" si="1"/>
        <v>11537</v>
      </c>
      <c r="D20" s="6" t="str">
        <f t="shared" si="1"/>
        <v>СОШ</v>
      </c>
      <c r="E20" s="8" t="str">
        <f t="shared" si="1"/>
        <v>2а</v>
      </c>
      <c r="F20" s="8">
        <f t="shared" si="1"/>
        <v>85</v>
      </c>
      <c r="G20" s="8">
        <f t="shared" si="1"/>
        <v>78</v>
      </c>
      <c r="H20" s="9"/>
      <c r="I20" s="9">
        <v>0</v>
      </c>
      <c r="J20" s="10">
        <v>1</v>
      </c>
      <c r="K20" s="10"/>
      <c r="L20" s="9">
        <v>2</v>
      </c>
      <c r="M20" s="9"/>
      <c r="N20" s="10">
        <v>1</v>
      </c>
      <c r="O20" s="10"/>
      <c r="P20" s="9">
        <v>2</v>
      </c>
      <c r="Q20" s="9"/>
      <c r="R20" s="10">
        <v>1</v>
      </c>
      <c r="S20" s="10"/>
      <c r="T20" s="9">
        <v>1</v>
      </c>
      <c r="U20" s="9"/>
      <c r="V20" s="11">
        <f t="shared" si="2"/>
        <v>8</v>
      </c>
    </row>
    <row r="21" spans="1:22" x14ac:dyDescent="0.25">
      <c r="A21" s="4" t="str">
        <f t="shared" si="0"/>
        <v>Московский</v>
      </c>
      <c r="B21" s="12" t="str">
        <f t="shared" ref="B21:G21" si="3">B20</f>
        <v>ГБОУ СОШ №537</v>
      </c>
      <c r="C21" s="6">
        <f t="shared" si="3"/>
        <v>11537</v>
      </c>
      <c r="D21" s="6" t="str">
        <f t="shared" si="3"/>
        <v>СОШ</v>
      </c>
      <c r="E21" s="8" t="str">
        <f t="shared" si="3"/>
        <v>2а</v>
      </c>
      <c r="F21" s="8">
        <f t="shared" si="3"/>
        <v>85</v>
      </c>
      <c r="G21" s="8">
        <f t="shared" si="3"/>
        <v>78</v>
      </c>
      <c r="H21" s="9"/>
      <c r="I21" s="9">
        <v>0</v>
      </c>
      <c r="J21" s="10">
        <v>1</v>
      </c>
      <c r="K21" s="10"/>
      <c r="L21" s="9">
        <v>2</v>
      </c>
      <c r="M21" s="9"/>
      <c r="N21" s="10">
        <v>1</v>
      </c>
      <c r="O21" s="10"/>
      <c r="P21" s="9">
        <v>2</v>
      </c>
      <c r="Q21" s="9"/>
      <c r="R21" s="10">
        <v>1</v>
      </c>
      <c r="S21" s="10"/>
      <c r="T21" s="9">
        <v>1</v>
      </c>
      <c r="U21" s="9"/>
      <c r="V21" s="11">
        <f t="shared" si="2"/>
        <v>8</v>
      </c>
    </row>
    <row r="22" spans="1:22" x14ac:dyDescent="0.25">
      <c r="A22" s="4" t="str">
        <f t="shared" ref="A22:G37" si="4">A21</f>
        <v>Московский</v>
      </c>
      <c r="B22" s="12" t="str">
        <f t="shared" si="4"/>
        <v>ГБОУ СОШ №537</v>
      </c>
      <c r="C22" s="6">
        <f t="shared" si="4"/>
        <v>11537</v>
      </c>
      <c r="D22" s="6" t="str">
        <f t="shared" si="4"/>
        <v>СОШ</v>
      </c>
      <c r="E22" s="8" t="str">
        <f t="shared" si="4"/>
        <v>2а</v>
      </c>
      <c r="F22" s="8">
        <f t="shared" si="4"/>
        <v>85</v>
      </c>
      <c r="G22" s="8">
        <f t="shared" si="4"/>
        <v>78</v>
      </c>
      <c r="H22" s="9">
        <v>2</v>
      </c>
      <c r="I22" s="9"/>
      <c r="J22" s="10">
        <v>1</v>
      </c>
      <c r="K22" s="10"/>
      <c r="L22" s="9"/>
      <c r="M22" s="9">
        <v>2</v>
      </c>
      <c r="N22" s="10">
        <v>1</v>
      </c>
      <c r="O22" s="10"/>
      <c r="P22" s="9"/>
      <c r="Q22" s="9">
        <v>2</v>
      </c>
      <c r="R22" s="10"/>
      <c r="S22" s="10">
        <v>1</v>
      </c>
      <c r="T22" s="9">
        <v>1</v>
      </c>
      <c r="U22" s="9"/>
      <c r="V22" s="11">
        <f t="shared" si="2"/>
        <v>10</v>
      </c>
    </row>
    <row r="23" spans="1:22" x14ac:dyDescent="0.25">
      <c r="A23" s="4" t="str">
        <f t="shared" si="4"/>
        <v>Московский</v>
      </c>
      <c r="B23" s="12" t="str">
        <f t="shared" si="4"/>
        <v>ГБОУ СОШ №537</v>
      </c>
      <c r="C23" s="6">
        <f t="shared" si="4"/>
        <v>11537</v>
      </c>
      <c r="D23" s="6" t="str">
        <f t="shared" si="4"/>
        <v>СОШ</v>
      </c>
      <c r="E23" s="8" t="str">
        <f t="shared" si="4"/>
        <v>2а</v>
      </c>
      <c r="F23" s="8">
        <f t="shared" si="4"/>
        <v>85</v>
      </c>
      <c r="G23" s="8">
        <f t="shared" si="4"/>
        <v>78</v>
      </c>
      <c r="H23" s="9">
        <v>1</v>
      </c>
      <c r="I23" s="9"/>
      <c r="J23" s="10">
        <v>1</v>
      </c>
      <c r="K23" s="10"/>
      <c r="L23" s="9"/>
      <c r="M23" s="9">
        <v>2</v>
      </c>
      <c r="N23" s="10">
        <v>1</v>
      </c>
      <c r="O23" s="10"/>
      <c r="P23" s="9">
        <v>2</v>
      </c>
      <c r="Q23" s="9"/>
      <c r="R23" s="10">
        <v>1</v>
      </c>
      <c r="S23" s="10"/>
      <c r="T23" s="9">
        <v>2</v>
      </c>
      <c r="U23" s="9"/>
      <c r="V23" s="11">
        <f t="shared" si="2"/>
        <v>10</v>
      </c>
    </row>
    <row r="24" spans="1:22" x14ac:dyDescent="0.25">
      <c r="A24" s="4" t="str">
        <f t="shared" si="4"/>
        <v>Московский</v>
      </c>
      <c r="B24" s="12" t="str">
        <f t="shared" si="4"/>
        <v>ГБОУ СОШ №537</v>
      </c>
      <c r="C24" s="6">
        <f t="shared" si="4"/>
        <v>11537</v>
      </c>
      <c r="D24" s="6" t="str">
        <f t="shared" si="4"/>
        <v>СОШ</v>
      </c>
      <c r="E24" s="8" t="str">
        <f t="shared" si="4"/>
        <v>2а</v>
      </c>
      <c r="F24" s="8">
        <f t="shared" si="4"/>
        <v>85</v>
      </c>
      <c r="G24" s="8">
        <f t="shared" si="4"/>
        <v>78</v>
      </c>
      <c r="H24" s="9">
        <v>2</v>
      </c>
      <c r="I24" s="9"/>
      <c r="J24" s="10">
        <v>1</v>
      </c>
      <c r="K24" s="10"/>
      <c r="L24" s="9">
        <v>2</v>
      </c>
      <c r="M24" s="9"/>
      <c r="N24" s="10">
        <v>1</v>
      </c>
      <c r="O24" s="10"/>
      <c r="P24" s="9"/>
      <c r="Q24" s="9">
        <v>2</v>
      </c>
      <c r="R24" s="10">
        <v>1</v>
      </c>
      <c r="S24" s="10"/>
      <c r="T24" s="9">
        <v>1</v>
      </c>
      <c r="U24" s="9"/>
      <c r="V24" s="11">
        <f t="shared" si="2"/>
        <v>10</v>
      </c>
    </row>
    <row r="25" spans="1:22" x14ac:dyDescent="0.25">
      <c r="A25" s="4" t="str">
        <f t="shared" si="4"/>
        <v>Московский</v>
      </c>
      <c r="B25" s="12" t="str">
        <f t="shared" si="4"/>
        <v>ГБОУ СОШ №537</v>
      </c>
      <c r="C25" s="6">
        <f t="shared" si="4"/>
        <v>11537</v>
      </c>
      <c r="D25" s="6" t="str">
        <f t="shared" si="4"/>
        <v>СОШ</v>
      </c>
      <c r="E25" s="8" t="str">
        <f t="shared" si="4"/>
        <v>2а</v>
      </c>
      <c r="F25" s="8">
        <f t="shared" si="4"/>
        <v>85</v>
      </c>
      <c r="G25" s="8">
        <f t="shared" si="4"/>
        <v>78</v>
      </c>
      <c r="H25" s="9">
        <v>2</v>
      </c>
      <c r="I25" s="9"/>
      <c r="J25" s="10"/>
      <c r="K25" s="10">
        <v>1</v>
      </c>
      <c r="L25" s="9"/>
      <c r="M25" s="9">
        <v>1</v>
      </c>
      <c r="N25" s="10">
        <v>1</v>
      </c>
      <c r="O25" s="10"/>
      <c r="P25" s="9">
        <v>2</v>
      </c>
      <c r="Q25" s="9"/>
      <c r="R25" s="10">
        <v>1</v>
      </c>
      <c r="S25" s="10"/>
      <c r="T25" s="9"/>
      <c r="U25" s="9">
        <v>1</v>
      </c>
      <c r="V25" s="11">
        <f t="shared" si="2"/>
        <v>9</v>
      </c>
    </row>
    <row r="26" spans="1:22" x14ac:dyDescent="0.25">
      <c r="A26" s="4" t="str">
        <f t="shared" si="4"/>
        <v>Московский</v>
      </c>
      <c r="B26" s="12" t="str">
        <f t="shared" si="4"/>
        <v>ГБОУ СОШ №537</v>
      </c>
      <c r="C26" s="6">
        <f t="shared" si="4"/>
        <v>11537</v>
      </c>
      <c r="D26" s="6" t="str">
        <f t="shared" si="4"/>
        <v>СОШ</v>
      </c>
      <c r="E26" s="8" t="str">
        <f t="shared" si="4"/>
        <v>2а</v>
      </c>
      <c r="F26" s="8">
        <f t="shared" si="4"/>
        <v>85</v>
      </c>
      <c r="G26" s="8">
        <f t="shared" si="4"/>
        <v>78</v>
      </c>
      <c r="H26" s="9">
        <v>2</v>
      </c>
      <c r="I26" s="9"/>
      <c r="J26" s="10"/>
      <c r="K26" s="10">
        <v>1</v>
      </c>
      <c r="L26" s="9"/>
      <c r="M26" s="9">
        <v>1</v>
      </c>
      <c r="N26" s="10">
        <v>1</v>
      </c>
      <c r="O26" s="10"/>
      <c r="P26" s="9">
        <v>1</v>
      </c>
      <c r="Q26" s="9"/>
      <c r="R26" s="10">
        <v>1</v>
      </c>
      <c r="S26" s="10"/>
      <c r="T26" s="9">
        <v>1</v>
      </c>
      <c r="U26" s="9"/>
      <c r="V26" s="11">
        <f t="shared" si="2"/>
        <v>8</v>
      </c>
    </row>
    <row r="27" spans="1:22" x14ac:dyDescent="0.25">
      <c r="A27" s="4" t="str">
        <f t="shared" si="4"/>
        <v>Московский</v>
      </c>
      <c r="B27" s="12" t="str">
        <f t="shared" si="4"/>
        <v>ГБОУ СОШ №537</v>
      </c>
      <c r="C27" s="6">
        <f t="shared" si="4"/>
        <v>11537</v>
      </c>
      <c r="D27" s="6" t="str">
        <f t="shared" si="4"/>
        <v>СОШ</v>
      </c>
      <c r="E27" s="8" t="str">
        <f t="shared" si="4"/>
        <v>2а</v>
      </c>
      <c r="F27" s="8">
        <f t="shared" si="4"/>
        <v>85</v>
      </c>
      <c r="G27" s="8">
        <f t="shared" si="4"/>
        <v>78</v>
      </c>
      <c r="H27" s="9"/>
      <c r="I27" s="9">
        <v>1</v>
      </c>
      <c r="J27" s="10">
        <v>1</v>
      </c>
      <c r="K27" s="10"/>
      <c r="L27" s="9"/>
      <c r="M27" s="9">
        <v>2</v>
      </c>
      <c r="N27" s="10">
        <v>1</v>
      </c>
      <c r="O27" s="10"/>
      <c r="P27" s="9">
        <v>2</v>
      </c>
      <c r="Q27" s="9"/>
      <c r="R27" s="10">
        <v>1</v>
      </c>
      <c r="S27" s="10"/>
      <c r="T27" s="9">
        <v>2</v>
      </c>
      <c r="U27" s="9"/>
      <c r="V27" s="11">
        <v>10</v>
      </c>
    </row>
    <row r="28" spans="1:22" x14ac:dyDescent="0.25">
      <c r="A28" s="4" t="str">
        <f t="shared" si="4"/>
        <v>Московский</v>
      </c>
      <c r="B28" s="12" t="str">
        <f t="shared" si="4"/>
        <v>ГБОУ СОШ №537</v>
      </c>
      <c r="C28" s="6">
        <f t="shared" si="4"/>
        <v>11537</v>
      </c>
      <c r="D28" s="6" t="str">
        <f t="shared" si="4"/>
        <v>СОШ</v>
      </c>
      <c r="E28" s="8" t="str">
        <f t="shared" si="4"/>
        <v>2а</v>
      </c>
      <c r="F28" s="8">
        <f t="shared" si="4"/>
        <v>85</v>
      </c>
      <c r="G28" s="8">
        <f t="shared" si="4"/>
        <v>78</v>
      </c>
      <c r="H28" s="9"/>
      <c r="I28" s="9">
        <v>2</v>
      </c>
      <c r="J28" s="10"/>
      <c r="K28" s="10">
        <v>1</v>
      </c>
      <c r="L28" s="9"/>
      <c r="M28" s="9">
        <v>2</v>
      </c>
      <c r="N28" s="10">
        <v>1</v>
      </c>
      <c r="O28" s="10"/>
      <c r="P28" s="9">
        <v>2</v>
      </c>
      <c r="Q28" s="9"/>
      <c r="R28" s="10">
        <v>1</v>
      </c>
      <c r="S28" s="10"/>
      <c r="T28" s="9"/>
      <c r="U28" s="9">
        <v>1</v>
      </c>
      <c r="V28" s="11">
        <f>IF(COUNTBLANK(H28:U28)&lt;=7,SUM(H28:U28),"Не писал")</f>
        <v>10</v>
      </c>
    </row>
    <row r="29" spans="1:22" x14ac:dyDescent="0.25">
      <c r="A29" s="4" t="str">
        <f t="shared" si="4"/>
        <v>Московский</v>
      </c>
      <c r="B29" s="12" t="str">
        <f t="shared" si="4"/>
        <v>ГБОУ СОШ №537</v>
      </c>
      <c r="C29" s="6">
        <f t="shared" si="4"/>
        <v>11537</v>
      </c>
      <c r="D29" s="6" t="str">
        <f t="shared" si="4"/>
        <v>СОШ</v>
      </c>
      <c r="E29" s="13" t="s">
        <v>23</v>
      </c>
      <c r="F29" s="8">
        <v>85</v>
      </c>
      <c r="G29" s="8">
        <v>78</v>
      </c>
      <c r="H29" s="9">
        <v>2</v>
      </c>
      <c r="I29" s="9"/>
      <c r="J29" s="10">
        <v>1</v>
      </c>
      <c r="K29" s="10"/>
      <c r="L29" s="9">
        <v>2</v>
      </c>
      <c r="M29" s="9"/>
      <c r="N29" s="10">
        <v>1</v>
      </c>
      <c r="O29" s="10"/>
      <c r="P29" s="9"/>
      <c r="Q29" s="9">
        <v>0</v>
      </c>
      <c r="R29" s="10"/>
      <c r="S29" s="10">
        <v>0</v>
      </c>
      <c r="T29" s="9"/>
      <c r="U29" s="9">
        <v>0</v>
      </c>
      <c r="V29" s="11">
        <f>IF(COUNTBLANK(H29:U29)&lt;=7,SUM(H29:U29),"Не писал")</f>
        <v>6</v>
      </c>
    </row>
    <row r="30" spans="1:22" x14ac:dyDescent="0.25">
      <c r="A30" s="4" t="str">
        <f t="shared" si="4"/>
        <v>Московский</v>
      </c>
      <c r="B30" s="12" t="str">
        <f t="shared" si="4"/>
        <v>ГБОУ СОШ №537</v>
      </c>
      <c r="C30" s="6">
        <f t="shared" si="4"/>
        <v>11537</v>
      </c>
      <c r="D30" s="6" t="str">
        <f t="shared" si="4"/>
        <v>СОШ</v>
      </c>
      <c r="E30" s="8" t="str">
        <f t="shared" si="4"/>
        <v>2б</v>
      </c>
      <c r="F30" s="8">
        <f t="shared" si="4"/>
        <v>85</v>
      </c>
      <c r="G30" s="8">
        <f t="shared" si="4"/>
        <v>78</v>
      </c>
      <c r="H30" s="9">
        <v>1</v>
      </c>
      <c r="I30" s="9"/>
      <c r="J30" s="10"/>
      <c r="K30" s="10">
        <v>1</v>
      </c>
      <c r="L30" s="9">
        <v>2</v>
      </c>
      <c r="M30" s="9"/>
      <c r="N30" s="10">
        <v>1</v>
      </c>
      <c r="O30" s="10"/>
      <c r="P30" s="9"/>
      <c r="Q30" s="9">
        <v>1</v>
      </c>
      <c r="R30" s="10"/>
      <c r="S30" s="10">
        <v>0</v>
      </c>
      <c r="T30" s="9"/>
      <c r="U30" s="9">
        <v>0</v>
      </c>
      <c r="V30" s="11">
        <f t="shared" ref="V30:V55" si="5">IF(COUNTBLANK(H30:U30)&lt;=7,SUM(H30:U30),"Не писал")</f>
        <v>6</v>
      </c>
    </row>
    <row r="31" spans="1:22" x14ac:dyDescent="0.25">
      <c r="A31" s="4" t="str">
        <f t="shared" si="4"/>
        <v>Московский</v>
      </c>
      <c r="B31" s="12" t="str">
        <f t="shared" si="4"/>
        <v>ГБОУ СОШ №537</v>
      </c>
      <c r="C31" s="6">
        <f t="shared" si="4"/>
        <v>11537</v>
      </c>
      <c r="D31" s="6" t="str">
        <f t="shared" si="4"/>
        <v>СОШ</v>
      </c>
      <c r="E31" s="8" t="str">
        <f t="shared" si="4"/>
        <v>2б</v>
      </c>
      <c r="F31" s="8">
        <f t="shared" si="4"/>
        <v>85</v>
      </c>
      <c r="G31" s="8">
        <f t="shared" si="4"/>
        <v>78</v>
      </c>
      <c r="H31" s="9"/>
      <c r="I31" s="9">
        <v>0</v>
      </c>
      <c r="J31" s="10"/>
      <c r="K31" s="10">
        <v>1</v>
      </c>
      <c r="L31" s="9">
        <v>0</v>
      </c>
      <c r="M31" s="9"/>
      <c r="N31" s="10">
        <v>0</v>
      </c>
      <c r="O31" s="10"/>
      <c r="P31" s="9">
        <v>0</v>
      </c>
      <c r="Q31" s="9"/>
      <c r="R31" s="10">
        <v>1</v>
      </c>
      <c r="S31" s="10"/>
      <c r="T31" s="9">
        <v>2</v>
      </c>
      <c r="U31" s="9"/>
      <c r="V31" s="11">
        <f t="shared" si="5"/>
        <v>4</v>
      </c>
    </row>
    <row r="32" spans="1:22" x14ac:dyDescent="0.25">
      <c r="A32" s="4" t="str">
        <f t="shared" si="4"/>
        <v>Московский</v>
      </c>
      <c r="B32" s="12" t="str">
        <f t="shared" si="4"/>
        <v>ГБОУ СОШ №537</v>
      </c>
      <c r="C32" s="6">
        <f t="shared" si="4"/>
        <v>11537</v>
      </c>
      <c r="D32" s="6" t="str">
        <f t="shared" si="4"/>
        <v>СОШ</v>
      </c>
      <c r="E32" s="8" t="str">
        <f t="shared" si="4"/>
        <v>2б</v>
      </c>
      <c r="F32" s="8">
        <f t="shared" si="4"/>
        <v>85</v>
      </c>
      <c r="G32" s="8">
        <f t="shared" si="4"/>
        <v>78</v>
      </c>
      <c r="H32" s="9">
        <v>1</v>
      </c>
      <c r="I32" s="9"/>
      <c r="J32" s="10">
        <v>1</v>
      </c>
      <c r="K32" s="10"/>
      <c r="L32" s="9">
        <v>2</v>
      </c>
      <c r="M32" s="9"/>
      <c r="N32" s="10">
        <v>0</v>
      </c>
      <c r="O32" s="10"/>
      <c r="P32" s="9">
        <v>1</v>
      </c>
      <c r="Q32" s="9"/>
      <c r="R32" s="10"/>
      <c r="S32" s="10">
        <v>1</v>
      </c>
      <c r="T32" s="9">
        <v>0</v>
      </c>
      <c r="U32" s="9"/>
      <c r="V32" s="11">
        <f t="shared" si="5"/>
        <v>6</v>
      </c>
    </row>
    <row r="33" spans="1:22" x14ac:dyDescent="0.25">
      <c r="A33" s="4" t="str">
        <f t="shared" si="4"/>
        <v>Московский</v>
      </c>
      <c r="B33" s="12" t="str">
        <f t="shared" si="4"/>
        <v>ГБОУ СОШ №537</v>
      </c>
      <c r="C33" s="6">
        <f t="shared" si="4"/>
        <v>11537</v>
      </c>
      <c r="D33" s="6" t="str">
        <f t="shared" si="4"/>
        <v>СОШ</v>
      </c>
      <c r="E33" s="8" t="str">
        <f t="shared" si="4"/>
        <v>2б</v>
      </c>
      <c r="F33" s="8">
        <f t="shared" si="4"/>
        <v>85</v>
      </c>
      <c r="G33" s="8">
        <f t="shared" si="4"/>
        <v>78</v>
      </c>
      <c r="H33" s="9">
        <v>2</v>
      </c>
      <c r="I33" s="9"/>
      <c r="J33" s="10">
        <v>1</v>
      </c>
      <c r="K33" s="10"/>
      <c r="L33" s="9">
        <v>2</v>
      </c>
      <c r="M33" s="9"/>
      <c r="N33" s="10">
        <v>1</v>
      </c>
      <c r="O33" s="10"/>
      <c r="P33" s="9">
        <v>2</v>
      </c>
      <c r="Q33" s="9"/>
      <c r="R33" s="10">
        <v>1</v>
      </c>
      <c r="S33" s="10"/>
      <c r="T33" s="9">
        <v>0</v>
      </c>
      <c r="U33" s="9"/>
      <c r="V33" s="11">
        <f t="shared" si="5"/>
        <v>9</v>
      </c>
    </row>
    <row r="34" spans="1:22" x14ac:dyDescent="0.25">
      <c r="A34" s="4" t="str">
        <f t="shared" si="4"/>
        <v>Московский</v>
      </c>
      <c r="B34" s="12" t="str">
        <f t="shared" si="4"/>
        <v>ГБОУ СОШ №537</v>
      </c>
      <c r="C34" s="6">
        <f t="shared" si="4"/>
        <v>11537</v>
      </c>
      <c r="D34" s="6" t="str">
        <f t="shared" si="4"/>
        <v>СОШ</v>
      </c>
      <c r="E34" s="8" t="str">
        <f t="shared" si="4"/>
        <v>2б</v>
      </c>
      <c r="F34" s="8">
        <f t="shared" si="4"/>
        <v>85</v>
      </c>
      <c r="G34" s="8">
        <f t="shared" si="4"/>
        <v>78</v>
      </c>
      <c r="H34" s="9">
        <v>0</v>
      </c>
      <c r="I34" s="9"/>
      <c r="J34" s="10">
        <v>0</v>
      </c>
      <c r="K34" s="10"/>
      <c r="L34" s="9"/>
      <c r="M34" s="9">
        <v>2</v>
      </c>
      <c r="N34" s="10"/>
      <c r="O34" s="10">
        <v>0</v>
      </c>
      <c r="P34" s="9">
        <v>1</v>
      </c>
      <c r="Q34" s="9"/>
      <c r="R34" s="10">
        <v>0</v>
      </c>
      <c r="S34" s="10"/>
      <c r="T34" s="9">
        <v>0</v>
      </c>
      <c r="U34" s="9"/>
      <c r="V34" s="11">
        <f t="shared" si="5"/>
        <v>3</v>
      </c>
    </row>
    <row r="35" spans="1:22" x14ac:dyDescent="0.25">
      <c r="A35" s="4" t="str">
        <f t="shared" si="4"/>
        <v>Московский</v>
      </c>
      <c r="B35" s="12" t="str">
        <f t="shared" si="4"/>
        <v>ГБОУ СОШ №537</v>
      </c>
      <c r="C35" s="6">
        <f t="shared" si="4"/>
        <v>11537</v>
      </c>
      <c r="D35" s="6" t="str">
        <f t="shared" si="4"/>
        <v>СОШ</v>
      </c>
      <c r="E35" s="8" t="str">
        <f t="shared" si="4"/>
        <v>2б</v>
      </c>
      <c r="F35" s="8">
        <f t="shared" si="4"/>
        <v>85</v>
      </c>
      <c r="G35" s="8">
        <f t="shared" si="4"/>
        <v>78</v>
      </c>
      <c r="H35" s="9">
        <v>0</v>
      </c>
      <c r="I35" s="9"/>
      <c r="J35" s="10">
        <v>1</v>
      </c>
      <c r="K35" s="10"/>
      <c r="L35" s="9"/>
      <c r="M35" s="9">
        <v>2</v>
      </c>
      <c r="N35" s="10">
        <v>1</v>
      </c>
      <c r="O35" s="10"/>
      <c r="P35" s="9"/>
      <c r="Q35" s="9">
        <v>2</v>
      </c>
      <c r="R35" s="10">
        <v>1</v>
      </c>
      <c r="S35" s="10"/>
      <c r="T35" s="9">
        <v>2</v>
      </c>
      <c r="U35" s="9"/>
      <c r="V35" s="11">
        <f t="shared" si="5"/>
        <v>9</v>
      </c>
    </row>
    <row r="36" spans="1:22" x14ac:dyDescent="0.25">
      <c r="A36" s="4" t="str">
        <f t="shared" si="4"/>
        <v>Московский</v>
      </c>
      <c r="B36" s="12" t="str">
        <f t="shared" si="4"/>
        <v>ГБОУ СОШ №537</v>
      </c>
      <c r="C36" s="6">
        <f t="shared" si="4"/>
        <v>11537</v>
      </c>
      <c r="D36" s="6" t="str">
        <f t="shared" si="4"/>
        <v>СОШ</v>
      </c>
      <c r="E36" s="8" t="str">
        <f t="shared" si="4"/>
        <v>2б</v>
      </c>
      <c r="F36" s="8">
        <f t="shared" si="4"/>
        <v>85</v>
      </c>
      <c r="G36" s="8">
        <f t="shared" si="4"/>
        <v>78</v>
      </c>
      <c r="H36" s="9"/>
      <c r="I36" s="9">
        <v>2</v>
      </c>
      <c r="J36" s="10">
        <v>1</v>
      </c>
      <c r="K36" s="10"/>
      <c r="L36" s="9"/>
      <c r="M36" s="9">
        <v>2</v>
      </c>
      <c r="N36" s="10"/>
      <c r="O36" s="10">
        <v>1</v>
      </c>
      <c r="P36" s="9"/>
      <c r="Q36" s="9">
        <v>2</v>
      </c>
      <c r="R36" s="10">
        <v>1</v>
      </c>
      <c r="S36" s="10"/>
      <c r="T36" s="9">
        <v>2</v>
      </c>
      <c r="U36" s="9"/>
      <c r="V36" s="11">
        <f t="shared" si="5"/>
        <v>11</v>
      </c>
    </row>
    <row r="37" spans="1:22" x14ac:dyDescent="0.25">
      <c r="A37" s="4" t="str">
        <f t="shared" si="4"/>
        <v>Московский</v>
      </c>
      <c r="B37" s="12" t="str">
        <f t="shared" si="4"/>
        <v>ГБОУ СОШ №537</v>
      </c>
      <c r="C37" s="6">
        <f t="shared" si="4"/>
        <v>11537</v>
      </c>
      <c r="D37" s="6" t="str">
        <f t="shared" si="4"/>
        <v>СОШ</v>
      </c>
      <c r="E37" s="8" t="str">
        <f t="shared" si="4"/>
        <v>2б</v>
      </c>
      <c r="F37" s="8">
        <f t="shared" si="4"/>
        <v>85</v>
      </c>
      <c r="G37" s="8">
        <f t="shared" si="4"/>
        <v>78</v>
      </c>
      <c r="H37" s="9">
        <v>0</v>
      </c>
      <c r="I37" s="9"/>
      <c r="J37" s="10">
        <v>1</v>
      </c>
      <c r="K37" s="10"/>
      <c r="L37" s="9">
        <v>0</v>
      </c>
      <c r="M37" s="9"/>
      <c r="N37" s="10">
        <v>0</v>
      </c>
      <c r="O37" s="10"/>
      <c r="P37" s="9"/>
      <c r="Q37" s="9">
        <v>0</v>
      </c>
      <c r="R37" s="10"/>
      <c r="S37" s="10">
        <v>0</v>
      </c>
      <c r="T37" s="9">
        <v>0</v>
      </c>
      <c r="U37" s="9"/>
      <c r="V37" s="11">
        <f t="shared" si="5"/>
        <v>1</v>
      </c>
    </row>
    <row r="38" spans="1:22" x14ac:dyDescent="0.25">
      <c r="A38" s="4" t="str">
        <f t="shared" ref="A38:G53" si="6">A37</f>
        <v>Московский</v>
      </c>
      <c r="B38" s="12" t="str">
        <f t="shared" si="6"/>
        <v>ГБОУ СОШ №537</v>
      </c>
      <c r="C38" s="6">
        <f t="shared" si="6"/>
        <v>11537</v>
      </c>
      <c r="D38" s="6" t="str">
        <f t="shared" si="6"/>
        <v>СОШ</v>
      </c>
      <c r="E38" s="8" t="str">
        <f t="shared" si="6"/>
        <v>2б</v>
      </c>
      <c r="F38" s="8">
        <f t="shared" si="6"/>
        <v>85</v>
      </c>
      <c r="G38" s="8">
        <f t="shared" si="6"/>
        <v>78</v>
      </c>
      <c r="H38" s="9">
        <v>1</v>
      </c>
      <c r="I38" s="9"/>
      <c r="J38" s="10"/>
      <c r="K38" s="10">
        <v>1</v>
      </c>
      <c r="L38" s="9"/>
      <c r="M38" s="9">
        <v>1</v>
      </c>
      <c r="N38" s="10">
        <v>0</v>
      </c>
      <c r="O38" s="10"/>
      <c r="P38" s="9">
        <v>0</v>
      </c>
      <c r="Q38" s="9"/>
      <c r="R38" s="10">
        <v>0</v>
      </c>
      <c r="S38" s="10"/>
      <c r="T38" s="9">
        <v>0</v>
      </c>
      <c r="U38" s="9"/>
      <c r="V38" s="11">
        <f t="shared" si="5"/>
        <v>3</v>
      </c>
    </row>
    <row r="39" spans="1:22" x14ac:dyDescent="0.25">
      <c r="A39" s="4" t="str">
        <f t="shared" si="6"/>
        <v>Московский</v>
      </c>
      <c r="B39" s="12" t="str">
        <f t="shared" si="6"/>
        <v>ГБОУ СОШ №537</v>
      </c>
      <c r="C39" s="6">
        <f t="shared" si="6"/>
        <v>11537</v>
      </c>
      <c r="D39" s="6" t="str">
        <f t="shared" si="6"/>
        <v>СОШ</v>
      </c>
      <c r="E39" s="8" t="str">
        <f t="shared" si="6"/>
        <v>2б</v>
      </c>
      <c r="F39" s="8">
        <f t="shared" si="6"/>
        <v>85</v>
      </c>
      <c r="G39" s="8">
        <f t="shared" si="6"/>
        <v>78</v>
      </c>
      <c r="H39" s="9">
        <v>2</v>
      </c>
      <c r="I39" s="9"/>
      <c r="J39" s="10">
        <v>1</v>
      </c>
      <c r="K39" s="10"/>
      <c r="L39" s="9"/>
      <c r="M39" s="9">
        <v>2</v>
      </c>
      <c r="N39" s="10">
        <v>1</v>
      </c>
      <c r="O39" s="10"/>
      <c r="P39" s="9">
        <v>1</v>
      </c>
      <c r="Q39" s="9"/>
      <c r="R39" s="10">
        <v>1</v>
      </c>
      <c r="S39" s="10"/>
      <c r="T39" s="9">
        <v>1</v>
      </c>
      <c r="U39" s="9"/>
      <c r="V39" s="11">
        <f t="shared" si="5"/>
        <v>9</v>
      </c>
    </row>
    <row r="40" spans="1:22" x14ac:dyDescent="0.25">
      <c r="A40" s="4" t="str">
        <f t="shared" si="6"/>
        <v>Московский</v>
      </c>
      <c r="B40" s="12" t="str">
        <f t="shared" si="6"/>
        <v>ГБОУ СОШ №537</v>
      </c>
      <c r="C40" s="6">
        <f t="shared" si="6"/>
        <v>11537</v>
      </c>
      <c r="D40" s="6" t="str">
        <f t="shared" si="6"/>
        <v>СОШ</v>
      </c>
      <c r="E40" s="8" t="str">
        <f t="shared" si="6"/>
        <v>2б</v>
      </c>
      <c r="F40" s="8">
        <f t="shared" si="6"/>
        <v>85</v>
      </c>
      <c r="G40" s="8">
        <f t="shared" si="6"/>
        <v>78</v>
      </c>
      <c r="H40" s="9">
        <v>2</v>
      </c>
      <c r="I40" s="9"/>
      <c r="J40" s="10">
        <v>1</v>
      </c>
      <c r="K40" s="10"/>
      <c r="L40" s="9">
        <v>2</v>
      </c>
      <c r="M40" s="9"/>
      <c r="N40" s="10">
        <v>1</v>
      </c>
      <c r="O40" s="10"/>
      <c r="P40" s="9">
        <v>2</v>
      </c>
      <c r="Q40" s="9"/>
      <c r="R40" s="10">
        <v>1</v>
      </c>
      <c r="S40" s="10"/>
      <c r="T40" s="9">
        <v>1</v>
      </c>
      <c r="U40" s="9"/>
      <c r="V40" s="11">
        <f t="shared" si="5"/>
        <v>10</v>
      </c>
    </row>
    <row r="41" spans="1:22" x14ac:dyDescent="0.25">
      <c r="A41" s="4" t="str">
        <f t="shared" si="6"/>
        <v>Московский</v>
      </c>
      <c r="B41" s="12" t="str">
        <f t="shared" si="6"/>
        <v>ГБОУ СОШ №537</v>
      </c>
      <c r="C41" s="6">
        <f t="shared" si="6"/>
        <v>11537</v>
      </c>
      <c r="D41" s="6" t="str">
        <f t="shared" si="6"/>
        <v>СОШ</v>
      </c>
      <c r="E41" s="8" t="str">
        <f t="shared" si="6"/>
        <v>2б</v>
      </c>
      <c r="F41" s="8">
        <f t="shared" si="6"/>
        <v>85</v>
      </c>
      <c r="G41" s="8">
        <f t="shared" si="6"/>
        <v>78</v>
      </c>
      <c r="H41" s="9">
        <v>2</v>
      </c>
      <c r="I41" s="9"/>
      <c r="J41" s="10">
        <v>1</v>
      </c>
      <c r="K41" s="10"/>
      <c r="L41" s="9">
        <v>2</v>
      </c>
      <c r="M41" s="9"/>
      <c r="N41" s="10">
        <v>1</v>
      </c>
      <c r="O41" s="10"/>
      <c r="P41" s="9"/>
      <c r="Q41" s="9">
        <v>2</v>
      </c>
      <c r="R41" s="10"/>
      <c r="S41" s="10">
        <v>1</v>
      </c>
      <c r="T41" s="9">
        <v>2</v>
      </c>
      <c r="U41" s="9"/>
      <c r="V41" s="11">
        <f t="shared" si="5"/>
        <v>11</v>
      </c>
    </row>
    <row r="42" spans="1:22" x14ac:dyDescent="0.25">
      <c r="A42" s="4" t="str">
        <f t="shared" si="6"/>
        <v>Московский</v>
      </c>
      <c r="B42" s="12" t="str">
        <f t="shared" si="6"/>
        <v>ГБОУ СОШ №537</v>
      </c>
      <c r="C42" s="6">
        <f t="shared" si="6"/>
        <v>11537</v>
      </c>
      <c r="D42" s="6" t="str">
        <f t="shared" si="6"/>
        <v>СОШ</v>
      </c>
      <c r="E42" s="8" t="str">
        <f t="shared" si="6"/>
        <v>2б</v>
      </c>
      <c r="F42" s="8">
        <f t="shared" si="6"/>
        <v>85</v>
      </c>
      <c r="G42" s="8">
        <f t="shared" si="6"/>
        <v>78</v>
      </c>
      <c r="H42" s="9"/>
      <c r="I42" s="9">
        <v>2</v>
      </c>
      <c r="J42" s="10">
        <v>1</v>
      </c>
      <c r="K42" s="10"/>
      <c r="L42" s="9">
        <v>1</v>
      </c>
      <c r="M42" s="9"/>
      <c r="N42" s="10">
        <v>1</v>
      </c>
      <c r="O42" s="10"/>
      <c r="P42" s="9">
        <v>2</v>
      </c>
      <c r="Q42" s="9"/>
      <c r="R42" s="10">
        <v>1</v>
      </c>
      <c r="S42" s="10"/>
      <c r="T42" s="9">
        <v>0</v>
      </c>
      <c r="U42" s="9"/>
      <c r="V42" s="11">
        <f t="shared" si="5"/>
        <v>8</v>
      </c>
    </row>
    <row r="43" spans="1:22" x14ac:dyDescent="0.25">
      <c r="A43" s="4" t="str">
        <f t="shared" si="6"/>
        <v>Московский</v>
      </c>
      <c r="B43" s="12" t="str">
        <f t="shared" si="6"/>
        <v>ГБОУ СОШ №537</v>
      </c>
      <c r="C43" s="6">
        <f t="shared" si="6"/>
        <v>11537</v>
      </c>
      <c r="D43" s="6" t="str">
        <f t="shared" si="6"/>
        <v>СОШ</v>
      </c>
      <c r="E43" s="8" t="str">
        <f t="shared" si="6"/>
        <v>2б</v>
      </c>
      <c r="F43" s="8">
        <f t="shared" si="6"/>
        <v>85</v>
      </c>
      <c r="G43" s="8">
        <f t="shared" si="6"/>
        <v>78</v>
      </c>
      <c r="H43" s="9">
        <v>2</v>
      </c>
      <c r="I43" s="9"/>
      <c r="J43" s="10">
        <v>1</v>
      </c>
      <c r="K43" s="10"/>
      <c r="L43" s="9">
        <v>2</v>
      </c>
      <c r="M43" s="9"/>
      <c r="N43" s="10">
        <v>1</v>
      </c>
      <c r="O43" s="10"/>
      <c r="P43" s="9"/>
      <c r="Q43" s="9">
        <v>2</v>
      </c>
      <c r="R43" s="10">
        <v>1</v>
      </c>
      <c r="S43" s="10"/>
      <c r="T43" s="9">
        <v>1</v>
      </c>
      <c r="U43" s="9"/>
      <c r="V43" s="11">
        <f t="shared" si="5"/>
        <v>10</v>
      </c>
    </row>
    <row r="44" spans="1:22" x14ac:dyDescent="0.25">
      <c r="A44" s="4" t="str">
        <f t="shared" si="6"/>
        <v>Московский</v>
      </c>
      <c r="B44" s="12" t="str">
        <f t="shared" si="6"/>
        <v>ГБОУ СОШ №537</v>
      </c>
      <c r="C44" s="6">
        <f t="shared" si="6"/>
        <v>11537</v>
      </c>
      <c r="D44" s="6" t="str">
        <f t="shared" si="6"/>
        <v>СОШ</v>
      </c>
      <c r="E44" s="8" t="str">
        <f t="shared" si="6"/>
        <v>2б</v>
      </c>
      <c r="F44" s="8">
        <f t="shared" si="6"/>
        <v>85</v>
      </c>
      <c r="G44" s="8">
        <f t="shared" si="6"/>
        <v>78</v>
      </c>
      <c r="H44" s="9">
        <v>2</v>
      </c>
      <c r="I44" s="9"/>
      <c r="J44" s="10">
        <v>1</v>
      </c>
      <c r="K44" s="10"/>
      <c r="L44" s="9">
        <v>2</v>
      </c>
      <c r="M44" s="9"/>
      <c r="N44" s="10">
        <v>1</v>
      </c>
      <c r="O44" s="10"/>
      <c r="P44" s="9">
        <v>2</v>
      </c>
      <c r="Q44" s="9"/>
      <c r="R44" s="10">
        <v>1</v>
      </c>
      <c r="S44" s="10"/>
      <c r="T44" s="9">
        <v>1</v>
      </c>
      <c r="U44" s="9"/>
      <c r="V44" s="11">
        <f t="shared" si="5"/>
        <v>10</v>
      </c>
    </row>
    <row r="45" spans="1:22" x14ac:dyDescent="0.25">
      <c r="A45" s="4" t="str">
        <f t="shared" si="6"/>
        <v>Московский</v>
      </c>
      <c r="B45" s="12" t="str">
        <f t="shared" si="6"/>
        <v>ГБОУ СОШ №537</v>
      </c>
      <c r="C45" s="6">
        <f t="shared" si="6"/>
        <v>11537</v>
      </c>
      <c r="D45" s="6" t="str">
        <f t="shared" si="6"/>
        <v>СОШ</v>
      </c>
      <c r="E45" s="8" t="str">
        <f t="shared" si="6"/>
        <v>2б</v>
      </c>
      <c r="F45" s="8">
        <f t="shared" si="6"/>
        <v>85</v>
      </c>
      <c r="G45" s="8">
        <f t="shared" si="6"/>
        <v>78</v>
      </c>
      <c r="H45" s="9">
        <v>1</v>
      </c>
      <c r="I45" s="9"/>
      <c r="J45" s="10"/>
      <c r="K45" s="10">
        <v>1</v>
      </c>
      <c r="L45" s="9"/>
      <c r="M45" s="9">
        <v>2</v>
      </c>
      <c r="N45" s="10">
        <v>0</v>
      </c>
      <c r="O45" s="10"/>
      <c r="P45" s="9"/>
      <c r="Q45" s="9">
        <v>2</v>
      </c>
      <c r="R45" s="10">
        <v>1</v>
      </c>
      <c r="S45" s="10"/>
      <c r="T45" s="9">
        <v>1</v>
      </c>
      <c r="U45" s="9"/>
      <c r="V45" s="11">
        <f t="shared" si="5"/>
        <v>8</v>
      </c>
    </row>
    <row r="46" spans="1:22" x14ac:dyDescent="0.25">
      <c r="A46" s="4" t="str">
        <f t="shared" si="6"/>
        <v>Московский</v>
      </c>
      <c r="B46" s="12" t="str">
        <f t="shared" si="6"/>
        <v>ГБОУ СОШ №537</v>
      </c>
      <c r="C46" s="6">
        <f t="shared" si="6"/>
        <v>11537</v>
      </c>
      <c r="D46" s="6" t="str">
        <f t="shared" si="6"/>
        <v>СОШ</v>
      </c>
      <c r="E46" s="8" t="str">
        <f t="shared" si="6"/>
        <v>2б</v>
      </c>
      <c r="F46" s="8">
        <f t="shared" si="6"/>
        <v>85</v>
      </c>
      <c r="G46" s="8">
        <f t="shared" si="6"/>
        <v>78</v>
      </c>
      <c r="H46" s="9">
        <v>0</v>
      </c>
      <c r="I46" s="9"/>
      <c r="J46" s="10">
        <v>1</v>
      </c>
      <c r="K46" s="10"/>
      <c r="L46" s="9"/>
      <c r="M46" s="9">
        <v>2</v>
      </c>
      <c r="N46" s="10"/>
      <c r="O46" s="10">
        <v>0</v>
      </c>
      <c r="P46" s="9">
        <v>2</v>
      </c>
      <c r="Q46" s="9"/>
      <c r="R46" s="10">
        <v>1</v>
      </c>
      <c r="S46" s="10"/>
      <c r="T46" s="9">
        <v>1</v>
      </c>
      <c r="U46" s="9"/>
      <c r="V46" s="11">
        <f t="shared" si="5"/>
        <v>7</v>
      </c>
    </row>
    <row r="47" spans="1:22" x14ac:dyDescent="0.25">
      <c r="A47" s="4" t="str">
        <f t="shared" si="6"/>
        <v>Московский</v>
      </c>
      <c r="B47" s="12" t="str">
        <f t="shared" si="6"/>
        <v>ГБОУ СОШ №537</v>
      </c>
      <c r="C47" s="6">
        <f t="shared" si="6"/>
        <v>11537</v>
      </c>
      <c r="D47" s="6" t="str">
        <f t="shared" si="6"/>
        <v>СОШ</v>
      </c>
      <c r="E47" s="8" t="str">
        <f t="shared" si="6"/>
        <v>2б</v>
      </c>
      <c r="F47" s="8">
        <f t="shared" si="6"/>
        <v>85</v>
      </c>
      <c r="G47" s="8">
        <f t="shared" si="6"/>
        <v>78</v>
      </c>
      <c r="H47" s="9">
        <v>1</v>
      </c>
      <c r="I47" s="9"/>
      <c r="J47" s="10">
        <v>1</v>
      </c>
      <c r="K47" s="10"/>
      <c r="L47" s="9"/>
      <c r="M47" s="9">
        <v>2</v>
      </c>
      <c r="N47" s="10">
        <v>1</v>
      </c>
      <c r="O47" s="10"/>
      <c r="P47" s="9">
        <v>2</v>
      </c>
      <c r="Q47" s="9"/>
      <c r="R47" s="10">
        <v>1</v>
      </c>
      <c r="S47" s="10"/>
      <c r="T47" s="9">
        <v>1</v>
      </c>
      <c r="U47" s="9"/>
      <c r="V47" s="11">
        <f t="shared" si="5"/>
        <v>9</v>
      </c>
    </row>
    <row r="48" spans="1:22" x14ac:dyDescent="0.25">
      <c r="A48" s="4" t="str">
        <f t="shared" si="6"/>
        <v>Московский</v>
      </c>
      <c r="B48" s="12" t="str">
        <f t="shared" si="6"/>
        <v>ГБОУ СОШ №537</v>
      </c>
      <c r="C48" s="6">
        <f t="shared" si="6"/>
        <v>11537</v>
      </c>
      <c r="D48" s="6" t="str">
        <f t="shared" si="6"/>
        <v>СОШ</v>
      </c>
      <c r="E48" s="8" t="str">
        <f t="shared" si="6"/>
        <v>2б</v>
      </c>
      <c r="F48" s="8">
        <f t="shared" si="6"/>
        <v>85</v>
      </c>
      <c r="G48" s="8">
        <f t="shared" si="6"/>
        <v>78</v>
      </c>
      <c r="H48" s="9">
        <v>1</v>
      </c>
      <c r="I48" s="9"/>
      <c r="J48" s="10">
        <v>1</v>
      </c>
      <c r="K48" s="10"/>
      <c r="L48" s="9">
        <v>2</v>
      </c>
      <c r="M48" s="9"/>
      <c r="N48" s="10"/>
      <c r="O48" s="10">
        <v>1</v>
      </c>
      <c r="P48" s="9"/>
      <c r="Q48" s="9">
        <v>2</v>
      </c>
      <c r="R48" s="10">
        <v>1</v>
      </c>
      <c r="S48" s="10"/>
      <c r="T48" s="9">
        <v>2</v>
      </c>
      <c r="U48" s="9"/>
      <c r="V48" s="11">
        <f t="shared" si="5"/>
        <v>10</v>
      </c>
    </row>
    <row r="49" spans="1:22" x14ac:dyDescent="0.25">
      <c r="A49" s="4" t="str">
        <f t="shared" si="6"/>
        <v>Московский</v>
      </c>
      <c r="B49" s="12" t="str">
        <f t="shared" si="6"/>
        <v>ГБОУ СОШ №537</v>
      </c>
      <c r="C49" s="6">
        <f t="shared" si="6"/>
        <v>11537</v>
      </c>
      <c r="D49" s="6" t="str">
        <f t="shared" si="6"/>
        <v>СОШ</v>
      </c>
      <c r="E49" s="8" t="str">
        <f t="shared" si="6"/>
        <v>2б</v>
      </c>
      <c r="F49" s="8">
        <f t="shared" si="6"/>
        <v>85</v>
      </c>
      <c r="G49" s="8">
        <f t="shared" si="6"/>
        <v>78</v>
      </c>
      <c r="H49" s="9">
        <v>0</v>
      </c>
      <c r="I49" s="9"/>
      <c r="J49" s="10"/>
      <c r="K49" s="10">
        <v>1</v>
      </c>
      <c r="L49" s="9"/>
      <c r="M49" s="9">
        <v>2</v>
      </c>
      <c r="N49" s="10">
        <v>1</v>
      </c>
      <c r="O49" s="10"/>
      <c r="P49" s="9">
        <v>1</v>
      </c>
      <c r="Q49" s="9"/>
      <c r="R49" s="10">
        <v>1</v>
      </c>
      <c r="S49" s="10"/>
      <c r="T49" s="9">
        <v>2</v>
      </c>
      <c r="U49" s="9"/>
      <c r="V49" s="11">
        <f t="shared" si="5"/>
        <v>8</v>
      </c>
    </row>
    <row r="50" spans="1:22" x14ac:dyDescent="0.25">
      <c r="A50" s="4" t="str">
        <f t="shared" si="6"/>
        <v>Московский</v>
      </c>
      <c r="B50" s="12" t="str">
        <f t="shared" si="6"/>
        <v>ГБОУ СОШ №537</v>
      </c>
      <c r="C50" s="6">
        <f t="shared" si="6"/>
        <v>11537</v>
      </c>
      <c r="D50" s="6" t="str">
        <f t="shared" si="6"/>
        <v>СОШ</v>
      </c>
      <c r="E50" s="8" t="str">
        <f t="shared" si="6"/>
        <v>2б</v>
      </c>
      <c r="F50" s="8">
        <f t="shared" si="6"/>
        <v>85</v>
      </c>
      <c r="G50" s="8">
        <f t="shared" si="6"/>
        <v>78</v>
      </c>
      <c r="H50" s="9">
        <v>2</v>
      </c>
      <c r="I50" s="9"/>
      <c r="J50" s="10">
        <v>1</v>
      </c>
      <c r="K50" s="10"/>
      <c r="L50" s="9">
        <v>2</v>
      </c>
      <c r="M50" s="9"/>
      <c r="N50" s="10">
        <v>1</v>
      </c>
      <c r="O50" s="10"/>
      <c r="P50" s="9">
        <v>2</v>
      </c>
      <c r="Q50" s="9"/>
      <c r="R50" s="10">
        <v>1</v>
      </c>
      <c r="S50" s="10"/>
      <c r="T50" s="9">
        <v>0</v>
      </c>
      <c r="U50" s="9"/>
      <c r="V50" s="11">
        <f t="shared" si="5"/>
        <v>9</v>
      </c>
    </row>
    <row r="51" spans="1:22" x14ac:dyDescent="0.25">
      <c r="A51" s="4" t="str">
        <f t="shared" si="6"/>
        <v>Московский</v>
      </c>
      <c r="B51" s="12" t="str">
        <f t="shared" si="6"/>
        <v>ГБОУ СОШ №537</v>
      </c>
      <c r="C51" s="6">
        <f t="shared" si="6"/>
        <v>11537</v>
      </c>
      <c r="D51" s="6" t="str">
        <f t="shared" si="6"/>
        <v>СОШ</v>
      </c>
      <c r="E51" s="8" t="str">
        <f t="shared" si="6"/>
        <v>2б</v>
      </c>
      <c r="F51" s="8">
        <f t="shared" si="6"/>
        <v>85</v>
      </c>
      <c r="G51" s="8">
        <f t="shared" si="6"/>
        <v>78</v>
      </c>
      <c r="H51" s="9">
        <v>2</v>
      </c>
      <c r="I51" s="9"/>
      <c r="J51" s="10"/>
      <c r="K51" s="10">
        <v>1</v>
      </c>
      <c r="L51" s="9"/>
      <c r="M51" s="9">
        <v>2</v>
      </c>
      <c r="N51" s="10">
        <v>1</v>
      </c>
      <c r="O51" s="10"/>
      <c r="P51" s="9">
        <v>2</v>
      </c>
      <c r="Q51" s="9"/>
      <c r="R51" s="10">
        <v>1</v>
      </c>
      <c r="S51" s="10"/>
      <c r="T51" s="9">
        <v>2</v>
      </c>
      <c r="U51" s="9"/>
      <c r="V51" s="11">
        <f t="shared" si="5"/>
        <v>11</v>
      </c>
    </row>
    <row r="52" spans="1:22" x14ac:dyDescent="0.25">
      <c r="A52" s="4" t="str">
        <f t="shared" si="6"/>
        <v>Московский</v>
      </c>
      <c r="B52" s="12" t="str">
        <f t="shared" si="6"/>
        <v>ГБОУ СОШ №537</v>
      </c>
      <c r="C52" s="6">
        <f t="shared" si="6"/>
        <v>11537</v>
      </c>
      <c r="D52" s="6" t="str">
        <f t="shared" si="6"/>
        <v>СОШ</v>
      </c>
      <c r="E52" s="8" t="str">
        <f t="shared" si="6"/>
        <v>2б</v>
      </c>
      <c r="F52" s="8">
        <f t="shared" si="6"/>
        <v>85</v>
      </c>
      <c r="G52" s="8">
        <f t="shared" si="6"/>
        <v>78</v>
      </c>
      <c r="H52" s="9">
        <v>1</v>
      </c>
      <c r="I52" s="9"/>
      <c r="J52" s="10"/>
      <c r="K52" s="10">
        <v>1</v>
      </c>
      <c r="L52" s="9">
        <v>2</v>
      </c>
      <c r="M52" s="9"/>
      <c r="N52" s="10">
        <v>1</v>
      </c>
      <c r="O52" s="10"/>
      <c r="P52" s="9">
        <v>2</v>
      </c>
      <c r="Q52" s="9"/>
      <c r="R52" s="10">
        <v>1</v>
      </c>
      <c r="S52" s="10"/>
      <c r="T52" s="9">
        <v>0</v>
      </c>
      <c r="U52" s="9"/>
      <c r="V52" s="11">
        <f t="shared" si="5"/>
        <v>8</v>
      </c>
    </row>
    <row r="53" spans="1:22" x14ac:dyDescent="0.25">
      <c r="A53" s="4" t="str">
        <f t="shared" si="6"/>
        <v>Московский</v>
      </c>
      <c r="B53" s="12" t="str">
        <f t="shared" si="6"/>
        <v>ГБОУ СОШ №537</v>
      </c>
      <c r="C53" s="6">
        <f t="shared" si="6"/>
        <v>11537</v>
      </c>
      <c r="D53" s="6" t="str">
        <f t="shared" si="6"/>
        <v>СОШ</v>
      </c>
      <c r="E53" s="8" t="str">
        <f t="shared" si="6"/>
        <v>2б</v>
      </c>
      <c r="F53" s="8">
        <f t="shared" si="6"/>
        <v>85</v>
      </c>
      <c r="G53" s="8">
        <f t="shared" si="6"/>
        <v>78</v>
      </c>
      <c r="H53" s="9">
        <v>2</v>
      </c>
      <c r="I53" s="9"/>
      <c r="J53" s="10">
        <v>1</v>
      </c>
      <c r="K53" s="10"/>
      <c r="L53" s="9">
        <v>2</v>
      </c>
      <c r="M53" s="9"/>
      <c r="N53" s="10">
        <v>1</v>
      </c>
      <c r="O53" s="10"/>
      <c r="P53" s="9">
        <v>2</v>
      </c>
      <c r="Q53" s="9"/>
      <c r="R53" s="10">
        <v>1</v>
      </c>
      <c r="S53" s="10"/>
      <c r="T53" s="9">
        <v>2</v>
      </c>
      <c r="U53" s="9"/>
      <c r="V53" s="11">
        <f t="shared" si="5"/>
        <v>11</v>
      </c>
    </row>
    <row r="54" spans="1:22" x14ac:dyDescent="0.25">
      <c r="A54" s="4" t="str">
        <f t="shared" ref="A54:G69" si="7">A53</f>
        <v>Московский</v>
      </c>
      <c r="B54" s="12" t="str">
        <f t="shared" si="7"/>
        <v>ГБОУ СОШ №537</v>
      </c>
      <c r="C54" s="6">
        <f t="shared" si="7"/>
        <v>11537</v>
      </c>
      <c r="D54" s="6" t="str">
        <f t="shared" si="7"/>
        <v>СОШ</v>
      </c>
      <c r="E54" s="8" t="str">
        <f t="shared" si="7"/>
        <v>2б</v>
      </c>
      <c r="F54" s="8">
        <f t="shared" si="7"/>
        <v>85</v>
      </c>
      <c r="G54" s="8">
        <f t="shared" si="7"/>
        <v>78</v>
      </c>
      <c r="H54" s="9">
        <v>0</v>
      </c>
      <c r="I54" s="9"/>
      <c r="J54" s="10">
        <v>1</v>
      </c>
      <c r="K54" s="10"/>
      <c r="L54" s="9">
        <v>2</v>
      </c>
      <c r="M54" s="9"/>
      <c r="N54" s="10">
        <v>1</v>
      </c>
      <c r="O54" s="10"/>
      <c r="P54" s="9">
        <v>2</v>
      </c>
      <c r="Q54" s="9"/>
      <c r="R54" s="10">
        <v>1</v>
      </c>
      <c r="S54" s="10"/>
      <c r="T54" s="9">
        <v>2</v>
      </c>
      <c r="U54" s="9"/>
      <c r="V54" s="11">
        <f t="shared" si="5"/>
        <v>9</v>
      </c>
    </row>
    <row r="55" spans="1:22" x14ac:dyDescent="0.25">
      <c r="A55" s="4" t="str">
        <f t="shared" si="7"/>
        <v>Московский</v>
      </c>
      <c r="B55" s="12" t="str">
        <f t="shared" si="7"/>
        <v>ГБОУ СОШ №537</v>
      </c>
      <c r="C55" s="6">
        <f t="shared" si="7"/>
        <v>11537</v>
      </c>
      <c r="D55" s="6" t="str">
        <f t="shared" si="7"/>
        <v>СОШ</v>
      </c>
      <c r="E55" s="8" t="str">
        <f t="shared" si="7"/>
        <v>2б</v>
      </c>
      <c r="F55" s="8">
        <f t="shared" si="7"/>
        <v>85</v>
      </c>
      <c r="G55" s="8">
        <f t="shared" si="7"/>
        <v>78</v>
      </c>
      <c r="H55" s="9">
        <v>0</v>
      </c>
      <c r="I55" s="9"/>
      <c r="J55" s="10">
        <v>1</v>
      </c>
      <c r="K55" s="10"/>
      <c r="L55" s="9"/>
      <c r="M55" s="9">
        <v>2</v>
      </c>
      <c r="N55" s="10">
        <v>1</v>
      </c>
      <c r="O55" s="10"/>
      <c r="P55" s="9">
        <v>2</v>
      </c>
      <c r="Q55" s="9"/>
      <c r="R55" s="10">
        <v>1</v>
      </c>
      <c r="S55" s="10"/>
      <c r="T55" s="9">
        <v>2</v>
      </c>
      <c r="U55" s="9"/>
      <c r="V55" s="11">
        <f t="shared" si="5"/>
        <v>9</v>
      </c>
    </row>
    <row r="56" spans="1:22" x14ac:dyDescent="0.25">
      <c r="A56" s="4" t="str">
        <f t="shared" si="7"/>
        <v>Московский</v>
      </c>
      <c r="B56" s="12" t="str">
        <f t="shared" si="7"/>
        <v>ГБОУ СОШ №537</v>
      </c>
      <c r="C56" s="6">
        <f t="shared" si="7"/>
        <v>11537</v>
      </c>
      <c r="D56" s="6" t="str">
        <f t="shared" si="7"/>
        <v>СОШ</v>
      </c>
      <c r="E56" s="13" t="s">
        <v>24</v>
      </c>
      <c r="F56" s="8">
        <v>85</v>
      </c>
      <c r="G56" s="8">
        <v>78</v>
      </c>
      <c r="H56" s="9"/>
      <c r="I56" s="9">
        <v>1</v>
      </c>
      <c r="J56" s="10">
        <v>0</v>
      </c>
      <c r="K56" s="10"/>
      <c r="L56" s="9"/>
      <c r="M56" s="9">
        <v>0</v>
      </c>
      <c r="N56" s="10"/>
      <c r="O56" s="10">
        <v>0</v>
      </c>
      <c r="P56" s="9">
        <v>1</v>
      </c>
      <c r="Q56" s="9"/>
      <c r="R56" s="10">
        <v>0</v>
      </c>
      <c r="S56" s="10">
        <v>0</v>
      </c>
      <c r="T56" s="9">
        <v>0</v>
      </c>
      <c r="U56" s="9"/>
      <c r="V56" s="11">
        <f>IF(COUNTBLANK(H56:U56)&lt;=7,SUM(H56:U56),"Не писал")</f>
        <v>2</v>
      </c>
    </row>
    <row r="57" spans="1:22" x14ac:dyDescent="0.25">
      <c r="A57" s="4" t="str">
        <f t="shared" si="7"/>
        <v>Московский</v>
      </c>
      <c r="B57" s="12" t="str">
        <f t="shared" si="7"/>
        <v>ГБОУ СОШ №537</v>
      </c>
      <c r="C57" s="6">
        <f t="shared" si="7"/>
        <v>11537</v>
      </c>
      <c r="D57" s="6" t="str">
        <f t="shared" si="7"/>
        <v>СОШ</v>
      </c>
      <c r="E57" s="8" t="str">
        <f t="shared" si="7"/>
        <v>2в</v>
      </c>
      <c r="F57" s="8">
        <f t="shared" si="7"/>
        <v>85</v>
      </c>
      <c r="G57" s="8">
        <f t="shared" si="7"/>
        <v>78</v>
      </c>
      <c r="H57" s="9">
        <v>1</v>
      </c>
      <c r="I57" s="9"/>
      <c r="J57" s="10"/>
      <c r="K57" s="10">
        <v>1</v>
      </c>
      <c r="L57" s="9"/>
      <c r="M57" s="9">
        <v>0</v>
      </c>
      <c r="N57" s="10">
        <v>0</v>
      </c>
      <c r="O57" s="10"/>
      <c r="P57" s="9">
        <v>0</v>
      </c>
      <c r="Q57" s="9"/>
      <c r="R57" s="10"/>
      <c r="S57" s="10">
        <v>0</v>
      </c>
      <c r="T57" s="9">
        <v>1</v>
      </c>
      <c r="U57" s="9"/>
      <c r="V57" s="11">
        <f t="shared" ref="V57:V81" si="8">IF(COUNTBLANK(H57:U57)&lt;=7,SUM(H57:U57),"Не писал")</f>
        <v>3</v>
      </c>
    </row>
    <row r="58" spans="1:22" x14ac:dyDescent="0.25">
      <c r="A58" s="4" t="str">
        <f t="shared" si="7"/>
        <v>Московский</v>
      </c>
      <c r="B58" s="12" t="str">
        <f t="shared" si="7"/>
        <v>ГБОУ СОШ №537</v>
      </c>
      <c r="C58" s="6">
        <f t="shared" si="7"/>
        <v>11537</v>
      </c>
      <c r="D58" s="6" t="str">
        <f t="shared" si="7"/>
        <v>СОШ</v>
      </c>
      <c r="E58" s="8" t="str">
        <f t="shared" si="7"/>
        <v>2в</v>
      </c>
      <c r="F58" s="8">
        <f t="shared" si="7"/>
        <v>85</v>
      </c>
      <c r="G58" s="8">
        <f t="shared" si="7"/>
        <v>78</v>
      </c>
      <c r="H58" s="9">
        <v>0</v>
      </c>
      <c r="I58" s="9"/>
      <c r="J58" s="10"/>
      <c r="K58" s="10">
        <v>1</v>
      </c>
      <c r="L58" s="9">
        <v>2</v>
      </c>
      <c r="M58" s="9"/>
      <c r="N58" s="10">
        <v>0</v>
      </c>
      <c r="O58" s="10"/>
      <c r="P58" s="9">
        <v>0</v>
      </c>
      <c r="Q58" s="9"/>
      <c r="R58" s="10"/>
      <c r="S58" s="10">
        <v>0</v>
      </c>
      <c r="T58" s="9">
        <v>1</v>
      </c>
      <c r="U58" s="9"/>
      <c r="V58" s="11">
        <f t="shared" si="8"/>
        <v>4</v>
      </c>
    </row>
    <row r="59" spans="1:22" x14ac:dyDescent="0.25">
      <c r="A59" s="4" t="str">
        <f t="shared" si="7"/>
        <v>Московский</v>
      </c>
      <c r="B59" s="12" t="str">
        <f t="shared" si="7"/>
        <v>ГБОУ СОШ №537</v>
      </c>
      <c r="C59" s="6">
        <f t="shared" si="7"/>
        <v>11537</v>
      </c>
      <c r="D59" s="6" t="str">
        <f t="shared" si="7"/>
        <v>СОШ</v>
      </c>
      <c r="E59" s="8" t="str">
        <f t="shared" si="7"/>
        <v>2в</v>
      </c>
      <c r="F59" s="8">
        <f t="shared" si="7"/>
        <v>85</v>
      </c>
      <c r="G59" s="8">
        <f t="shared" si="7"/>
        <v>78</v>
      </c>
      <c r="H59" s="9">
        <v>1</v>
      </c>
      <c r="I59" s="9"/>
      <c r="J59" s="10">
        <v>0</v>
      </c>
      <c r="K59" s="10"/>
      <c r="L59" s="9"/>
      <c r="M59" s="9">
        <v>1</v>
      </c>
      <c r="N59" s="10">
        <v>1</v>
      </c>
      <c r="O59" s="10"/>
      <c r="P59" s="9">
        <v>0</v>
      </c>
      <c r="Q59" s="9"/>
      <c r="R59" s="10">
        <v>0</v>
      </c>
      <c r="S59" s="10"/>
      <c r="T59" s="9">
        <v>1</v>
      </c>
      <c r="U59" s="9"/>
      <c r="V59" s="11">
        <f t="shared" si="8"/>
        <v>4</v>
      </c>
    </row>
    <row r="60" spans="1:22" x14ac:dyDescent="0.25">
      <c r="A60" s="4" t="str">
        <f t="shared" si="7"/>
        <v>Московский</v>
      </c>
      <c r="B60" s="12" t="str">
        <f t="shared" si="7"/>
        <v>ГБОУ СОШ №537</v>
      </c>
      <c r="C60" s="6">
        <f t="shared" si="7"/>
        <v>11537</v>
      </c>
      <c r="D60" s="6" t="str">
        <f t="shared" si="7"/>
        <v>СОШ</v>
      </c>
      <c r="E60" s="8" t="str">
        <f t="shared" si="7"/>
        <v>2в</v>
      </c>
      <c r="F60" s="8">
        <f t="shared" si="7"/>
        <v>85</v>
      </c>
      <c r="G60" s="8">
        <f t="shared" si="7"/>
        <v>78</v>
      </c>
      <c r="H60" s="9">
        <v>1</v>
      </c>
      <c r="I60" s="9"/>
      <c r="J60" s="10">
        <v>1</v>
      </c>
      <c r="K60" s="10"/>
      <c r="L60" s="9">
        <v>0</v>
      </c>
      <c r="M60" s="9"/>
      <c r="N60" s="10"/>
      <c r="O60" s="10">
        <v>0</v>
      </c>
      <c r="P60" s="9">
        <v>1</v>
      </c>
      <c r="Q60" s="9"/>
      <c r="R60" s="10">
        <v>1</v>
      </c>
      <c r="S60" s="10"/>
      <c r="T60" s="9">
        <v>1</v>
      </c>
      <c r="U60" s="9"/>
      <c r="V60" s="11">
        <f t="shared" si="8"/>
        <v>5</v>
      </c>
    </row>
    <row r="61" spans="1:22" x14ac:dyDescent="0.25">
      <c r="A61" s="4" t="str">
        <f t="shared" si="7"/>
        <v>Московский</v>
      </c>
      <c r="B61" s="12" t="str">
        <f t="shared" si="7"/>
        <v>ГБОУ СОШ №537</v>
      </c>
      <c r="C61" s="6">
        <f t="shared" si="7"/>
        <v>11537</v>
      </c>
      <c r="D61" s="6" t="str">
        <f t="shared" si="7"/>
        <v>СОШ</v>
      </c>
      <c r="E61" s="8" t="str">
        <f t="shared" si="7"/>
        <v>2в</v>
      </c>
      <c r="F61" s="8">
        <f t="shared" si="7"/>
        <v>85</v>
      </c>
      <c r="G61" s="8">
        <f t="shared" si="7"/>
        <v>78</v>
      </c>
      <c r="H61" s="9"/>
      <c r="I61" s="9">
        <v>0</v>
      </c>
      <c r="J61" s="10"/>
      <c r="K61" s="10">
        <v>1</v>
      </c>
      <c r="L61" s="9"/>
      <c r="M61" s="9">
        <v>1</v>
      </c>
      <c r="N61" s="10">
        <v>1</v>
      </c>
      <c r="O61" s="10"/>
      <c r="P61" s="9">
        <v>1</v>
      </c>
      <c r="Q61" s="9"/>
      <c r="R61" s="10">
        <v>1</v>
      </c>
      <c r="S61" s="10"/>
      <c r="T61" s="9"/>
      <c r="U61" s="9">
        <v>1</v>
      </c>
      <c r="V61" s="11">
        <f t="shared" si="8"/>
        <v>6</v>
      </c>
    </row>
    <row r="62" spans="1:22" x14ac:dyDescent="0.25">
      <c r="A62" s="4" t="str">
        <f t="shared" si="7"/>
        <v>Московский</v>
      </c>
      <c r="B62" s="12" t="str">
        <f t="shared" si="7"/>
        <v>ГБОУ СОШ №537</v>
      </c>
      <c r="C62" s="6">
        <f t="shared" si="7"/>
        <v>11537</v>
      </c>
      <c r="D62" s="6" t="str">
        <f t="shared" si="7"/>
        <v>СОШ</v>
      </c>
      <c r="E62" s="8" t="str">
        <f t="shared" si="7"/>
        <v>2в</v>
      </c>
      <c r="F62" s="8">
        <f t="shared" si="7"/>
        <v>85</v>
      </c>
      <c r="G62" s="8">
        <f t="shared" si="7"/>
        <v>78</v>
      </c>
      <c r="H62" s="9">
        <v>1</v>
      </c>
      <c r="I62" s="9"/>
      <c r="J62" s="10">
        <v>1</v>
      </c>
      <c r="K62" s="10"/>
      <c r="L62" s="9">
        <v>1</v>
      </c>
      <c r="M62" s="9"/>
      <c r="N62" s="10">
        <v>1</v>
      </c>
      <c r="O62" s="10"/>
      <c r="P62" s="9">
        <v>0</v>
      </c>
      <c r="Q62" s="9"/>
      <c r="R62" s="10">
        <v>0</v>
      </c>
      <c r="S62" s="10"/>
      <c r="T62" s="9">
        <v>2</v>
      </c>
      <c r="U62" s="9"/>
      <c r="V62" s="11">
        <f t="shared" si="8"/>
        <v>6</v>
      </c>
    </row>
    <row r="63" spans="1:22" x14ac:dyDescent="0.25">
      <c r="A63" s="4" t="str">
        <f t="shared" si="7"/>
        <v>Московский</v>
      </c>
      <c r="B63" s="12" t="str">
        <f t="shared" si="7"/>
        <v>ГБОУ СОШ №537</v>
      </c>
      <c r="C63" s="6">
        <f t="shared" si="7"/>
        <v>11537</v>
      </c>
      <c r="D63" s="6" t="str">
        <f t="shared" si="7"/>
        <v>СОШ</v>
      </c>
      <c r="E63" s="8" t="str">
        <f t="shared" si="7"/>
        <v>2в</v>
      </c>
      <c r="F63" s="8">
        <f t="shared" si="7"/>
        <v>85</v>
      </c>
      <c r="G63" s="8">
        <f t="shared" si="7"/>
        <v>78</v>
      </c>
      <c r="H63" s="9">
        <v>2</v>
      </c>
      <c r="I63" s="9"/>
      <c r="J63" s="10">
        <v>1</v>
      </c>
      <c r="K63" s="10"/>
      <c r="L63" s="9">
        <v>0</v>
      </c>
      <c r="M63" s="9"/>
      <c r="N63" s="10"/>
      <c r="O63" s="10">
        <v>0</v>
      </c>
      <c r="P63" s="9"/>
      <c r="Q63" s="9">
        <v>2</v>
      </c>
      <c r="R63" s="10"/>
      <c r="S63" s="10">
        <v>1</v>
      </c>
      <c r="T63" s="9">
        <v>0</v>
      </c>
      <c r="U63" s="9"/>
      <c r="V63" s="11">
        <f t="shared" si="8"/>
        <v>6</v>
      </c>
    </row>
    <row r="64" spans="1:22" x14ac:dyDescent="0.25">
      <c r="A64" s="4" t="str">
        <f t="shared" si="7"/>
        <v>Московский</v>
      </c>
      <c r="B64" s="12" t="str">
        <f t="shared" si="7"/>
        <v>ГБОУ СОШ №537</v>
      </c>
      <c r="C64" s="6">
        <f t="shared" si="7"/>
        <v>11537</v>
      </c>
      <c r="D64" s="6" t="str">
        <f t="shared" si="7"/>
        <v>СОШ</v>
      </c>
      <c r="E64" s="8" t="str">
        <f t="shared" si="7"/>
        <v>2в</v>
      </c>
      <c r="F64" s="8">
        <f t="shared" si="7"/>
        <v>85</v>
      </c>
      <c r="G64" s="8">
        <f t="shared" si="7"/>
        <v>78</v>
      </c>
      <c r="H64" s="9">
        <v>1</v>
      </c>
      <c r="I64" s="9"/>
      <c r="J64" s="10"/>
      <c r="K64" s="10">
        <v>0</v>
      </c>
      <c r="L64" s="9"/>
      <c r="M64" s="9">
        <v>2</v>
      </c>
      <c r="N64" s="10"/>
      <c r="O64" s="10">
        <v>0</v>
      </c>
      <c r="P64" s="9">
        <v>2</v>
      </c>
      <c r="Q64" s="9"/>
      <c r="R64" s="10"/>
      <c r="S64" s="10">
        <v>0</v>
      </c>
      <c r="T64" s="9">
        <v>1</v>
      </c>
      <c r="U64" s="9"/>
      <c r="V64" s="11">
        <f t="shared" si="8"/>
        <v>6</v>
      </c>
    </row>
    <row r="65" spans="1:22" x14ac:dyDescent="0.25">
      <c r="A65" s="4" t="str">
        <f t="shared" si="7"/>
        <v>Московский</v>
      </c>
      <c r="B65" s="12" t="str">
        <f t="shared" si="7"/>
        <v>ГБОУ СОШ №537</v>
      </c>
      <c r="C65" s="6">
        <f t="shared" si="7"/>
        <v>11537</v>
      </c>
      <c r="D65" s="6" t="str">
        <f t="shared" si="7"/>
        <v>СОШ</v>
      </c>
      <c r="E65" s="8" t="str">
        <f t="shared" si="7"/>
        <v>2в</v>
      </c>
      <c r="F65" s="8">
        <f t="shared" si="7"/>
        <v>85</v>
      </c>
      <c r="G65" s="8">
        <f t="shared" si="7"/>
        <v>78</v>
      </c>
      <c r="H65" s="9">
        <v>1</v>
      </c>
      <c r="I65" s="9"/>
      <c r="J65" s="10">
        <v>1</v>
      </c>
      <c r="K65" s="10"/>
      <c r="L65" s="9">
        <v>2</v>
      </c>
      <c r="M65" s="9"/>
      <c r="N65" s="10"/>
      <c r="O65" s="10">
        <v>0</v>
      </c>
      <c r="P65" s="9">
        <v>0</v>
      </c>
      <c r="Q65" s="9"/>
      <c r="R65" s="10"/>
      <c r="S65" s="10">
        <v>1</v>
      </c>
      <c r="T65" s="9">
        <v>1</v>
      </c>
      <c r="U65" s="9"/>
      <c r="V65" s="11">
        <f t="shared" si="8"/>
        <v>6</v>
      </c>
    </row>
    <row r="66" spans="1:22" x14ac:dyDescent="0.25">
      <c r="A66" s="4" t="str">
        <f t="shared" si="7"/>
        <v>Московский</v>
      </c>
      <c r="B66" s="12" t="str">
        <f t="shared" si="7"/>
        <v>ГБОУ СОШ №537</v>
      </c>
      <c r="C66" s="6">
        <f t="shared" si="7"/>
        <v>11537</v>
      </c>
      <c r="D66" s="6" t="str">
        <f t="shared" si="7"/>
        <v>СОШ</v>
      </c>
      <c r="E66" s="8" t="str">
        <f t="shared" si="7"/>
        <v>2в</v>
      </c>
      <c r="F66" s="8">
        <f t="shared" si="7"/>
        <v>85</v>
      </c>
      <c r="G66" s="8">
        <f t="shared" si="7"/>
        <v>78</v>
      </c>
      <c r="H66" s="9">
        <v>1</v>
      </c>
      <c r="I66" s="9"/>
      <c r="J66" s="10"/>
      <c r="K66" s="10">
        <v>1</v>
      </c>
      <c r="L66" s="9"/>
      <c r="M66" s="9">
        <v>0</v>
      </c>
      <c r="N66" s="10"/>
      <c r="O66" s="10">
        <v>0</v>
      </c>
      <c r="P66" s="9">
        <v>2</v>
      </c>
      <c r="Q66" s="9"/>
      <c r="R66" s="10">
        <v>1</v>
      </c>
      <c r="S66" s="10"/>
      <c r="T66" s="9">
        <v>2</v>
      </c>
      <c r="U66" s="9"/>
      <c r="V66" s="11">
        <f t="shared" si="8"/>
        <v>7</v>
      </c>
    </row>
    <row r="67" spans="1:22" x14ac:dyDescent="0.25">
      <c r="A67" s="4" t="str">
        <f t="shared" si="7"/>
        <v>Московский</v>
      </c>
      <c r="B67" s="12" t="str">
        <f t="shared" si="7"/>
        <v>ГБОУ СОШ №537</v>
      </c>
      <c r="C67" s="6">
        <f t="shared" si="7"/>
        <v>11537</v>
      </c>
      <c r="D67" s="6" t="str">
        <f t="shared" si="7"/>
        <v>СОШ</v>
      </c>
      <c r="E67" s="8" t="str">
        <f t="shared" si="7"/>
        <v>2в</v>
      </c>
      <c r="F67" s="8">
        <f t="shared" si="7"/>
        <v>85</v>
      </c>
      <c r="G67" s="8">
        <f t="shared" si="7"/>
        <v>78</v>
      </c>
      <c r="H67" s="9">
        <v>2</v>
      </c>
      <c r="I67" s="9"/>
      <c r="J67" s="10">
        <v>1</v>
      </c>
      <c r="K67" s="10"/>
      <c r="L67" s="9">
        <v>1</v>
      </c>
      <c r="M67" s="9"/>
      <c r="N67" s="10">
        <v>1</v>
      </c>
      <c r="O67" s="10"/>
      <c r="P67" s="9">
        <v>0</v>
      </c>
      <c r="Q67" s="9"/>
      <c r="R67" s="10">
        <v>1</v>
      </c>
      <c r="S67" s="10"/>
      <c r="T67" s="9">
        <v>1</v>
      </c>
      <c r="U67" s="9"/>
      <c r="V67" s="11">
        <f t="shared" si="8"/>
        <v>7</v>
      </c>
    </row>
    <row r="68" spans="1:22" x14ac:dyDescent="0.25">
      <c r="A68" s="4" t="str">
        <f t="shared" si="7"/>
        <v>Московский</v>
      </c>
      <c r="B68" s="12" t="str">
        <f t="shared" si="7"/>
        <v>ГБОУ СОШ №537</v>
      </c>
      <c r="C68" s="6">
        <f t="shared" si="7"/>
        <v>11537</v>
      </c>
      <c r="D68" s="6" t="str">
        <f t="shared" si="7"/>
        <v>СОШ</v>
      </c>
      <c r="E68" s="8" t="str">
        <f t="shared" si="7"/>
        <v>2в</v>
      </c>
      <c r="F68" s="8">
        <f t="shared" si="7"/>
        <v>85</v>
      </c>
      <c r="G68" s="8">
        <f t="shared" si="7"/>
        <v>78</v>
      </c>
      <c r="H68" s="9">
        <v>2</v>
      </c>
      <c r="I68" s="9"/>
      <c r="J68" s="10"/>
      <c r="K68" s="10">
        <v>1</v>
      </c>
      <c r="L68" s="9"/>
      <c r="M68" s="9">
        <v>2</v>
      </c>
      <c r="N68" s="10">
        <v>1</v>
      </c>
      <c r="O68" s="10"/>
      <c r="P68" s="9">
        <v>0</v>
      </c>
      <c r="Q68" s="9"/>
      <c r="R68" s="10"/>
      <c r="S68" s="10">
        <v>1</v>
      </c>
      <c r="T68" s="9">
        <v>1</v>
      </c>
      <c r="U68" s="9"/>
      <c r="V68" s="11">
        <f t="shared" si="8"/>
        <v>8</v>
      </c>
    </row>
    <row r="69" spans="1:22" x14ac:dyDescent="0.25">
      <c r="A69" s="4" t="str">
        <f t="shared" si="7"/>
        <v>Московский</v>
      </c>
      <c r="B69" s="12" t="str">
        <f t="shared" si="7"/>
        <v>ГБОУ СОШ №537</v>
      </c>
      <c r="C69" s="6">
        <f t="shared" si="7"/>
        <v>11537</v>
      </c>
      <c r="D69" s="6" t="str">
        <f t="shared" si="7"/>
        <v>СОШ</v>
      </c>
      <c r="E69" s="8" t="str">
        <f t="shared" si="7"/>
        <v>2в</v>
      </c>
      <c r="F69" s="8">
        <f t="shared" si="7"/>
        <v>85</v>
      </c>
      <c r="G69" s="8">
        <f t="shared" si="7"/>
        <v>78</v>
      </c>
      <c r="H69" s="9">
        <v>0</v>
      </c>
      <c r="I69" s="9"/>
      <c r="J69" s="10">
        <v>1</v>
      </c>
      <c r="K69" s="10"/>
      <c r="L69" s="9">
        <v>1</v>
      </c>
      <c r="M69" s="9"/>
      <c r="N69" s="10"/>
      <c r="O69" s="10">
        <v>1</v>
      </c>
      <c r="P69" s="9"/>
      <c r="Q69" s="9">
        <v>2</v>
      </c>
      <c r="R69" s="10">
        <v>1</v>
      </c>
      <c r="S69" s="10"/>
      <c r="T69" s="9">
        <v>2</v>
      </c>
      <c r="U69" s="9"/>
      <c r="V69" s="11">
        <f t="shared" si="8"/>
        <v>8</v>
      </c>
    </row>
    <row r="70" spans="1:22" x14ac:dyDescent="0.25">
      <c r="A70" s="4" t="str">
        <f t="shared" ref="A70:G81" si="9">A69</f>
        <v>Московский</v>
      </c>
      <c r="B70" s="12" t="str">
        <f t="shared" si="9"/>
        <v>ГБОУ СОШ №537</v>
      </c>
      <c r="C70" s="6">
        <f t="shared" si="9"/>
        <v>11537</v>
      </c>
      <c r="D70" s="6" t="str">
        <f t="shared" si="9"/>
        <v>СОШ</v>
      </c>
      <c r="E70" s="8" t="str">
        <f t="shared" si="9"/>
        <v>2в</v>
      </c>
      <c r="F70" s="8">
        <f t="shared" si="9"/>
        <v>85</v>
      </c>
      <c r="G70" s="8">
        <f t="shared" si="9"/>
        <v>78</v>
      </c>
      <c r="H70" s="9">
        <v>1</v>
      </c>
      <c r="I70" s="9"/>
      <c r="J70" s="10"/>
      <c r="K70" s="10">
        <v>1</v>
      </c>
      <c r="L70" s="9"/>
      <c r="M70" s="9">
        <v>2</v>
      </c>
      <c r="N70" s="10">
        <v>1</v>
      </c>
      <c r="O70" s="10"/>
      <c r="P70" s="9">
        <v>0</v>
      </c>
      <c r="Q70" s="9"/>
      <c r="R70" s="10">
        <v>1</v>
      </c>
      <c r="S70" s="10"/>
      <c r="T70" s="9">
        <v>2</v>
      </c>
      <c r="U70" s="9"/>
      <c r="V70" s="11">
        <f t="shared" si="8"/>
        <v>8</v>
      </c>
    </row>
    <row r="71" spans="1:22" x14ac:dyDescent="0.25">
      <c r="A71" s="4" t="str">
        <f t="shared" si="9"/>
        <v>Московский</v>
      </c>
      <c r="B71" s="12" t="str">
        <f t="shared" si="9"/>
        <v>ГБОУ СОШ №537</v>
      </c>
      <c r="C71" s="6">
        <f t="shared" si="9"/>
        <v>11537</v>
      </c>
      <c r="D71" s="6" t="str">
        <f t="shared" si="9"/>
        <v>СОШ</v>
      </c>
      <c r="E71" s="8" t="str">
        <f t="shared" si="9"/>
        <v>2в</v>
      </c>
      <c r="F71" s="8">
        <f t="shared" si="9"/>
        <v>85</v>
      </c>
      <c r="G71" s="8">
        <f t="shared" si="9"/>
        <v>78</v>
      </c>
      <c r="H71" s="9">
        <v>1</v>
      </c>
      <c r="I71" s="9"/>
      <c r="J71" s="10"/>
      <c r="K71" s="10">
        <v>1</v>
      </c>
      <c r="L71" s="9">
        <v>2</v>
      </c>
      <c r="M71" s="9"/>
      <c r="N71" s="10">
        <v>1</v>
      </c>
      <c r="O71" s="10"/>
      <c r="P71" s="9"/>
      <c r="Q71" s="9">
        <v>2</v>
      </c>
      <c r="R71" s="10">
        <v>1</v>
      </c>
      <c r="S71" s="10"/>
      <c r="T71" s="9">
        <v>1</v>
      </c>
      <c r="U71" s="9"/>
      <c r="V71" s="11">
        <f t="shared" si="8"/>
        <v>9</v>
      </c>
    </row>
    <row r="72" spans="1:22" x14ac:dyDescent="0.25">
      <c r="A72" s="4" t="str">
        <f t="shared" si="9"/>
        <v>Московский</v>
      </c>
      <c r="B72" s="12" t="str">
        <f t="shared" si="9"/>
        <v>ГБОУ СОШ №537</v>
      </c>
      <c r="C72" s="6">
        <f t="shared" si="9"/>
        <v>11537</v>
      </c>
      <c r="D72" s="6" t="str">
        <f t="shared" si="9"/>
        <v>СОШ</v>
      </c>
      <c r="E72" s="8" t="str">
        <f t="shared" si="9"/>
        <v>2в</v>
      </c>
      <c r="F72" s="8">
        <f t="shared" si="9"/>
        <v>85</v>
      </c>
      <c r="G72" s="8">
        <f t="shared" si="9"/>
        <v>78</v>
      </c>
      <c r="H72" s="9">
        <v>2</v>
      </c>
      <c r="I72" s="9"/>
      <c r="J72" s="10">
        <v>1</v>
      </c>
      <c r="K72" s="10"/>
      <c r="L72" s="9">
        <v>2</v>
      </c>
      <c r="M72" s="9"/>
      <c r="N72" s="10">
        <v>1</v>
      </c>
      <c r="O72" s="10"/>
      <c r="P72" s="9">
        <v>2</v>
      </c>
      <c r="Q72" s="9"/>
      <c r="R72" s="10">
        <v>1</v>
      </c>
      <c r="S72" s="10"/>
      <c r="T72" s="9">
        <v>0</v>
      </c>
      <c r="U72" s="9"/>
      <c r="V72" s="11">
        <f t="shared" si="8"/>
        <v>9</v>
      </c>
    </row>
    <row r="73" spans="1:22" x14ac:dyDescent="0.25">
      <c r="A73" s="4" t="str">
        <f t="shared" si="9"/>
        <v>Московский</v>
      </c>
      <c r="B73" s="12" t="str">
        <f t="shared" si="9"/>
        <v>ГБОУ СОШ №537</v>
      </c>
      <c r="C73" s="6">
        <f t="shared" si="9"/>
        <v>11537</v>
      </c>
      <c r="D73" s="6" t="str">
        <f t="shared" si="9"/>
        <v>СОШ</v>
      </c>
      <c r="E73" s="8" t="str">
        <f t="shared" si="9"/>
        <v>2в</v>
      </c>
      <c r="F73" s="8">
        <f t="shared" si="9"/>
        <v>85</v>
      </c>
      <c r="G73" s="8">
        <f t="shared" si="9"/>
        <v>78</v>
      </c>
      <c r="H73" s="9"/>
      <c r="I73" s="9">
        <v>2</v>
      </c>
      <c r="J73" s="10">
        <v>1</v>
      </c>
      <c r="K73" s="10"/>
      <c r="L73" s="9">
        <v>2</v>
      </c>
      <c r="M73" s="9"/>
      <c r="N73" s="10">
        <v>1</v>
      </c>
      <c r="O73" s="10"/>
      <c r="P73" s="9">
        <v>0</v>
      </c>
      <c r="Q73" s="9"/>
      <c r="R73" s="10">
        <v>1</v>
      </c>
      <c r="S73" s="10"/>
      <c r="T73" s="9">
        <v>2</v>
      </c>
      <c r="U73" s="9"/>
      <c r="V73" s="11">
        <f t="shared" si="8"/>
        <v>9</v>
      </c>
    </row>
    <row r="74" spans="1:22" x14ac:dyDescent="0.25">
      <c r="A74" s="4" t="str">
        <f t="shared" si="9"/>
        <v>Московский</v>
      </c>
      <c r="B74" s="12" t="str">
        <f t="shared" si="9"/>
        <v>ГБОУ СОШ №537</v>
      </c>
      <c r="C74" s="6">
        <f t="shared" si="9"/>
        <v>11537</v>
      </c>
      <c r="D74" s="6" t="str">
        <f t="shared" si="9"/>
        <v>СОШ</v>
      </c>
      <c r="E74" s="8" t="str">
        <f t="shared" si="9"/>
        <v>2в</v>
      </c>
      <c r="F74" s="8">
        <f t="shared" si="9"/>
        <v>85</v>
      </c>
      <c r="G74" s="8">
        <f t="shared" si="9"/>
        <v>78</v>
      </c>
      <c r="H74" s="9">
        <v>1</v>
      </c>
      <c r="I74" s="9"/>
      <c r="J74" s="10">
        <v>1</v>
      </c>
      <c r="K74" s="10"/>
      <c r="L74" s="9"/>
      <c r="M74" s="9">
        <v>1</v>
      </c>
      <c r="N74" s="10">
        <v>1</v>
      </c>
      <c r="O74" s="10"/>
      <c r="P74" s="9"/>
      <c r="Q74" s="9">
        <v>2</v>
      </c>
      <c r="R74" s="10">
        <v>1</v>
      </c>
      <c r="S74" s="10"/>
      <c r="T74" s="9">
        <v>1</v>
      </c>
      <c r="U74" s="9"/>
      <c r="V74" s="11">
        <f t="shared" si="8"/>
        <v>8</v>
      </c>
    </row>
    <row r="75" spans="1:22" x14ac:dyDescent="0.25">
      <c r="A75" s="4" t="str">
        <f t="shared" si="9"/>
        <v>Московский</v>
      </c>
      <c r="B75" s="12" t="str">
        <f t="shared" si="9"/>
        <v>ГБОУ СОШ №537</v>
      </c>
      <c r="C75" s="6">
        <f t="shared" si="9"/>
        <v>11537</v>
      </c>
      <c r="D75" s="6" t="str">
        <f t="shared" si="9"/>
        <v>СОШ</v>
      </c>
      <c r="E75" s="8" t="str">
        <f t="shared" si="9"/>
        <v>2в</v>
      </c>
      <c r="F75" s="8">
        <f t="shared" si="9"/>
        <v>85</v>
      </c>
      <c r="G75" s="8">
        <f t="shared" si="9"/>
        <v>78</v>
      </c>
      <c r="H75" s="9">
        <v>2</v>
      </c>
      <c r="I75" s="9"/>
      <c r="J75" s="10"/>
      <c r="K75" s="10">
        <v>1</v>
      </c>
      <c r="L75" s="9"/>
      <c r="M75" s="9">
        <v>2</v>
      </c>
      <c r="N75" s="10">
        <v>1</v>
      </c>
      <c r="O75" s="10"/>
      <c r="P75" s="9"/>
      <c r="Q75" s="9">
        <v>2</v>
      </c>
      <c r="R75" s="10">
        <v>1</v>
      </c>
      <c r="S75" s="10"/>
      <c r="T75" s="9">
        <v>0</v>
      </c>
      <c r="U75" s="9"/>
      <c r="V75" s="11">
        <f t="shared" si="8"/>
        <v>9</v>
      </c>
    </row>
    <row r="76" spans="1:22" x14ac:dyDescent="0.25">
      <c r="A76" s="4" t="str">
        <f t="shared" si="9"/>
        <v>Московский</v>
      </c>
      <c r="B76" s="12" t="str">
        <f t="shared" si="9"/>
        <v>ГБОУ СОШ №537</v>
      </c>
      <c r="C76" s="6">
        <f t="shared" si="9"/>
        <v>11537</v>
      </c>
      <c r="D76" s="6" t="str">
        <f t="shared" si="9"/>
        <v>СОШ</v>
      </c>
      <c r="E76" s="8" t="str">
        <f t="shared" si="9"/>
        <v>2в</v>
      </c>
      <c r="F76" s="8">
        <f t="shared" si="9"/>
        <v>85</v>
      </c>
      <c r="G76" s="8">
        <f t="shared" si="9"/>
        <v>78</v>
      </c>
      <c r="H76" s="9">
        <v>1</v>
      </c>
      <c r="I76" s="9"/>
      <c r="J76" s="10"/>
      <c r="K76" s="10">
        <v>1</v>
      </c>
      <c r="L76" s="9">
        <v>2</v>
      </c>
      <c r="M76" s="9"/>
      <c r="N76" s="10">
        <v>1</v>
      </c>
      <c r="O76" s="10"/>
      <c r="P76" s="9"/>
      <c r="Q76" s="9">
        <v>2</v>
      </c>
      <c r="R76" s="10">
        <v>1</v>
      </c>
      <c r="S76" s="10"/>
      <c r="T76" s="9">
        <v>2</v>
      </c>
      <c r="U76" s="9"/>
      <c r="V76" s="11">
        <f t="shared" si="8"/>
        <v>10</v>
      </c>
    </row>
    <row r="77" spans="1:22" x14ac:dyDescent="0.25">
      <c r="A77" s="4" t="str">
        <f t="shared" si="9"/>
        <v>Московский</v>
      </c>
      <c r="B77" s="12" t="str">
        <f t="shared" si="9"/>
        <v>ГБОУ СОШ №537</v>
      </c>
      <c r="C77" s="6">
        <f t="shared" si="9"/>
        <v>11537</v>
      </c>
      <c r="D77" s="6" t="str">
        <f t="shared" si="9"/>
        <v>СОШ</v>
      </c>
      <c r="E77" s="8" t="str">
        <f t="shared" si="9"/>
        <v>2в</v>
      </c>
      <c r="F77" s="8">
        <f t="shared" si="9"/>
        <v>85</v>
      </c>
      <c r="G77" s="8">
        <f t="shared" si="9"/>
        <v>78</v>
      </c>
      <c r="H77" s="9"/>
      <c r="I77" s="9">
        <v>2</v>
      </c>
      <c r="J77" s="10"/>
      <c r="K77" s="10">
        <v>1</v>
      </c>
      <c r="L77" s="9">
        <v>2</v>
      </c>
      <c r="M77" s="9"/>
      <c r="N77" s="10">
        <v>1</v>
      </c>
      <c r="O77" s="10"/>
      <c r="P77" s="9">
        <v>2</v>
      </c>
      <c r="Q77" s="9"/>
      <c r="R77" s="10"/>
      <c r="S77" s="10">
        <v>0</v>
      </c>
      <c r="T77" s="9">
        <v>2</v>
      </c>
      <c r="U77" s="9"/>
      <c r="V77" s="11">
        <f t="shared" si="8"/>
        <v>10</v>
      </c>
    </row>
    <row r="78" spans="1:22" x14ac:dyDescent="0.25">
      <c r="A78" s="4" t="str">
        <f t="shared" si="9"/>
        <v>Московский</v>
      </c>
      <c r="B78" s="12" t="str">
        <f t="shared" si="9"/>
        <v>ГБОУ СОШ №537</v>
      </c>
      <c r="C78" s="6">
        <f t="shared" si="9"/>
        <v>11537</v>
      </c>
      <c r="D78" s="6" t="str">
        <f t="shared" si="9"/>
        <v>СОШ</v>
      </c>
      <c r="E78" s="8" t="str">
        <f t="shared" si="9"/>
        <v>2в</v>
      </c>
      <c r="F78" s="8">
        <f t="shared" si="9"/>
        <v>85</v>
      </c>
      <c r="G78" s="8">
        <f t="shared" si="9"/>
        <v>78</v>
      </c>
      <c r="H78" s="9">
        <v>1</v>
      </c>
      <c r="I78" s="9"/>
      <c r="J78" s="10"/>
      <c r="K78" s="10">
        <v>1</v>
      </c>
      <c r="L78" s="9">
        <v>2</v>
      </c>
      <c r="M78" s="9"/>
      <c r="N78" s="10">
        <v>1</v>
      </c>
      <c r="O78" s="10"/>
      <c r="P78" s="9">
        <v>2</v>
      </c>
      <c r="Q78" s="9"/>
      <c r="R78" s="10"/>
      <c r="S78" s="10">
        <v>1</v>
      </c>
      <c r="T78" s="9">
        <v>2</v>
      </c>
      <c r="U78" s="9"/>
      <c r="V78" s="11">
        <f t="shared" si="8"/>
        <v>10</v>
      </c>
    </row>
    <row r="79" spans="1:22" x14ac:dyDescent="0.25">
      <c r="A79" s="4" t="str">
        <f t="shared" si="9"/>
        <v>Московский</v>
      </c>
      <c r="B79" s="12" t="str">
        <f t="shared" si="9"/>
        <v>ГБОУ СОШ №537</v>
      </c>
      <c r="C79" s="6">
        <f t="shared" si="9"/>
        <v>11537</v>
      </c>
      <c r="D79" s="6" t="str">
        <f t="shared" si="9"/>
        <v>СОШ</v>
      </c>
      <c r="E79" s="8" t="str">
        <f t="shared" si="9"/>
        <v>2в</v>
      </c>
      <c r="F79" s="8">
        <f t="shared" si="9"/>
        <v>85</v>
      </c>
      <c r="G79" s="8">
        <f t="shared" si="9"/>
        <v>78</v>
      </c>
      <c r="H79" s="9"/>
      <c r="I79" s="9">
        <v>2</v>
      </c>
      <c r="J79" s="10">
        <v>1</v>
      </c>
      <c r="K79" s="10"/>
      <c r="L79" s="9"/>
      <c r="M79" s="9">
        <v>1</v>
      </c>
      <c r="N79" s="10">
        <v>1</v>
      </c>
      <c r="O79" s="10"/>
      <c r="P79" s="9">
        <v>2</v>
      </c>
      <c r="Q79" s="9"/>
      <c r="R79" s="10">
        <v>1</v>
      </c>
      <c r="S79" s="10"/>
      <c r="T79" s="9">
        <v>2</v>
      </c>
      <c r="U79" s="9"/>
      <c r="V79" s="11">
        <f t="shared" si="8"/>
        <v>10</v>
      </c>
    </row>
    <row r="80" spans="1:22" x14ac:dyDescent="0.25">
      <c r="A80" s="4" t="str">
        <f t="shared" si="9"/>
        <v>Московский</v>
      </c>
      <c r="B80" s="12" t="str">
        <f t="shared" si="9"/>
        <v>ГБОУ СОШ №537</v>
      </c>
      <c r="C80" s="6">
        <f t="shared" si="9"/>
        <v>11537</v>
      </c>
      <c r="D80" s="6" t="str">
        <f t="shared" si="9"/>
        <v>СОШ</v>
      </c>
      <c r="E80" s="8" t="str">
        <f t="shared" si="9"/>
        <v>2в</v>
      </c>
      <c r="F80" s="8">
        <f t="shared" si="9"/>
        <v>85</v>
      </c>
      <c r="G80" s="8">
        <f t="shared" si="9"/>
        <v>78</v>
      </c>
      <c r="H80" s="9"/>
      <c r="I80" s="9">
        <v>2</v>
      </c>
      <c r="J80" s="10">
        <v>1</v>
      </c>
      <c r="K80" s="10"/>
      <c r="L80" s="9"/>
      <c r="M80" s="9">
        <v>1</v>
      </c>
      <c r="N80" s="10">
        <v>1</v>
      </c>
      <c r="O80" s="10"/>
      <c r="P80" s="9">
        <v>2</v>
      </c>
      <c r="Q80" s="9"/>
      <c r="R80" s="10">
        <v>1</v>
      </c>
      <c r="S80" s="10"/>
      <c r="T80" s="9"/>
      <c r="U80" s="9">
        <v>2</v>
      </c>
      <c r="V80" s="11">
        <f t="shared" si="8"/>
        <v>10</v>
      </c>
    </row>
    <row r="81" spans="1:22" x14ac:dyDescent="0.25">
      <c r="A81" s="4" t="str">
        <f t="shared" si="9"/>
        <v>Московский</v>
      </c>
      <c r="B81" s="12" t="str">
        <f t="shared" si="9"/>
        <v>ГБОУ СОШ №537</v>
      </c>
      <c r="C81" s="6">
        <f t="shared" si="9"/>
        <v>11537</v>
      </c>
      <c r="D81" s="6" t="str">
        <f t="shared" si="9"/>
        <v>СОШ</v>
      </c>
      <c r="E81" s="8" t="str">
        <f t="shared" si="9"/>
        <v>2в</v>
      </c>
      <c r="F81" s="8">
        <f t="shared" si="9"/>
        <v>85</v>
      </c>
      <c r="G81" s="8">
        <f t="shared" si="9"/>
        <v>78</v>
      </c>
      <c r="H81" s="9">
        <v>2</v>
      </c>
      <c r="I81" s="9"/>
      <c r="J81" s="10">
        <v>1</v>
      </c>
      <c r="K81" s="10"/>
      <c r="L81" s="9">
        <v>2</v>
      </c>
      <c r="M81" s="9"/>
      <c r="N81" s="10">
        <v>1</v>
      </c>
      <c r="O81" s="10"/>
      <c r="P81" s="9"/>
      <c r="Q81" s="9">
        <v>2</v>
      </c>
      <c r="R81" s="10"/>
      <c r="S81" s="10">
        <v>1</v>
      </c>
      <c r="T81" s="9">
        <v>1</v>
      </c>
      <c r="U81" s="9"/>
      <c r="V81" s="11">
        <f t="shared" si="8"/>
        <v>10</v>
      </c>
    </row>
    <row r="82" spans="1:22" x14ac:dyDescent="0.25">
      <c r="H82" s="15">
        <f>COUNTA(H4:H81)</f>
        <v>61</v>
      </c>
      <c r="I82" s="15">
        <f t="shared" ref="I82:V82" si="10">COUNTA(I4:I81)</f>
        <v>17</v>
      </c>
      <c r="J82" s="15">
        <f t="shared" si="10"/>
        <v>50</v>
      </c>
      <c r="K82" s="15">
        <f t="shared" si="10"/>
        <v>28</v>
      </c>
      <c r="L82" s="15">
        <f t="shared" si="10"/>
        <v>37</v>
      </c>
      <c r="M82" s="15">
        <f t="shared" si="10"/>
        <v>41</v>
      </c>
      <c r="N82" s="15">
        <f t="shared" si="10"/>
        <v>64</v>
      </c>
      <c r="O82" s="15">
        <f t="shared" si="10"/>
        <v>14</v>
      </c>
      <c r="P82" s="15">
        <f t="shared" si="10"/>
        <v>55</v>
      </c>
      <c r="Q82" s="15">
        <f t="shared" si="10"/>
        <v>23</v>
      </c>
      <c r="R82" s="15">
        <f t="shared" si="10"/>
        <v>62</v>
      </c>
      <c r="S82" s="15">
        <f t="shared" si="10"/>
        <v>17</v>
      </c>
      <c r="T82" s="15">
        <f t="shared" si="10"/>
        <v>66</v>
      </c>
      <c r="U82" s="15">
        <f t="shared" si="10"/>
        <v>13</v>
      </c>
      <c r="V82" s="15">
        <f t="shared" si="10"/>
        <v>78</v>
      </c>
    </row>
    <row r="83" spans="1:22" x14ac:dyDescent="0.25">
      <c r="H83" s="49">
        <f>SUM(H4:H81)/(H82*2)</f>
        <v>0.66393442622950816</v>
      </c>
      <c r="I83" s="49">
        <f t="shared" ref="I83:U83" si="11">SUM(I4:I81)/(I82*2)</f>
        <v>0.67647058823529416</v>
      </c>
      <c r="J83" s="49">
        <f>SUM(J4:J81)/(J82*1)</f>
        <v>0.94</v>
      </c>
      <c r="K83" s="49">
        <f>SUM(K4:K81)/(K82*1)</f>
        <v>0.9642857142857143</v>
      </c>
      <c r="L83" s="49">
        <f t="shared" si="11"/>
        <v>0.83783783783783783</v>
      </c>
      <c r="M83" s="49">
        <f t="shared" si="11"/>
        <v>0.76829268292682928</v>
      </c>
      <c r="N83" s="49">
        <f>SUM(N4:N81)/(N82*1)</f>
        <v>0.890625</v>
      </c>
      <c r="O83" s="49">
        <f>SUM(O4:O81)/(O82*1)</f>
        <v>0.35714285714285715</v>
      </c>
      <c r="P83" s="49">
        <f t="shared" si="11"/>
        <v>0.7</v>
      </c>
      <c r="Q83" s="49">
        <f t="shared" si="11"/>
        <v>0.86956521739130432</v>
      </c>
      <c r="R83" s="49">
        <f>SUM(R4:R81)/(R82*1)</f>
        <v>0.88709677419354838</v>
      </c>
      <c r="S83" s="49">
        <f>SUM(S4:S81)/(S82*1)</f>
        <v>0.52941176470588236</v>
      </c>
      <c r="T83" s="49">
        <f t="shared" si="11"/>
        <v>0.58333333333333337</v>
      </c>
      <c r="U83" s="49">
        <f t="shared" si="11"/>
        <v>0.5</v>
      </c>
      <c r="V83" s="49">
        <f>SUM(V4:V81)/(V82*11)</f>
        <v>0.74125874125874125</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81"/>
    <dataValidation type="list" allowBlank="1" showInputMessage="1" showErrorMessage="1" sqref="H4:I81 T4:U81 L4:M81 P4:Q81">
      <formula1>балл2</formula1>
    </dataValidation>
    <dataValidation type="list" allowBlank="1" showInputMessage="1" showErrorMessage="1" sqref="J4:K81 R4:S81 N4:O81">
      <formula1>балл1</formula1>
    </dataValidation>
    <dataValidation type="list" allowBlank="1" showInputMessage="1" showErrorMessage="1" sqref="B4">
      <formula1>Название</formula1>
    </dataValidation>
  </dataValidations>
  <pageMargins left="0.31496062992125984" right="0.31496062992125984" top="0.35433070866141736" bottom="0.35433070866141736" header="0.31496062992125984" footer="0.31496062992125984"/>
  <pageSetup paperSize="9" scale="65" orientation="landscape" r:id="rId1"/>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9"/>
  <dimension ref="A1:Y65"/>
  <sheetViews>
    <sheetView topLeftCell="A49" zoomScale="90" zoomScaleNormal="90" workbookViewId="0">
      <selection activeCell="H64" sqref="H64:V65"/>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7109375" style="15" customWidth="1"/>
    <col min="10" max="11" width="7.7109375" style="16" customWidth="1"/>
    <col min="12" max="13" width="7.7109375" style="15" customWidth="1"/>
    <col min="14" max="15" width="7.7109375" style="16" customWidth="1"/>
    <col min="16" max="17" width="7.7109375" style="15" customWidth="1"/>
    <col min="18" max="19" width="7.7109375" style="16" customWidth="1"/>
    <col min="20" max="21" width="7.7109375" style="15" customWidth="1"/>
    <col min="257" max="257" width="16.5703125" customWidth="1"/>
    <col min="258" max="258" width="18.7109375" customWidth="1"/>
    <col min="259" max="259" width="9.42578125" customWidth="1"/>
    <col min="260" max="260" width="14.85546875" customWidth="1"/>
    <col min="261" max="261" width="13.85546875" customWidth="1"/>
    <col min="262" max="262" width="12.42578125" customWidth="1"/>
    <col min="263" max="263" width="15" customWidth="1"/>
    <col min="264" max="277" width="5.7109375" customWidth="1"/>
    <col min="513" max="513" width="16.5703125" customWidth="1"/>
    <col min="514" max="514" width="18.7109375" customWidth="1"/>
    <col min="515" max="515" width="9.42578125" customWidth="1"/>
    <col min="516" max="516" width="14.85546875" customWidth="1"/>
    <col min="517" max="517" width="13.85546875" customWidth="1"/>
    <col min="518" max="518" width="12.42578125" customWidth="1"/>
    <col min="519" max="519" width="15" customWidth="1"/>
    <col min="520" max="533" width="5.7109375" customWidth="1"/>
    <col min="769" max="769" width="16.5703125" customWidth="1"/>
    <col min="770" max="770" width="18.7109375" customWidth="1"/>
    <col min="771" max="771" width="9.42578125" customWidth="1"/>
    <col min="772" max="772" width="14.85546875" customWidth="1"/>
    <col min="773" max="773" width="13.85546875" customWidth="1"/>
    <col min="774" max="774" width="12.42578125" customWidth="1"/>
    <col min="775" max="775" width="15" customWidth="1"/>
    <col min="776" max="789" width="5.7109375" customWidth="1"/>
    <col min="1025" max="1025" width="16.5703125" customWidth="1"/>
    <col min="1026" max="1026" width="18.7109375" customWidth="1"/>
    <col min="1027" max="1027" width="9.42578125" customWidth="1"/>
    <col min="1028" max="1028" width="14.85546875" customWidth="1"/>
    <col min="1029" max="1029" width="13.85546875" customWidth="1"/>
    <col min="1030" max="1030" width="12.42578125" customWidth="1"/>
    <col min="1031" max="1031" width="15" customWidth="1"/>
    <col min="1032" max="1045" width="5.7109375" customWidth="1"/>
    <col min="1281" max="1281" width="16.5703125" customWidth="1"/>
    <col min="1282" max="1282" width="18.7109375" customWidth="1"/>
    <col min="1283" max="1283" width="9.42578125" customWidth="1"/>
    <col min="1284" max="1284" width="14.85546875" customWidth="1"/>
    <col min="1285" max="1285" width="13.85546875" customWidth="1"/>
    <col min="1286" max="1286" width="12.42578125" customWidth="1"/>
    <col min="1287" max="1287" width="15" customWidth="1"/>
    <col min="1288" max="1301" width="5.7109375" customWidth="1"/>
    <col min="1537" max="1537" width="16.5703125" customWidth="1"/>
    <col min="1538" max="1538" width="18.7109375" customWidth="1"/>
    <col min="1539" max="1539" width="9.42578125" customWidth="1"/>
    <col min="1540" max="1540" width="14.85546875" customWidth="1"/>
    <col min="1541" max="1541" width="13.85546875" customWidth="1"/>
    <col min="1542" max="1542" width="12.42578125" customWidth="1"/>
    <col min="1543" max="1543" width="15" customWidth="1"/>
    <col min="1544" max="1557" width="5.7109375" customWidth="1"/>
    <col min="1793" max="1793" width="16.5703125" customWidth="1"/>
    <col min="1794" max="1794" width="18.7109375" customWidth="1"/>
    <col min="1795" max="1795" width="9.42578125" customWidth="1"/>
    <col min="1796" max="1796" width="14.85546875" customWidth="1"/>
    <col min="1797" max="1797" width="13.85546875" customWidth="1"/>
    <col min="1798" max="1798" width="12.42578125" customWidth="1"/>
    <col min="1799" max="1799" width="15" customWidth="1"/>
    <col min="1800" max="1813" width="5.7109375" customWidth="1"/>
    <col min="2049" max="2049" width="16.5703125" customWidth="1"/>
    <col min="2050" max="2050" width="18.7109375" customWidth="1"/>
    <col min="2051" max="2051" width="9.42578125" customWidth="1"/>
    <col min="2052" max="2052" width="14.85546875" customWidth="1"/>
    <col min="2053" max="2053" width="13.85546875" customWidth="1"/>
    <col min="2054" max="2054" width="12.42578125" customWidth="1"/>
    <col min="2055" max="2055" width="15" customWidth="1"/>
    <col min="2056" max="2069" width="5.7109375" customWidth="1"/>
    <col min="2305" max="2305" width="16.5703125" customWidth="1"/>
    <col min="2306" max="2306" width="18.7109375" customWidth="1"/>
    <col min="2307" max="2307" width="9.42578125" customWidth="1"/>
    <col min="2308" max="2308" width="14.85546875" customWidth="1"/>
    <col min="2309" max="2309" width="13.85546875" customWidth="1"/>
    <col min="2310" max="2310" width="12.42578125" customWidth="1"/>
    <col min="2311" max="2311" width="15" customWidth="1"/>
    <col min="2312" max="2325" width="5.7109375" customWidth="1"/>
    <col min="2561" max="2561" width="16.5703125" customWidth="1"/>
    <col min="2562" max="2562" width="18.7109375" customWidth="1"/>
    <col min="2563" max="2563" width="9.42578125" customWidth="1"/>
    <col min="2564" max="2564" width="14.85546875" customWidth="1"/>
    <col min="2565" max="2565" width="13.85546875" customWidth="1"/>
    <col min="2566" max="2566" width="12.42578125" customWidth="1"/>
    <col min="2567" max="2567" width="15" customWidth="1"/>
    <col min="2568" max="2581" width="5.7109375" customWidth="1"/>
    <col min="2817" max="2817" width="16.5703125" customWidth="1"/>
    <col min="2818" max="2818" width="18.7109375" customWidth="1"/>
    <col min="2819" max="2819" width="9.42578125" customWidth="1"/>
    <col min="2820" max="2820" width="14.85546875" customWidth="1"/>
    <col min="2821" max="2821" width="13.85546875" customWidth="1"/>
    <col min="2822" max="2822" width="12.42578125" customWidth="1"/>
    <col min="2823" max="2823" width="15" customWidth="1"/>
    <col min="2824" max="2837" width="5.7109375" customWidth="1"/>
    <col min="3073" max="3073" width="16.5703125" customWidth="1"/>
    <col min="3074" max="3074" width="18.7109375" customWidth="1"/>
    <col min="3075" max="3075" width="9.42578125" customWidth="1"/>
    <col min="3076" max="3076" width="14.85546875" customWidth="1"/>
    <col min="3077" max="3077" width="13.85546875" customWidth="1"/>
    <col min="3078" max="3078" width="12.42578125" customWidth="1"/>
    <col min="3079" max="3079" width="15" customWidth="1"/>
    <col min="3080" max="3093" width="5.7109375" customWidth="1"/>
    <col min="3329" max="3329" width="16.5703125" customWidth="1"/>
    <col min="3330" max="3330" width="18.7109375" customWidth="1"/>
    <col min="3331" max="3331" width="9.42578125" customWidth="1"/>
    <col min="3332" max="3332" width="14.85546875" customWidth="1"/>
    <col min="3333" max="3333" width="13.85546875" customWidth="1"/>
    <col min="3334" max="3334" width="12.42578125" customWidth="1"/>
    <col min="3335" max="3335" width="15" customWidth="1"/>
    <col min="3336" max="3349" width="5.7109375" customWidth="1"/>
    <col min="3585" max="3585" width="16.5703125" customWidth="1"/>
    <col min="3586" max="3586" width="18.7109375" customWidth="1"/>
    <col min="3587" max="3587" width="9.42578125" customWidth="1"/>
    <col min="3588" max="3588" width="14.85546875" customWidth="1"/>
    <col min="3589" max="3589" width="13.85546875" customWidth="1"/>
    <col min="3590" max="3590" width="12.42578125" customWidth="1"/>
    <col min="3591" max="3591" width="15" customWidth="1"/>
    <col min="3592" max="3605" width="5.7109375" customWidth="1"/>
    <col min="3841" max="3841" width="16.5703125" customWidth="1"/>
    <col min="3842" max="3842" width="18.7109375" customWidth="1"/>
    <col min="3843" max="3843" width="9.42578125" customWidth="1"/>
    <col min="3844" max="3844" width="14.85546875" customWidth="1"/>
    <col min="3845" max="3845" width="13.85546875" customWidth="1"/>
    <col min="3846" max="3846" width="12.42578125" customWidth="1"/>
    <col min="3847" max="3847" width="15" customWidth="1"/>
    <col min="3848" max="3861" width="5.7109375" customWidth="1"/>
    <col min="4097" max="4097" width="16.5703125" customWidth="1"/>
    <col min="4098" max="4098" width="18.7109375" customWidth="1"/>
    <col min="4099" max="4099" width="9.42578125" customWidth="1"/>
    <col min="4100" max="4100" width="14.85546875" customWidth="1"/>
    <col min="4101" max="4101" width="13.85546875" customWidth="1"/>
    <col min="4102" max="4102" width="12.42578125" customWidth="1"/>
    <col min="4103" max="4103" width="15" customWidth="1"/>
    <col min="4104" max="4117" width="5.7109375" customWidth="1"/>
    <col min="4353" max="4353" width="16.5703125" customWidth="1"/>
    <col min="4354" max="4354" width="18.7109375" customWidth="1"/>
    <col min="4355" max="4355" width="9.42578125" customWidth="1"/>
    <col min="4356" max="4356" width="14.85546875" customWidth="1"/>
    <col min="4357" max="4357" width="13.85546875" customWidth="1"/>
    <col min="4358" max="4358" width="12.42578125" customWidth="1"/>
    <col min="4359" max="4359" width="15" customWidth="1"/>
    <col min="4360" max="4373" width="5.7109375" customWidth="1"/>
    <col min="4609" max="4609" width="16.5703125" customWidth="1"/>
    <col min="4610" max="4610" width="18.7109375" customWidth="1"/>
    <col min="4611" max="4611" width="9.42578125" customWidth="1"/>
    <col min="4612" max="4612" width="14.85546875" customWidth="1"/>
    <col min="4613" max="4613" width="13.85546875" customWidth="1"/>
    <col min="4614" max="4614" width="12.42578125" customWidth="1"/>
    <col min="4615" max="4615" width="15" customWidth="1"/>
    <col min="4616" max="4629" width="5.7109375" customWidth="1"/>
    <col min="4865" max="4865" width="16.5703125" customWidth="1"/>
    <col min="4866" max="4866" width="18.7109375" customWidth="1"/>
    <col min="4867" max="4867" width="9.42578125" customWidth="1"/>
    <col min="4868" max="4868" width="14.85546875" customWidth="1"/>
    <col min="4869" max="4869" width="13.85546875" customWidth="1"/>
    <col min="4870" max="4870" width="12.42578125" customWidth="1"/>
    <col min="4871" max="4871" width="15" customWidth="1"/>
    <col min="4872" max="4885" width="5.7109375" customWidth="1"/>
    <col min="5121" max="5121" width="16.5703125" customWidth="1"/>
    <col min="5122" max="5122" width="18.7109375" customWidth="1"/>
    <col min="5123" max="5123" width="9.42578125" customWidth="1"/>
    <col min="5124" max="5124" width="14.85546875" customWidth="1"/>
    <col min="5125" max="5125" width="13.85546875" customWidth="1"/>
    <col min="5126" max="5126" width="12.42578125" customWidth="1"/>
    <col min="5127" max="5127" width="15" customWidth="1"/>
    <col min="5128" max="5141" width="5.7109375" customWidth="1"/>
    <col min="5377" max="5377" width="16.5703125" customWidth="1"/>
    <col min="5378" max="5378" width="18.7109375" customWidth="1"/>
    <col min="5379" max="5379" width="9.42578125" customWidth="1"/>
    <col min="5380" max="5380" width="14.85546875" customWidth="1"/>
    <col min="5381" max="5381" width="13.85546875" customWidth="1"/>
    <col min="5382" max="5382" width="12.42578125" customWidth="1"/>
    <col min="5383" max="5383" width="15" customWidth="1"/>
    <col min="5384" max="5397" width="5.7109375" customWidth="1"/>
    <col min="5633" max="5633" width="16.5703125" customWidth="1"/>
    <col min="5634" max="5634" width="18.7109375" customWidth="1"/>
    <col min="5635" max="5635" width="9.42578125" customWidth="1"/>
    <col min="5636" max="5636" width="14.85546875" customWidth="1"/>
    <col min="5637" max="5637" width="13.85546875" customWidth="1"/>
    <col min="5638" max="5638" width="12.42578125" customWidth="1"/>
    <col min="5639" max="5639" width="15" customWidth="1"/>
    <col min="5640" max="5653" width="5.7109375" customWidth="1"/>
    <col min="5889" max="5889" width="16.5703125" customWidth="1"/>
    <col min="5890" max="5890" width="18.7109375" customWidth="1"/>
    <col min="5891" max="5891" width="9.42578125" customWidth="1"/>
    <col min="5892" max="5892" width="14.85546875" customWidth="1"/>
    <col min="5893" max="5893" width="13.85546875" customWidth="1"/>
    <col min="5894" max="5894" width="12.42578125" customWidth="1"/>
    <col min="5895" max="5895" width="15" customWidth="1"/>
    <col min="5896" max="5909" width="5.7109375" customWidth="1"/>
    <col min="6145" max="6145" width="16.5703125" customWidth="1"/>
    <col min="6146" max="6146" width="18.7109375" customWidth="1"/>
    <col min="6147" max="6147" width="9.42578125" customWidth="1"/>
    <col min="6148" max="6148" width="14.85546875" customWidth="1"/>
    <col min="6149" max="6149" width="13.85546875" customWidth="1"/>
    <col min="6150" max="6150" width="12.42578125" customWidth="1"/>
    <col min="6151" max="6151" width="15" customWidth="1"/>
    <col min="6152" max="6165" width="5.7109375" customWidth="1"/>
    <col min="6401" max="6401" width="16.5703125" customWidth="1"/>
    <col min="6402" max="6402" width="18.7109375" customWidth="1"/>
    <col min="6403" max="6403" width="9.42578125" customWidth="1"/>
    <col min="6404" max="6404" width="14.85546875" customWidth="1"/>
    <col min="6405" max="6405" width="13.85546875" customWidth="1"/>
    <col min="6406" max="6406" width="12.42578125" customWidth="1"/>
    <col min="6407" max="6407" width="15" customWidth="1"/>
    <col min="6408" max="6421" width="5.7109375" customWidth="1"/>
    <col min="6657" max="6657" width="16.5703125" customWidth="1"/>
    <col min="6658" max="6658" width="18.7109375" customWidth="1"/>
    <col min="6659" max="6659" width="9.42578125" customWidth="1"/>
    <col min="6660" max="6660" width="14.85546875" customWidth="1"/>
    <col min="6661" max="6661" width="13.85546875" customWidth="1"/>
    <col min="6662" max="6662" width="12.42578125" customWidth="1"/>
    <col min="6663" max="6663" width="15" customWidth="1"/>
    <col min="6664" max="6677" width="5.7109375" customWidth="1"/>
    <col min="6913" max="6913" width="16.5703125" customWidth="1"/>
    <col min="6914" max="6914" width="18.7109375" customWidth="1"/>
    <col min="6915" max="6915" width="9.42578125" customWidth="1"/>
    <col min="6916" max="6916" width="14.85546875" customWidth="1"/>
    <col min="6917" max="6917" width="13.85546875" customWidth="1"/>
    <col min="6918" max="6918" width="12.42578125" customWidth="1"/>
    <col min="6919" max="6919" width="15" customWidth="1"/>
    <col min="6920" max="6933" width="5.7109375" customWidth="1"/>
    <col min="7169" max="7169" width="16.5703125" customWidth="1"/>
    <col min="7170" max="7170" width="18.7109375" customWidth="1"/>
    <col min="7171" max="7171" width="9.42578125" customWidth="1"/>
    <col min="7172" max="7172" width="14.85546875" customWidth="1"/>
    <col min="7173" max="7173" width="13.85546875" customWidth="1"/>
    <col min="7174" max="7174" width="12.42578125" customWidth="1"/>
    <col min="7175" max="7175" width="15" customWidth="1"/>
    <col min="7176" max="7189" width="5.7109375" customWidth="1"/>
    <col min="7425" max="7425" width="16.5703125" customWidth="1"/>
    <col min="7426" max="7426" width="18.7109375" customWidth="1"/>
    <col min="7427" max="7427" width="9.42578125" customWidth="1"/>
    <col min="7428" max="7428" width="14.85546875" customWidth="1"/>
    <col min="7429" max="7429" width="13.85546875" customWidth="1"/>
    <col min="7430" max="7430" width="12.42578125" customWidth="1"/>
    <col min="7431" max="7431" width="15" customWidth="1"/>
    <col min="7432" max="7445" width="5.7109375" customWidth="1"/>
    <col min="7681" max="7681" width="16.5703125" customWidth="1"/>
    <col min="7682" max="7682" width="18.7109375" customWidth="1"/>
    <col min="7683" max="7683" width="9.42578125" customWidth="1"/>
    <col min="7684" max="7684" width="14.85546875" customWidth="1"/>
    <col min="7685" max="7685" width="13.85546875" customWidth="1"/>
    <col min="7686" max="7686" width="12.42578125" customWidth="1"/>
    <col min="7687" max="7687" width="15" customWidth="1"/>
    <col min="7688" max="7701" width="5.7109375" customWidth="1"/>
    <col min="7937" max="7937" width="16.5703125" customWidth="1"/>
    <col min="7938" max="7938" width="18.7109375" customWidth="1"/>
    <col min="7939" max="7939" width="9.42578125" customWidth="1"/>
    <col min="7940" max="7940" width="14.85546875" customWidth="1"/>
    <col min="7941" max="7941" width="13.85546875" customWidth="1"/>
    <col min="7942" max="7942" width="12.42578125" customWidth="1"/>
    <col min="7943" max="7943" width="15" customWidth="1"/>
    <col min="7944" max="7957" width="5.7109375" customWidth="1"/>
    <col min="8193" max="8193" width="16.5703125" customWidth="1"/>
    <col min="8194" max="8194" width="18.7109375" customWidth="1"/>
    <col min="8195" max="8195" width="9.42578125" customWidth="1"/>
    <col min="8196" max="8196" width="14.85546875" customWidth="1"/>
    <col min="8197" max="8197" width="13.85546875" customWidth="1"/>
    <col min="8198" max="8198" width="12.42578125" customWidth="1"/>
    <col min="8199" max="8199" width="15" customWidth="1"/>
    <col min="8200" max="8213" width="5.7109375" customWidth="1"/>
    <col min="8449" max="8449" width="16.5703125" customWidth="1"/>
    <col min="8450" max="8450" width="18.7109375" customWidth="1"/>
    <col min="8451" max="8451" width="9.42578125" customWidth="1"/>
    <col min="8452" max="8452" width="14.85546875" customWidth="1"/>
    <col min="8453" max="8453" width="13.85546875" customWidth="1"/>
    <col min="8454" max="8454" width="12.42578125" customWidth="1"/>
    <col min="8455" max="8455" width="15" customWidth="1"/>
    <col min="8456" max="8469" width="5.7109375" customWidth="1"/>
    <col min="8705" max="8705" width="16.5703125" customWidth="1"/>
    <col min="8706" max="8706" width="18.7109375" customWidth="1"/>
    <col min="8707" max="8707" width="9.42578125" customWidth="1"/>
    <col min="8708" max="8708" width="14.85546875" customWidth="1"/>
    <col min="8709" max="8709" width="13.85546875" customWidth="1"/>
    <col min="8710" max="8710" width="12.42578125" customWidth="1"/>
    <col min="8711" max="8711" width="15" customWidth="1"/>
    <col min="8712" max="8725" width="5.7109375" customWidth="1"/>
    <col min="8961" max="8961" width="16.5703125" customWidth="1"/>
    <col min="8962" max="8962" width="18.7109375" customWidth="1"/>
    <col min="8963" max="8963" width="9.42578125" customWidth="1"/>
    <col min="8964" max="8964" width="14.85546875" customWidth="1"/>
    <col min="8965" max="8965" width="13.85546875" customWidth="1"/>
    <col min="8966" max="8966" width="12.42578125" customWidth="1"/>
    <col min="8967" max="8967" width="15" customWidth="1"/>
    <col min="8968" max="8981" width="5.7109375" customWidth="1"/>
    <col min="9217" max="9217" width="16.5703125" customWidth="1"/>
    <col min="9218" max="9218" width="18.7109375" customWidth="1"/>
    <col min="9219" max="9219" width="9.42578125" customWidth="1"/>
    <col min="9220" max="9220" width="14.85546875" customWidth="1"/>
    <col min="9221" max="9221" width="13.85546875" customWidth="1"/>
    <col min="9222" max="9222" width="12.42578125" customWidth="1"/>
    <col min="9223" max="9223" width="15" customWidth="1"/>
    <col min="9224" max="9237" width="5.7109375" customWidth="1"/>
    <col min="9473" max="9473" width="16.5703125" customWidth="1"/>
    <col min="9474" max="9474" width="18.7109375" customWidth="1"/>
    <col min="9475" max="9475" width="9.42578125" customWidth="1"/>
    <col min="9476" max="9476" width="14.85546875" customWidth="1"/>
    <col min="9477" max="9477" width="13.85546875" customWidth="1"/>
    <col min="9478" max="9478" width="12.42578125" customWidth="1"/>
    <col min="9479" max="9479" width="15" customWidth="1"/>
    <col min="9480" max="9493" width="5.7109375" customWidth="1"/>
    <col min="9729" max="9729" width="16.5703125" customWidth="1"/>
    <col min="9730" max="9730" width="18.7109375" customWidth="1"/>
    <col min="9731" max="9731" width="9.42578125" customWidth="1"/>
    <col min="9732" max="9732" width="14.85546875" customWidth="1"/>
    <col min="9733" max="9733" width="13.85546875" customWidth="1"/>
    <col min="9734" max="9734" width="12.42578125" customWidth="1"/>
    <col min="9735" max="9735" width="15" customWidth="1"/>
    <col min="9736" max="9749" width="5.7109375" customWidth="1"/>
    <col min="9985" max="9985" width="16.5703125" customWidth="1"/>
    <col min="9986" max="9986" width="18.7109375" customWidth="1"/>
    <col min="9987" max="9987" width="9.42578125" customWidth="1"/>
    <col min="9988" max="9988" width="14.85546875" customWidth="1"/>
    <col min="9989" max="9989" width="13.85546875" customWidth="1"/>
    <col min="9990" max="9990" width="12.42578125" customWidth="1"/>
    <col min="9991" max="9991" width="15" customWidth="1"/>
    <col min="9992" max="10005" width="5.7109375" customWidth="1"/>
    <col min="10241" max="10241" width="16.5703125" customWidth="1"/>
    <col min="10242" max="10242" width="18.7109375" customWidth="1"/>
    <col min="10243" max="10243" width="9.42578125" customWidth="1"/>
    <col min="10244" max="10244" width="14.85546875" customWidth="1"/>
    <col min="10245" max="10245" width="13.85546875" customWidth="1"/>
    <col min="10246" max="10246" width="12.42578125" customWidth="1"/>
    <col min="10247" max="10247" width="15" customWidth="1"/>
    <col min="10248" max="10261" width="5.7109375" customWidth="1"/>
    <col min="10497" max="10497" width="16.5703125" customWidth="1"/>
    <col min="10498" max="10498" width="18.7109375" customWidth="1"/>
    <col min="10499" max="10499" width="9.42578125" customWidth="1"/>
    <col min="10500" max="10500" width="14.85546875" customWidth="1"/>
    <col min="10501" max="10501" width="13.85546875" customWidth="1"/>
    <col min="10502" max="10502" width="12.42578125" customWidth="1"/>
    <col min="10503" max="10503" width="15" customWidth="1"/>
    <col min="10504" max="10517" width="5.7109375" customWidth="1"/>
    <col min="10753" max="10753" width="16.5703125" customWidth="1"/>
    <col min="10754" max="10754" width="18.7109375" customWidth="1"/>
    <col min="10755" max="10755" width="9.42578125" customWidth="1"/>
    <col min="10756" max="10756" width="14.85546875" customWidth="1"/>
    <col min="10757" max="10757" width="13.85546875" customWidth="1"/>
    <col min="10758" max="10758" width="12.42578125" customWidth="1"/>
    <col min="10759" max="10759" width="15" customWidth="1"/>
    <col min="10760" max="10773" width="5.7109375" customWidth="1"/>
    <col min="11009" max="11009" width="16.5703125" customWidth="1"/>
    <col min="11010" max="11010" width="18.7109375" customWidth="1"/>
    <col min="11011" max="11011" width="9.42578125" customWidth="1"/>
    <col min="11012" max="11012" width="14.85546875" customWidth="1"/>
    <col min="11013" max="11013" width="13.85546875" customWidth="1"/>
    <col min="11014" max="11014" width="12.42578125" customWidth="1"/>
    <col min="11015" max="11015" width="15" customWidth="1"/>
    <col min="11016" max="11029" width="5.7109375" customWidth="1"/>
    <col min="11265" max="11265" width="16.5703125" customWidth="1"/>
    <col min="11266" max="11266" width="18.7109375" customWidth="1"/>
    <col min="11267" max="11267" width="9.42578125" customWidth="1"/>
    <col min="11268" max="11268" width="14.85546875" customWidth="1"/>
    <col min="11269" max="11269" width="13.85546875" customWidth="1"/>
    <col min="11270" max="11270" width="12.42578125" customWidth="1"/>
    <col min="11271" max="11271" width="15" customWidth="1"/>
    <col min="11272" max="11285" width="5.7109375" customWidth="1"/>
    <col min="11521" max="11521" width="16.5703125" customWidth="1"/>
    <col min="11522" max="11522" width="18.7109375" customWidth="1"/>
    <col min="11523" max="11523" width="9.42578125" customWidth="1"/>
    <col min="11524" max="11524" width="14.85546875" customWidth="1"/>
    <col min="11525" max="11525" width="13.85546875" customWidth="1"/>
    <col min="11526" max="11526" width="12.42578125" customWidth="1"/>
    <col min="11527" max="11527" width="15" customWidth="1"/>
    <col min="11528" max="11541" width="5.7109375" customWidth="1"/>
    <col min="11777" max="11777" width="16.5703125" customWidth="1"/>
    <col min="11778" max="11778" width="18.7109375" customWidth="1"/>
    <col min="11779" max="11779" width="9.42578125" customWidth="1"/>
    <col min="11780" max="11780" width="14.85546875" customWidth="1"/>
    <col min="11781" max="11781" width="13.85546875" customWidth="1"/>
    <col min="11782" max="11782" width="12.42578125" customWidth="1"/>
    <col min="11783" max="11783" width="15" customWidth="1"/>
    <col min="11784" max="11797" width="5.7109375" customWidth="1"/>
    <col min="12033" max="12033" width="16.5703125" customWidth="1"/>
    <col min="12034" max="12034" width="18.7109375" customWidth="1"/>
    <col min="12035" max="12035" width="9.42578125" customWidth="1"/>
    <col min="12036" max="12036" width="14.85546875" customWidth="1"/>
    <col min="12037" max="12037" width="13.85546875" customWidth="1"/>
    <col min="12038" max="12038" width="12.42578125" customWidth="1"/>
    <col min="12039" max="12039" width="15" customWidth="1"/>
    <col min="12040" max="12053" width="5.7109375" customWidth="1"/>
    <col min="12289" max="12289" width="16.5703125" customWidth="1"/>
    <col min="12290" max="12290" width="18.7109375" customWidth="1"/>
    <col min="12291" max="12291" width="9.42578125" customWidth="1"/>
    <col min="12292" max="12292" width="14.85546875" customWidth="1"/>
    <col min="12293" max="12293" width="13.85546875" customWidth="1"/>
    <col min="12294" max="12294" width="12.42578125" customWidth="1"/>
    <col min="12295" max="12295" width="15" customWidth="1"/>
    <col min="12296" max="12309" width="5.7109375" customWidth="1"/>
    <col min="12545" max="12545" width="16.5703125" customWidth="1"/>
    <col min="12546" max="12546" width="18.7109375" customWidth="1"/>
    <col min="12547" max="12547" width="9.42578125" customWidth="1"/>
    <col min="12548" max="12548" width="14.85546875" customWidth="1"/>
    <col min="12549" max="12549" width="13.85546875" customWidth="1"/>
    <col min="12550" max="12550" width="12.42578125" customWidth="1"/>
    <col min="12551" max="12551" width="15" customWidth="1"/>
    <col min="12552" max="12565" width="5.7109375" customWidth="1"/>
    <col min="12801" max="12801" width="16.5703125" customWidth="1"/>
    <col min="12802" max="12802" width="18.7109375" customWidth="1"/>
    <col min="12803" max="12803" width="9.42578125" customWidth="1"/>
    <col min="12804" max="12804" width="14.85546875" customWidth="1"/>
    <col min="12805" max="12805" width="13.85546875" customWidth="1"/>
    <col min="12806" max="12806" width="12.42578125" customWidth="1"/>
    <col min="12807" max="12807" width="15" customWidth="1"/>
    <col min="12808" max="12821" width="5.7109375" customWidth="1"/>
    <col min="13057" max="13057" width="16.5703125" customWidth="1"/>
    <col min="13058" max="13058" width="18.7109375" customWidth="1"/>
    <col min="13059" max="13059" width="9.42578125" customWidth="1"/>
    <col min="13060" max="13060" width="14.85546875" customWidth="1"/>
    <col min="13061" max="13061" width="13.85546875" customWidth="1"/>
    <col min="13062" max="13062" width="12.42578125" customWidth="1"/>
    <col min="13063" max="13063" width="15" customWidth="1"/>
    <col min="13064" max="13077" width="5.7109375" customWidth="1"/>
    <col min="13313" max="13313" width="16.5703125" customWidth="1"/>
    <col min="13314" max="13314" width="18.7109375" customWidth="1"/>
    <col min="13315" max="13315" width="9.42578125" customWidth="1"/>
    <col min="13316" max="13316" width="14.85546875" customWidth="1"/>
    <col min="13317" max="13317" width="13.85546875" customWidth="1"/>
    <col min="13318" max="13318" width="12.42578125" customWidth="1"/>
    <col min="13319" max="13319" width="15" customWidth="1"/>
    <col min="13320" max="13333" width="5.7109375" customWidth="1"/>
    <col min="13569" max="13569" width="16.5703125" customWidth="1"/>
    <col min="13570" max="13570" width="18.7109375" customWidth="1"/>
    <col min="13571" max="13571" width="9.42578125" customWidth="1"/>
    <col min="13572" max="13572" width="14.85546875" customWidth="1"/>
    <col min="13573" max="13573" width="13.85546875" customWidth="1"/>
    <col min="13574" max="13574" width="12.42578125" customWidth="1"/>
    <col min="13575" max="13575" width="15" customWidth="1"/>
    <col min="13576" max="13589" width="5.7109375" customWidth="1"/>
    <col min="13825" max="13825" width="16.5703125" customWidth="1"/>
    <col min="13826" max="13826" width="18.7109375" customWidth="1"/>
    <col min="13827" max="13827" width="9.42578125" customWidth="1"/>
    <col min="13828" max="13828" width="14.85546875" customWidth="1"/>
    <col min="13829" max="13829" width="13.85546875" customWidth="1"/>
    <col min="13830" max="13830" width="12.42578125" customWidth="1"/>
    <col min="13831" max="13831" width="15" customWidth="1"/>
    <col min="13832" max="13845" width="5.7109375" customWidth="1"/>
    <col min="14081" max="14081" width="16.5703125" customWidth="1"/>
    <col min="14082" max="14082" width="18.7109375" customWidth="1"/>
    <col min="14083" max="14083" width="9.42578125" customWidth="1"/>
    <col min="14084" max="14084" width="14.85546875" customWidth="1"/>
    <col min="14085" max="14085" width="13.85546875" customWidth="1"/>
    <col min="14086" max="14086" width="12.42578125" customWidth="1"/>
    <col min="14087" max="14087" width="15" customWidth="1"/>
    <col min="14088" max="14101" width="5.7109375" customWidth="1"/>
    <col min="14337" max="14337" width="16.5703125" customWidth="1"/>
    <col min="14338" max="14338" width="18.7109375" customWidth="1"/>
    <col min="14339" max="14339" width="9.42578125" customWidth="1"/>
    <col min="14340" max="14340" width="14.85546875" customWidth="1"/>
    <col min="14341" max="14341" width="13.85546875" customWidth="1"/>
    <col min="14342" max="14342" width="12.42578125" customWidth="1"/>
    <col min="14343" max="14343" width="15" customWidth="1"/>
    <col min="14344" max="14357" width="5.7109375" customWidth="1"/>
    <col min="14593" max="14593" width="16.5703125" customWidth="1"/>
    <col min="14594" max="14594" width="18.7109375" customWidth="1"/>
    <col min="14595" max="14595" width="9.42578125" customWidth="1"/>
    <col min="14596" max="14596" width="14.85546875" customWidth="1"/>
    <col min="14597" max="14597" width="13.85546875" customWidth="1"/>
    <col min="14598" max="14598" width="12.42578125" customWidth="1"/>
    <col min="14599" max="14599" width="15" customWidth="1"/>
    <col min="14600" max="14613" width="5.7109375" customWidth="1"/>
    <col min="14849" max="14849" width="16.5703125" customWidth="1"/>
    <col min="14850" max="14850" width="18.7109375" customWidth="1"/>
    <col min="14851" max="14851" width="9.42578125" customWidth="1"/>
    <col min="14852" max="14852" width="14.85546875" customWidth="1"/>
    <col min="14853" max="14853" width="13.85546875" customWidth="1"/>
    <col min="14854" max="14854" width="12.42578125" customWidth="1"/>
    <col min="14855" max="14855" width="15" customWidth="1"/>
    <col min="14856" max="14869" width="5.7109375" customWidth="1"/>
    <col min="15105" max="15105" width="16.5703125" customWidth="1"/>
    <col min="15106" max="15106" width="18.7109375" customWidth="1"/>
    <col min="15107" max="15107" width="9.42578125" customWidth="1"/>
    <col min="15108" max="15108" width="14.85546875" customWidth="1"/>
    <col min="15109" max="15109" width="13.85546875" customWidth="1"/>
    <col min="15110" max="15110" width="12.42578125" customWidth="1"/>
    <col min="15111" max="15111" width="15" customWidth="1"/>
    <col min="15112" max="15125" width="5.7109375" customWidth="1"/>
    <col min="15361" max="15361" width="16.5703125" customWidth="1"/>
    <col min="15362" max="15362" width="18.7109375" customWidth="1"/>
    <col min="15363" max="15363" width="9.42578125" customWidth="1"/>
    <col min="15364" max="15364" width="14.85546875" customWidth="1"/>
    <col min="15365" max="15365" width="13.85546875" customWidth="1"/>
    <col min="15366" max="15366" width="12.42578125" customWidth="1"/>
    <col min="15367" max="15367" width="15" customWidth="1"/>
    <col min="15368" max="15381" width="5.7109375" customWidth="1"/>
    <col min="15617" max="15617" width="16.5703125" customWidth="1"/>
    <col min="15618" max="15618" width="18.7109375" customWidth="1"/>
    <col min="15619" max="15619" width="9.42578125" customWidth="1"/>
    <col min="15620" max="15620" width="14.85546875" customWidth="1"/>
    <col min="15621" max="15621" width="13.85546875" customWidth="1"/>
    <col min="15622" max="15622" width="12.42578125" customWidth="1"/>
    <col min="15623" max="15623" width="15" customWidth="1"/>
    <col min="15624" max="15637" width="5.7109375" customWidth="1"/>
    <col min="15873" max="15873" width="16.5703125" customWidth="1"/>
    <col min="15874" max="15874" width="18.7109375" customWidth="1"/>
    <col min="15875" max="15875" width="9.42578125" customWidth="1"/>
    <col min="15876" max="15876" width="14.85546875" customWidth="1"/>
    <col min="15877" max="15877" width="13.85546875" customWidth="1"/>
    <col min="15878" max="15878" width="12.42578125" customWidth="1"/>
    <col min="15879" max="15879" width="15" customWidth="1"/>
    <col min="15880" max="15893" width="5.7109375" customWidth="1"/>
    <col min="16129" max="16129" width="16.5703125" customWidth="1"/>
    <col min="16130" max="16130" width="18.7109375" customWidth="1"/>
    <col min="16131" max="16131" width="9.42578125" customWidth="1"/>
    <col min="16132" max="16132" width="14.85546875" customWidth="1"/>
    <col min="16133" max="16133" width="13.85546875" customWidth="1"/>
    <col min="16134" max="16134" width="12.42578125" customWidth="1"/>
    <col min="16135" max="16135" width="15" customWidth="1"/>
    <col min="16136" max="16149" width="5.710937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37" t="s">
        <v>16</v>
      </c>
      <c r="B4" s="12" t="s">
        <v>59</v>
      </c>
      <c r="C4" s="6">
        <f>VLOOKUP(B4,[27]Списки!$C$1:$E$40,2,FALSE)</f>
        <v>11543</v>
      </c>
      <c r="D4" s="6" t="str">
        <f>VLOOKUP(B4,[27]Списки!$C$1:$E$40,3,FALSE)</f>
        <v>СОШ</v>
      </c>
      <c r="E4" s="38" t="s">
        <v>22</v>
      </c>
      <c r="F4" s="8">
        <v>67</v>
      </c>
      <c r="G4" s="8">
        <v>60</v>
      </c>
      <c r="H4" s="9"/>
      <c r="I4" s="9">
        <v>2</v>
      </c>
      <c r="J4" s="10">
        <v>1</v>
      </c>
      <c r="K4" s="10"/>
      <c r="L4" s="9">
        <v>2</v>
      </c>
      <c r="M4" s="9"/>
      <c r="N4" s="10">
        <v>1</v>
      </c>
      <c r="O4" s="10"/>
      <c r="P4" s="9">
        <v>0</v>
      </c>
      <c r="Q4" s="9"/>
      <c r="R4" s="10">
        <v>0</v>
      </c>
      <c r="S4" s="10"/>
      <c r="T4" s="9">
        <v>2</v>
      </c>
      <c r="U4" s="9"/>
      <c r="V4" s="11">
        <f>IF(COUNTBLANK(H4:U4)&lt;=7,SUM(H4:U4),"Не писал")</f>
        <v>8</v>
      </c>
      <c r="X4" s="118">
        <v>0</v>
      </c>
      <c r="Y4" s="50">
        <f>COUNTIF(V$4:V142,X4)</f>
        <v>0</v>
      </c>
    </row>
    <row r="5" spans="1:25" x14ac:dyDescent="0.25">
      <c r="A5" s="37" t="str">
        <f t="shared" ref="A5:A21" si="0">A4</f>
        <v>Московский</v>
      </c>
      <c r="B5" s="12" t="str">
        <f t="shared" ref="B5:G20" si="1">B4</f>
        <v>ГБОУ СОШ №543</v>
      </c>
      <c r="C5" s="6">
        <f t="shared" si="1"/>
        <v>11543</v>
      </c>
      <c r="D5" s="6" t="str">
        <f t="shared" si="1"/>
        <v>СОШ</v>
      </c>
      <c r="E5" s="8" t="str">
        <f t="shared" si="1"/>
        <v>2а</v>
      </c>
      <c r="F5" s="8">
        <f t="shared" si="1"/>
        <v>67</v>
      </c>
      <c r="G5" s="8">
        <f t="shared" si="1"/>
        <v>60</v>
      </c>
      <c r="H5" s="9"/>
      <c r="I5" s="9">
        <v>2</v>
      </c>
      <c r="J5" s="10"/>
      <c r="K5" s="10">
        <v>1</v>
      </c>
      <c r="L5" s="9"/>
      <c r="M5" s="9">
        <v>2</v>
      </c>
      <c r="N5" s="10">
        <v>1</v>
      </c>
      <c r="O5" s="10"/>
      <c r="P5" s="9"/>
      <c r="Q5" s="9">
        <v>2</v>
      </c>
      <c r="R5" s="10">
        <v>1</v>
      </c>
      <c r="S5" s="10"/>
      <c r="T5" s="9"/>
      <c r="U5" s="9">
        <v>2</v>
      </c>
      <c r="V5" s="11">
        <f t="shared" ref="V5:V63" si="2">IF(COUNTBLANK(H5:U5)&lt;=7,SUM(H5:U5),"Не писал")</f>
        <v>11</v>
      </c>
      <c r="X5" s="118">
        <v>1</v>
      </c>
      <c r="Y5" s="50">
        <f>COUNTIF(V$4:V143,X5)</f>
        <v>0</v>
      </c>
    </row>
    <row r="6" spans="1:25" x14ac:dyDescent="0.25">
      <c r="A6" s="37" t="str">
        <f t="shared" si="0"/>
        <v>Московский</v>
      </c>
      <c r="B6" s="12" t="str">
        <f t="shared" si="1"/>
        <v>ГБОУ СОШ №543</v>
      </c>
      <c r="C6" s="6">
        <f t="shared" si="1"/>
        <v>11543</v>
      </c>
      <c r="D6" s="6" t="str">
        <f t="shared" si="1"/>
        <v>СОШ</v>
      </c>
      <c r="E6" s="8" t="str">
        <f t="shared" si="1"/>
        <v>2а</v>
      </c>
      <c r="F6" s="8">
        <f t="shared" si="1"/>
        <v>67</v>
      </c>
      <c r="G6" s="8">
        <f t="shared" si="1"/>
        <v>60</v>
      </c>
      <c r="H6" s="9">
        <v>2</v>
      </c>
      <c r="I6" s="9"/>
      <c r="J6" s="10"/>
      <c r="K6" s="10">
        <v>1</v>
      </c>
      <c r="L6" s="9">
        <v>2</v>
      </c>
      <c r="M6" s="9"/>
      <c r="N6" s="10"/>
      <c r="O6" s="10">
        <v>1</v>
      </c>
      <c r="P6" s="9">
        <v>1</v>
      </c>
      <c r="Q6" s="9"/>
      <c r="R6" s="10">
        <v>1</v>
      </c>
      <c r="S6" s="10"/>
      <c r="T6" s="9"/>
      <c r="U6" s="9">
        <v>2</v>
      </c>
      <c r="V6" s="11">
        <f t="shared" si="2"/>
        <v>10</v>
      </c>
      <c r="X6" s="118">
        <v>2</v>
      </c>
      <c r="Y6" s="50">
        <f>COUNTIF(V$4:V144,X6)</f>
        <v>2</v>
      </c>
    </row>
    <row r="7" spans="1:25" x14ac:dyDescent="0.25">
      <c r="A7" s="37" t="str">
        <f t="shared" si="0"/>
        <v>Московский</v>
      </c>
      <c r="B7" s="12" t="str">
        <f t="shared" si="1"/>
        <v>ГБОУ СОШ №543</v>
      </c>
      <c r="C7" s="6">
        <f t="shared" si="1"/>
        <v>11543</v>
      </c>
      <c r="D7" s="6" t="str">
        <f t="shared" si="1"/>
        <v>СОШ</v>
      </c>
      <c r="E7" s="8" t="str">
        <f t="shared" si="1"/>
        <v>2а</v>
      </c>
      <c r="F7" s="8">
        <f t="shared" si="1"/>
        <v>67</v>
      </c>
      <c r="G7" s="8">
        <f t="shared" si="1"/>
        <v>60</v>
      </c>
      <c r="H7" s="9">
        <v>2</v>
      </c>
      <c r="I7" s="9"/>
      <c r="J7" s="10">
        <v>1</v>
      </c>
      <c r="K7" s="10"/>
      <c r="L7" s="9">
        <v>2</v>
      </c>
      <c r="M7" s="9"/>
      <c r="N7" s="10">
        <v>1</v>
      </c>
      <c r="O7" s="10"/>
      <c r="P7" s="9"/>
      <c r="Q7" s="9">
        <v>2</v>
      </c>
      <c r="R7" s="10"/>
      <c r="S7" s="10">
        <v>1</v>
      </c>
      <c r="T7" s="9"/>
      <c r="U7" s="9">
        <v>2</v>
      </c>
      <c r="V7" s="11">
        <f t="shared" si="2"/>
        <v>11</v>
      </c>
      <c r="X7" s="118">
        <v>3</v>
      </c>
      <c r="Y7" s="50">
        <f>COUNTIF(V$4:V145,X7)</f>
        <v>6</v>
      </c>
    </row>
    <row r="8" spans="1:25" x14ac:dyDescent="0.25">
      <c r="A8" s="37" t="str">
        <f t="shared" si="0"/>
        <v>Московский</v>
      </c>
      <c r="B8" s="12" t="str">
        <f t="shared" si="1"/>
        <v>ГБОУ СОШ №543</v>
      </c>
      <c r="C8" s="6">
        <f t="shared" si="1"/>
        <v>11543</v>
      </c>
      <c r="D8" s="6" t="str">
        <f t="shared" si="1"/>
        <v>СОШ</v>
      </c>
      <c r="E8" s="8" t="str">
        <f t="shared" si="1"/>
        <v>2а</v>
      </c>
      <c r="F8" s="8">
        <f t="shared" si="1"/>
        <v>67</v>
      </c>
      <c r="G8" s="8">
        <f t="shared" si="1"/>
        <v>60</v>
      </c>
      <c r="H8" s="9">
        <v>2</v>
      </c>
      <c r="I8" s="9"/>
      <c r="J8" s="10"/>
      <c r="K8" s="10">
        <v>1</v>
      </c>
      <c r="L8" s="9">
        <v>2</v>
      </c>
      <c r="M8" s="9"/>
      <c r="N8" s="10">
        <v>1</v>
      </c>
      <c r="O8" s="10"/>
      <c r="P8" s="9">
        <v>2</v>
      </c>
      <c r="Q8" s="9"/>
      <c r="R8" s="10"/>
      <c r="S8" s="10">
        <v>0</v>
      </c>
      <c r="T8" s="9"/>
      <c r="U8" s="9">
        <v>2</v>
      </c>
      <c r="V8" s="11">
        <f t="shared" si="2"/>
        <v>10</v>
      </c>
      <c r="X8" s="118">
        <v>4</v>
      </c>
      <c r="Y8" s="50">
        <f>COUNTIF(V$4:V146,X8)</f>
        <v>3</v>
      </c>
    </row>
    <row r="9" spans="1:25" x14ac:dyDescent="0.25">
      <c r="A9" s="37" t="str">
        <f t="shared" si="0"/>
        <v>Московский</v>
      </c>
      <c r="B9" s="12" t="str">
        <f t="shared" si="1"/>
        <v>ГБОУ СОШ №543</v>
      </c>
      <c r="C9" s="6">
        <f t="shared" si="1"/>
        <v>11543</v>
      </c>
      <c r="D9" s="6" t="str">
        <f t="shared" si="1"/>
        <v>СОШ</v>
      </c>
      <c r="E9" s="8" t="str">
        <f t="shared" si="1"/>
        <v>2а</v>
      </c>
      <c r="F9" s="8">
        <f t="shared" si="1"/>
        <v>67</v>
      </c>
      <c r="G9" s="8">
        <f t="shared" si="1"/>
        <v>60</v>
      </c>
      <c r="H9" s="9">
        <v>1</v>
      </c>
      <c r="I9" s="9"/>
      <c r="J9" s="10"/>
      <c r="K9" s="10">
        <v>1</v>
      </c>
      <c r="L9" s="9">
        <v>2</v>
      </c>
      <c r="M9" s="9"/>
      <c r="N9" s="10">
        <v>1</v>
      </c>
      <c r="O9" s="10"/>
      <c r="P9" s="9">
        <v>2</v>
      </c>
      <c r="Q9" s="9"/>
      <c r="R9" s="10">
        <v>1</v>
      </c>
      <c r="S9" s="10"/>
      <c r="T9" s="9">
        <v>1</v>
      </c>
      <c r="U9" s="9"/>
      <c r="V9" s="11">
        <f t="shared" si="2"/>
        <v>9</v>
      </c>
      <c r="X9" s="118">
        <v>5</v>
      </c>
      <c r="Y9" s="50">
        <f>COUNTIF(V$4:V147,X9)</f>
        <v>4</v>
      </c>
    </row>
    <row r="10" spans="1:25" x14ac:dyDescent="0.25">
      <c r="A10" s="37" t="str">
        <f t="shared" si="0"/>
        <v>Московский</v>
      </c>
      <c r="B10" s="12" t="str">
        <f t="shared" si="1"/>
        <v>ГБОУ СОШ №543</v>
      </c>
      <c r="C10" s="6">
        <f t="shared" si="1"/>
        <v>11543</v>
      </c>
      <c r="D10" s="6" t="str">
        <f t="shared" si="1"/>
        <v>СОШ</v>
      </c>
      <c r="E10" s="8" t="str">
        <f t="shared" si="1"/>
        <v>2а</v>
      </c>
      <c r="F10" s="8">
        <f t="shared" si="1"/>
        <v>67</v>
      </c>
      <c r="G10" s="8">
        <f t="shared" si="1"/>
        <v>60</v>
      </c>
      <c r="H10" s="9"/>
      <c r="I10" s="9">
        <v>2</v>
      </c>
      <c r="J10" s="10"/>
      <c r="K10" s="10">
        <v>1</v>
      </c>
      <c r="L10" s="9">
        <v>2</v>
      </c>
      <c r="M10" s="9"/>
      <c r="N10" s="10">
        <v>1</v>
      </c>
      <c r="O10" s="10"/>
      <c r="P10" s="9"/>
      <c r="Q10" s="9">
        <v>1</v>
      </c>
      <c r="R10" s="10"/>
      <c r="S10" s="10">
        <v>1</v>
      </c>
      <c r="T10" s="9">
        <v>0</v>
      </c>
      <c r="U10" s="9"/>
      <c r="V10" s="11">
        <f t="shared" si="2"/>
        <v>8</v>
      </c>
      <c r="X10" s="118">
        <v>6</v>
      </c>
      <c r="Y10" s="50">
        <f>COUNTIF(V$4:V148,X10)</f>
        <v>2</v>
      </c>
    </row>
    <row r="11" spans="1:25" x14ac:dyDescent="0.25">
      <c r="A11" s="37" t="str">
        <f t="shared" si="0"/>
        <v>Московский</v>
      </c>
      <c r="B11" s="12" t="str">
        <f t="shared" si="1"/>
        <v>ГБОУ СОШ №543</v>
      </c>
      <c r="C11" s="6">
        <f t="shared" si="1"/>
        <v>11543</v>
      </c>
      <c r="D11" s="6" t="str">
        <f t="shared" si="1"/>
        <v>СОШ</v>
      </c>
      <c r="E11" s="8" t="str">
        <f t="shared" si="1"/>
        <v>2а</v>
      </c>
      <c r="F11" s="8">
        <f t="shared" si="1"/>
        <v>67</v>
      </c>
      <c r="G11" s="8">
        <f t="shared" si="1"/>
        <v>60</v>
      </c>
      <c r="H11" s="9"/>
      <c r="I11" s="9">
        <v>2</v>
      </c>
      <c r="J11" s="10"/>
      <c r="K11" s="10">
        <v>1</v>
      </c>
      <c r="L11" s="9"/>
      <c r="M11" s="9">
        <v>2</v>
      </c>
      <c r="N11" s="10">
        <v>1</v>
      </c>
      <c r="O11" s="10"/>
      <c r="P11" s="9"/>
      <c r="Q11" s="9">
        <v>1</v>
      </c>
      <c r="R11" s="10">
        <v>1</v>
      </c>
      <c r="S11" s="10"/>
      <c r="T11" s="9"/>
      <c r="U11" s="9">
        <v>1</v>
      </c>
      <c r="V11" s="11">
        <f t="shared" si="2"/>
        <v>9</v>
      </c>
      <c r="X11" s="118">
        <v>7</v>
      </c>
      <c r="Y11" s="50">
        <f>COUNTIF(V$4:V149,X11)</f>
        <v>10</v>
      </c>
    </row>
    <row r="12" spans="1:25" x14ac:dyDescent="0.25">
      <c r="A12" s="37" t="str">
        <f t="shared" si="0"/>
        <v>Московский</v>
      </c>
      <c r="B12" s="12" t="str">
        <f t="shared" si="1"/>
        <v>ГБОУ СОШ №543</v>
      </c>
      <c r="C12" s="6">
        <f t="shared" si="1"/>
        <v>11543</v>
      </c>
      <c r="D12" s="6" t="str">
        <f t="shared" si="1"/>
        <v>СОШ</v>
      </c>
      <c r="E12" s="8" t="str">
        <f t="shared" si="1"/>
        <v>2а</v>
      </c>
      <c r="F12" s="8">
        <f t="shared" si="1"/>
        <v>67</v>
      </c>
      <c r="G12" s="8">
        <f t="shared" si="1"/>
        <v>60</v>
      </c>
      <c r="H12" s="9"/>
      <c r="I12" s="9">
        <v>1</v>
      </c>
      <c r="J12" s="10">
        <v>1</v>
      </c>
      <c r="K12" s="10"/>
      <c r="L12" s="9">
        <v>2</v>
      </c>
      <c r="M12" s="9"/>
      <c r="N12" s="10">
        <v>1</v>
      </c>
      <c r="O12" s="10"/>
      <c r="P12" s="9"/>
      <c r="Q12" s="9">
        <v>1</v>
      </c>
      <c r="R12" s="10"/>
      <c r="S12" s="10">
        <v>1</v>
      </c>
      <c r="T12" s="9"/>
      <c r="U12" s="9">
        <v>2</v>
      </c>
      <c r="V12" s="11">
        <f t="shared" si="2"/>
        <v>9</v>
      </c>
      <c r="X12" s="118">
        <v>8</v>
      </c>
      <c r="Y12" s="50">
        <f>COUNTIF(V$4:V150,X12)</f>
        <v>4</v>
      </c>
    </row>
    <row r="13" spans="1:25" x14ac:dyDescent="0.25">
      <c r="A13" s="37" t="str">
        <f t="shared" si="0"/>
        <v>Московский</v>
      </c>
      <c r="B13" s="12" t="str">
        <f t="shared" si="1"/>
        <v>ГБОУ СОШ №543</v>
      </c>
      <c r="C13" s="6">
        <f t="shared" si="1"/>
        <v>11543</v>
      </c>
      <c r="D13" s="6" t="str">
        <f t="shared" si="1"/>
        <v>СОШ</v>
      </c>
      <c r="E13" s="8" t="str">
        <f t="shared" si="1"/>
        <v>2а</v>
      </c>
      <c r="F13" s="8">
        <f t="shared" si="1"/>
        <v>67</v>
      </c>
      <c r="G13" s="8">
        <f t="shared" si="1"/>
        <v>60</v>
      </c>
      <c r="H13" s="9"/>
      <c r="I13" s="9">
        <v>2</v>
      </c>
      <c r="J13" s="10">
        <v>1</v>
      </c>
      <c r="K13" s="10"/>
      <c r="L13" s="9">
        <v>2</v>
      </c>
      <c r="M13" s="9"/>
      <c r="N13" s="10">
        <v>1</v>
      </c>
      <c r="O13" s="10"/>
      <c r="P13" s="9">
        <v>0</v>
      </c>
      <c r="Q13" s="9"/>
      <c r="R13" s="10"/>
      <c r="S13" s="10">
        <v>0</v>
      </c>
      <c r="T13" s="9">
        <v>1</v>
      </c>
      <c r="U13" s="9"/>
      <c r="V13" s="11">
        <f t="shared" si="2"/>
        <v>7</v>
      </c>
      <c r="X13" s="118">
        <v>9</v>
      </c>
      <c r="Y13" s="50">
        <f>COUNTIF(V$4:V151,X13)</f>
        <v>8</v>
      </c>
    </row>
    <row r="14" spans="1:25" x14ac:dyDescent="0.25">
      <c r="A14" s="37" t="str">
        <f t="shared" si="0"/>
        <v>Московский</v>
      </c>
      <c r="B14" s="12" t="str">
        <f t="shared" si="1"/>
        <v>ГБОУ СОШ №543</v>
      </c>
      <c r="C14" s="6">
        <f t="shared" si="1"/>
        <v>11543</v>
      </c>
      <c r="D14" s="6" t="str">
        <f t="shared" si="1"/>
        <v>СОШ</v>
      </c>
      <c r="E14" s="8" t="str">
        <f t="shared" si="1"/>
        <v>2а</v>
      </c>
      <c r="F14" s="8">
        <f t="shared" si="1"/>
        <v>67</v>
      </c>
      <c r="G14" s="8">
        <f t="shared" si="1"/>
        <v>60</v>
      </c>
      <c r="H14" s="9"/>
      <c r="I14" s="9">
        <v>2</v>
      </c>
      <c r="J14" s="10"/>
      <c r="K14" s="10">
        <v>1</v>
      </c>
      <c r="L14" s="9">
        <v>2</v>
      </c>
      <c r="M14" s="9"/>
      <c r="N14" s="10">
        <v>1</v>
      </c>
      <c r="O14" s="10"/>
      <c r="P14" s="9"/>
      <c r="Q14" s="9">
        <v>2</v>
      </c>
      <c r="R14" s="10">
        <v>1</v>
      </c>
      <c r="S14" s="10"/>
      <c r="T14" s="9">
        <v>2</v>
      </c>
      <c r="U14" s="9"/>
      <c r="V14" s="11">
        <f t="shared" si="2"/>
        <v>11</v>
      </c>
      <c r="X14" s="118">
        <v>10</v>
      </c>
      <c r="Y14" s="50">
        <f>COUNTIF(V$4:V152,X14)</f>
        <v>7</v>
      </c>
    </row>
    <row r="15" spans="1:25" x14ac:dyDescent="0.25">
      <c r="A15" s="37" t="str">
        <f t="shared" si="0"/>
        <v>Московский</v>
      </c>
      <c r="B15" s="12" t="str">
        <f t="shared" si="1"/>
        <v>ГБОУ СОШ №543</v>
      </c>
      <c r="C15" s="6">
        <f t="shared" si="1"/>
        <v>11543</v>
      </c>
      <c r="D15" s="6" t="str">
        <f t="shared" si="1"/>
        <v>СОШ</v>
      </c>
      <c r="E15" s="8" t="str">
        <f t="shared" si="1"/>
        <v>2а</v>
      </c>
      <c r="F15" s="8">
        <f t="shared" si="1"/>
        <v>67</v>
      </c>
      <c r="G15" s="8">
        <f t="shared" si="1"/>
        <v>60</v>
      </c>
      <c r="H15" s="9">
        <v>2</v>
      </c>
      <c r="I15" s="9"/>
      <c r="J15" s="10">
        <v>1</v>
      </c>
      <c r="K15" s="10"/>
      <c r="L15" s="9">
        <v>2</v>
      </c>
      <c r="M15" s="9"/>
      <c r="N15" s="10">
        <v>1</v>
      </c>
      <c r="O15" s="10"/>
      <c r="P15" s="9"/>
      <c r="Q15" s="9">
        <v>2</v>
      </c>
      <c r="R15" s="10">
        <v>1</v>
      </c>
      <c r="S15" s="10"/>
      <c r="T15" s="9"/>
      <c r="U15" s="9">
        <v>2</v>
      </c>
      <c r="V15" s="11">
        <f t="shared" si="2"/>
        <v>11</v>
      </c>
      <c r="X15" s="118">
        <v>11</v>
      </c>
      <c r="Y15" s="50">
        <f>COUNTIF(V$4:V153,X15)</f>
        <v>14</v>
      </c>
    </row>
    <row r="16" spans="1:25" x14ac:dyDescent="0.25">
      <c r="A16" s="37" t="str">
        <f t="shared" si="0"/>
        <v>Московский</v>
      </c>
      <c r="B16" s="12" t="str">
        <f t="shared" si="1"/>
        <v>ГБОУ СОШ №543</v>
      </c>
      <c r="C16" s="6">
        <f t="shared" si="1"/>
        <v>11543</v>
      </c>
      <c r="D16" s="6" t="str">
        <f t="shared" si="1"/>
        <v>СОШ</v>
      </c>
      <c r="E16" s="8" t="str">
        <f t="shared" si="1"/>
        <v>2а</v>
      </c>
      <c r="F16" s="8">
        <f t="shared" si="1"/>
        <v>67</v>
      </c>
      <c r="G16" s="8">
        <f t="shared" si="1"/>
        <v>60</v>
      </c>
      <c r="H16" s="9"/>
      <c r="I16" s="9">
        <v>2</v>
      </c>
      <c r="J16" s="10"/>
      <c r="K16" s="10">
        <v>1</v>
      </c>
      <c r="L16" s="9"/>
      <c r="M16" s="9">
        <v>2</v>
      </c>
      <c r="N16" s="10">
        <v>1</v>
      </c>
      <c r="O16" s="10"/>
      <c r="P16" s="9">
        <v>2</v>
      </c>
      <c r="Q16" s="9"/>
      <c r="R16" s="10"/>
      <c r="S16" s="10">
        <v>1</v>
      </c>
      <c r="T16" s="9"/>
      <c r="U16" s="9">
        <v>2</v>
      </c>
      <c r="V16" s="11">
        <f t="shared" si="2"/>
        <v>11</v>
      </c>
      <c r="Y16" s="156">
        <f>SUM(Y4:Y15)</f>
        <v>60</v>
      </c>
    </row>
    <row r="17" spans="1:22" x14ac:dyDescent="0.25">
      <c r="A17" s="37" t="str">
        <f t="shared" si="0"/>
        <v>Московский</v>
      </c>
      <c r="B17" s="12" t="str">
        <f t="shared" si="1"/>
        <v>ГБОУ СОШ №543</v>
      </c>
      <c r="C17" s="6">
        <f t="shared" si="1"/>
        <v>11543</v>
      </c>
      <c r="D17" s="6" t="str">
        <f t="shared" si="1"/>
        <v>СОШ</v>
      </c>
      <c r="E17" s="8" t="str">
        <f t="shared" si="1"/>
        <v>2а</v>
      </c>
      <c r="F17" s="8">
        <f t="shared" si="1"/>
        <v>67</v>
      </c>
      <c r="G17" s="8">
        <f t="shared" si="1"/>
        <v>60</v>
      </c>
      <c r="H17" s="9"/>
      <c r="I17" s="9">
        <v>2</v>
      </c>
      <c r="J17" s="10">
        <v>1</v>
      </c>
      <c r="K17" s="10"/>
      <c r="L17" s="9">
        <v>2</v>
      </c>
      <c r="M17" s="9"/>
      <c r="N17" s="10">
        <v>1</v>
      </c>
      <c r="O17" s="10"/>
      <c r="P17" s="9">
        <v>2</v>
      </c>
      <c r="Q17" s="9"/>
      <c r="R17" s="10">
        <v>1</v>
      </c>
      <c r="S17" s="10"/>
      <c r="T17" s="9"/>
      <c r="U17" s="9">
        <v>2</v>
      </c>
      <c r="V17" s="11">
        <f t="shared" si="2"/>
        <v>11</v>
      </c>
    </row>
    <row r="18" spans="1:22" x14ac:dyDescent="0.25">
      <c r="A18" s="37" t="str">
        <f t="shared" si="0"/>
        <v>Московский</v>
      </c>
      <c r="B18" s="12" t="str">
        <f t="shared" si="1"/>
        <v>ГБОУ СОШ №543</v>
      </c>
      <c r="C18" s="6">
        <f t="shared" si="1"/>
        <v>11543</v>
      </c>
      <c r="D18" s="6" t="str">
        <f t="shared" si="1"/>
        <v>СОШ</v>
      </c>
      <c r="E18" s="8" t="str">
        <f t="shared" si="1"/>
        <v>2а</v>
      </c>
      <c r="F18" s="8">
        <f t="shared" si="1"/>
        <v>67</v>
      </c>
      <c r="G18" s="8">
        <f t="shared" si="1"/>
        <v>60</v>
      </c>
      <c r="H18" s="9"/>
      <c r="I18" s="9">
        <v>2</v>
      </c>
      <c r="J18" s="10"/>
      <c r="K18" s="10">
        <v>1</v>
      </c>
      <c r="L18" s="9">
        <v>2</v>
      </c>
      <c r="M18" s="9"/>
      <c r="N18" s="10"/>
      <c r="O18" s="10">
        <v>1</v>
      </c>
      <c r="P18" s="9"/>
      <c r="Q18" s="9">
        <v>2</v>
      </c>
      <c r="R18" s="10">
        <v>1</v>
      </c>
      <c r="S18" s="10"/>
      <c r="T18" s="9">
        <v>2</v>
      </c>
      <c r="U18" s="9"/>
      <c r="V18" s="11">
        <f t="shared" si="2"/>
        <v>11</v>
      </c>
    </row>
    <row r="19" spans="1:22" x14ac:dyDescent="0.25">
      <c r="A19" s="37" t="str">
        <f t="shared" si="0"/>
        <v>Московский</v>
      </c>
      <c r="B19" s="12" t="str">
        <f t="shared" si="1"/>
        <v>ГБОУ СОШ №543</v>
      </c>
      <c r="C19" s="6">
        <f t="shared" si="1"/>
        <v>11543</v>
      </c>
      <c r="D19" s="6" t="str">
        <f t="shared" si="1"/>
        <v>СОШ</v>
      </c>
      <c r="E19" s="8" t="str">
        <f t="shared" si="1"/>
        <v>2а</v>
      </c>
      <c r="F19" s="8">
        <f t="shared" si="1"/>
        <v>67</v>
      </c>
      <c r="G19" s="8">
        <f t="shared" si="1"/>
        <v>60</v>
      </c>
      <c r="H19" s="9">
        <v>2</v>
      </c>
      <c r="I19" s="9"/>
      <c r="J19" s="10"/>
      <c r="K19" s="10">
        <v>1</v>
      </c>
      <c r="L19" s="9">
        <v>2</v>
      </c>
      <c r="M19" s="9"/>
      <c r="N19" s="10"/>
      <c r="O19" s="10">
        <v>1</v>
      </c>
      <c r="P19" s="9"/>
      <c r="Q19" s="9">
        <v>2</v>
      </c>
      <c r="R19" s="10">
        <v>1</v>
      </c>
      <c r="S19" s="10"/>
      <c r="T19" s="9"/>
      <c r="U19" s="9">
        <v>2</v>
      </c>
      <c r="V19" s="11">
        <f t="shared" si="2"/>
        <v>11</v>
      </c>
    </row>
    <row r="20" spans="1:22" x14ac:dyDescent="0.25">
      <c r="A20" s="37" t="str">
        <f t="shared" si="0"/>
        <v>Московский</v>
      </c>
      <c r="B20" s="12" t="str">
        <f t="shared" si="1"/>
        <v>ГБОУ СОШ №543</v>
      </c>
      <c r="C20" s="6">
        <f t="shared" si="1"/>
        <v>11543</v>
      </c>
      <c r="D20" s="6" t="str">
        <f t="shared" si="1"/>
        <v>СОШ</v>
      </c>
      <c r="E20" s="8" t="str">
        <f t="shared" si="1"/>
        <v>2а</v>
      </c>
      <c r="F20" s="8">
        <f t="shared" si="1"/>
        <v>67</v>
      </c>
      <c r="G20" s="8">
        <f t="shared" si="1"/>
        <v>60</v>
      </c>
      <c r="H20" s="9"/>
      <c r="I20" s="9">
        <v>2</v>
      </c>
      <c r="J20" s="10"/>
      <c r="K20" s="10">
        <v>1</v>
      </c>
      <c r="L20" s="9">
        <v>2</v>
      </c>
      <c r="M20" s="9"/>
      <c r="N20" s="10">
        <v>1</v>
      </c>
      <c r="O20" s="10"/>
      <c r="P20" s="9"/>
      <c r="Q20" s="9">
        <v>2</v>
      </c>
      <c r="R20" s="10">
        <v>1</v>
      </c>
      <c r="S20" s="10"/>
      <c r="T20" s="9"/>
      <c r="U20" s="9">
        <v>2</v>
      </c>
      <c r="V20" s="11">
        <f t="shared" si="2"/>
        <v>11</v>
      </c>
    </row>
    <row r="21" spans="1:22" x14ac:dyDescent="0.25">
      <c r="A21" s="37" t="str">
        <f t="shared" si="0"/>
        <v>Московский</v>
      </c>
      <c r="B21" s="12" t="str">
        <f t="shared" ref="B21:G21" si="3">B20</f>
        <v>ГБОУ СОШ №543</v>
      </c>
      <c r="C21" s="6">
        <f t="shared" si="3"/>
        <v>11543</v>
      </c>
      <c r="D21" s="6" t="str">
        <f t="shared" si="3"/>
        <v>СОШ</v>
      </c>
      <c r="E21" s="8" t="str">
        <f t="shared" si="3"/>
        <v>2а</v>
      </c>
      <c r="F21" s="8">
        <f t="shared" si="3"/>
        <v>67</v>
      </c>
      <c r="G21" s="8">
        <f t="shared" si="3"/>
        <v>60</v>
      </c>
      <c r="H21" s="9">
        <v>2</v>
      </c>
      <c r="I21" s="9"/>
      <c r="J21" s="10"/>
      <c r="K21" s="10">
        <v>1</v>
      </c>
      <c r="L21" s="9">
        <v>2</v>
      </c>
      <c r="M21" s="9"/>
      <c r="N21" s="10"/>
      <c r="O21" s="10">
        <v>1</v>
      </c>
      <c r="P21" s="9">
        <v>2</v>
      </c>
      <c r="Q21" s="9"/>
      <c r="R21" s="10"/>
      <c r="S21" s="10">
        <v>0</v>
      </c>
      <c r="T21" s="9">
        <v>1</v>
      </c>
      <c r="U21" s="9"/>
      <c r="V21" s="11">
        <f t="shared" si="2"/>
        <v>9</v>
      </c>
    </row>
    <row r="22" spans="1:22" x14ac:dyDescent="0.25">
      <c r="A22" s="37" t="str">
        <f t="shared" ref="A22:G37" si="4">A21</f>
        <v>Московский</v>
      </c>
      <c r="B22" s="12" t="str">
        <f t="shared" si="4"/>
        <v>ГБОУ СОШ №543</v>
      </c>
      <c r="C22" s="6">
        <f t="shared" si="4"/>
        <v>11543</v>
      </c>
      <c r="D22" s="6" t="str">
        <f t="shared" si="4"/>
        <v>СОШ</v>
      </c>
      <c r="E22" s="8" t="str">
        <f t="shared" si="4"/>
        <v>2а</v>
      </c>
      <c r="F22" s="8">
        <f t="shared" si="4"/>
        <v>67</v>
      </c>
      <c r="G22" s="8">
        <f t="shared" si="4"/>
        <v>60</v>
      </c>
      <c r="H22" s="9">
        <v>1</v>
      </c>
      <c r="I22" s="9"/>
      <c r="J22" s="10"/>
      <c r="K22" s="10">
        <v>1</v>
      </c>
      <c r="L22" s="9">
        <v>0</v>
      </c>
      <c r="M22" s="9"/>
      <c r="N22" s="10"/>
      <c r="O22" s="10">
        <v>0</v>
      </c>
      <c r="P22" s="9">
        <v>0</v>
      </c>
      <c r="Q22" s="9"/>
      <c r="R22" s="10"/>
      <c r="S22" s="10">
        <v>1</v>
      </c>
      <c r="T22" s="9"/>
      <c r="U22" s="9">
        <v>0</v>
      </c>
      <c r="V22" s="11">
        <f t="shared" si="2"/>
        <v>3</v>
      </c>
    </row>
    <row r="23" spans="1:22" x14ac:dyDescent="0.25">
      <c r="A23" s="37" t="str">
        <f t="shared" si="4"/>
        <v>Московский</v>
      </c>
      <c r="B23" s="12" t="str">
        <f t="shared" si="4"/>
        <v>ГБОУ СОШ №543</v>
      </c>
      <c r="C23" s="6">
        <f t="shared" si="4"/>
        <v>11543</v>
      </c>
      <c r="D23" s="6" t="str">
        <f t="shared" si="4"/>
        <v>СОШ</v>
      </c>
      <c r="E23" s="8" t="str">
        <f t="shared" si="4"/>
        <v>2а</v>
      </c>
      <c r="F23" s="8">
        <f t="shared" si="4"/>
        <v>67</v>
      </c>
      <c r="G23" s="8">
        <f t="shared" si="4"/>
        <v>60</v>
      </c>
      <c r="H23" s="9"/>
      <c r="I23" s="9">
        <v>2</v>
      </c>
      <c r="J23" s="10"/>
      <c r="K23" s="10">
        <v>1</v>
      </c>
      <c r="L23" s="9">
        <v>2</v>
      </c>
      <c r="M23" s="9"/>
      <c r="N23" s="10">
        <v>1</v>
      </c>
      <c r="O23" s="10"/>
      <c r="P23" s="9">
        <v>2</v>
      </c>
      <c r="Q23" s="9"/>
      <c r="R23" s="10">
        <v>1</v>
      </c>
      <c r="S23" s="10"/>
      <c r="T23" s="9">
        <v>0</v>
      </c>
      <c r="U23" s="9"/>
      <c r="V23" s="11">
        <f t="shared" si="2"/>
        <v>9</v>
      </c>
    </row>
    <row r="24" spans="1:22" x14ac:dyDescent="0.25">
      <c r="A24" s="37" t="str">
        <f t="shared" si="4"/>
        <v>Московский</v>
      </c>
      <c r="B24" s="12" t="str">
        <f t="shared" si="4"/>
        <v>ГБОУ СОШ №543</v>
      </c>
      <c r="C24" s="6">
        <f t="shared" si="4"/>
        <v>11543</v>
      </c>
      <c r="D24" s="6" t="str">
        <f t="shared" si="4"/>
        <v>СОШ</v>
      </c>
      <c r="E24" s="8" t="str">
        <f t="shared" si="4"/>
        <v>2а</v>
      </c>
      <c r="F24" s="8">
        <f t="shared" si="4"/>
        <v>67</v>
      </c>
      <c r="G24" s="8">
        <f t="shared" si="4"/>
        <v>60</v>
      </c>
      <c r="H24" s="9"/>
      <c r="I24" s="9">
        <v>2</v>
      </c>
      <c r="J24" s="10">
        <v>1</v>
      </c>
      <c r="K24" s="10"/>
      <c r="L24" s="9">
        <v>2</v>
      </c>
      <c r="M24" s="9"/>
      <c r="N24" s="10"/>
      <c r="O24" s="10">
        <v>1</v>
      </c>
      <c r="P24" s="9">
        <v>2</v>
      </c>
      <c r="Q24" s="9"/>
      <c r="R24" s="10">
        <v>1</v>
      </c>
      <c r="S24" s="10"/>
      <c r="T24" s="9"/>
      <c r="U24" s="9">
        <v>2</v>
      </c>
      <c r="V24" s="11">
        <f t="shared" si="2"/>
        <v>11</v>
      </c>
    </row>
    <row r="25" spans="1:22" x14ac:dyDescent="0.25">
      <c r="A25" s="37" t="str">
        <f t="shared" si="4"/>
        <v>Московский</v>
      </c>
      <c r="B25" s="12" t="str">
        <f t="shared" si="4"/>
        <v>ГБОУ СОШ №543</v>
      </c>
      <c r="C25" s="6">
        <f t="shared" si="4"/>
        <v>11543</v>
      </c>
      <c r="D25" s="6" t="str">
        <f t="shared" si="4"/>
        <v>СОШ</v>
      </c>
      <c r="E25" s="8" t="str">
        <f t="shared" si="4"/>
        <v>2а</v>
      </c>
      <c r="F25" s="8">
        <f t="shared" si="4"/>
        <v>67</v>
      </c>
      <c r="G25" s="8">
        <f t="shared" si="4"/>
        <v>60</v>
      </c>
      <c r="H25" s="9"/>
      <c r="I25" s="9">
        <v>2</v>
      </c>
      <c r="J25" s="10"/>
      <c r="K25" s="10">
        <v>1</v>
      </c>
      <c r="L25" s="9">
        <v>2</v>
      </c>
      <c r="M25" s="9"/>
      <c r="N25" s="10">
        <v>1</v>
      </c>
      <c r="O25" s="10"/>
      <c r="P25" s="9"/>
      <c r="Q25" s="9">
        <v>1</v>
      </c>
      <c r="R25" s="10">
        <v>1</v>
      </c>
      <c r="S25" s="10"/>
      <c r="T25" s="9"/>
      <c r="U25" s="9">
        <v>2</v>
      </c>
      <c r="V25" s="11">
        <f t="shared" si="2"/>
        <v>10</v>
      </c>
    </row>
    <row r="26" spans="1:22" x14ac:dyDescent="0.25">
      <c r="A26" s="37" t="str">
        <f t="shared" si="4"/>
        <v>Московский</v>
      </c>
      <c r="B26" s="12" t="str">
        <f t="shared" si="4"/>
        <v>ГБОУ СОШ №543</v>
      </c>
      <c r="C26" s="6">
        <f t="shared" si="4"/>
        <v>11543</v>
      </c>
      <c r="D26" s="6" t="str">
        <f t="shared" si="4"/>
        <v>СОШ</v>
      </c>
      <c r="E26" s="8" t="str">
        <f t="shared" si="4"/>
        <v>2а</v>
      </c>
      <c r="F26" s="8">
        <f t="shared" si="4"/>
        <v>67</v>
      </c>
      <c r="G26" s="8">
        <f t="shared" si="4"/>
        <v>60</v>
      </c>
      <c r="H26" s="9"/>
      <c r="I26" s="9">
        <v>0</v>
      </c>
      <c r="J26" s="10">
        <v>1</v>
      </c>
      <c r="K26" s="10"/>
      <c r="L26" s="9">
        <v>2</v>
      </c>
      <c r="M26" s="9"/>
      <c r="N26" s="10"/>
      <c r="O26" s="10">
        <v>1</v>
      </c>
      <c r="P26" s="9">
        <v>0</v>
      </c>
      <c r="Q26" s="9"/>
      <c r="R26" s="10"/>
      <c r="S26" s="10">
        <v>1</v>
      </c>
      <c r="T26" s="9"/>
      <c r="U26" s="9">
        <v>2</v>
      </c>
      <c r="V26" s="11">
        <f t="shared" si="2"/>
        <v>7</v>
      </c>
    </row>
    <row r="27" spans="1:22" x14ac:dyDescent="0.25">
      <c r="A27" s="37" t="str">
        <f t="shared" si="4"/>
        <v>Московский</v>
      </c>
      <c r="B27" s="12" t="str">
        <f t="shared" si="4"/>
        <v>ГБОУ СОШ №543</v>
      </c>
      <c r="C27" s="6">
        <f t="shared" si="4"/>
        <v>11543</v>
      </c>
      <c r="D27" s="6" t="str">
        <f t="shared" si="4"/>
        <v>СОШ</v>
      </c>
      <c r="E27" s="8" t="str">
        <f t="shared" si="4"/>
        <v>2а</v>
      </c>
      <c r="F27" s="8">
        <f t="shared" si="4"/>
        <v>67</v>
      </c>
      <c r="G27" s="8">
        <f t="shared" si="4"/>
        <v>60</v>
      </c>
      <c r="H27" s="9">
        <v>2</v>
      </c>
      <c r="I27" s="9"/>
      <c r="J27" s="10"/>
      <c r="K27" s="10">
        <v>1</v>
      </c>
      <c r="L27" s="9">
        <v>2</v>
      </c>
      <c r="M27" s="9"/>
      <c r="N27" s="10"/>
      <c r="O27" s="10">
        <v>1</v>
      </c>
      <c r="P27" s="9">
        <v>2</v>
      </c>
      <c r="Q27" s="9"/>
      <c r="R27" s="10">
        <v>1</v>
      </c>
      <c r="S27" s="10"/>
      <c r="T27" s="9">
        <v>2</v>
      </c>
      <c r="U27" s="9"/>
      <c r="V27" s="11">
        <f t="shared" si="2"/>
        <v>11</v>
      </c>
    </row>
    <row r="28" spans="1:22" x14ac:dyDescent="0.25">
      <c r="A28" s="37" t="str">
        <f t="shared" si="4"/>
        <v>Московский</v>
      </c>
      <c r="B28" s="12" t="str">
        <f t="shared" si="4"/>
        <v>ГБОУ СОШ №543</v>
      </c>
      <c r="C28" s="6">
        <f t="shared" si="4"/>
        <v>11543</v>
      </c>
      <c r="D28" s="6" t="str">
        <f t="shared" si="4"/>
        <v>СОШ</v>
      </c>
      <c r="E28" s="8" t="str">
        <f t="shared" si="4"/>
        <v>2а</v>
      </c>
      <c r="F28" s="8">
        <f t="shared" si="4"/>
        <v>67</v>
      </c>
      <c r="G28" s="8">
        <f t="shared" si="4"/>
        <v>60</v>
      </c>
      <c r="H28" s="9"/>
      <c r="I28" s="9">
        <v>2</v>
      </c>
      <c r="J28" s="10"/>
      <c r="K28" s="10">
        <v>1</v>
      </c>
      <c r="L28" s="9"/>
      <c r="M28" s="9">
        <v>1</v>
      </c>
      <c r="N28" s="10"/>
      <c r="O28" s="10">
        <v>1</v>
      </c>
      <c r="P28" s="9"/>
      <c r="Q28" s="9">
        <v>2</v>
      </c>
      <c r="R28" s="10"/>
      <c r="S28" s="10">
        <v>1</v>
      </c>
      <c r="T28" s="9">
        <v>2</v>
      </c>
      <c r="U28" s="9"/>
      <c r="V28" s="11">
        <f t="shared" si="2"/>
        <v>10</v>
      </c>
    </row>
    <row r="29" spans="1:22" x14ac:dyDescent="0.25">
      <c r="A29" s="37" t="str">
        <f t="shared" si="4"/>
        <v>Московский</v>
      </c>
      <c r="B29" s="12" t="str">
        <f t="shared" si="4"/>
        <v>ГБОУ СОШ №543</v>
      </c>
      <c r="C29" s="6">
        <f t="shared" si="4"/>
        <v>11543</v>
      </c>
      <c r="D29" s="6" t="str">
        <f t="shared" si="4"/>
        <v>СОШ</v>
      </c>
      <c r="E29" s="8" t="str">
        <f t="shared" si="4"/>
        <v>2а</v>
      </c>
      <c r="F29" s="8">
        <f t="shared" si="4"/>
        <v>67</v>
      </c>
      <c r="G29" s="8">
        <f t="shared" si="4"/>
        <v>60</v>
      </c>
      <c r="H29" s="9">
        <v>2</v>
      </c>
      <c r="I29" s="9"/>
      <c r="J29" s="10"/>
      <c r="K29" s="10">
        <v>1</v>
      </c>
      <c r="L29" s="9">
        <v>2</v>
      </c>
      <c r="M29" s="9"/>
      <c r="N29" s="10">
        <v>1</v>
      </c>
      <c r="O29" s="10"/>
      <c r="P29" s="9"/>
      <c r="Q29" s="9">
        <v>2</v>
      </c>
      <c r="R29" s="10">
        <v>1</v>
      </c>
      <c r="S29" s="10"/>
      <c r="T29" s="9"/>
      <c r="U29" s="9">
        <v>2</v>
      </c>
      <c r="V29" s="11">
        <f t="shared" si="2"/>
        <v>11</v>
      </c>
    </row>
    <row r="30" spans="1:22" x14ac:dyDescent="0.25">
      <c r="A30" s="37" t="str">
        <f t="shared" si="4"/>
        <v>Московский</v>
      </c>
      <c r="B30" s="12" t="str">
        <f t="shared" si="4"/>
        <v>ГБОУ СОШ №543</v>
      </c>
      <c r="C30" s="6">
        <f t="shared" si="4"/>
        <v>11543</v>
      </c>
      <c r="D30" s="6" t="str">
        <f t="shared" si="4"/>
        <v>СОШ</v>
      </c>
      <c r="E30" s="8" t="str">
        <f t="shared" si="4"/>
        <v>2а</v>
      </c>
      <c r="F30" s="8">
        <f t="shared" si="4"/>
        <v>67</v>
      </c>
      <c r="G30" s="8">
        <f t="shared" si="4"/>
        <v>60</v>
      </c>
      <c r="H30" s="9">
        <v>2</v>
      </c>
      <c r="I30" s="9"/>
      <c r="J30" s="10"/>
      <c r="K30" s="10">
        <v>1</v>
      </c>
      <c r="L30" s="9">
        <v>2</v>
      </c>
      <c r="M30" s="9"/>
      <c r="N30" s="10">
        <v>1</v>
      </c>
      <c r="O30" s="10"/>
      <c r="P30" s="9"/>
      <c r="Q30" s="9">
        <v>2</v>
      </c>
      <c r="R30" s="10">
        <v>1</v>
      </c>
      <c r="S30" s="10"/>
      <c r="T30" s="9"/>
      <c r="U30" s="9">
        <v>2</v>
      </c>
      <c r="V30" s="11">
        <f t="shared" si="2"/>
        <v>11</v>
      </c>
    </row>
    <row r="31" spans="1:22" x14ac:dyDescent="0.25">
      <c r="A31" s="37" t="str">
        <f t="shared" si="4"/>
        <v>Московский</v>
      </c>
      <c r="B31" s="12" t="str">
        <f t="shared" si="4"/>
        <v>ГБОУ СОШ №543</v>
      </c>
      <c r="C31" s="6">
        <f t="shared" si="4"/>
        <v>11543</v>
      </c>
      <c r="D31" s="6" t="str">
        <f t="shared" si="4"/>
        <v>СОШ</v>
      </c>
      <c r="E31" s="8" t="str">
        <f t="shared" si="4"/>
        <v>2а</v>
      </c>
      <c r="F31" s="8">
        <f t="shared" si="4"/>
        <v>67</v>
      </c>
      <c r="G31" s="8">
        <f t="shared" si="4"/>
        <v>60</v>
      </c>
      <c r="H31" s="9">
        <v>2</v>
      </c>
      <c r="I31" s="9"/>
      <c r="J31" s="10">
        <v>1</v>
      </c>
      <c r="K31" s="10"/>
      <c r="L31" s="9">
        <v>2</v>
      </c>
      <c r="M31" s="9"/>
      <c r="N31" s="10">
        <v>1</v>
      </c>
      <c r="O31" s="10"/>
      <c r="P31" s="9"/>
      <c r="Q31" s="9">
        <v>2</v>
      </c>
      <c r="R31" s="10">
        <v>1</v>
      </c>
      <c r="S31" s="10"/>
      <c r="T31" s="9">
        <v>1</v>
      </c>
      <c r="U31" s="9"/>
      <c r="V31" s="11">
        <f t="shared" si="2"/>
        <v>10</v>
      </c>
    </row>
    <row r="32" spans="1:22" x14ac:dyDescent="0.25">
      <c r="A32" s="37" t="str">
        <f t="shared" si="4"/>
        <v>Московский</v>
      </c>
      <c r="B32" s="12" t="str">
        <f t="shared" si="4"/>
        <v>ГБОУ СОШ №543</v>
      </c>
      <c r="C32" s="6">
        <f t="shared" si="4"/>
        <v>11543</v>
      </c>
      <c r="D32" s="6" t="str">
        <f t="shared" si="4"/>
        <v>СОШ</v>
      </c>
      <c r="E32" s="8" t="str">
        <f t="shared" si="4"/>
        <v>2а</v>
      </c>
      <c r="F32" s="8">
        <f t="shared" si="4"/>
        <v>67</v>
      </c>
      <c r="G32" s="8">
        <f t="shared" si="4"/>
        <v>60</v>
      </c>
      <c r="H32" s="9"/>
      <c r="I32" s="9">
        <v>1</v>
      </c>
      <c r="J32" s="10"/>
      <c r="K32" s="10">
        <v>1</v>
      </c>
      <c r="L32" s="9">
        <v>2</v>
      </c>
      <c r="M32" s="9"/>
      <c r="N32" s="10"/>
      <c r="O32" s="10">
        <v>1</v>
      </c>
      <c r="P32" s="9"/>
      <c r="Q32" s="9">
        <v>2</v>
      </c>
      <c r="R32" s="10"/>
      <c r="S32" s="10">
        <v>1</v>
      </c>
      <c r="T32" s="9"/>
      <c r="U32" s="9">
        <v>2</v>
      </c>
      <c r="V32" s="11">
        <f t="shared" si="2"/>
        <v>10</v>
      </c>
    </row>
    <row r="33" spans="1:22" x14ac:dyDescent="0.25">
      <c r="A33" s="37" t="str">
        <f t="shared" si="4"/>
        <v>Московский</v>
      </c>
      <c r="B33" s="12" t="str">
        <f t="shared" si="4"/>
        <v>ГБОУ СОШ №543</v>
      </c>
      <c r="C33" s="6">
        <f t="shared" si="4"/>
        <v>11543</v>
      </c>
      <c r="D33" s="6" t="str">
        <f t="shared" si="4"/>
        <v>СОШ</v>
      </c>
      <c r="E33" s="8" t="str">
        <f t="shared" si="4"/>
        <v>2а</v>
      </c>
      <c r="F33" s="8">
        <f t="shared" si="4"/>
        <v>67</v>
      </c>
      <c r="G33" s="8">
        <f t="shared" si="4"/>
        <v>60</v>
      </c>
      <c r="H33" s="9"/>
      <c r="I33" s="9">
        <v>2</v>
      </c>
      <c r="J33" s="10"/>
      <c r="K33" s="10">
        <v>0</v>
      </c>
      <c r="L33" s="9"/>
      <c r="M33" s="9">
        <v>0</v>
      </c>
      <c r="N33" s="10">
        <v>0</v>
      </c>
      <c r="O33" s="10"/>
      <c r="P33" s="9">
        <v>0</v>
      </c>
      <c r="Q33" s="9"/>
      <c r="R33" s="10">
        <v>1</v>
      </c>
      <c r="S33" s="10"/>
      <c r="T33" s="9">
        <v>1</v>
      </c>
      <c r="U33" s="9"/>
      <c r="V33" s="11">
        <f t="shared" si="2"/>
        <v>4</v>
      </c>
    </row>
    <row r="34" spans="1:22" x14ac:dyDescent="0.25">
      <c r="A34" s="37" t="str">
        <f t="shared" si="4"/>
        <v>Московский</v>
      </c>
      <c r="B34" s="12" t="str">
        <f t="shared" si="4"/>
        <v>ГБОУ СОШ №543</v>
      </c>
      <c r="C34" s="6">
        <f t="shared" si="4"/>
        <v>11543</v>
      </c>
      <c r="D34" s="6" t="str">
        <f t="shared" si="4"/>
        <v>СОШ</v>
      </c>
      <c r="E34" s="8" t="str">
        <f t="shared" si="4"/>
        <v>2а</v>
      </c>
      <c r="F34" s="8">
        <f t="shared" si="4"/>
        <v>67</v>
      </c>
      <c r="G34" s="8">
        <f t="shared" si="4"/>
        <v>60</v>
      </c>
      <c r="H34" s="9"/>
      <c r="I34" s="9">
        <v>2</v>
      </c>
      <c r="J34" s="10">
        <v>1</v>
      </c>
      <c r="K34" s="10"/>
      <c r="L34" s="9">
        <v>2</v>
      </c>
      <c r="M34" s="9"/>
      <c r="N34" s="10"/>
      <c r="O34" s="10">
        <v>1</v>
      </c>
      <c r="P34" s="9">
        <v>2</v>
      </c>
      <c r="Q34" s="9"/>
      <c r="R34" s="10"/>
      <c r="S34" s="10">
        <v>1</v>
      </c>
      <c r="T34" s="9">
        <v>2</v>
      </c>
      <c r="U34" s="9"/>
      <c r="V34" s="11">
        <f t="shared" si="2"/>
        <v>11</v>
      </c>
    </row>
    <row r="35" spans="1:22" x14ac:dyDescent="0.25">
      <c r="A35" s="37" t="str">
        <f t="shared" si="4"/>
        <v>Московский</v>
      </c>
      <c r="B35" s="12" t="str">
        <f t="shared" si="4"/>
        <v>ГБОУ СОШ №543</v>
      </c>
      <c r="C35" s="6">
        <f t="shared" si="4"/>
        <v>11543</v>
      </c>
      <c r="D35" s="6" t="str">
        <f t="shared" si="4"/>
        <v>СОШ</v>
      </c>
      <c r="E35" s="39" t="s">
        <v>23</v>
      </c>
      <c r="F35" s="8">
        <f t="shared" si="4"/>
        <v>67</v>
      </c>
      <c r="G35" s="8">
        <f t="shared" si="4"/>
        <v>60</v>
      </c>
      <c r="H35" s="9"/>
      <c r="I35" s="9">
        <v>0</v>
      </c>
      <c r="J35" s="10">
        <v>0</v>
      </c>
      <c r="K35" s="10"/>
      <c r="L35" s="9"/>
      <c r="M35" s="9">
        <v>1</v>
      </c>
      <c r="N35" s="10">
        <v>1</v>
      </c>
      <c r="O35" s="10"/>
      <c r="P35" s="9">
        <v>2</v>
      </c>
      <c r="Q35" s="9"/>
      <c r="R35" s="10">
        <v>1</v>
      </c>
      <c r="S35" s="10"/>
      <c r="T35" s="9">
        <v>1</v>
      </c>
      <c r="U35" s="9"/>
      <c r="V35" s="11">
        <f t="shared" si="2"/>
        <v>6</v>
      </c>
    </row>
    <row r="36" spans="1:22" x14ac:dyDescent="0.25">
      <c r="A36" s="37" t="str">
        <f t="shared" si="4"/>
        <v>Московский</v>
      </c>
      <c r="B36" s="12" t="str">
        <f t="shared" si="4"/>
        <v>ГБОУ СОШ №543</v>
      </c>
      <c r="C36" s="6">
        <f t="shared" si="4"/>
        <v>11543</v>
      </c>
      <c r="D36" s="6" t="str">
        <f t="shared" si="4"/>
        <v>СОШ</v>
      </c>
      <c r="E36" s="8" t="str">
        <f t="shared" si="4"/>
        <v>2б</v>
      </c>
      <c r="F36" s="8">
        <f t="shared" si="4"/>
        <v>67</v>
      </c>
      <c r="G36" s="8">
        <f t="shared" si="4"/>
        <v>60</v>
      </c>
      <c r="H36" s="9"/>
      <c r="I36" s="9">
        <v>1</v>
      </c>
      <c r="J36" s="10">
        <v>1</v>
      </c>
      <c r="K36" s="10"/>
      <c r="L36" s="9">
        <v>2</v>
      </c>
      <c r="M36" s="9"/>
      <c r="N36" s="10">
        <v>1</v>
      </c>
      <c r="O36" s="10"/>
      <c r="P36" s="9">
        <v>2</v>
      </c>
      <c r="Q36" s="9"/>
      <c r="R36" s="10">
        <v>1</v>
      </c>
      <c r="S36" s="10"/>
      <c r="T36" s="9">
        <v>1</v>
      </c>
      <c r="U36" s="9"/>
      <c r="V36" s="11">
        <f t="shared" si="2"/>
        <v>9</v>
      </c>
    </row>
    <row r="37" spans="1:22" x14ac:dyDescent="0.25">
      <c r="A37" s="37" t="str">
        <f t="shared" si="4"/>
        <v>Московский</v>
      </c>
      <c r="B37" s="12" t="str">
        <f t="shared" si="4"/>
        <v>ГБОУ СОШ №543</v>
      </c>
      <c r="C37" s="6">
        <f t="shared" si="4"/>
        <v>11543</v>
      </c>
      <c r="D37" s="6" t="str">
        <f t="shared" si="4"/>
        <v>СОШ</v>
      </c>
      <c r="E37" s="8" t="str">
        <f t="shared" si="4"/>
        <v>2б</v>
      </c>
      <c r="F37" s="8">
        <f t="shared" si="4"/>
        <v>67</v>
      </c>
      <c r="G37" s="8">
        <f t="shared" si="4"/>
        <v>60</v>
      </c>
      <c r="H37" s="9">
        <v>2</v>
      </c>
      <c r="I37" s="9"/>
      <c r="J37" s="10"/>
      <c r="K37" s="10">
        <v>1</v>
      </c>
      <c r="L37" s="9">
        <v>2</v>
      </c>
      <c r="M37" s="9"/>
      <c r="N37" s="10">
        <v>1</v>
      </c>
      <c r="O37" s="10"/>
      <c r="P37" s="9">
        <v>0</v>
      </c>
      <c r="Q37" s="9"/>
      <c r="R37" s="10">
        <v>1</v>
      </c>
      <c r="S37" s="10"/>
      <c r="T37" s="9"/>
      <c r="U37" s="9">
        <v>1</v>
      </c>
      <c r="V37" s="11">
        <f t="shared" si="2"/>
        <v>8</v>
      </c>
    </row>
    <row r="38" spans="1:22" x14ac:dyDescent="0.25">
      <c r="A38" s="37" t="str">
        <f t="shared" ref="A38:G53" si="5">A37</f>
        <v>Московский</v>
      </c>
      <c r="B38" s="12" t="str">
        <f t="shared" si="5"/>
        <v>ГБОУ СОШ №543</v>
      </c>
      <c r="C38" s="6">
        <f t="shared" si="5"/>
        <v>11543</v>
      </c>
      <c r="D38" s="6" t="str">
        <f t="shared" si="5"/>
        <v>СОШ</v>
      </c>
      <c r="E38" s="8" t="str">
        <f t="shared" si="5"/>
        <v>2б</v>
      </c>
      <c r="F38" s="8">
        <f t="shared" si="5"/>
        <v>67</v>
      </c>
      <c r="G38" s="8">
        <f t="shared" si="5"/>
        <v>60</v>
      </c>
      <c r="H38" s="9"/>
      <c r="I38" s="9">
        <v>1</v>
      </c>
      <c r="J38" s="10">
        <v>1</v>
      </c>
      <c r="K38" s="10"/>
      <c r="L38" s="9">
        <v>2</v>
      </c>
      <c r="M38" s="9"/>
      <c r="N38" s="10">
        <v>0</v>
      </c>
      <c r="O38" s="10"/>
      <c r="P38" s="9">
        <v>0</v>
      </c>
      <c r="Q38" s="9"/>
      <c r="R38" s="10"/>
      <c r="S38" s="10">
        <v>1</v>
      </c>
      <c r="T38" s="9"/>
      <c r="U38" s="9">
        <v>1</v>
      </c>
      <c r="V38" s="11">
        <f t="shared" si="2"/>
        <v>6</v>
      </c>
    </row>
    <row r="39" spans="1:22" x14ac:dyDescent="0.25">
      <c r="A39" s="37" t="str">
        <f t="shared" si="5"/>
        <v>Московский</v>
      </c>
      <c r="B39" s="12" t="str">
        <f t="shared" si="5"/>
        <v>ГБОУ СОШ №543</v>
      </c>
      <c r="C39" s="6">
        <f t="shared" si="5"/>
        <v>11543</v>
      </c>
      <c r="D39" s="6" t="str">
        <f t="shared" si="5"/>
        <v>СОШ</v>
      </c>
      <c r="E39" s="8" t="str">
        <f t="shared" si="5"/>
        <v>2б</v>
      </c>
      <c r="F39" s="8">
        <f t="shared" si="5"/>
        <v>67</v>
      </c>
      <c r="G39" s="8">
        <f t="shared" si="5"/>
        <v>60</v>
      </c>
      <c r="H39" s="9">
        <v>1</v>
      </c>
      <c r="I39" s="9"/>
      <c r="J39" s="10"/>
      <c r="K39" s="10">
        <v>1</v>
      </c>
      <c r="L39" s="9">
        <v>2</v>
      </c>
      <c r="M39" s="9"/>
      <c r="N39" s="10">
        <v>1</v>
      </c>
      <c r="O39" s="10"/>
      <c r="P39" s="9">
        <v>0</v>
      </c>
      <c r="Q39" s="9"/>
      <c r="R39" s="10">
        <v>1</v>
      </c>
      <c r="S39" s="10"/>
      <c r="T39" s="9">
        <v>1</v>
      </c>
      <c r="U39" s="9"/>
      <c r="V39" s="11">
        <f t="shared" si="2"/>
        <v>7</v>
      </c>
    </row>
    <row r="40" spans="1:22" x14ac:dyDescent="0.25">
      <c r="A40" s="37" t="str">
        <f t="shared" si="5"/>
        <v>Московский</v>
      </c>
      <c r="B40" s="12" t="str">
        <f t="shared" si="5"/>
        <v>ГБОУ СОШ №543</v>
      </c>
      <c r="C40" s="6">
        <f t="shared" si="5"/>
        <v>11543</v>
      </c>
      <c r="D40" s="6" t="str">
        <f t="shared" si="5"/>
        <v>СОШ</v>
      </c>
      <c r="E40" s="8" t="str">
        <f t="shared" si="5"/>
        <v>2б</v>
      </c>
      <c r="F40" s="8">
        <f t="shared" si="5"/>
        <v>67</v>
      </c>
      <c r="G40" s="8">
        <f t="shared" si="5"/>
        <v>60</v>
      </c>
      <c r="H40" s="9"/>
      <c r="I40" s="9">
        <v>2</v>
      </c>
      <c r="J40" s="10">
        <v>1</v>
      </c>
      <c r="K40" s="10"/>
      <c r="L40" s="9"/>
      <c r="M40" s="9">
        <v>1</v>
      </c>
      <c r="N40" s="10">
        <v>1</v>
      </c>
      <c r="O40" s="10"/>
      <c r="P40" s="9">
        <v>2</v>
      </c>
      <c r="Q40" s="9"/>
      <c r="R40" s="10"/>
      <c r="S40" s="10">
        <v>1</v>
      </c>
      <c r="T40" s="9">
        <v>0</v>
      </c>
      <c r="U40" s="9"/>
      <c r="V40" s="11">
        <f t="shared" si="2"/>
        <v>8</v>
      </c>
    </row>
    <row r="41" spans="1:22" x14ac:dyDescent="0.25">
      <c r="A41" s="37" t="str">
        <f t="shared" si="5"/>
        <v>Московский</v>
      </c>
      <c r="B41" s="12" t="str">
        <f t="shared" si="5"/>
        <v>ГБОУ СОШ №543</v>
      </c>
      <c r="C41" s="6">
        <f t="shared" si="5"/>
        <v>11543</v>
      </c>
      <c r="D41" s="6" t="str">
        <f t="shared" si="5"/>
        <v>СОШ</v>
      </c>
      <c r="E41" s="8" t="str">
        <f t="shared" si="5"/>
        <v>2б</v>
      </c>
      <c r="F41" s="8">
        <f t="shared" si="5"/>
        <v>67</v>
      </c>
      <c r="G41" s="8">
        <f t="shared" si="5"/>
        <v>60</v>
      </c>
      <c r="H41" s="9">
        <v>1</v>
      </c>
      <c r="I41" s="9"/>
      <c r="J41" s="10"/>
      <c r="K41" s="10">
        <v>1</v>
      </c>
      <c r="L41" s="9">
        <v>0</v>
      </c>
      <c r="M41" s="9"/>
      <c r="N41" s="10"/>
      <c r="O41" s="10">
        <v>0</v>
      </c>
      <c r="P41" s="9">
        <v>1</v>
      </c>
      <c r="Q41" s="9"/>
      <c r="R41" s="10">
        <v>0</v>
      </c>
      <c r="S41" s="10"/>
      <c r="T41" s="9">
        <v>0</v>
      </c>
      <c r="U41" s="9"/>
      <c r="V41" s="11">
        <f t="shared" si="2"/>
        <v>3</v>
      </c>
    </row>
    <row r="42" spans="1:22" x14ac:dyDescent="0.25">
      <c r="A42" s="37" t="str">
        <f t="shared" si="5"/>
        <v>Московский</v>
      </c>
      <c r="B42" s="12" t="str">
        <f t="shared" si="5"/>
        <v>ГБОУ СОШ №543</v>
      </c>
      <c r="C42" s="6">
        <f t="shared" si="5"/>
        <v>11543</v>
      </c>
      <c r="D42" s="6" t="str">
        <f t="shared" si="5"/>
        <v>СОШ</v>
      </c>
      <c r="E42" s="8" t="str">
        <f t="shared" si="5"/>
        <v>2б</v>
      </c>
      <c r="F42" s="8">
        <f t="shared" si="5"/>
        <v>67</v>
      </c>
      <c r="G42" s="8">
        <f t="shared" si="5"/>
        <v>60</v>
      </c>
      <c r="H42" s="9">
        <v>1</v>
      </c>
      <c r="I42" s="9"/>
      <c r="J42" s="10">
        <v>0</v>
      </c>
      <c r="K42" s="10"/>
      <c r="L42" s="9"/>
      <c r="M42" s="9">
        <v>2</v>
      </c>
      <c r="N42" s="10">
        <v>1</v>
      </c>
      <c r="O42" s="10"/>
      <c r="P42" s="9">
        <v>0</v>
      </c>
      <c r="Q42" s="9"/>
      <c r="R42" s="10"/>
      <c r="S42" s="10">
        <v>0</v>
      </c>
      <c r="T42" s="9">
        <v>0</v>
      </c>
      <c r="U42" s="9"/>
      <c r="V42" s="11">
        <f t="shared" si="2"/>
        <v>4</v>
      </c>
    </row>
    <row r="43" spans="1:22" x14ac:dyDescent="0.25">
      <c r="A43" s="37" t="str">
        <f t="shared" si="5"/>
        <v>Московский</v>
      </c>
      <c r="B43" s="12" t="str">
        <f t="shared" si="5"/>
        <v>ГБОУ СОШ №543</v>
      </c>
      <c r="C43" s="6">
        <f t="shared" si="5"/>
        <v>11543</v>
      </c>
      <c r="D43" s="6" t="str">
        <f t="shared" si="5"/>
        <v>СОШ</v>
      </c>
      <c r="E43" s="8" t="str">
        <f t="shared" si="5"/>
        <v>2б</v>
      </c>
      <c r="F43" s="8">
        <f t="shared" si="5"/>
        <v>67</v>
      </c>
      <c r="G43" s="8">
        <f t="shared" si="5"/>
        <v>60</v>
      </c>
      <c r="H43" s="9"/>
      <c r="I43" s="9">
        <v>1</v>
      </c>
      <c r="J43" s="10">
        <v>1</v>
      </c>
      <c r="K43" s="10"/>
      <c r="L43" s="9"/>
      <c r="M43" s="9">
        <v>2</v>
      </c>
      <c r="N43" s="10">
        <v>1</v>
      </c>
      <c r="O43" s="10"/>
      <c r="P43" s="9">
        <v>0</v>
      </c>
      <c r="Q43" s="9"/>
      <c r="R43" s="10">
        <v>1</v>
      </c>
      <c r="S43" s="10"/>
      <c r="T43" s="9">
        <v>1</v>
      </c>
      <c r="U43" s="9"/>
      <c r="V43" s="11">
        <f t="shared" si="2"/>
        <v>7</v>
      </c>
    </row>
    <row r="44" spans="1:22" x14ac:dyDescent="0.25">
      <c r="A44" s="37" t="str">
        <f t="shared" si="5"/>
        <v>Московский</v>
      </c>
      <c r="B44" s="12" t="str">
        <f t="shared" si="5"/>
        <v>ГБОУ СОШ №543</v>
      </c>
      <c r="C44" s="6">
        <f t="shared" si="5"/>
        <v>11543</v>
      </c>
      <c r="D44" s="6" t="str">
        <f t="shared" si="5"/>
        <v>СОШ</v>
      </c>
      <c r="E44" s="8" t="str">
        <f t="shared" si="5"/>
        <v>2б</v>
      </c>
      <c r="F44" s="8">
        <f t="shared" si="5"/>
        <v>67</v>
      </c>
      <c r="G44" s="8">
        <f t="shared" si="5"/>
        <v>60</v>
      </c>
      <c r="H44" s="9">
        <v>2</v>
      </c>
      <c r="I44" s="9"/>
      <c r="J44" s="10"/>
      <c r="K44" s="10">
        <v>1</v>
      </c>
      <c r="L44" s="9">
        <v>2</v>
      </c>
      <c r="M44" s="9"/>
      <c r="N44" s="10">
        <v>1</v>
      </c>
      <c r="O44" s="10"/>
      <c r="P44" s="9">
        <v>2</v>
      </c>
      <c r="Q44" s="9"/>
      <c r="R44" s="10">
        <v>1</v>
      </c>
      <c r="S44" s="10"/>
      <c r="T44" s="9">
        <v>1</v>
      </c>
      <c r="U44" s="9"/>
      <c r="V44" s="11">
        <f t="shared" si="2"/>
        <v>10</v>
      </c>
    </row>
    <row r="45" spans="1:22" x14ac:dyDescent="0.25">
      <c r="A45" s="37" t="str">
        <f t="shared" si="5"/>
        <v>Московский</v>
      </c>
      <c r="B45" s="12" t="str">
        <f t="shared" si="5"/>
        <v>ГБОУ СОШ №543</v>
      </c>
      <c r="C45" s="6">
        <f t="shared" si="5"/>
        <v>11543</v>
      </c>
      <c r="D45" s="6" t="str">
        <f t="shared" si="5"/>
        <v>СОШ</v>
      </c>
      <c r="E45" s="8" t="str">
        <f t="shared" si="5"/>
        <v>2б</v>
      </c>
      <c r="F45" s="8">
        <f t="shared" si="5"/>
        <v>67</v>
      </c>
      <c r="G45" s="8">
        <f t="shared" si="5"/>
        <v>60</v>
      </c>
      <c r="H45" s="9"/>
      <c r="I45" s="9">
        <v>2</v>
      </c>
      <c r="J45" s="10">
        <v>1</v>
      </c>
      <c r="K45" s="10"/>
      <c r="L45" s="9"/>
      <c r="M45" s="9">
        <v>1</v>
      </c>
      <c r="N45" s="10">
        <v>1</v>
      </c>
      <c r="O45" s="10"/>
      <c r="P45" s="9">
        <v>0</v>
      </c>
      <c r="Q45" s="9"/>
      <c r="R45" s="10">
        <v>1</v>
      </c>
      <c r="S45" s="10"/>
      <c r="T45" s="9">
        <v>1</v>
      </c>
      <c r="U45" s="9"/>
      <c r="V45" s="11">
        <f t="shared" si="2"/>
        <v>7</v>
      </c>
    </row>
    <row r="46" spans="1:22" x14ac:dyDescent="0.25">
      <c r="A46" s="37" t="str">
        <f t="shared" si="5"/>
        <v>Московский</v>
      </c>
      <c r="B46" s="12" t="str">
        <f t="shared" si="5"/>
        <v>ГБОУ СОШ №543</v>
      </c>
      <c r="C46" s="6">
        <f t="shared" si="5"/>
        <v>11543</v>
      </c>
      <c r="D46" s="6" t="str">
        <f t="shared" si="5"/>
        <v>СОШ</v>
      </c>
      <c r="E46" s="8" t="str">
        <f t="shared" si="5"/>
        <v>2б</v>
      </c>
      <c r="F46" s="8">
        <f t="shared" si="5"/>
        <v>67</v>
      </c>
      <c r="G46" s="8">
        <f t="shared" si="5"/>
        <v>60</v>
      </c>
      <c r="H46" s="9">
        <v>0</v>
      </c>
      <c r="I46" s="9"/>
      <c r="J46" s="10">
        <v>0</v>
      </c>
      <c r="K46" s="10"/>
      <c r="L46" s="9">
        <v>0</v>
      </c>
      <c r="M46" s="9"/>
      <c r="N46" s="10">
        <v>1</v>
      </c>
      <c r="O46" s="10"/>
      <c r="P46" s="9">
        <v>1</v>
      </c>
      <c r="Q46" s="9"/>
      <c r="R46" s="10">
        <v>1</v>
      </c>
      <c r="S46" s="10"/>
      <c r="T46" s="9">
        <v>0</v>
      </c>
      <c r="U46" s="9"/>
      <c r="V46" s="11">
        <f t="shared" si="2"/>
        <v>3</v>
      </c>
    </row>
    <row r="47" spans="1:22" x14ac:dyDescent="0.25">
      <c r="A47" s="37" t="str">
        <f t="shared" si="5"/>
        <v>Московский</v>
      </c>
      <c r="B47" s="12" t="str">
        <f t="shared" si="5"/>
        <v>ГБОУ СОШ №543</v>
      </c>
      <c r="C47" s="6">
        <f t="shared" si="5"/>
        <v>11543</v>
      </c>
      <c r="D47" s="6" t="str">
        <f t="shared" si="5"/>
        <v>СОШ</v>
      </c>
      <c r="E47" s="8" t="str">
        <f t="shared" si="5"/>
        <v>2б</v>
      </c>
      <c r="F47" s="8">
        <f t="shared" si="5"/>
        <v>67</v>
      </c>
      <c r="G47" s="8">
        <f t="shared" si="5"/>
        <v>60</v>
      </c>
      <c r="H47" s="9">
        <v>2</v>
      </c>
      <c r="I47" s="9"/>
      <c r="J47" s="10"/>
      <c r="K47" s="10">
        <v>0</v>
      </c>
      <c r="L47" s="9">
        <v>0</v>
      </c>
      <c r="M47" s="9"/>
      <c r="N47" s="10">
        <v>1</v>
      </c>
      <c r="O47" s="10"/>
      <c r="P47" s="9">
        <v>0</v>
      </c>
      <c r="Q47" s="9"/>
      <c r="R47" s="10">
        <v>1</v>
      </c>
      <c r="S47" s="10"/>
      <c r="T47" s="9">
        <v>1</v>
      </c>
      <c r="U47" s="9"/>
      <c r="V47" s="11">
        <f t="shared" si="2"/>
        <v>5</v>
      </c>
    </row>
    <row r="48" spans="1:22" x14ac:dyDescent="0.25">
      <c r="A48" s="37" t="str">
        <f t="shared" si="5"/>
        <v>Московский</v>
      </c>
      <c r="B48" s="12" t="str">
        <f t="shared" si="5"/>
        <v>ГБОУ СОШ №543</v>
      </c>
      <c r="C48" s="6">
        <f t="shared" si="5"/>
        <v>11543</v>
      </c>
      <c r="D48" s="6" t="str">
        <f t="shared" si="5"/>
        <v>СОШ</v>
      </c>
      <c r="E48" s="8" t="str">
        <f t="shared" si="5"/>
        <v>2б</v>
      </c>
      <c r="F48" s="8">
        <f t="shared" si="5"/>
        <v>67</v>
      </c>
      <c r="G48" s="8">
        <f t="shared" si="5"/>
        <v>60</v>
      </c>
      <c r="H48" s="9">
        <v>0</v>
      </c>
      <c r="I48" s="9"/>
      <c r="J48" s="10">
        <v>0</v>
      </c>
      <c r="K48" s="10"/>
      <c r="L48" s="9">
        <v>1</v>
      </c>
      <c r="M48" s="9"/>
      <c r="N48" s="10">
        <v>0</v>
      </c>
      <c r="O48" s="10"/>
      <c r="P48" s="9">
        <v>2</v>
      </c>
      <c r="Q48" s="9"/>
      <c r="R48" s="10">
        <v>1</v>
      </c>
      <c r="S48" s="10"/>
      <c r="T48" s="9">
        <v>1</v>
      </c>
      <c r="U48" s="9"/>
      <c r="V48" s="11">
        <f t="shared" si="2"/>
        <v>5</v>
      </c>
    </row>
    <row r="49" spans="1:22" x14ac:dyDescent="0.25">
      <c r="A49" s="37" t="str">
        <f t="shared" si="5"/>
        <v>Московский</v>
      </c>
      <c r="B49" s="12" t="str">
        <f t="shared" si="5"/>
        <v>ГБОУ СОШ №543</v>
      </c>
      <c r="C49" s="6">
        <f t="shared" si="5"/>
        <v>11543</v>
      </c>
      <c r="D49" s="6" t="str">
        <f t="shared" si="5"/>
        <v>СОШ</v>
      </c>
      <c r="E49" s="8" t="str">
        <f t="shared" si="5"/>
        <v>2б</v>
      </c>
      <c r="F49" s="8">
        <f t="shared" si="5"/>
        <v>67</v>
      </c>
      <c r="G49" s="8">
        <f t="shared" si="5"/>
        <v>60</v>
      </c>
      <c r="H49" s="9">
        <v>1</v>
      </c>
      <c r="I49" s="9"/>
      <c r="J49" s="10">
        <v>1</v>
      </c>
      <c r="K49" s="10"/>
      <c r="L49" s="9">
        <v>2</v>
      </c>
      <c r="M49" s="9"/>
      <c r="N49" s="10">
        <v>1</v>
      </c>
      <c r="O49" s="10"/>
      <c r="P49" s="9">
        <v>2</v>
      </c>
      <c r="Q49" s="9"/>
      <c r="R49" s="10">
        <v>1</v>
      </c>
      <c r="S49" s="10"/>
      <c r="T49" s="9">
        <v>1</v>
      </c>
      <c r="U49" s="9"/>
      <c r="V49" s="11">
        <f t="shared" si="2"/>
        <v>9</v>
      </c>
    </row>
    <row r="50" spans="1:22" x14ac:dyDescent="0.25">
      <c r="A50" s="37" t="str">
        <f t="shared" si="5"/>
        <v>Московский</v>
      </c>
      <c r="B50" s="12" t="str">
        <f t="shared" si="5"/>
        <v>ГБОУ СОШ №543</v>
      </c>
      <c r="C50" s="6">
        <f t="shared" si="5"/>
        <v>11543</v>
      </c>
      <c r="D50" s="6" t="str">
        <f t="shared" si="5"/>
        <v>СОШ</v>
      </c>
      <c r="E50" s="8" t="str">
        <f t="shared" si="5"/>
        <v>2б</v>
      </c>
      <c r="F50" s="8">
        <f t="shared" si="5"/>
        <v>67</v>
      </c>
      <c r="G50" s="8">
        <f t="shared" si="5"/>
        <v>60</v>
      </c>
      <c r="H50" s="9"/>
      <c r="I50" s="9">
        <v>0</v>
      </c>
      <c r="J50" s="10">
        <v>0</v>
      </c>
      <c r="K50" s="10"/>
      <c r="L50" s="9"/>
      <c r="M50" s="9">
        <v>2</v>
      </c>
      <c r="N50" s="10">
        <v>1</v>
      </c>
      <c r="O50" s="10"/>
      <c r="P50" s="9">
        <v>0</v>
      </c>
      <c r="Q50" s="9"/>
      <c r="R50" s="10"/>
      <c r="S50" s="10">
        <v>0</v>
      </c>
      <c r="T50" s="9">
        <v>0</v>
      </c>
      <c r="U50" s="9"/>
      <c r="V50" s="11">
        <f t="shared" si="2"/>
        <v>3</v>
      </c>
    </row>
    <row r="51" spans="1:22" x14ac:dyDescent="0.25">
      <c r="A51" s="37" t="str">
        <f t="shared" si="5"/>
        <v>Московский</v>
      </c>
      <c r="B51" s="12" t="str">
        <f t="shared" si="5"/>
        <v>ГБОУ СОШ №543</v>
      </c>
      <c r="C51" s="6">
        <f t="shared" si="5"/>
        <v>11543</v>
      </c>
      <c r="D51" s="6" t="str">
        <f t="shared" si="5"/>
        <v>СОШ</v>
      </c>
      <c r="E51" s="8" t="str">
        <f t="shared" si="5"/>
        <v>2б</v>
      </c>
      <c r="F51" s="8">
        <f t="shared" si="5"/>
        <v>67</v>
      </c>
      <c r="G51" s="8">
        <f t="shared" si="5"/>
        <v>60</v>
      </c>
      <c r="H51" s="9"/>
      <c r="I51" s="9">
        <v>1</v>
      </c>
      <c r="J51" s="10">
        <v>0</v>
      </c>
      <c r="K51" s="10"/>
      <c r="L51" s="9"/>
      <c r="M51" s="9">
        <v>0</v>
      </c>
      <c r="N51" s="10">
        <v>0</v>
      </c>
      <c r="O51" s="10"/>
      <c r="P51" s="9">
        <v>0</v>
      </c>
      <c r="Q51" s="9"/>
      <c r="R51" s="10">
        <v>1</v>
      </c>
      <c r="S51" s="10"/>
      <c r="T51" s="9">
        <v>0</v>
      </c>
      <c r="U51" s="9"/>
      <c r="V51" s="11">
        <f t="shared" si="2"/>
        <v>2</v>
      </c>
    </row>
    <row r="52" spans="1:22" x14ac:dyDescent="0.25">
      <c r="A52" s="37" t="str">
        <f t="shared" si="5"/>
        <v>Московский</v>
      </c>
      <c r="B52" s="12" t="str">
        <f t="shared" si="5"/>
        <v>ГБОУ СОШ №543</v>
      </c>
      <c r="C52" s="6">
        <f t="shared" si="5"/>
        <v>11543</v>
      </c>
      <c r="D52" s="6" t="str">
        <f t="shared" si="5"/>
        <v>СОШ</v>
      </c>
      <c r="E52" s="8" t="str">
        <f t="shared" si="5"/>
        <v>2б</v>
      </c>
      <c r="F52" s="8">
        <f t="shared" si="5"/>
        <v>67</v>
      </c>
      <c r="G52" s="8">
        <f t="shared" si="5"/>
        <v>60</v>
      </c>
      <c r="H52" s="9"/>
      <c r="I52" s="9">
        <v>2</v>
      </c>
      <c r="J52" s="10"/>
      <c r="K52" s="10">
        <v>1</v>
      </c>
      <c r="L52" s="9"/>
      <c r="M52" s="9">
        <v>2</v>
      </c>
      <c r="N52" s="10">
        <v>1</v>
      </c>
      <c r="O52" s="10"/>
      <c r="P52" s="9">
        <v>0</v>
      </c>
      <c r="Q52" s="9"/>
      <c r="R52" s="10">
        <v>1</v>
      </c>
      <c r="S52" s="10"/>
      <c r="T52" s="9">
        <v>0</v>
      </c>
      <c r="U52" s="9"/>
      <c r="V52" s="11">
        <f t="shared" si="2"/>
        <v>7</v>
      </c>
    </row>
    <row r="53" spans="1:22" x14ac:dyDescent="0.25">
      <c r="A53" s="37" t="str">
        <f t="shared" si="5"/>
        <v>Московский</v>
      </c>
      <c r="B53" s="12" t="str">
        <f t="shared" si="5"/>
        <v>ГБОУ СОШ №543</v>
      </c>
      <c r="C53" s="6">
        <f t="shared" si="5"/>
        <v>11543</v>
      </c>
      <c r="D53" s="6" t="str">
        <f t="shared" si="5"/>
        <v>СОШ</v>
      </c>
      <c r="E53" s="8" t="str">
        <f t="shared" si="5"/>
        <v>2б</v>
      </c>
      <c r="F53" s="8">
        <f t="shared" si="5"/>
        <v>67</v>
      </c>
      <c r="G53" s="8">
        <f t="shared" si="5"/>
        <v>60</v>
      </c>
      <c r="H53" s="9">
        <v>0</v>
      </c>
      <c r="I53" s="9"/>
      <c r="J53" s="10">
        <v>0</v>
      </c>
      <c r="K53" s="10"/>
      <c r="L53" s="9">
        <v>1</v>
      </c>
      <c r="M53" s="9"/>
      <c r="N53" s="10">
        <v>1</v>
      </c>
      <c r="O53" s="10"/>
      <c r="P53" s="9">
        <v>0</v>
      </c>
      <c r="Q53" s="9"/>
      <c r="R53" s="10">
        <v>0</v>
      </c>
      <c r="S53" s="10"/>
      <c r="T53" s="9">
        <v>1</v>
      </c>
      <c r="U53" s="9"/>
      <c r="V53" s="11">
        <f t="shared" si="2"/>
        <v>3</v>
      </c>
    </row>
    <row r="54" spans="1:22" x14ac:dyDescent="0.25">
      <c r="A54" s="37" t="str">
        <f t="shared" ref="A54:G63" si="6">A53</f>
        <v>Московский</v>
      </c>
      <c r="B54" s="12" t="str">
        <f t="shared" si="6"/>
        <v>ГБОУ СОШ №543</v>
      </c>
      <c r="C54" s="6">
        <f t="shared" si="6"/>
        <v>11543</v>
      </c>
      <c r="D54" s="6" t="str">
        <f t="shared" si="6"/>
        <v>СОШ</v>
      </c>
      <c r="E54" s="8" t="str">
        <f t="shared" si="6"/>
        <v>2б</v>
      </c>
      <c r="F54" s="8">
        <f t="shared" si="6"/>
        <v>67</v>
      </c>
      <c r="G54" s="8">
        <f t="shared" si="6"/>
        <v>60</v>
      </c>
      <c r="H54" s="9">
        <v>0</v>
      </c>
      <c r="I54" s="9"/>
      <c r="J54" s="10"/>
      <c r="K54" s="10">
        <v>1</v>
      </c>
      <c r="L54" s="9">
        <v>2</v>
      </c>
      <c r="M54" s="9"/>
      <c r="N54" s="10">
        <v>1</v>
      </c>
      <c r="O54" s="10"/>
      <c r="P54" s="9">
        <v>2</v>
      </c>
      <c r="Q54" s="9"/>
      <c r="R54" s="10">
        <v>1</v>
      </c>
      <c r="S54" s="10"/>
      <c r="T54" s="9"/>
      <c r="U54" s="9">
        <v>2</v>
      </c>
      <c r="V54" s="11">
        <f t="shared" si="2"/>
        <v>9</v>
      </c>
    </row>
    <row r="55" spans="1:22" x14ac:dyDescent="0.25">
      <c r="A55" s="37" t="str">
        <f t="shared" si="6"/>
        <v>Московский</v>
      </c>
      <c r="B55" s="12" t="str">
        <f t="shared" si="6"/>
        <v>ГБОУ СОШ №543</v>
      </c>
      <c r="C55" s="6">
        <f t="shared" si="6"/>
        <v>11543</v>
      </c>
      <c r="D55" s="6" t="str">
        <f t="shared" si="6"/>
        <v>СОШ</v>
      </c>
      <c r="E55" s="8" t="str">
        <f t="shared" si="6"/>
        <v>2б</v>
      </c>
      <c r="F55" s="8">
        <f t="shared" si="6"/>
        <v>67</v>
      </c>
      <c r="G55" s="8">
        <f t="shared" si="6"/>
        <v>60</v>
      </c>
      <c r="H55" s="9">
        <v>1</v>
      </c>
      <c r="I55" s="9"/>
      <c r="J55" s="10">
        <v>1</v>
      </c>
      <c r="K55" s="10"/>
      <c r="L55" s="9">
        <v>2</v>
      </c>
      <c r="M55" s="9"/>
      <c r="N55" s="10">
        <v>1</v>
      </c>
      <c r="O55" s="10"/>
      <c r="P55" s="9">
        <v>0</v>
      </c>
      <c r="Q55" s="9"/>
      <c r="R55" s="10">
        <v>1</v>
      </c>
      <c r="S55" s="10"/>
      <c r="T55" s="9"/>
      <c r="U55" s="9">
        <v>1</v>
      </c>
      <c r="V55" s="11">
        <f t="shared" si="2"/>
        <v>7</v>
      </c>
    </row>
    <row r="56" spans="1:22" x14ac:dyDescent="0.25">
      <c r="A56" s="37" t="str">
        <f t="shared" si="6"/>
        <v>Московский</v>
      </c>
      <c r="B56" s="12" t="str">
        <f t="shared" si="6"/>
        <v>ГБОУ СОШ №543</v>
      </c>
      <c r="C56" s="6">
        <f t="shared" si="6"/>
        <v>11543</v>
      </c>
      <c r="D56" s="6" t="str">
        <f t="shared" si="6"/>
        <v>СОШ</v>
      </c>
      <c r="E56" s="8" t="str">
        <f t="shared" si="6"/>
        <v>2б</v>
      </c>
      <c r="F56" s="8">
        <f t="shared" si="6"/>
        <v>67</v>
      </c>
      <c r="G56" s="8">
        <f t="shared" si="6"/>
        <v>60</v>
      </c>
      <c r="H56" s="9">
        <v>0</v>
      </c>
      <c r="I56" s="9"/>
      <c r="J56" s="10"/>
      <c r="K56" s="10">
        <v>0</v>
      </c>
      <c r="L56" s="9"/>
      <c r="M56" s="9">
        <v>2</v>
      </c>
      <c r="N56" s="10"/>
      <c r="O56" s="10">
        <v>0</v>
      </c>
      <c r="P56" s="9">
        <v>1</v>
      </c>
      <c r="Q56" s="9"/>
      <c r="R56" s="10">
        <v>1</v>
      </c>
      <c r="S56" s="10"/>
      <c r="T56" s="9">
        <v>0</v>
      </c>
      <c r="U56" s="9"/>
      <c r="V56" s="11">
        <f t="shared" si="2"/>
        <v>4</v>
      </c>
    </row>
    <row r="57" spans="1:22" x14ac:dyDescent="0.25">
      <c r="A57" s="37" t="str">
        <f t="shared" si="6"/>
        <v>Московский</v>
      </c>
      <c r="B57" s="12" t="str">
        <f t="shared" si="6"/>
        <v>ГБОУ СОШ №543</v>
      </c>
      <c r="C57" s="6">
        <f t="shared" si="6"/>
        <v>11543</v>
      </c>
      <c r="D57" s="6" t="str">
        <f t="shared" si="6"/>
        <v>СОШ</v>
      </c>
      <c r="E57" s="8" t="str">
        <f t="shared" si="6"/>
        <v>2б</v>
      </c>
      <c r="F57" s="8">
        <f t="shared" si="6"/>
        <v>67</v>
      </c>
      <c r="G57" s="8">
        <f t="shared" si="6"/>
        <v>60</v>
      </c>
      <c r="H57" s="9">
        <v>0</v>
      </c>
      <c r="I57" s="9"/>
      <c r="J57" s="10">
        <v>0</v>
      </c>
      <c r="K57" s="10"/>
      <c r="L57" s="9">
        <v>1</v>
      </c>
      <c r="M57" s="9"/>
      <c r="N57" s="10">
        <v>1</v>
      </c>
      <c r="O57" s="10"/>
      <c r="P57" s="9"/>
      <c r="Q57" s="9">
        <v>0</v>
      </c>
      <c r="R57" s="10"/>
      <c r="S57" s="10">
        <v>0</v>
      </c>
      <c r="T57" s="9">
        <v>1</v>
      </c>
      <c r="U57" s="9"/>
      <c r="V57" s="11">
        <f t="shared" si="2"/>
        <v>3</v>
      </c>
    </row>
    <row r="58" spans="1:22" x14ac:dyDescent="0.25">
      <c r="A58" s="37" t="str">
        <f t="shared" si="6"/>
        <v>Московский</v>
      </c>
      <c r="B58" s="12" t="str">
        <f t="shared" si="6"/>
        <v>ГБОУ СОШ №543</v>
      </c>
      <c r="C58" s="6">
        <f t="shared" si="6"/>
        <v>11543</v>
      </c>
      <c r="D58" s="6" t="str">
        <f t="shared" si="6"/>
        <v>СОШ</v>
      </c>
      <c r="E58" s="8" t="str">
        <f t="shared" si="6"/>
        <v>2б</v>
      </c>
      <c r="F58" s="8">
        <f t="shared" si="6"/>
        <v>67</v>
      </c>
      <c r="G58" s="8">
        <f t="shared" si="6"/>
        <v>60</v>
      </c>
      <c r="H58" s="9"/>
      <c r="I58" s="9">
        <v>0</v>
      </c>
      <c r="J58" s="10">
        <v>0</v>
      </c>
      <c r="K58" s="10"/>
      <c r="L58" s="9">
        <v>2</v>
      </c>
      <c r="M58" s="9"/>
      <c r="N58" s="10">
        <v>0</v>
      </c>
      <c r="O58" s="10"/>
      <c r="P58" s="9">
        <v>2</v>
      </c>
      <c r="Q58" s="9"/>
      <c r="R58" s="10"/>
      <c r="S58" s="10">
        <v>1</v>
      </c>
      <c r="T58" s="9">
        <v>2</v>
      </c>
      <c r="U58" s="9"/>
      <c r="V58" s="11">
        <f t="shared" si="2"/>
        <v>7</v>
      </c>
    </row>
    <row r="59" spans="1:22" x14ac:dyDescent="0.25">
      <c r="A59" s="37" t="str">
        <f t="shared" si="6"/>
        <v>Московский</v>
      </c>
      <c r="B59" s="12" t="str">
        <f t="shared" si="6"/>
        <v>ГБОУ СОШ №543</v>
      </c>
      <c r="C59" s="6">
        <f t="shared" si="6"/>
        <v>11543</v>
      </c>
      <c r="D59" s="6" t="str">
        <f t="shared" si="6"/>
        <v>СОШ</v>
      </c>
      <c r="E59" s="8" t="str">
        <f t="shared" si="6"/>
        <v>2б</v>
      </c>
      <c r="F59" s="8">
        <f t="shared" si="6"/>
        <v>67</v>
      </c>
      <c r="G59" s="8">
        <f t="shared" si="6"/>
        <v>60</v>
      </c>
      <c r="H59" s="9">
        <v>0</v>
      </c>
      <c r="I59" s="9"/>
      <c r="J59" s="10">
        <v>0</v>
      </c>
      <c r="K59" s="10"/>
      <c r="L59" s="9"/>
      <c r="M59" s="9">
        <v>1</v>
      </c>
      <c r="N59" s="10">
        <v>1</v>
      </c>
      <c r="O59" s="10"/>
      <c r="P59" s="9"/>
      <c r="Q59" s="9">
        <v>0</v>
      </c>
      <c r="R59" s="10"/>
      <c r="S59" s="10">
        <v>0</v>
      </c>
      <c r="T59" s="9"/>
      <c r="U59" s="9">
        <v>0</v>
      </c>
      <c r="V59" s="11">
        <f t="shared" si="2"/>
        <v>2</v>
      </c>
    </row>
    <row r="60" spans="1:22" x14ac:dyDescent="0.25">
      <c r="A60" s="37" t="str">
        <f t="shared" si="6"/>
        <v>Московский</v>
      </c>
      <c r="B60" s="12" t="str">
        <f t="shared" si="6"/>
        <v>ГБОУ СОШ №543</v>
      </c>
      <c r="C60" s="6">
        <f t="shared" si="6"/>
        <v>11543</v>
      </c>
      <c r="D60" s="6" t="str">
        <f t="shared" si="6"/>
        <v>СОШ</v>
      </c>
      <c r="E60" s="8" t="str">
        <f t="shared" si="6"/>
        <v>2б</v>
      </c>
      <c r="F60" s="8">
        <f t="shared" si="6"/>
        <v>67</v>
      </c>
      <c r="G60" s="8">
        <f t="shared" si="6"/>
        <v>60</v>
      </c>
      <c r="H60" s="9"/>
      <c r="I60" s="9">
        <v>1</v>
      </c>
      <c r="J60" s="10">
        <v>1</v>
      </c>
      <c r="K60" s="10"/>
      <c r="L60" s="9">
        <v>0</v>
      </c>
      <c r="M60" s="9"/>
      <c r="N60" s="10">
        <v>1</v>
      </c>
      <c r="O60" s="10"/>
      <c r="P60" s="9">
        <v>0</v>
      </c>
      <c r="Q60" s="9"/>
      <c r="R60" s="10"/>
      <c r="S60" s="10">
        <v>1</v>
      </c>
      <c r="T60" s="9">
        <v>1</v>
      </c>
      <c r="U60" s="9"/>
      <c r="V60" s="11">
        <f t="shared" si="2"/>
        <v>5</v>
      </c>
    </row>
    <row r="61" spans="1:22" x14ac:dyDescent="0.25">
      <c r="A61" s="37" t="str">
        <f t="shared" si="6"/>
        <v>Московский</v>
      </c>
      <c r="B61" s="12" t="str">
        <f t="shared" si="6"/>
        <v>ГБОУ СОШ №543</v>
      </c>
      <c r="C61" s="6">
        <f t="shared" si="6"/>
        <v>11543</v>
      </c>
      <c r="D61" s="6" t="str">
        <f t="shared" si="6"/>
        <v>СОШ</v>
      </c>
      <c r="E61" s="8" t="str">
        <f t="shared" si="6"/>
        <v>2б</v>
      </c>
      <c r="F61" s="8">
        <f t="shared" si="6"/>
        <v>67</v>
      </c>
      <c r="G61" s="8">
        <f t="shared" si="6"/>
        <v>60</v>
      </c>
      <c r="H61" s="9"/>
      <c r="I61" s="9">
        <v>1</v>
      </c>
      <c r="J61" s="10">
        <v>1</v>
      </c>
      <c r="K61" s="10"/>
      <c r="L61" s="9">
        <v>1</v>
      </c>
      <c r="M61" s="9"/>
      <c r="N61" s="10">
        <v>1</v>
      </c>
      <c r="O61" s="10"/>
      <c r="P61" s="9">
        <v>0</v>
      </c>
      <c r="Q61" s="9"/>
      <c r="R61" s="10"/>
      <c r="S61" s="10">
        <v>1</v>
      </c>
      <c r="T61" s="9">
        <v>2</v>
      </c>
      <c r="U61" s="9"/>
      <c r="V61" s="11">
        <f t="shared" si="2"/>
        <v>7</v>
      </c>
    </row>
    <row r="62" spans="1:22" x14ac:dyDescent="0.25">
      <c r="A62" s="37" t="str">
        <f t="shared" si="6"/>
        <v>Московский</v>
      </c>
      <c r="B62" s="12" t="str">
        <f t="shared" si="6"/>
        <v>ГБОУ СОШ №543</v>
      </c>
      <c r="C62" s="6">
        <f t="shared" si="6"/>
        <v>11543</v>
      </c>
      <c r="D62" s="6" t="str">
        <f t="shared" si="6"/>
        <v>СОШ</v>
      </c>
      <c r="E62" s="8" t="str">
        <f t="shared" si="6"/>
        <v>2б</v>
      </c>
      <c r="F62" s="8">
        <f t="shared" si="6"/>
        <v>67</v>
      </c>
      <c r="G62" s="8">
        <f t="shared" si="6"/>
        <v>60</v>
      </c>
      <c r="H62" s="9"/>
      <c r="I62" s="9">
        <v>2</v>
      </c>
      <c r="J62" s="10"/>
      <c r="K62" s="10">
        <v>1</v>
      </c>
      <c r="L62" s="9"/>
      <c r="M62" s="9">
        <v>0</v>
      </c>
      <c r="N62" s="10"/>
      <c r="O62" s="10">
        <v>0</v>
      </c>
      <c r="P62" s="9">
        <v>2</v>
      </c>
      <c r="Q62" s="9"/>
      <c r="R62" s="10">
        <v>1</v>
      </c>
      <c r="S62" s="10"/>
      <c r="T62" s="9">
        <v>1</v>
      </c>
      <c r="U62" s="9"/>
      <c r="V62" s="11">
        <f t="shared" si="2"/>
        <v>7</v>
      </c>
    </row>
    <row r="63" spans="1:22" x14ac:dyDescent="0.25">
      <c r="A63" s="37" t="str">
        <f t="shared" si="6"/>
        <v>Московский</v>
      </c>
      <c r="B63" s="12" t="str">
        <f t="shared" si="6"/>
        <v>ГБОУ СОШ №543</v>
      </c>
      <c r="C63" s="6">
        <f t="shared" si="6"/>
        <v>11543</v>
      </c>
      <c r="D63" s="6" t="str">
        <f t="shared" si="6"/>
        <v>СОШ</v>
      </c>
      <c r="E63" s="8" t="str">
        <f t="shared" si="6"/>
        <v>2б</v>
      </c>
      <c r="F63" s="8">
        <f t="shared" si="6"/>
        <v>67</v>
      </c>
      <c r="G63" s="8">
        <f t="shared" si="6"/>
        <v>60</v>
      </c>
      <c r="H63" s="9">
        <v>0</v>
      </c>
      <c r="I63" s="9"/>
      <c r="J63" s="10">
        <v>0</v>
      </c>
      <c r="K63" s="10"/>
      <c r="L63" s="9"/>
      <c r="M63" s="9">
        <v>2</v>
      </c>
      <c r="N63" s="10">
        <v>1</v>
      </c>
      <c r="O63" s="10"/>
      <c r="P63" s="9">
        <v>0</v>
      </c>
      <c r="Q63" s="9"/>
      <c r="R63" s="10">
        <v>1</v>
      </c>
      <c r="S63" s="10"/>
      <c r="T63" s="9">
        <v>1</v>
      </c>
      <c r="U63" s="9"/>
      <c r="V63" s="11">
        <f t="shared" si="2"/>
        <v>5</v>
      </c>
    </row>
    <row r="64" spans="1:22" x14ac:dyDescent="0.25">
      <c r="H64" s="15">
        <f>COUNTA(H4:H63)</f>
        <v>28</v>
      </c>
      <c r="I64" s="15">
        <f t="shared" ref="I64:V64" si="7">COUNTA(I4:I63)</f>
        <v>32</v>
      </c>
      <c r="J64" s="15">
        <f t="shared" si="7"/>
        <v>30</v>
      </c>
      <c r="K64" s="15">
        <f t="shared" si="7"/>
        <v>30</v>
      </c>
      <c r="L64" s="15">
        <f t="shared" si="7"/>
        <v>43</v>
      </c>
      <c r="M64" s="15">
        <f t="shared" si="7"/>
        <v>17</v>
      </c>
      <c r="N64" s="15">
        <f t="shared" si="7"/>
        <v>46</v>
      </c>
      <c r="O64" s="15">
        <f t="shared" si="7"/>
        <v>14</v>
      </c>
      <c r="P64" s="15">
        <f t="shared" si="7"/>
        <v>42</v>
      </c>
      <c r="Q64" s="15">
        <f t="shared" si="7"/>
        <v>18</v>
      </c>
      <c r="R64" s="15">
        <f t="shared" si="7"/>
        <v>39</v>
      </c>
      <c r="S64" s="15">
        <f t="shared" si="7"/>
        <v>21</v>
      </c>
      <c r="T64" s="15">
        <f t="shared" si="7"/>
        <v>37</v>
      </c>
      <c r="U64" s="15">
        <f t="shared" si="7"/>
        <v>23</v>
      </c>
      <c r="V64" s="15">
        <f t="shared" si="7"/>
        <v>60</v>
      </c>
    </row>
    <row r="65" spans="8:22" x14ac:dyDescent="0.25">
      <c r="H65" s="49">
        <f>SUM(H4:H63)/(H64*2)</f>
        <v>0.5892857142857143</v>
      </c>
      <c r="I65" s="49">
        <f t="shared" ref="I65:U65" si="8">SUM(I4:I63)/(I64*2)</f>
        <v>0.75</v>
      </c>
      <c r="J65" s="49">
        <f>SUM(J4:J63)/(J64*1)</f>
        <v>0.6333333333333333</v>
      </c>
      <c r="K65" s="49">
        <f>SUM(K4:K63)/(K64*1)</f>
        <v>0.9</v>
      </c>
      <c r="L65" s="49">
        <f t="shared" si="8"/>
        <v>0.83720930232558144</v>
      </c>
      <c r="M65" s="49">
        <f t="shared" si="8"/>
        <v>0.67647058823529416</v>
      </c>
      <c r="N65" s="49">
        <f>SUM(N4:N63)/(N64*1)</f>
        <v>0.89130434782608692</v>
      </c>
      <c r="O65" s="49">
        <f>SUM(O4:O63)/(O64*1)</f>
        <v>0.7142857142857143</v>
      </c>
      <c r="P65" s="49">
        <f t="shared" si="8"/>
        <v>0.47619047619047616</v>
      </c>
      <c r="Q65" s="49">
        <f t="shared" si="8"/>
        <v>0.77777777777777779</v>
      </c>
      <c r="R65" s="49">
        <f>SUM(R4:R63)/(R64*1)</f>
        <v>0.92307692307692313</v>
      </c>
      <c r="S65" s="49">
        <f>SUM(S4:S63)/(S64*1)</f>
        <v>0.66666666666666663</v>
      </c>
      <c r="T65" s="49">
        <f t="shared" si="8"/>
        <v>0.47297297297297297</v>
      </c>
      <c r="U65" s="49">
        <f t="shared" si="8"/>
        <v>0.82608695652173914</v>
      </c>
      <c r="V65" s="49">
        <f>SUM(V4:V63)/(V64*11)</f>
        <v>0.70303030303030301</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63 JA4:JC63 SW4:SY63 ACS4:ACU63 AMO4:AMQ63 AWK4:AWM63 BGG4:BGI63 BQC4:BQE63 BZY4:CAA63 CJU4:CJW63 CTQ4:CTS63 DDM4:DDO63 DNI4:DNK63 DXE4:DXG63 EHA4:EHC63 EQW4:EQY63 FAS4:FAU63 FKO4:FKQ63 FUK4:FUM63 GEG4:GEI63 GOC4:GOE63 GXY4:GYA63 HHU4:HHW63 HRQ4:HRS63 IBM4:IBO63 ILI4:ILK63 IVE4:IVG63 JFA4:JFC63 JOW4:JOY63 JYS4:JYU63 KIO4:KIQ63 KSK4:KSM63 LCG4:LCI63 LMC4:LME63 LVY4:LWA63 MFU4:MFW63 MPQ4:MPS63 MZM4:MZO63 NJI4:NJK63 NTE4:NTG63 ODA4:ODC63 OMW4:OMY63 OWS4:OWU63 PGO4:PGQ63 PQK4:PQM63 QAG4:QAI63 QKC4:QKE63 QTY4:QUA63 RDU4:RDW63 RNQ4:RNS63 RXM4:RXO63 SHI4:SHK63 SRE4:SRG63 TBA4:TBC63 TKW4:TKY63 TUS4:TUU63 UEO4:UEQ63 UOK4:UOM63 UYG4:UYI63 VIC4:VIE63 VRY4:VSA63 WBU4:WBW63 WLQ4:WLS63 WVM4:WVO63 E65079:G65422 JA65079:JC65422 SW65079:SY65422 ACS65079:ACU65422 AMO65079:AMQ65422 AWK65079:AWM65422 BGG65079:BGI65422 BQC65079:BQE65422 BZY65079:CAA65422 CJU65079:CJW65422 CTQ65079:CTS65422 DDM65079:DDO65422 DNI65079:DNK65422 DXE65079:DXG65422 EHA65079:EHC65422 EQW65079:EQY65422 FAS65079:FAU65422 FKO65079:FKQ65422 FUK65079:FUM65422 GEG65079:GEI65422 GOC65079:GOE65422 GXY65079:GYA65422 HHU65079:HHW65422 HRQ65079:HRS65422 IBM65079:IBO65422 ILI65079:ILK65422 IVE65079:IVG65422 JFA65079:JFC65422 JOW65079:JOY65422 JYS65079:JYU65422 KIO65079:KIQ65422 KSK65079:KSM65422 LCG65079:LCI65422 LMC65079:LME65422 LVY65079:LWA65422 MFU65079:MFW65422 MPQ65079:MPS65422 MZM65079:MZO65422 NJI65079:NJK65422 NTE65079:NTG65422 ODA65079:ODC65422 OMW65079:OMY65422 OWS65079:OWU65422 PGO65079:PGQ65422 PQK65079:PQM65422 QAG65079:QAI65422 QKC65079:QKE65422 QTY65079:QUA65422 RDU65079:RDW65422 RNQ65079:RNS65422 RXM65079:RXO65422 SHI65079:SHK65422 SRE65079:SRG65422 TBA65079:TBC65422 TKW65079:TKY65422 TUS65079:TUU65422 UEO65079:UEQ65422 UOK65079:UOM65422 UYG65079:UYI65422 VIC65079:VIE65422 VRY65079:VSA65422 WBU65079:WBW65422 WLQ65079:WLS65422 WVM65079:WVO65422 E130615:G130958 JA130615:JC130958 SW130615:SY130958 ACS130615:ACU130958 AMO130615:AMQ130958 AWK130615:AWM130958 BGG130615:BGI130958 BQC130615:BQE130958 BZY130615:CAA130958 CJU130615:CJW130958 CTQ130615:CTS130958 DDM130615:DDO130958 DNI130615:DNK130958 DXE130615:DXG130958 EHA130615:EHC130958 EQW130615:EQY130958 FAS130615:FAU130958 FKO130615:FKQ130958 FUK130615:FUM130958 GEG130615:GEI130958 GOC130615:GOE130958 GXY130615:GYA130958 HHU130615:HHW130958 HRQ130615:HRS130958 IBM130615:IBO130958 ILI130615:ILK130958 IVE130615:IVG130958 JFA130615:JFC130958 JOW130615:JOY130958 JYS130615:JYU130958 KIO130615:KIQ130958 KSK130615:KSM130958 LCG130615:LCI130958 LMC130615:LME130958 LVY130615:LWA130958 MFU130615:MFW130958 MPQ130615:MPS130958 MZM130615:MZO130958 NJI130615:NJK130958 NTE130615:NTG130958 ODA130615:ODC130958 OMW130615:OMY130958 OWS130615:OWU130958 PGO130615:PGQ130958 PQK130615:PQM130958 QAG130615:QAI130958 QKC130615:QKE130958 QTY130615:QUA130958 RDU130615:RDW130958 RNQ130615:RNS130958 RXM130615:RXO130958 SHI130615:SHK130958 SRE130615:SRG130958 TBA130615:TBC130958 TKW130615:TKY130958 TUS130615:TUU130958 UEO130615:UEQ130958 UOK130615:UOM130958 UYG130615:UYI130958 VIC130615:VIE130958 VRY130615:VSA130958 WBU130615:WBW130958 WLQ130615:WLS130958 WVM130615:WVO130958 E196151:G196494 JA196151:JC196494 SW196151:SY196494 ACS196151:ACU196494 AMO196151:AMQ196494 AWK196151:AWM196494 BGG196151:BGI196494 BQC196151:BQE196494 BZY196151:CAA196494 CJU196151:CJW196494 CTQ196151:CTS196494 DDM196151:DDO196494 DNI196151:DNK196494 DXE196151:DXG196494 EHA196151:EHC196494 EQW196151:EQY196494 FAS196151:FAU196494 FKO196151:FKQ196494 FUK196151:FUM196494 GEG196151:GEI196494 GOC196151:GOE196494 GXY196151:GYA196494 HHU196151:HHW196494 HRQ196151:HRS196494 IBM196151:IBO196494 ILI196151:ILK196494 IVE196151:IVG196494 JFA196151:JFC196494 JOW196151:JOY196494 JYS196151:JYU196494 KIO196151:KIQ196494 KSK196151:KSM196494 LCG196151:LCI196494 LMC196151:LME196494 LVY196151:LWA196494 MFU196151:MFW196494 MPQ196151:MPS196494 MZM196151:MZO196494 NJI196151:NJK196494 NTE196151:NTG196494 ODA196151:ODC196494 OMW196151:OMY196494 OWS196151:OWU196494 PGO196151:PGQ196494 PQK196151:PQM196494 QAG196151:QAI196494 QKC196151:QKE196494 QTY196151:QUA196494 RDU196151:RDW196494 RNQ196151:RNS196494 RXM196151:RXO196494 SHI196151:SHK196494 SRE196151:SRG196494 TBA196151:TBC196494 TKW196151:TKY196494 TUS196151:TUU196494 UEO196151:UEQ196494 UOK196151:UOM196494 UYG196151:UYI196494 VIC196151:VIE196494 VRY196151:VSA196494 WBU196151:WBW196494 WLQ196151:WLS196494 WVM196151:WVO196494 E261687:G262030 JA261687:JC262030 SW261687:SY262030 ACS261687:ACU262030 AMO261687:AMQ262030 AWK261687:AWM262030 BGG261687:BGI262030 BQC261687:BQE262030 BZY261687:CAA262030 CJU261687:CJW262030 CTQ261687:CTS262030 DDM261687:DDO262030 DNI261687:DNK262030 DXE261687:DXG262030 EHA261687:EHC262030 EQW261687:EQY262030 FAS261687:FAU262030 FKO261687:FKQ262030 FUK261687:FUM262030 GEG261687:GEI262030 GOC261687:GOE262030 GXY261687:GYA262030 HHU261687:HHW262030 HRQ261687:HRS262030 IBM261687:IBO262030 ILI261687:ILK262030 IVE261687:IVG262030 JFA261687:JFC262030 JOW261687:JOY262030 JYS261687:JYU262030 KIO261687:KIQ262030 KSK261687:KSM262030 LCG261687:LCI262030 LMC261687:LME262030 LVY261687:LWA262030 MFU261687:MFW262030 MPQ261687:MPS262030 MZM261687:MZO262030 NJI261687:NJK262030 NTE261687:NTG262030 ODA261687:ODC262030 OMW261687:OMY262030 OWS261687:OWU262030 PGO261687:PGQ262030 PQK261687:PQM262030 QAG261687:QAI262030 QKC261687:QKE262030 QTY261687:QUA262030 RDU261687:RDW262030 RNQ261687:RNS262030 RXM261687:RXO262030 SHI261687:SHK262030 SRE261687:SRG262030 TBA261687:TBC262030 TKW261687:TKY262030 TUS261687:TUU262030 UEO261687:UEQ262030 UOK261687:UOM262030 UYG261687:UYI262030 VIC261687:VIE262030 VRY261687:VSA262030 WBU261687:WBW262030 WLQ261687:WLS262030 WVM261687:WVO262030 E327223:G327566 JA327223:JC327566 SW327223:SY327566 ACS327223:ACU327566 AMO327223:AMQ327566 AWK327223:AWM327566 BGG327223:BGI327566 BQC327223:BQE327566 BZY327223:CAA327566 CJU327223:CJW327566 CTQ327223:CTS327566 DDM327223:DDO327566 DNI327223:DNK327566 DXE327223:DXG327566 EHA327223:EHC327566 EQW327223:EQY327566 FAS327223:FAU327566 FKO327223:FKQ327566 FUK327223:FUM327566 GEG327223:GEI327566 GOC327223:GOE327566 GXY327223:GYA327566 HHU327223:HHW327566 HRQ327223:HRS327566 IBM327223:IBO327566 ILI327223:ILK327566 IVE327223:IVG327566 JFA327223:JFC327566 JOW327223:JOY327566 JYS327223:JYU327566 KIO327223:KIQ327566 KSK327223:KSM327566 LCG327223:LCI327566 LMC327223:LME327566 LVY327223:LWA327566 MFU327223:MFW327566 MPQ327223:MPS327566 MZM327223:MZO327566 NJI327223:NJK327566 NTE327223:NTG327566 ODA327223:ODC327566 OMW327223:OMY327566 OWS327223:OWU327566 PGO327223:PGQ327566 PQK327223:PQM327566 QAG327223:QAI327566 QKC327223:QKE327566 QTY327223:QUA327566 RDU327223:RDW327566 RNQ327223:RNS327566 RXM327223:RXO327566 SHI327223:SHK327566 SRE327223:SRG327566 TBA327223:TBC327566 TKW327223:TKY327566 TUS327223:TUU327566 UEO327223:UEQ327566 UOK327223:UOM327566 UYG327223:UYI327566 VIC327223:VIE327566 VRY327223:VSA327566 WBU327223:WBW327566 WLQ327223:WLS327566 WVM327223:WVO327566 E392759:G393102 JA392759:JC393102 SW392759:SY393102 ACS392759:ACU393102 AMO392759:AMQ393102 AWK392759:AWM393102 BGG392759:BGI393102 BQC392759:BQE393102 BZY392759:CAA393102 CJU392759:CJW393102 CTQ392759:CTS393102 DDM392759:DDO393102 DNI392759:DNK393102 DXE392759:DXG393102 EHA392759:EHC393102 EQW392759:EQY393102 FAS392759:FAU393102 FKO392759:FKQ393102 FUK392759:FUM393102 GEG392759:GEI393102 GOC392759:GOE393102 GXY392759:GYA393102 HHU392759:HHW393102 HRQ392759:HRS393102 IBM392759:IBO393102 ILI392759:ILK393102 IVE392759:IVG393102 JFA392759:JFC393102 JOW392759:JOY393102 JYS392759:JYU393102 KIO392759:KIQ393102 KSK392759:KSM393102 LCG392759:LCI393102 LMC392759:LME393102 LVY392759:LWA393102 MFU392759:MFW393102 MPQ392759:MPS393102 MZM392759:MZO393102 NJI392759:NJK393102 NTE392759:NTG393102 ODA392759:ODC393102 OMW392759:OMY393102 OWS392759:OWU393102 PGO392759:PGQ393102 PQK392759:PQM393102 QAG392759:QAI393102 QKC392759:QKE393102 QTY392759:QUA393102 RDU392759:RDW393102 RNQ392759:RNS393102 RXM392759:RXO393102 SHI392759:SHK393102 SRE392759:SRG393102 TBA392759:TBC393102 TKW392759:TKY393102 TUS392759:TUU393102 UEO392759:UEQ393102 UOK392759:UOM393102 UYG392759:UYI393102 VIC392759:VIE393102 VRY392759:VSA393102 WBU392759:WBW393102 WLQ392759:WLS393102 WVM392759:WVO393102 E458295:G458638 JA458295:JC458638 SW458295:SY458638 ACS458295:ACU458638 AMO458295:AMQ458638 AWK458295:AWM458638 BGG458295:BGI458638 BQC458295:BQE458638 BZY458295:CAA458638 CJU458295:CJW458638 CTQ458295:CTS458638 DDM458295:DDO458638 DNI458295:DNK458638 DXE458295:DXG458638 EHA458295:EHC458638 EQW458295:EQY458638 FAS458295:FAU458638 FKO458295:FKQ458638 FUK458295:FUM458638 GEG458295:GEI458638 GOC458295:GOE458638 GXY458295:GYA458638 HHU458295:HHW458638 HRQ458295:HRS458638 IBM458295:IBO458638 ILI458295:ILK458638 IVE458295:IVG458638 JFA458295:JFC458638 JOW458295:JOY458638 JYS458295:JYU458638 KIO458295:KIQ458638 KSK458295:KSM458638 LCG458295:LCI458638 LMC458295:LME458638 LVY458295:LWA458638 MFU458295:MFW458638 MPQ458295:MPS458638 MZM458295:MZO458638 NJI458295:NJK458638 NTE458295:NTG458638 ODA458295:ODC458638 OMW458295:OMY458638 OWS458295:OWU458638 PGO458295:PGQ458638 PQK458295:PQM458638 QAG458295:QAI458638 QKC458295:QKE458638 QTY458295:QUA458638 RDU458295:RDW458638 RNQ458295:RNS458638 RXM458295:RXO458638 SHI458295:SHK458638 SRE458295:SRG458638 TBA458295:TBC458638 TKW458295:TKY458638 TUS458295:TUU458638 UEO458295:UEQ458638 UOK458295:UOM458638 UYG458295:UYI458638 VIC458295:VIE458638 VRY458295:VSA458638 WBU458295:WBW458638 WLQ458295:WLS458638 WVM458295:WVO458638 E523831:G524174 JA523831:JC524174 SW523831:SY524174 ACS523831:ACU524174 AMO523831:AMQ524174 AWK523831:AWM524174 BGG523831:BGI524174 BQC523831:BQE524174 BZY523831:CAA524174 CJU523831:CJW524174 CTQ523831:CTS524174 DDM523831:DDO524174 DNI523831:DNK524174 DXE523831:DXG524174 EHA523831:EHC524174 EQW523831:EQY524174 FAS523831:FAU524174 FKO523831:FKQ524174 FUK523831:FUM524174 GEG523831:GEI524174 GOC523831:GOE524174 GXY523831:GYA524174 HHU523831:HHW524174 HRQ523831:HRS524174 IBM523831:IBO524174 ILI523831:ILK524174 IVE523831:IVG524174 JFA523831:JFC524174 JOW523831:JOY524174 JYS523831:JYU524174 KIO523831:KIQ524174 KSK523831:KSM524174 LCG523831:LCI524174 LMC523831:LME524174 LVY523831:LWA524174 MFU523831:MFW524174 MPQ523831:MPS524174 MZM523831:MZO524174 NJI523831:NJK524174 NTE523831:NTG524174 ODA523831:ODC524174 OMW523831:OMY524174 OWS523831:OWU524174 PGO523831:PGQ524174 PQK523831:PQM524174 QAG523831:QAI524174 QKC523831:QKE524174 QTY523831:QUA524174 RDU523831:RDW524174 RNQ523831:RNS524174 RXM523831:RXO524174 SHI523831:SHK524174 SRE523831:SRG524174 TBA523831:TBC524174 TKW523831:TKY524174 TUS523831:TUU524174 UEO523831:UEQ524174 UOK523831:UOM524174 UYG523831:UYI524174 VIC523831:VIE524174 VRY523831:VSA524174 WBU523831:WBW524174 WLQ523831:WLS524174 WVM523831:WVO524174 E589367:G589710 JA589367:JC589710 SW589367:SY589710 ACS589367:ACU589710 AMO589367:AMQ589710 AWK589367:AWM589710 BGG589367:BGI589710 BQC589367:BQE589710 BZY589367:CAA589710 CJU589367:CJW589710 CTQ589367:CTS589710 DDM589367:DDO589710 DNI589367:DNK589710 DXE589367:DXG589710 EHA589367:EHC589710 EQW589367:EQY589710 FAS589367:FAU589710 FKO589367:FKQ589710 FUK589367:FUM589710 GEG589367:GEI589710 GOC589367:GOE589710 GXY589367:GYA589710 HHU589367:HHW589710 HRQ589367:HRS589710 IBM589367:IBO589710 ILI589367:ILK589710 IVE589367:IVG589710 JFA589367:JFC589710 JOW589367:JOY589710 JYS589367:JYU589710 KIO589367:KIQ589710 KSK589367:KSM589710 LCG589367:LCI589710 LMC589367:LME589710 LVY589367:LWA589710 MFU589367:MFW589710 MPQ589367:MPS589710 MZM589367:MZO589710 NJI589367:NJK589710 NTE589367:NTG589710 ODA589367:ODC589710 OMW589367:OMY589710 OWS589367:OWU589710 PGO589367:PGQ589710 PQK589367:PQM589710 QAG589367:QAI589710 QKC589367:QKE589710 QTY589367:QUA589710 RDU589367:RDW589710 RNQ589367:RNS589710 RXM589367:RXO589710 SHI589367:SHK589710 SRE589367:SRG589710 TBA589367:TBC589710 TKW589367:TKY589710 TUS589367:TUU589710 UEO589367:UEQ589710 UOK589367:UOM589710 UYG589367:UYI589710 VIC589367:VIE589710 VRY589367:VSA589710 WBU589367:WBW589710 WLQ589367:WLS589710 WVM589367:WVO589710 E654903:G655246 JA654903:JC655246 SW654903:SY655246 ACS654903:ACU655246 AMO654903:AMQ655246 AWK654903:AWM655246 BGG654903:BGI655246 BQC654903:BQE655246 BZY654903:CAA655246 CJU654903:CJW655246 CTQ654903:CTS655246 DDM654903:DDO655246 DNI654903:DNK655246 DXE654903:DXG655246 EHA654903:EHC655246 EQW654903:EQY655246 FAS654903:FAU655246 FKO654903:FKQ655246 FUK654903:FUM655246 GEG654903:GEI655246 GOC654903:GOE655246 GXY654903:GYA655246 HHU654903:HHW655246 HRQ654903:HRS655246 IBM654903:IBO655246 ILI654903:ILK655246 IVE654903:IVG655246 JFA654903:JFC655246 JOW654903:JOY655246 JYS654903:JYU655246 KIO654903:KIQ655246 KSK654903:KSM655246 LCG654903:LCI655246 LMC654903:LME655246 LVY654903:LWA655246 MFU654903:MFW655246 MPQ654903:MPS655246 MZM654903:MZO655246 NJI654903:NJK655246 NTE654903:NTG655246 ODA654903:ODC655246 OMW654903:OMY655246 OWS654903:OWU655246 PGO654903:PGQ655246 PQK654903:PQM655246 QAG654903:QAI655246 QKC654903:QKE655246 QTY654903:QUA655246 RDU654903:RDW655246 RNQ654903:RNS655246 RXM654903:RXO655246 SHI654903:SHK655246 SRE654903:SRG655246 TBA654903:TBC655246 TKW654903:TKY655246 TUS654903:TUU655246 UEO654903:UEQ655246 UOK654903:UOM655246 UYG654903:UYI655246 VIC654903:VIE655246 VRY654903:VSA655246 WBU654903:WBW655246 WLQ654903:WLS655246 WVM654903:WVO655246 E720439:G720782 JA720439:JC720782 SW720439:SY720782 ACS720439:ACU720782 AMO720439:AMQ720782 AWK720439:AWM720782 BGG720439:BGI720782 BQC720439:BQE720782 BZY720439:CAA720782 CJU720439:CJW720782 CTQ720439:CTS720782 DDM720439:DDO720782 DNI720439:DNK720782 DXE720439:DXG720782 EHA720439:EHC720782 EQW720439:EQY720782 FAS720439:FAU720782 FKO720439:FKQ720782 FUK720439:FUM720782 GEG720439:GEI720782 GOC720439:GOE720782 GXY720439:GYA720782 HHU720439:HHW720782 HRQ720439:HRS720782 IBM720439:IBO720782 ILI720439:ILK720782 IVE720439:IVG720782 JFA720439:JFC720782 JOW720439:JOY720782 JYS720439:JYU720782 KIO720439:KIQ720782 KSK720439:KSM720782 LCG720439:LCI720782 LMC720439:LME720782 LVY720439:LWA720782 MFU720439:MFW720782 MPQ720439:MPS720782 MZM720439:MZO720782 NJI720439:NJK720782 NTE720439:NTG720782 ODA720439:ODC720782 OMW720439:OMY720782 OWS720439:OWU720782 PGO720439:PGQ720782 PQK720439:PQM720782 QAG720439:QAI720782 QKC720439:QKE720782 QTY720439:QUA720782 RDU720439:RDW720782 RNQ720439:RNS720782 RXM720439:RXO720782 SHI720439:SHK720782 SRE720439:SRG720782 TBA720439:TBC720782 TKW720439:TKY720782 TUS720439:TUU720782 UEO720439:UEQ720782 UOK720439:UOM720782 UYG720439:UYI720782 VIC720439:VIE720782 VRY720439:VSA720782 WBU720439:WBW720782 WLQ720439:WLS720782 WVM720439:WVO720782 E785975:G786318 JA785975:JC786318 SW785975:SY786318 ACS785975:ACU786318 AMO785975:AMQ786318 AWK785975:AWM786318 BGG785975:BGI786318 BQC785975:BQE786318 BZY785975:CAA786318 CJU785975:CJW786318 CTQ785975:CTS786318 DDM785975:DDO786318 DNI785975:DNK786318 DXE785975:DXG786318 EHA785975:EHC786318 EQW785975:EQY786318 FAS785975:FAU786318 FKO785975:FKQ786318 FUK785975:FUM786318 GEG785975:GEI786318 GOC785975:GOE786318 GXY785975:GYA786318 HHU785975:HHW786318 HRQ785975:HRS786318 IBM785975:IBO786318 ILI785975:ILK786318 IVE785975:IVG786318 JFA785975:JFC786318 JOW785975:JOY786318 JYS785975:JYU786318 KIO785975:KIQ786318 KSK785975:KSM786318 LCG785975:LCI786318 LMC785975:LME786318 LVY785975:LWA786318 MFU785975:MFW786318 MPQ785975:MPS786318 MZM785975:MZO786318 NJI785975:NJK786318 NTE785975:NTG786318 ODA785975:ODC786318 OMW785975:OMY786318 OWS785975:OWU786318 PGO785975:PGQ786318 PQK785975:PQM786318 QAG785975:QAI786318 QKC785975:QKE786318 QTY785975:QUA786318 RDU785975:RDW786318 RNQ785975:RNS786318 RXM785975:RXO786318 SHI785975:SHK786318 SRE785975:SRG786318 TBA785975:TBC786318 TKW785975:TKY786318 TUS785975:TUU786318 UEO785975:UEQ786318 UOK785975:UOM786318 UYG785975:UYI786318 VIC785975:VIE786318 VRY785975:VSA786318 WBU785975:WBW786318 WLQ785975:WLS786318 WVM785975:WVO786318 E851511:G851854 JA851511:JC851854 SW851511:SY851854 ACS851511:ACU851854 AMO851511:AMQ851854 AWK851511:AWM851854 BGG851511:BGI851854 BQC851511:BQE851854 BZY851511:CAA851854 CJU851511:CJW851854 CTQ851511:CTS851854 DDM851511:DDO851854 DNI851511:DNK851854 DXE851511:DXG851854 EHA851511:EHC851854 EQW851511:EQY851854 FAS851511:FAU851854 FKO851511:FKQ851854 FUK851511:FUM851854 GEG851511:GEI851854 GOC851511:GOE851854 GXY851511:GYA851854 HHU851511:HHW851854 HRQ851511:HRS851854 IBM851511:IBO851854 ILI851511:ILK851854 IVE851511:IVG851854 JFA851511:JFC851854 JOW851511:JOY851854 JYS851511:JYU851854 KIO851511:KIQ851854 KSK851511:KSM851854 LCG851511:LCI851854 LMC851511:LME851854 LVY851511:LWA851854 MFU851511:MFW851854 MPQ851511:MPS851854 MZM851511:MZO851854 NJI851511:NJK851854 NTE851511:NTG851854 ODA851511:ODC851854 OMW851511:OMY851854 OWS851511:OWU851854 PGO851511:PGQ851854 PQK851511:PQM851854 QAG851511:QAI851854 QKC851511:QKE851854 QTY851511:QUA851854 RDU851511:RDW851854 RNQ851511:RNS851854 RXM851511:RXO851854 SHI851511:SHK851854 SRE851511:SRG851854 TBA851511:TBC851854 TKW851511:TKY851854 TUS851511:TUU851854 UEO851511:UEQ851854 UOK851511:UOM851854 UYG851511:UYI851854 VIC851511:VIE851854 VRY851511:VSA851854 WBU851511:WBW851854 WLQ851511:WLS851854 WVM851511:WVO851854 E917047:G917390 JA917047:JC917390 SW917047:SY917390 ACS917047:ACU917390 AMO917047:AMQ917390 AWK917047:AWM917390 BGG917047:BGI917390 BQC917047:BQE917390 BZY917047:CAA917390 CJU917047:CJW917390 CTQ917047:CTS917390 DDM917047:DDO917390 DNI917047:DNK917390 DXE917047:DXG917390 EHA917047:EHC917390 EQW917047:EQY917390 FAS917047:FAU917390 FKO917047:FKQ917390 FUK917047:FUM917390 GEG917047:GEI917390 GOC917047:GOE917390 GXY917047:GYA917390 HHU917047:HHW917390 HRQ917047:HRS917390 IBM917047:IBO917390 ILI917047:ILK917390 IVE917047:IVG917390 JFA917047:JFC917390 JOW917047:JOY917390 JYS917047:JYU917390 KIO917047:KIQ917390 KSK917047:KSM917390 LCG917047:LCI917390 LMC917047:LME917390 LVY917047:LWA917390 MFU917047:MFW917390 MPQ917047:MPS917390 MZM917047:MZO917390 NJI917047:NJK917390 NTE917047:NTG917390 ODA917047:ODC917390 OMW917047:OMY917390 OWS917047:OWU917390 PGO917047:PGQ917390 PQK917047:PQM917390 QAG917047:QAI917390 QKC917047:QKE917390 QTY917047:QUA917390 RDU917047:RDW917390 RNQ917047:RNS917390 RXM917047:RXO917390 SHI917047:SHK917390 SRE917047:SRG917390 TBA917047:TBC917390 TKW917047:TKY917390 TUS917047:TUU917390 UEO917047:UEQ917390 UOK917047:UOM917390 UYG917047:UYI917390 VIC917047:VIE917390 VRY917047:VSA917390 WBU917047:WBW917390 WLQ917047:WLS917390 WVM917047:WVO917390 E982583:G982926 JA982583:JC982926 SW982583:SY982926 ACS982583:ACU982926 AMO982583:AMQ982926 AWK982583:AWM982926 BGG982583:BGI982926 BQC982583:BQE982926 BZY982583:CAA982926 CJU982583:CJW982926 CTQ982583:CTS982926 DDM982583:DDO982926 DNI982583:DNK982926 DXE982583:DXG982926 EHA982583:EHC982926 EQW982583:EQY982926 FAS982583:FAU982926 FKO982583:FKQ982926 FUK982583:FUM982926 GEG982583:GEI982926 GOC982583:GOE982926 GXY982583:GYA982926 HHU982583:HHW982926 HRQ982583:HRS982926 IBM982583:IBO982926 ILI982583:ILK982926 IVE982583:IVG982926 JFA982583:JFC982926 JOW982583:JOY982926 JYS982583:JYU982926 KIO982583:KIQ982926 KSK982583:KSM982926 LCG982583:LCI982926 LMC982583:LME982926 LVY982583:LWA982926 MFU982583:MFW982926 MPQ982583:MPS982926 MZM982583:MZO982926 NJI982583:NJK982926 NTE982583:NTG982926 ODA982583:ODC982926 OMW982583:OMY982926 OWS982583:OWU982926 PGO982583:PGQ982926 PQK982583:PQM982926 QAG982583:QAI982926 QKC982583:QKE982926 QTY982583:QUA982926 RDU982583:RDW982926 RNQ982583:RNS982926 RXM982583:RXO982926 SHI982583:SHK982926 SRE982583:SRG982926 TBA982583:TBC982926 TKW982583:TKY982926 TUS982583:TUU982926 UEO982583:UEQ982926 UOK982583:UOM982926 UYG982583:UYI982926 VIC982583:VIE982926 VRY982583:VSA982926 WBU982583:WBW982926 WLQ982583:WLS982926 WVM982583:WVO982926"/>
    <dataValidation type="list" allowBlank="1" showInputMessage="1" showErrorMessage="1" sqref="T4:U63 JP4:JQ63 TL4:TM63 ADH4:ADI63 AND4:ANE63 AWZ4:AXA63 BGV4:BGW63 BQR4:BQS63 CAN4:CAO63 CKJ4:CKK63 CUF4:CUG63 DEB4:DEC63 DNX4:DNY63 DXT4:DXU63 EHP4:EHQ63 ERL4:ERM63 FBH4:FBI63 FLD4:FLE63 FUZ4:FVA63 GEV4:GEW63 GOR4:GOS63 GYN4:GYO63 HIJ4:HIK63 HSF4:HSG63 ICB4:ICC63 ILX4:ILY63 IVT4:IVU63 JFP4:JFQ63 JPL4:JPM63 JZH4:JZI63 KJD4:KJE63 KSZ4:KTA63 LCV4:LCW63 LMR4:LMS63 LWN4:LWO63 MGJ4:MGK63 MQF4:MQG63 NAB4:NAC63 NJX4:NJY63 NTT4:NTU63 ODP4:ODQ63 ONL4:ONM63 OXH4:OXI63 PHD4:PHE63 PQZ4:PRA63 QAV4:QAW63 QKR4:QKS63 QUN4:QUO63 REJ4:REK63 ROF4:ROG63 RYB4:RYC63 SHX4:SHY63 SRT4:SRU63 TBP4:TBQ63 TLL4:TLM63 TVH4:TVI63 UFD4:UFE63 UOZ4:UPA63 UYV4:UYW63 VIR4:VIS63 VSN4:VSO63 WCJ4:WCK63 WMF4:WMG63 WWB4:WWC63 T65079:U65422 JP65079:JQ65422 TL65079:TM65422 ADH65079:ADI65422 AND65079:ANE65422 AWZ65079:AXA65422 BGV65079:BGW65422 BQR65079:BQS65422 CAN65079:CAO65422 CKJ65079:CKK65422 CUF65079:CUG65422 DEB65079:DEC65422 DNX65079:DNY65422 DXT65079:DXU65422 EHP65079:EHQ65422 ERL65079:ERM65422 FBH65079:FBI65422 FLD65079:FLE65422 FUZ65079:FVA65422 GEV65079:GEW65422 GOR65079:GOS65422 GYN65079:GYO65422 HIJ65079:HIK65422 HSF65079:HSG65422 ICB65079:ICC65422 ILX65079:ILY65422 IVT65079:IVU65422 JFP65079:JFQ65422 JPL65079:JPM65422 JZH65079:JZI65422 KJD65079:KJE65422 KSZ65079:KTA65422 LCV65079:LCW65422 LMR65079:LMS65422 LWN65079:LWO65422 MGJ65079:MGK65422 MQF65079:MQG65422 NAB65079:NAC65422 NJX65079:NJY65422 NTT65079:NTU65422 ODP65079:ODQ65422 ONL65079:ONM65422 OXH65079:OXI65422 PHD65079:PHE65422 PQZ65079:PRA65422 QAV65079:QAW65422 QKR65079:QKS65422 QUN65079:QUO65422 REJ65079:REK65422 ROF65079:ROG65422 RYB65079:RYC65422 SHX65079:SHY65422 SRT65079:SRU65422 TBP65079:TBQ65422 TLL65079:TLM65422 TVH65079:TVI65422 UFD65079:UFE65422 UOZ65079:UPA65422 UYV65079:UYW65422 VIR65079:VIS65422 VSN65079:VSO65422 WCJ65079:WCK65422 WMF65079:WMG65422 WWB65079:WWC65422 T130615:U130958 JP130615:JQ130958 TL130615:TM130958 ADH130615:ADI130958 AND130615:ANE130958 AWZ130615:AXA130958 BGV130615:BGW130958 BQR130615:BQS130958 CAN130615:CAO130958 CKJ130615:CKK130958 CUF130615:CUG130958 DEB130615:DEC130958 DNX130615:DNY130958 DXT130615:DXU130958 EHP130615:EHQ130958 ERL130615:ERM130958 FBH130615:FBI130958 FLD130615:FLE130958 FUZ130615:FVA130958 GEV130615:GEW130958 GOR130615:GOS130958 GYN130615:GYO130958 HIJ130615:HIK130958 HSF130615:HSG130958 ICB130615:ICC130958 ILX130615:ILY130958 IVT130615:IVU130958 JFP130615:JFQ130958 JPL130615:JPM130958 JZH130615:JZI130958 KJD130615:KJE130958 KSZ130615:KTA130958 LCV130615:LCW130958 LMR130615:LMS130958 LWN130615:LWO130958 MGJ130615:MGK130958 MQF130615:MQG130958 NAB130615:NAC130958 NJX130615:NJY130958 NTT130615:NTU130958 ODP130615:ODQ130958 ONL130615:ONM130958 OXH130615:OXI130958 PHD130615:PHE130958 PQZ130615:PRA130958 QAV130615:QAW130958 QKR130615:QKS130958 QUN130615:QUO130958 REJ130615:REK130958 ROF130615:ROG130958 RYB130615:RYC130958 SHX130615:SHY130958 SRT130615:SRU130958 TBP130615:TBQ130958 TLL130615:TLM130958 TVH130615:TVI130958 UFD130615:UFE130958 UOZ130615:UPA130958 UYV130615:UYW130958 VIR130615:VIS130958 VSN130615:VSO130958 WCJ130615:WCK130958 WMF130615:WMG130958 WWB130615:WWC130958 T196151:U196494 JP196151:JQ196494 TL196151:TM196494 ADH196151:ADI196494 AND196151:ANE196494 AWZ196151:AXA196494 BGV196151:BGW196494 BQR196151:BQS196494 CAN196151:CAO196494 CKJ196151:CKK196494 CUF196151:CUG196494 DEB196151:DEC196494 DNX196151:DNY196494 DXT196151:DXU196494 EHP196151:EHQ196494 ERL196151:ERM196494 FBH196151:FBI196494 FLD196151:FLE196494 FUZ196151:FVA196494 GEV196151:GEW196494 GOR196151:GOS196494 GYN196151:GYO196494 HIJ196151:HIK196494 HSF196151:HSG196494 ICB196151:ICC196494 ILX196151:ILY196494 IVT196151:IVU196494 JFP196151:JFQ196494 JPL196151:JPM196494 JZH196151:JZI196494 KJD196151:KJE196494 KSZ196151:KTA196494 LCV196151:LCW196494 LMR196151:LMS196494 LWN196151:LWO196494 MGJ196151:MGK196494 MQF196151:MQG196494 NAB196151:NAC196494 NJX196151:NJY196494 NTT196151:NTU196494 ODP196151:ODQ196494 ONL196151:ONM196494 OXH196151:OXI196494 PHD196151:PHE196494 PQZ196151:PRA196494 QAV196151:QAW196494 QKR196151:QKS196494 QUN196151:QUO196494 REJ196151:REK196494 ROF196151:ROG196494 RYB196151:RYC196494 SHX196151:SHY196494 SRT196151:SRU196494 TBP196151:TBQ196494 TLL196151:TLM196494 TVH196151:TVI196494 UFD196151:UFE196494 UOZ196151:UPA196494 UYV196151:UYW196494 VIR196151:VIS196494 VSN196151:VSO196494 WCJ196151:WCK196494 WMF196151:WMG196494 WWB196151:WWC196494 T261687:U262030 JP261687:JQ262030 TL261687:TM262030 ADH261687:ADI262030 AND261687:ANE262030 AWZ261687:AXA262030 BGV261687:BGW262030 BQR261687:BQS262030 CAN261687:CAO262030 CKJ261687:CKK262030 CUF261687:CUG262030 DEB261687:DEC262030 DNX261687:DNY262030 DXT261687:DXU262030 EHP261687:EHQ262030 ERL261687:ERM262030 FBH261687:FBI262030 FLD261687:FLE262030 FUZ261687:FVA262030 GEV261687:GEW262030 GOR261687:GOS262030 GYN261687:GYO262030 HIJ261687:HIK262030 HSF261687:HSG262030 ICB261687:ICC262030 ILX261687:ILY262030 IVT261687:IVU262030 JFP261687:JFQ262030 JPL261687:JPM262030 JZH261687:JZI262030 KJD261687:KJE262030 KSZ261687:KTA262030 LCV261687:LCW262030 LMR261687:LMS262030 LWN261687:LWO262030 MGJ261687:MGK262030 MQF261687:MQG262030 NAB261687:NAC262030 NJX261687:NJY262030 NTT261687:NTU262030 ODP261687:ODQ262030 ONL261687:ONM262030 OXH261687:OXI262030 PHD261687:PHE262030 PQZ261687:PRA262030 QAV261687:QAW262030 QKR261687:QKS262030 QUN261687:QUO262030 REJ261687:REK262030 ROF261687:ROG262030 RYB261687:RYC262030 SHX261687:SHY262030 SRT261687:SRU262030 TBP261687:TBQ262030 TLL261687:TLM262030 TVH261687:TVI262030 UFD261687:UFE262030 UOZ261687:UPA262030 UYV261687:UYW262030 VIR261687:VIS262030 VSN261687:VSO262030 WCJ261687:WCK262030 WMF261687:WMG262030 WWB261687:WWC262030 T327223:U327566 JP327223:JQ327566 TL327223:TM327566 ADH327223:ADI327566 AND327223:ANE327566 AWZ327223:AXA327566 BGV327223:BGW327566 BQR327223:BQS327566 CAN327223:CAO327566 CKJ327223:CKK327566 CUF327223:CUG327566 DEB327223:DEC327566 DNX327223:DNY327566 DXT327223:DXU327566 EHP327223:EHQ327566 ERL327223:ERM327566 FBH327223:FBI327566 FLD327223:FLE327566 FUZ327223:FVA327566 GEV327223:GEW327566 GOR327223:GOS327566 GYN327223:GYO327566 HIJ327223:HIK327566 HSF327223:HSG327566 ICB327223:ICC327566 ILX327223:ILY327566 IVT327223:IVU327566 JFP327223:JFQ327566 JPL327223:JPM327566 JZH327223:JZI327566 KJD327223:KJE327566 KSZ327223:KTA327566 LCV327223:LCW327566 LMR327223:LMS327566 LWN327223:LWO327566 MGJ327223:MGK327566 MQF327223:MQG327566 NAB327223:NAC327566 NJX327223:NJY327566 NTT327223:NTU327566 ODP327223:ODQ327566 ONL327223:ONM327566 OXH327223:OXI327566 PHD327223:PHE327566 PQZ327223:PRA327566 QAV327223:QAW327566 QKR327223:QKS327566 QUN327223:QUO327566 REJ327223:REK327566 ROF327223:ROG327566 RYB327223:RYC327566 SHX327223:SHY327566 SRT327223:SRU327566 TBP327223:TBQ327566 TLL327223:TLM327566 TVH327223:TVI327566 UFD327223:UFE327566 UOZ327223:UPA327566 UYV327223:UYW327566 VIR327223:VIS327566 VSN327223:VSO327566 WCJ327223:WCK327566 WMF327223:WMG327566 WWB327223:WWC327566 T392759:U393102 JP392759:JQ393102 TL392759:TM393102 ADH392759:ADI393102 AND392759:ANE393102 AWZ392759:AXA393102 BGV392759:BGW393102 BQR392759:BQS393102 CAN392759:CAO393102 CKJ392759:CKK393102 CUF392759:CUG393102 DEB392759:DEC393102 DNX392759:DNY393102 DXT392759:DXU393102 EHP392759:EHQ393102 ERL392759:ERM393102 FBH392759:FBI393102 FLD392759:FLE393102 FUZ392759:FVA393102 GEV392759:GEW393102 GOR392759:GOS393102 GYN392759:GYO393102 HIJ392759:HIK393102 HSF392759:HSG393102 ICB392759:ICC393102 ILX392759:ILY393102 IVT392759:IVU393102 JFP392759:JFQ393102 JPL392759:JPM393102 JZH392759:JZI393102 KJD392759:KJE393102 KSZ392759:KTA393102 LCV392759:LCW393102 LMR392759:LMS393102 LWN392759:LWO393102 MGJ392759:MGK393102 MQF392759:MQG393102 NAB392759:NAC393102 NJX392759:NJY393102 NTT392759:NTU393102 ODP392759:ODQ393102 ONL392759:ONM393102 OXH392759:OXI393102 PHD392759:PHE393102 PQZ392759:PRA393102 QAV392759:QAW393102 QKR392759:QKS393102 QUN392759:QUO393102 REJ392759:REK393102 ROF392759:ROG393102 RYB392759:RYC393102 SHX392759:SHY393102 SRT392759:SRU393102 TBP392759:TBQ393102 TLL392759:TLM393102 TVH392759:TVI393102 UFD392759:UFE393102 UOZ392759:UPA393102 UYV392759:UYW393102 VIR392759:VIS393102 VSN392759:VSO393102 WCJ392759:WCK393102 WMF392759:WMG393102 WWB392759:WWC393102 T458295:U458638 JP458295:JQ458638 TL458295:TM458638 ADH458295:ADI458638 AND458295:ANE458638 AWZ458295:AXA458638 BGV458295:BGW458638 BQR458295:BQS458638 CAN458295:CAO458638 CKJ458295:CKK458638 CUF458295:CUG458638 DEB458295:DEC458638 DNX458295:DNY458638 DXT458295:DXU458638 EHP458295:EHQ458638 ERL458295:ERM458638 FBH458295:FBI458638 FLD458295:FLE458638 FUZ458295:FVA458638 GEV458295:GEW458638 GOR458295:GOS458638 GYN458295:GYO458638 HIJ458295:HIK458638 HSF458295:HSG458638 ICB458295:ICC458638 ILX458295:ILY458638 IVT458295:IVU458638 JFP458295:JFQ458638 JPL458295:JPM458638 JZH458295:JZI458638 KJD458295:KJE458638 KSZ458295:KTA458638 LCV458295:LCW458638 LMR458295:LMS458638 LWN458295:LWO458638 MGJ458295:MGK458638 MQF458295:MQG458638 NAB458295:NAC458638 NJX458295:NJY458638 NTT458295:NTU458638 ODP458295:ODQ458638 ONL458295:ONM458638 OXH458295:OXI458638 PHD458295:PHE458638 PQZ458295:PRA458638 QAV458295:QAW458638 QKR458295:QKS458638 QUN458295:QUO458638 REJ458295:REK458638 ROF458295:ROG458638 RYB458295:RYC458638 SHX458295:SHY458638 SRT458295:SRU458638 TBP458295:TBQ458638 TLL458295:TLM458638 TVH458295:TVI458638 UFD458295:UFE458638 UOZ458295:UPA458638 UYV458295:UYW458638 VIR458295:VIS458638 VSN458295:VSO458638 WCJ458295:WCK458638 WMF458295:WMG458638 WWB458295:WWC458638 T523831:U524174 JP523831:JQ524174 TL523831:TM524174 ADH523831:ADI524174 AND523831:ANE524174 AWZ523831:AXA524174 BGV523831:BGW524174 BQR523831:BQS524174 CAN523831:CAO524174 CKJ523831:CKK524174 CUF523831:CUG524174 DEB523831:DEC524174 DNX523831:DNY524174 DXT523831:DXU524174 EHP523831:EHQ524174 ERL523831:ERM524174 FBH523831:FBI524174 FLD523831:FLE524174 FUZ523831:FVA524174 GEV523831:GEW524174 GOR523831:GOS524174 GYN523831:GYO524174 HIJ523831:HIK524174 HSF523831:HSG524174 ICB523831:ICC524174 ILX523831:ILY524174 IVT523831:IVU524174 JFP523831:JFQ524174 JPL523831:JPM524174 JZH523831:JZI524174 KJD523831:KJE524174 KSZ523831:KTA524174 LCV523831:LCW524174 LMR523831:LMS524174 LWN523831:LWO524174 MGJ523831:MGK524174 MQF523831:MQG524174 NAB523831:NAC524174 NJX523831:NJY524174 NTT523831:NTU524174 ODP523831:ODQ524174 ONL523831:ONM524174 OXH523831:OXI524174 PHD523831:PHE524174 PQZ523831:PRA524174 QAV523831:QAW524174 QKR523831:QKS524174 QUN523831:QUO524174 REJ523831:REK524174 ROF523831:ROG524174 RYB523831:RYC524174 SHX523831:SHY524174 SRT523831:SRU524174 TBP523831:TBQ524174 TLL523831:TLM524174 TVH523831:TVI524174 UFD523831:UFE524174 UOZ523831:UPA524174 UYV523831:UYW524174 VIR523831:VIS524174 VSN523831:VSO524174 WCJ523831:WCK524174 WMF523831:WMG524174 WWB523831:WWC524174 T589367:U589710 JP589367:JQ589710 TL589367:TM589710 ADH589367:ADI589710 AND589367:ANE589710 AWZ589367:AXA589710 BGV589367:BGW589710 BQR589367:BQS589710 CAN589367:CAO589710 CKJ589367:CKK589710 CUF589367:CUG589710 DEB589367:DEC589710 DNX589367:DNY589710 DXT589367:DXU589710 EHP589367:EHQ589710 ERL589367:ERM589710 FBH589367:FBI589710 FLD589367:FLE589710 FUZ589367:FVA589710 GEV589367:GEW589710 GOR589367:GOS589710 GYN589367:GYO589710 HIJ589367:HIK589710 HSF589367:HSG589710 ICB589367:ICC589710 ILX589367:ILY589710 IVT589367:IVU589710 JFP589367:JFQ589710 JPL589367:JPM589710 JZH589367:JZI589710 KJD589367:KJE589710 KSZ589367:KTA589710 LCV589367:LCW589710 LMR589367:LMS589710 LWN589367:LWO589710 MGJ589367:MGK589710 MQF589367:MQG589710 NAB589367:NAC589710 NJX589367:NJY589710 NTT589367:NTU589710 ODP589367:ODQ589710 ONL589367:ONM589710 OXH589367:OXI589710 PHD589367:PHE589710 PQZ589367:PRA589710 QAV589367:QAW589710 QKR589367:QKS589710 QUN589367:QUO589710 REJ589367:REK589710 ROF589367:ROG589710 RYB589367:RYC589710 SHX589367:SHY589710 SRT589367:SRU589710 TBP589367:TBQ589710 TLL589367:TLM589710 TVH589367:TVI589710 UFD589367:UFE589710 UOZ589367:UPA589710 UYV589367:UYW589710 VIR589367:VIS589710 VSN589367:VSO589710 WCJ589367:WCK589710 WMF589367:WMG589710 WWB589367:WWC589710 T654903:U655246 JP654903:JQ655246 TL654903:TM655246 ADH654903:ADI655246 AND654903:ANE655246 AWZ654903:AXA655246 BGV654903:BGW655246 BQR654903:BQS655246 CAN654903:CAO655246 CKJ654903:CKK655246 CUF654903:CUG655246 DEB654903:DEC655246 DNX654903:DNY655246 DXT654903:DXU655246 EHP654903:EHQ655246 ERL654903:ERM655246 FBH654903:FBI655246 FLD654903:FLE655246 FUZ654903:FVA655246 GEV654903:GEW655246 GOR654903:GOS655246 GYN654903:GYO655246 HIJ654903:HIK655246 HSF654903:HSG655246 ICB654903:ICC655246 ILX654903:ILY655246 IVT654903:IVU655246 JFP654903:JFQ655246 JPL654903:JPM655246 JZH654903:JZI655246 KJD654903:KJE655246 KSZ654903:KTA655246 LCV654903:LCW655246 LMR654903:LMS655246 LWN654903:LWO655246 MGJ654903:MGK655246 MQF654903:MQG655246 NAB654903:NAC655246 NJX654903:NJY655246 NTT654903:NTU655246 ODP654903:ODQ655246 ONL654903:ONM655246 OXH654903:OXI655246 PHD654903:PHE655246 PQZ654903:PRA655246 QAV654903:QAW655246 QKR654903:QKS655246 QUN654903:QUO655246 REJ654903:REK655246 ROF654903:ROG655246 RYB654903:RYC655246 SHX654903:SHY655246 SRT654903:SRU655246 TBP654903:TBQ655246 TLL654903:TLM655246 TVH654903:TVI655246 UFD654903:UFE655246 UOZ654903:UPA655246 UYV654903:UYW655246 VIR654903:VIS655246 VSN654903:VSO655246 WCJ654903:WCK655246 WMF654903:WMG655246 WWB654903:WWC655246 T720439:U720782 JP720439:JQ720782 TL720439:TM720782 ADH720439:ADI720782 AND720439:ANE720782 AWZ720439:AXA720782 BGV720439:BGW720782 BQR720439:BQS720782 CAN720439:CAO720782 CKJ720439:CKK720782 CUF720439:CUG720782 DEB720439:DEC720782 DNX720439:DNY720782 DXT720439:DXU720782 EHP720439:EHQ720782 ERL720439:ERM720782 FBH720439:FBI720782 FLD720439:FLE720782 FUZ720439:FVA720782 GEV720439:GEW720782 GOR720439:GOS720782 GYN720439:GYO720782 HIJ720439:HIK720782 HSF720439:HSG720782 ICB720439:ICC720782 ILX720439:ILY720782 IVT720439:IVU720782 JFP720439:JFQ720782 JPL720439:JPM720782 JZH720439:JZI720782 KJD720439:KJE720782 KSZ720439:KTA720782 LCV720439:LCW720782 LMR720439:LMS720782 LWN720439:LWO720782 MGJ720439:MGK720782 MQF720439:MQG720782 NAB720439:NAC720782 NJX720439:NJY720782 NTT720439:NTU720782 ODP720439:ODQ720782 ONL720439:ONM720782 OXH720439:OXI720782 PHD720439:PHE720782 PQZ720439:PRA720782 QAV720439:QAW720782 QKR720439:QKS720782 QUN720439:QUO720782 REJ720439:REK720782 ROF720439:ROG720782 RYB720439:RYC720782 SHX720439:SHY720782 SRT720439:SRU720782 TBP720439:TBQ720782 TLL720439:TLM720782 TVH720439:TVI720782 UFD720439:UFE720782 UOZ720439:UPA720782 UYV720439:UYW720782 VIR720439:VIS720782 VSN720439:VSO720782 WCJ720439:WCK720782 WMF720439:WMG720782 WWB720439:WWC720782 T785975:U786318 JP785975:JQ786318 TL785975:TM786318 ADH785975:ADI786318 AND785975:ANE786318 AWZ785975:AXA786318 BGV785975:BGW786318 BQR785975:BQS786318 CAN785975:CAO786318 CKJ785975:CKK786318 CUF785975:CUG786318 DEB785975:DEC786318 DNX785975:DNY786318 DXT785975:DXU786318 EHP785975:EHQ786318 ERL785975:ERM786318 FBH785975:FBI786318 FLD785975:FLE786318 FUZ785975:FVA786318 GEV785975:GEW786318 GOR785975:GOS786318 GYN785975:GYO786318 HIJ785975:HIK786318 HSF785975:HSG786318 ICB785975:ICC786318 ILX785975:ILY786318 IVT785975:IVU786318 JFP785975:JFQ786318 JPL785975:JPM786318 JZH785975:JZI786318 KJD785975:KJE786318 KSZ785975:KTA786318 LCV785975:LCW786318 LMR785975:LMS786318 LWN785975:LWO786318 MGJ785975:MGK786318 MQF785975:MQG786318 NAB785975:NAC786318 NJX785975:NJY786318 NTT785975:NTU786318 ODP785975:ODQ786318 ONL785975:ONM786318 OXH785975:OXI786318 PHD785975:PHE786318 PQZ785975:PRA786318 QAV785975:QAW786318 QKR785975:QKS786318 QUN785975:QUO786318 REJ785975:REK786318 ROF785975:ROG786318 RYB785975:RYC786318 SHX785975:SHY786318 SRT785975:SRU786318 TBP785975:TBQ786318 TLL785975:TLM786318 TVH785975:TVI786318 UFD785975:UFE786318 UOZ785975:UPA786318 UYV785975:UYW786318 VIR785975:VIS786318 VSN785975:VSO786318 WCJ785975:WCK786318 WMF785975:WMG786318 WWB785975:WWC786318 T851511:U851854 JP851511:JQ851854 TL851511:TM851854 ADH851511:ADI851854 AND851511:ANE851854 AWZ851511:AXA851854 BGV851511:BGW851854 BQR851511:BQS851854 CAN851511:CAO851854 CKJ851511:CKK851854 CUF851511:CUG851854 DEB851511:DEC851854 DNX851511:DNY851854 DXT851511:DXU851854 EHP851511:EHQ851854 ERL851511:ERM851854 FBH851511:FBI851854 FLD851511:FLE851854 FUZ851511:FVA851854 GEV851511:GEW851854 GOR851511:GOS851854 GYN851511:GYO851854 HIJ851511:HIK851854 HSF851511:HSG851854 ICB851511:ICC851854 ILX851511:ILY851854 IVT851511:IVU851854 JFP851511:JFQ851854 JPL851511:JPM851854 JZH851511:JZI851854 KJD851511:KJE851854 KSZ851511:KTA851854 LCV851511:LCW851854 LMR851511:LMS851854 LWN851511:LWO851854 MGJ851511:MGK851854 MQF851511:MQG851854 NAB851511:NAC851854 NJX851511:NJY851854 NTT851511:NTU851854 ODP851511:ODQ851854 ONL851511:ONM851854 OXH851511:OXI851854 PHD851511:PHE851854 PQZ851511:PRA851854 QAV851511:QAW851854 QKR851511:QKS851854 QUN851511:QUO851854 REJ851511:REK851854 ROF851511:ROG851854 RYB851511:RYC851854 SHX851511:SHY851854 SRT851511:SRU851854 TBP851511:TBQ851854 TLL851511:TLM851854 TVH851511:TVI851854 UFD851511:UFE851854 UOZ851511:UPA851854 UYV851511:UYW851854 VIR851511:VIS851854 VSN851511:VSO851854 WCJ851511:WCK851854 WMF851511:WMG851854 WWB851511:WWC851854 T917047:U917390 JP917047:JQ917390 TL917047:TM917390 ADH917047:ADI917390 AND917047:ANE917390 AWZ917047:AXA917390 BGV917047:BGW917390 BQR917047:BQS917390 CAN917047:CAO917390 CKJ917047:CKK917390 CUF917047:CUG917390 DEB917047:DEC917390 DNX917047:DNY917390 DXT917047:DXU917390 EHP917047:EHQ917390 ERL917047:ERM917390 FBH917047:FBI917390 FLD917047:FLE917390 FUZ917047:FVA917390 GEV917047:GEW917390 GOR917047:GOS917390 GYN917047:GYO917390 HIJ917047:HIK917390 HSF917047:HSG917390 ICB917047:ICC917390 ILX917047:ILY917390 IVT917047:IVU917390 JFP917047:JFQ917390 JPL917047:JPM917390 JZH917047:JZI917390 KJD917047:KJE917390 KSZ917047:KTA917390 LCV917047:LCW917390 LMR917047:LMS917390 LWN917047:LWO917390 MGJ917047:MGK917390 MQF917047:MQG917390 NAB917047:NAC917390 NJX917047:NJY917390 NTT917047:NTU917390 ODP917047:ODQ917390 ONL917047:ONM917390 OXH917047:OXI917390 PHD917047:PHE917390 PQZ917047:PRA917390 QAV917047:QAW917390 QKR917047:QKS917390 QUN917047:QUO917390 REJ917047:REK917390 ROF917047:ROG917390 RYB917047:RYC917390 SHX917047:SHY917390 SRT917047:SRU917390 TBP917047:TBQ917390 TLL917047:TLM917390 TVH917047:TVI917390 UFD917047:UFE917390 UOZ917047:UPA917390 UYV917047:UYW917390 VIR917047:VIS917390 VSN917047:VSO917390 WCJ917047:WCK917390 WMF917047:WMG917390 WWB917047:WWC917390 T982583:U982926 JP982583:JQ982926 TL982583:TM982926 ADH982583:ADI982926 AND982583:ANE982926 AWZ982583:AXA982926 BGV982583:BGW982926 BQR982583:BQS982926 CAN982583:CAO982926 CKJ982583:CKK982926 CUF982583:CUG982926 DEB982583:DEC982926 DNX982583:DNY982926 DXT982583:DXU982926 EHP982583:EHQ982926 ERL982583:ERM982926 FBH982583:FBI982926 FLD982583:FLE982926 FUZ982583:FVA982926 GEV982583:GEW982926 GOR982583:GOS982926 GYN982583:GYO982926 HIJ982583:HIK982926 HSF982583:HSG982926 ICB982583:ICC982926 ILX982583:ILY982926 IVT982583:IVU982926 JFP982583:JFQ982926 JPL982583:JPM982926 JZH982583:JZI982926 KJD982583:KJE982926 KSZ982583:KTA982926 LCV982583:LCW982926 LMR982583:LMS982926 LWN982583:LWO982926 MGJ982583:MGK982926 MQF982583:MQG982926 NAB982583:NAC982926 NJX982583:NJY982926 NTT982583:NTU982926 ODP982583:ODQ982926 ONL982583:ONM982926 OXH982583:OXI982926 PHD982583:PHE982926 PQZ982583:PRA982926 QAV982583:QAW982926 QKR982583:QKS982926 QUN982583:QUO982926 REJ982583:REK982926 ROF982583:ROG982926 RYB982583:RYC982926 SHX982583:SHY982926 SRT982583:SRU982926 TBP982583:TBQ982926 TLL982583:TLM982926 TVH982583:TVI982926 UFD982583:UFE982926 UOZ982583:UPA982926 UYV982583:UYW982926 VIR982583:VIS982926 VSN982583:VSO982926 WCJ982583:WCK982926 WMF982583:WMG982926 WWB982583:WWC982926 L4:M63 JH4:JI63 TD4:TE63 ACZ4:ADA63 AMV4:AMW63 AWR4:AWS63 BGN4:BGO63 BQJ4:BQK63 CAF4:CAG63 CKB4:CKC63 CTX4:CTY63 DDT4:DDU63 DNP4:DNQ63 DXL4:DXM63 EHH4:EHI63 ERD4:ERE63 FAZ4:FBA63 FKV4:FKW63 FUR4:FUS63 GEN4:GEO63 GOJ4:GOK63 GYF4:GYG63 HIB4:HIC63 HRX4:HRY63 IBT4:IBU63 ILP4:ILQ63 IVL4:IVM63 JFH4:JFI63 JPD4:JPE63 JYZ4:JZA63 KIV4:KIW63 KSR4:KSS63 LCN4:LCO63 LMJ4:LMK63 LWF4:LWG63 MGB4:MGC63 MPX4:MPY63 MZT4:MZU63 NJP4:NJQ63 NTL4:NTM63 ODH4:ODI63 OND4:ONE63 OWZ4:OXA63 PGV4:PGW63 PQR4:PQS63 QAN4:QAO63 QKJ4:QKK63 QUF4:QUG63 REB4:REC63 RNX4:RNY63 RXT4:RXU63 SHP4:SHQ63 SRL4:SRM63 TBH4:TBI63 TLD4:TLE63 TUZ4:TVA63 UEV4:UEW63 UOR4:UOS63 UYN4:UYO63 VIJ4:VIK63 VSF4:VSG63 WCB4:WCC63 WLX4:WLY63 WVT4:WVU63 L65079:M65422 JH65079:JI65422 TD65079:TE65422 ACZ65079:ADA65422 AMV65079:AMW65422 AWR65079:AWS65422 BGN65079:BGO65422 BQJ65079:BQK65422 CAF65079:CAG65422 CKB65079:CKC65422 CTX65079:CTY65422 DDT65079:DDU65422 DNP65079:DNQ65422 DXL65079:DXM65422 EHH65079:EHI65422 ERD65079:ERE65422 FAZ65079:FBA65422 FKV65079:FKW65422 FUR65079:FUS65422 GEN65079:GEO65422 GOJ65079:GOK65422 GYF65079:GYG65422 HIB65079:HIC65422 HRX65079:HRY65422 IBT65079:IBU65422 ILP65079:ILQ65422 IVL65079:IVM65422 JFH65079:JFI65422 JPD65079:JPE65422 JYZ65079:JZA65422 KIV65079:KIW65422 KSR65079:KSS65422 LCN65079:LCO65422 LMJ65079:LMK65422 LWF65079:LWG65422 MGB65079:MGC65422 MPX65079:MPY65422 MZT65079:MZU65422 NJP65079:NJQ65422 NTL65079:NTM65422 ODH65079:ODI65422 OND65079:ONE65422 OWZ65079:OXA65422 PGV65079:PGW65422 PQR65079:PQS65422 QAN65079:QAO65422 QKJ65079:QKK65422 QUF65079:QUG65422 REB65079:REC65422 RNX65079:RNY65422 RXT65079:RXU65422 SHP65079:SHQ65422 SRL65079:SRM65422 TBH65079:TBI65422 TLD65079:TLE65422 TUZ65079:TVA65422 UEV65079:UEW65422 UOR65079:UOS65422 UYN65079:UYO65422 VIJ65079:VIK65422 VSF65079:VSG65422 WCB65079:WCC65422 WLX65079:WLY65422 WVT65079:WVU65422 L130615:M130958 JH130615:JI130958 TD130615:TE130958 ACZ130615:ADA130958 AMV130615:AMW130958 AWR130615:AWS130958 BGN130615:BGO130958 BQJ130615:BQK130958 CAF130615:CAG130958 CKB130615:CKC130958 CTX130615:CTY130958 DDT130615:DDU130958 DNP130615:DNQ130958 DXL130615:DXM130958 EHH130615:EHI130958 ERD130615:ERE130958 FAZ130615:FBA130958 FKV130615:FKW130958 FUR130615:FUS130958 GEN130615:GEO130958 GOJ130615:GOK130958 GYF130615:GYG130958 HIB130615:HIC130958 HRX130615:HRY130958 IBT130615:IBU130958 ILP130615:ILQ130958 IVL130615:IVM130958 JFH130615:JFI130958 JPD130615:JPE130958 JYZ130615:JZA130958 KIV130615:KIW130958 KSR130615:KSS130958 LCN130615:LCO130958 LMJ130615:LMK130958 LWF130615:LWG130958 MGB130615:MGC130958 MPX130615:MPY130958 MZT130615:MZU130958 NJP130615:NJQ130958 NTL130615:NTM130958 ODH130615:ODI130958 OND130615:ONE130958 OWZ130615:OXA130958 PGV130615:PGW130958 PQR130615:PQS130958 QAN130615:QAO130958 QKJ130615:QKK130958 QUF130615:QUG130958 REB130615:REC130958 RNX130615:RNY130958 RXT130615:RXU130958 SHP130615:SHQ130958 SRL130615:SRM130958 TBH130615:TBI130958 TLD130615:TLE130958 TUZ130615:TVA130958 UEV130615:UEW130958 UOR130615:UOS130958 UYN130615:UYO130958 VIJ130615:VIK130958 VSF130615:VSG130958 WCB130615:WCC130958 WLX130615:WLY130958 WVT130615:WVU130958 L196151:M196494 JH196151:JI196494 TD196151:TE196494 ACZ196151:ADA196494 AMV196151:AMW196494 AWR196151:AWS196494 BGN196151:BGO196494 BQJ196151:BQK196494 CAF196151:CAG196494 CKB196151:CKC196494 CTX196151:CTY196494 DDT196151:DDU196494 DNP196151:DNQ196494 DXL196151:DXM196494 EHH196151:EHI196494 ERD196151:ERE196494 FAZ196151:FBA196494 FKV196151:FKW196494 FUR196151:FUS196494 GEN196151:GEO196494 GOJ196151:GOK196494 GYF196151:GYG196494 HIB196151:HIC196494 HRX196151:HRY196494 IBT196151:IBU196494 ILP196151:ILQ196494 IVL196151:IVM196494 JFH196151:JFI196494 JPD196151:JPE196494 JYZ196151:JZA196494 KIV196151:KIW196494 KSR196151:KSS196494 LCN196151:LCO196494 LMJ196151:LMK196494 LWF196151:LWG196494 MGB196151:MGC196494 MPX196151:MPY196494 MZT196151:MZU196494 NJP196151:NJQ196494 NTL196151:NTM196494 ODH196151:ODI196494 OND196151:ONE196494 OWZ196151:OXA196494 PGV196151:PGW196494 PQR196151:PQS196494 QAN196151:QAO196494 QKJ196151:QKK196494 QUF196151:QUG196494 REB196151:REC196494 RNX196151:RNY196494 RXT196151:RXU196494 SHP196151:SHQ196494 SRL196151:SRM196494 TBH196151:TBI196494 TLD196151:TLE196494 TUZ196151:TVA196494 UEV196151:UEW196494 UOR196151:UOS196494 UYN196151:UYO196494 VIJ196151:VIK196494 VSF196151:VSG196494 WCB196151:WCC196494 WLX196151:WLY196494 WVT196151:WVU196494 L261687:M262030 JH261687:JI262030 TD261687:TE262030 ACZ261687:ADA262030 AMV261687:AMW262030 AWR261687:AWS262030 BGN261687:BGO262030 BQJ261687:BQK262030 CAF261687:CAG262030 CKB261687:CKC262030 CTX261687:CTY262030 DDT261687:DDU262030 DNP261687:DNQ262030 DXL261687:DXM262030 EHH261687:EHI262030 ERD261687:ERE262030 FAZ261687:FBA262030 FKV261687:FKW262030 FUR261687:FUS262030 GEN261687:GEO262030 GOJ261687:GOK262030 GYF261687:GYG262030 HIB261687:HIC262030 HRX261687:HRY262030 IBT261687:IBU262030 ILP261687:ILQ262030 IVL261687:IVM262030 JFH261687:JFI262030 JPD261687:JPE262030 JYZ261687:JZA262030 KIV261687:KIW262030 KSR261687:KSS262030 LCN261687:LCO262030 LMJ261687:LMK262030 LWF261687:LWG262030 MGB261687:MGC262030 MPX261687:MPY262030 MZT261687:MZU262030 NJP261687:NJQ262030 NTL261687:NTM262030 ODH261687:ODI262030 OND261687:ONE262030 OWZ261687:OXA262030 PGV261687:PGW262030 PQR261687:PQS262030 QAN261687:QAO262030 QKJ261687:QKK262030 QUF261687:QUG262030 REB261687:REC262030 RNX261687:RNY262030 RXT261687:RXU262030 SHP261687:SHQ262030 SRL261687:SRM262030 TBH261687:TBI262030 TLD261687:TLE262030 TUZ261687:TVA262030 UEV261687:UEW262030 UOR261687:UOS262030 UYN261687:UYO262030 VIJ261687:VIK262030 VSF261687:VSG262030 WCB261687:WCC262030 WLX261687:WLY262030 WVT261687:WVU262030 L327223:M327566 JH327223:JI327566 TD327223:TE327566 ACZ327223:ADA327566 AMV327223:AMW327566 AWR327223:AWS327566 BGN327223:BGO327566 BQJ327223:BQK327566 CAF327223:CAG327566 CKB327223:CKC327566 CTX327223:CTY327566 DDT327223:DDU327566 DNP327223:DNQ327566 DXL327223:DXM327566 EHH327223:EHI327566 ERD327223:ERE327566 FAZ327223:FBA327566 FKV327223:FKW327566 FUR327223:FUS327566 GEN327223:GEO327566 GOJ327223:GOK327566 GYF327223:GYG327566 HIB327223:HIC327566 HRX327223:HRY327566 IBT327223:IBU327566 ILP327223:ILQ327566 IVL327223:IVM327566 JFH327223:JFI327566 JPD327223:JPE327566 JYZ327223:JZA327566 KIV327223:KIW327566 KSR327223:KSS327566 LCN327223:LCO327566 LMJ327223:LMK327566 LWF327223:LWG327566 MGB327223:MGC327566 MPX327223:MPY327566 MZT327223:MZU327566 NJP327223:NJQ327566 NTL327223:NTM327566 ODH327223:ODI327566 OND327223:ONE327566 OWZ327223:OXA327566 PGV327223:PGW327566 PQR327223:PQS327566 QAN327223:QAO327566 QKJ327223:QKK327566 QUF327223:QUG327566 REB327223:REC327566 RNX327223:RNY327566 RXT327223:RXU327566 SHP327223:SHQ327566 SRL327223:SRM327566 TBH327223:TBI327566 TLD327223:TLE327566 TUZ327223:TVA327566 UEV327223:UEW327566 UOR327223:UOS327566 UYN327223:UYO327566 VIJ327223:VIK327566 VSF327223:VSG327566 WCB327223:WCC327566 WLX327223:WLY327566 WVT327223:WVU327566 L392759:M393102 JH392759:JI393102 TD392759:TE393102 ACZ392759:ADA393102 AMV392759:AMW393102 AWR392759:AWS393102 BGN392759:BGO393102 BQJ392759:BQK393102 CAF392759:CAG393102 CKB392759:CKC393102 CTX392759:CTY393102 DDT392759:DDU393102 DNP392759:DNQ393102 DXL392759:DXM393102 EHH392759:EHI393102 ERD392759:ERE393102 FAZ392759:FBA393102 FKV392759:FKW393102 FUR392759:FUS393102 GEN392759:GEO393102 GOJ392759:GOK393102 GYF392759:GYG393102 HIB392759:HIC393102 HRX392759:HRY393102 IBT392759:IBU393102 ILP392759:ILQ393102 IVL392759:IVM393102 JFH392759:JFI393102 JPD392759:JPE393102 JYZ392759:JZA393102 KIV392759:KIW393102 KSR392759:KSS393102 LCN392759:LCO393102 LMJ392759:LMK393102 LWF392759:LWG393102 MGB392759:MGC393102 MPX392759:MPY393102 MZT392759:MZU393102 NJP392759:NJQ393102 NTL392759:NTM393102 ODH392759:ODI393102 OND392759:ONE393102 OWZ392759:OXA393102 PGV392759:PGW393102 PQR392759:PQS393102 QAN392759:QAO393102 QKJ392759:QKK393102 QUF392759:QUG393102 REB392759:REC393102 RNX392759:RNY393102 RXT392759:RXU393102 SHP392759:SHQ393102 SRL392759:SRM393102 TBH392759:TBI393102 TLD392759:TLE393102 TUZ392759:TVA393102 UEV392759:UEW393102 UOR392759:UOS393102 UYN392759:UYO393102 VIJ392759:VIK393102 VSF392759:VSG393102 WCB392759:WCC393102 WLX392759:WLY393102 WVT392759:WVU393102 L458295:M458638 JH458295:JI458638 TD458295:TE458638 ACZ458295:ADA458638 AMV458295:AMW458638 AWR458295:AWS458638 BGN458295:BGO458638 BQJ458295:BQK458638 CAF458295:CAG458638 CKB458295:CKC458638 CTX458295:CTY458638 DDT458295:DDU458638 DNP458295:DNQ458638 DXL458295:DXM458638 EHH458295:EHI458638 ERD458295:ERE458638 FAZ458295:FBA458638 FKV458295:FKW458638 FUR458295:FUS458638 GEN458295:GEO458638 GOJ458295:GOK458638 GYF458295:GYG458638 HIB458295:HIC458638 HRX458295:HRY458638 IBT458295:IBU458638 ILP458295:ILQ458638 IVL458295:IVM458638 JFH458295:JFI458638 JPD458295:JPE458638 JYZ458295:JZA458638 KIV458295:KIW458638 KSR458295:KSS458638 LCN458295:LCO458638 LMJ458295:LMK458638 LWF458295:LWG458638 MGB458295:MGC458638 MPX458295:MPY458638 MZT458295:MZU458638 NJP458295:NJQ458638 NTL458295:NTM458638 ODH458295:ODI458638 OND458295:ONE458638 OWZ458295:OXA458638 PGV458295:PGW458638 PQR458295:PQS458638 QAN458295:QAO458638 QKJ458295:QKK458638 QUF458295:QUG458638 REB458295:REC458638 RNX458295:RNY458638 RXT458295:RXU458638 SHP458295:SHQ458638 SRL458295:SRM458638 TBH458295:TBI458638 TLD458295:TLE458638 TUZ458295:TVA458638 UEV458295:UEW458638 UOR458295:UOS458638 UYN458295:UYO458638 VIJ458295:VIK458638 VSF458295:VSG458638 WCB458295:WCC458638 WLX458295:WLY458638 WVT458295:WVU458638 L523831:M524174 JH523831:JI524174 TD523831:TE524174 ACZ523831:ADA524174 AMV523831:AMW524174 AWR523831:AWS524174 BGN523831:BGO524174 BQJ523831:BQK524174 CAF523831:CAG524174 CKB523831:CKC524174 CTX523831:CTY524174 DDT523831:DDU524174 DNP523831:DNQ524174 DXL523831:DXM524174 EHH523831:EHI524174 ERD523831:ERE524174 FAZ523831:FBA524174 FKV523831:FKW524174 FUR523831:FUS524174 GEN523831:GEO524174 GOJ523831:GOK524174 GYF523831:GYG524174 HIB523831:HIC524174 HRX523831:HRY524174 IBT523831:IBU524174 ILP523831:ILQ524174 IVL523831:IVM524174 JFH523831:JFI524174 JPD523831:JPE524174 JYZ523831:JZA524174 KIV523831:KIW524174 KSR523831:KSS524174 LCN523831:LCO524174 LMJ523831:LMK524174 LWF523831:LWG524174 MGB523831:MGC524174 MPX523831:MPY524174 MZT523831:MZU524174 NJP523831:NJQ524174 NTL523831:NTM524174 ODH523831:ODI524174 OND523831:ONE524174 OWZ523831:OXA524174 PGV523831:PGW524174 PQR523831:PQS524174 QAN523831:QAO524174 QKJ523831:QKK524174 QUF523831:QUG524174 REB523831:REC524174 RNX523831:RNY524174 RXT523831:RXU524174 SHP523831:SHQ524174 SRL523831:SRM524174 TBH523831:TBI524174 TLD523831:TLE524174 TUZ523831:TVA524174 UEV523831:UEW524174 UOR523831:UOS524174 UYN523831:UYO524174 VIJ523831:VIK524174 VSF523831:VSG524174 WCB523831:WCC524174 WLX523831:WLY524174 WVT523831:WVU524174 L589367:M589710 JH589367:JI589710 TD589367:TE589710 ACZ589367:ADA589710 AMV589367:AMW589710 AWR589367:AWS589710 BGN589367:BGO589710 BQJ589367:BQK589710 CAF589367:CAG589710 CKB589367:CKC589710 CTX589367:CTY589710 DDT589367:DDU589710 DNP589367:DNQ589710 DXL589367:DXM589710 EHH589367:EHI589710 ERD589367:ERE589710 FAZ589367:FBA589710 FKV589367:FKW589710 FUR589367:FUS589710 GEN589367:GEO589710 GOJ589367:GOK589710 GYF589367:GYG589710 HIB589367:HIC589710 HRX589367:HRY589710 IBT589367:IBU589710 ILP589367:ILQ589710 IVL589367:IVM589710 JFH589367:JFI589710 JPD589367:JPE589710 JYZ589367:JZA589710 KIV589367:KIW589710 KSR589367:KSS589710 LCN589367:LCO589710 LMJ589367:LMK589710 LWF589367:LWG589710 MGB589367:MGC589710 MPX589367:MPY589710 MZT589367:MZU589710 NJP589367:NJQ589710 NTL589367:NTM589710 ODH589367:ODI589710 OND589367:ONE589710 OWZ589367:OXA589710 PGV589367:PGW589710 PQR589367:PQS589710 QAN589367:QAO589710 QKJ589367:QKK589710 QUF589367:QUG589710 REB589367:REC589710 RNX589367:RNY589710 RXT589367:RXU589710 SHP589367:SHQ589710 SRL589367:SRM589710 TBH589367:TBI589710 TLD589367:TLE589710 TUZ589367:TVA589710 UEV589367:UEW589710 UOR589367:UOS589710 UYN589367:UYO589710 VIJ589367:VIK589710 VSF589367:VSG589710 WCB589367:WCC589710 WLX589367:WLY589710 WVT589367:WVU589710 L654903:M655246 JH654903:JI655246 TD654903:TE655246 ACZ654903:ADA655246 AMV654903:AMW655246 AWR654903:AWS655246 BGN654903:BGO655246 BQJ654903:BQK655246 CAF654903:CAG655246 CKB654903:CKC655246 CTX654903:CTY655246 DDT654903:DDU655246 DNP654903:DNQ655246 DXL654903:DXM655246 EHH654903:EHI655246 ERD654903:ERE655246 FAZ654903:FBA655246 FKV654903:FKW655246 FUR654903:FUS655246 GEN654903:GEO655246 GOJ654903:GOK655246 GYF654903:GYG655246 HIB654903:HIC655246 HRX654903:HRY655246 IBT654903:IBU655246 ILP654903:ILQ655246 IVL654903:IVM655246 JFH654903:JFI655246 JPD654903:JPE655246 JYZ654903:JZA655246 KIV654903:KIW655246 KSR654903:KSS655246 LCN654903:LCO655246 LMJ654903:LMK655246 LWF654903:LWG655246 MGB654903:MGC655246 MPX654903:MPY655246 MZT654903:MZU655246 NJP654903:NJQ655246 NTL654903:NTM655246 ODH654903:ODI655246 OND654903:ONE655246 OWZ654903:OXA655246 PGV654903:PGW655246 PQR654903:PQS655246 QAN654903:QAO655246 QKJ654903:QKK655246 QUF654903:QUG655246 REB654903:REC655246 RNX654903:RNY655246 RXT654903:RXU655246 SHP654903:SHQ655246 SRL654903:SRM655246 TBH654903:TBI655246 TLD654903:TLE655246 TUZ654903:TVA655246 UEV654903:UEW655246 UOR654903:UOS655246 UYN654903:UYO655246 VIJ654903:VIK655246 VSF654903:VSG655246 WCB654903:WCC655246 WLX654903:WLY655246 WVT654903:WVU655246 L720439:M720782 JH720439:JI720782 TD720439:TE720782 ACZ720439:ADA720782 AMV720439:AMW720782 AWR720439:AWS720782 BGN720439:BGO720782 BQJ720439:BQK720782 CAF720439:CAG720782 CKB720439:CKC720782 CTX720439:CTY720782 DDT720439:DDU720782 DNP720439:DNQ720782 DXL720439:DXM720782 EHH720439:EHI720782 ERD720439:ERE720782 FAZ720439:FBA720782 FKV720439:FKW720782 FUR720439:FUS720782 GEN720439:GEO720782 GOJ720439:GOK720782 GYF720439:GYG720782 HIB720439:HIC720782 HRX720439:HRY720782 IBT720439:IBU720782 ILP720439:ILQ720782 IVL720439:IVM720782 JFH720439:JFI720782 JPD720439:JPE720782 JYZ720439:JZA720782 KIV720439:KIW720782 KSR720439:KSS720782 LCN720439:LCO720782 LMJ720439:LMK720782 LWF720439:LWG720782 MGB720439:MGC720782 MPX720439:MPY720782 MZT720439:MZU720782 NJP720439:NJQ720782 NTL720439:NTM720782 ODH720439:ODI720782 OND720439:ONE720782 OWZ720439:OXA720782 PGV720439:PGW720782 PQR720439:PQS720782 QAN720439:QAO720782 QKJ720439:QKK720782 QUF720439:QUG720782 REB720439:REC720782 RNX720439:RNY720782 RXT720439:RXU720782 SHP720439:SHQ720782 SRL720439:SRM720782 TBH720439:TBI720782 TLD720439:TLE720782 TUZ720439:TVA720782 UEV720439:UEW720782 UOR720439:UOS720782 UYN720439:UYO720782 VIJ720439:VIK720782 VSF720439:VSG720782 WCB720439:WCC720782 WLX720439:WLY720782 WVT720439:WVU720782 L785975:M786318 JH785975:JI786318 TD785975:TE786318 ACZ785975:ADA786318 AMV785975:AMW786318 AWR785975:AWS786318 BGN785975:BGO786318 BQJ785975:BQK786318 CAF785975:CAG786318 CKB785975:CKC786318 CTX785975:CTY786318 DDT785975:DDU786318 DNP785975:DNQ786318 DXL785975:DXM786318 EHH785975:EHI786318 ERD785975:ERE786318 FAZ785975:FBA786318 FKV785975:FKW786318 FUR785975:FUS786318 GEN785975:GEO786318 GOJ785975:GOK786318 GYF785975:GYG786318 HIB785975:HIC786318 HRX785975:HRY786318 IBT785975:IBU786318 ILP785975:ILQ786318 IVL785975:IVM786318 JFH785975:JFI786318 JPD785975:JPE786318 JYZ785975:JZA786318 KIV785975:KIW786318 KSR785975:KSS786318 LCN785975:LCO786318 LMJ785975:LMK786318 LWF785975:LWG786318 MGB785975:MGC786318 MPX785975:MPY786318 MZT785975:MZU786318 NJP785975:NJQ786318 NTL785975:NTM786318 ODH785975:ODI786318 OND785975:ONE786318 OWZ785975:OXA786318 PGV785975:PGW786318 PQR785975:PQS786318 QAN785975:QAO786318 QKJ785975:QKK786318 QUF785975:QUG786318 REB785975:REC786318 RNX785975:RNY786318 RXT785975:RXU786318 SHP785975:SHQ786318 SRL785975:SRM786318 TBH785975:TBI786318 TLD785975:TLE786318 TUZ785975:TVA786318 UEV785975:UEW786318 UOR785975:UOS786318 UYN785975:UYO786318 VIJ785975:VIK786318 VSF785975:VSG786318 WCB785975:WCC786318 WLX785975:WLY786318 WVT785975:WVU786318 L851511:M851854 JH851511:JI851854 TD851511:TE851854 ACZ851511:ADA851854 AMV851511:AMW851854 AWR851511:AWS851854 BGN851511:BGO851854 BQJ851511:BQK851854 CAF851511:CAG851854 CKB851511:CKC851854 CTX851511:CTY851854 DDT851511:DDU851854 DNP851511:DNQ851854 DXL851511:DXM851854 EHH851511:EHI851854 ERD851511:ERE851854 FAZ851511:FBA851854 FKV851511:FKW851854 FUR851511:FUS851854 GEN851511:GEO851854 GOJ851511:GOK851854 GYF851511:GYG851854 HIB851511:HIC851854 HRX851511:HRY851854 IBT851511:IBU851854 ILP851511:ILQ851854 IVL851511:IVM851854 JFH851511:JFI851854 JPD851511:JPE851854 JYZ851511:JZA851854 KIV851511:KIW851854 KSR851511:KSS851854 LCN851511:LCO851854 LMJ851511:LMK851854 LWF851511:LWG851854 MGB851511:MGC851854 MPX851511:MPY851854 MZT851511:MZU851854 NJP851511:NJQ851854 NTL851511:NTM851854 ODH851511:ODI851854 OND851511:ONE851854 OWZ851511:OXA851854 PGV851511:PGW851854 PQR851511:PQS851854 QAN851511:QAO851854 QKJ851511:QKK851854 QUF851511:QUG851854 REB851511:REC851854 RNX851511:RNY851854 RXT851511:RXU851854 SHP851511:SHQ851854 SRL851511:SRM851854 TBH851511:TBI851854 TLD851511:TLE851854 TUZ851511:TVA851854 UEV851511:UEW851854 UOR851511:UOS851854 UYN851511:UYO851854 VIJ851511:VIK851854 VSF851511:VSG851854 WCB851511:WCC851854 WLX851511:WLY851854 WVT851511:WVU851854 L917047:M917390 JH917047:JI917390 TD917047:TE917390 ACZ917047:ADA917390 AMV917047:AMW917390 AWR917047:AWS917390 BGN917047:BGO917390 BQJ917047:BQK917390 CAF917047:CAG917390 CKB917047:CKC917390 CTX917047:CTY917390 DDT917047:DDU917390 DNP917047:DNQ917390 DXL917047:DXM917390 EHH917047:EHI917390 ERD917047:ERE917390 FAZ917047:FBA917390 FKV917047:FKW917390 FUR917047:FUS917390 GEN917047:GEO917390 GOJ917047:GOK917390 GYF917047:GYG917390 HIB917047:HIC917390 HRX917047:HRY917390 IBT917047:IBU917390 ILP917047:ILQ917390 IVL917047:IVM917390 JFH917047:JFI917390 JPD917047:JPE917390 JYZ917047:JZA917390 KIV917047:KIW917390 KSR917047:KSS917390 LCN917047:LCO917390 LMJ917047:LMK917390 LWF917047:LWG917390 MGB917047:MGC917390 MPX917047:MPY917390 MZT917047:MZU917390 NJP917047:NJQ917390 NTL917047:NTM917390 ODH917047:ODI917390 OND917047:ONE917390 OWZ917047:OXA917390 PGV917047:PGW917390 PQR917047:PQS917390 QAN917047:QAO917390 QKJ917047:QKK917390 QUF917047:QUG917390 REB917047:REC917390 RNX917047:RNY917390 RXT917047:RXU917390 SHP917047:SHQ917390 SRL917047:SRM917390 TBH917047:TBI917390 TLD917047:TLE917390 TUZ917047:TVA917390 UEV917047:UEW917390 UOR917047:UOS917390 UYN917047:UYO917390 VIJ917047:VIK917390 VSF917047:VSG917390 WCB917047:WCC917390 WLX917047:WLY917390 WVT917047:WVU917390 L982583:M982926 JH982583:JI982926 TD982583:TE982926 ACZ982583:ADA982926 AMV982583:AMW982926 AWR982583:AWS982926 BGN982583:BGO982926 BQJ982583:BQK982926 CAF982583:CAG982926 CKB982583:CKC982926 CTX982583:CTY982926 DDT982583:DDU982926 DNP982583:DNQ982926 DXL982583:DXM982926 EHH982583:EHI982926 ERD982583:ERE982926 FAZ982583:FBA982926 FKV982583:FKW982926 FUR982583:FUS982926 GEN982583:GEO982926 GOJ982583:GOK982926 GYF982583:GYG982926 HIB982583:HIC982926 HRX982583:HRY982926 IBT982583:IBU982926 ILP982583:ILQ982926 IVL982583:IVM982926 JFH982583:JFI982926 JPD982583:JPE982926 JYZ982583:JZA982926 KIV982583:KIW982926 KSR982583:KSS982926 LCN982583:LCO982926 LMJ982583:LMK982926 LWF982583:LWG982926 MGB982583:MGC982926 MPX982583:MPY982926 MZT982583:MZU982926 NJP982583:NJQ982926 NTL982583:NTM982926 ODH982583:ODI982926 OND982583:ONE982926 OWZ982583:OXA982926 PGV982583:PGW982926 PQR982583:PQS982926 QAN982583:QAO982926 QKJ982583:QKK982926 QUF982583:QUG982926 REB982583:REC982926 RNX982583:RNY982926 RXT982583:RXU982926 SHP982583:SHQ982926 SRL982583:SRM982926 TBH982583:TBI982926 TLD982583:TLE982926 TUZ982583:TVA982926 UEV982583:UEW982926 UOR982583:UOS982926 UYN982583:UYO982926 VIJ982583:VIK982926 VSF982583:VSG982926 WCB982583:WCC982926 WLX982583:WLY982926 WVT982583:WVU982926 P4:Q63 JL4:JM63 TH4:TI63 ADD4:ADE63 AMZ4:ANA63 AWV4:AWW63 BGR4:BGS63 BQN4:BQO63 CAJ4:CAK63 CKF4:CKG63 CUB4:CUC63 DDX4:DDY63 DNT4:DNU63 DXP4:DXQ63 EHL4:EHM63 ERH4:ERI63 FBD4:FBE63 FKZ4:FLA63 FUV4:FUW63 GER4:GES63 GON4:GOO63 GYJ4:GYK63 HIF4:HIG63 HSB4:HSC63 IBX4:IBY63 ILT4:ILU63 IVP4:IVQ63 JFL4:JFM63 JPH4:JPI63 JZD4:JZE63 KIZ4:KJA63 KSV4:KSW63 LCR4:LCS63 LMN4:LMO63 LWJ4:LWK63 MGF4:MGG63 MQB4:MQC63 MZX4:MZY63 NJT4:NJU63 NTP4:NTQ63 ODL4:ODM63 ONH4:ONI63 OXD4:OXE63 PGZ4:PHA63 PQV4:PQW63 QAR4:QAS63 QKN4:QKO63 QUJ4:QUK63 REF4:REG63 ROB4:ROC63 RXX4:RXY63 SHT4:SHU63 SRP4:SRQ63 TBL4:TBM63 TLH4:TLI63 TVD4:TVE63 UEZ4:UFA63 UOV4:UOW63 UYR4:UYS63 VIN4:VIO63 VSJ4:VSK63 WCF4:WCG63 WMB4:WMC63 WVX4:WVY63 P65079:Q65422 JL65079:JM65422 TH65079:TI65422 ADD65079:ADE65422 AMZ65079:ANA65422 AWV65079:AWW65422 BGR65079:BGS65422 BQN65079:BQO65422 CAJ65079:CAK65422 CKF65079:CKG65422 CUB65079:CUC65422 DDX65079:DDY65422 DNT65079:DNU65422 DXP65079:DXQ65422 EHL65079:EHM65422 ERH65079:ERI65422 FBD65079:FBE65422 FKZ65079:FLA65422 FUV65079:FUW65422 GER65079:GES65422 GON65079:GOO65422 GYJ65079:GYK65422 HIF65079:HIG65422 HSB65079:HSC65422 IBX65079:IBY65422 ILT65079:ILU65422 IVP65079:IVQ65422 JFL65079:JFM65422 JPH65079:JPI65422 JZD65079:JZE65422 KIZ65079:KJA65422 KSV65079:KSW65422 LCR65079:LCS65422 LMN65079:LMO65422 LWJ65079:LWK65422 MGF65079:MGG65422 MQB65079:MQC65422 MZX65079:MZY65422 NJT65079:NJU65422 NTP65079:NTQ65422 ODL65079:ODM65422 ONH65079:ONI65422 OXD65079:OXE65422 PGZ65079:PHA65422 PQV65079:PQW65422 QAR65079:QAS65422 QKN65079:QKO65422 QUJ65079:QUK65422 REF65079:REG65422 ROB65079:ROC65422 RXX65079:RXY65422 SHT65079:SHU65422 SRP65079:SRQ65422 TBL65079:TBM65422 TLH65079:TLI65422 TVD65079:TVE65422 UEZ65079:UFA65422 UOV65079:UOW65422 UYR65079:UYS65422 VIN65079:VIO65422 VSJ65079:VSK65422 WCF65079:WCG65422 WMB65079:WMC65422 WVX65079:WVY65422 P130615:Q130958 JL130615:JM130958 TH130615:TI130958 ADD130615:ADE130958 AMZ130615:ANA130958 AWV130615:AWW130958 BGR130615:BGS130958 BQN130615:BQO130958 CAJ130615:CAK130958 CKF130615:CKG130958 CUB130615:CUC130958 DDX130615:DDY130958 DNT130615:DNU130958 DXP130615:DXQ130958 EHL130615:EHM130958 ERH130615:ERI130958 FBD130615:FBE130958 FKZ130615:FLA130958 FUV130615:FUW130958 GER130615:GES130958 GON130615:GOO130958 GYJ130615:GYK130958 HIF130615:HIG130958 HSB130615:HSC130958 IBX130615:IBY130958 ILT130615:ILU130958 IVP130615:IVQ130958 JFL130615:JFM130958 JPH130615:JPI130958 JZD130615:JZE130958 KIZ130615:KJA130958 KSV130615:KSW130958 LCR130615:LCS130958 LMN130615:LMO130958 LWJ130615:LWK130958 MGF130615:MGG130958 MQB130615:MQC130958 MZX130615:MZY130958 NJT130615:NJU130958 NTP130615:NTQ130958 ODL130615:ODM130958 ONH130615:ONI130958 OXD130615:OXE130958 PGZ130615:PHA130958 PQV130615:PQW130958 QAR130615:QAS130958 QKN130615:QKO130958 QUJ130615:QUK130958 REF130615:REG130958 ROB130615:ROC130958 RXX130615:RXY130958 SHT130615:SHU130958 SRP130615:SRQ130958 TBL130615:TBM130958 TLH130615:TLI130958 TVD130615:TVE130958 UEZ130615:UFA130958 UOV130615:UOW130958 UYR130615:UYS130958 VIN130615:VIO130958 VSJ130615:VSK130958 WCF130615:WCG130958 WMB130615:WMC130958 WVX130615:WVY130958 P196151:Q196494 JL196151:JM196494 TH196151:TI196494 ADD196151:ADE196494 AMZ196151:ANA196494 AWV196151:AWW196494 BGR196151:BGS196494 BQN196151:BQO196494 CAJ196151:CAK196494 CKF196151:CKG196494 CUB196151:CUC196494 DDX196151:DDY196494 DNT196151:DNU196494 DXP196151:DXQ196494 EHL196151:EHM196494 ERH196151:ERI196494 FBD196151:FBE196494 FKZ196151:FLA196494 FUV196151:FUW196494 GER196151:GES196494 GON196151:GOO196494 GYJ196151:GYK196494 HIF196151:HIG196494 HSB196151:HSC196494 IBX196151:IBY196494 ILT196151:ILU196494 IVP196151:IVQ196494 JFL196151:JFM196494 JPH196151:JPI196494 JZD196151:JZE196494 KIZ196151:KJA196494 KSV196151:KSW196494 LCR196151:LCS196494 LMN196151:LMO196494 LWJ196151:LWK196494 MGF196151:MGG196494 MQB196151:MQC196494 MZX196151:MZY196494 NJT196151:NJU196494 NTP196151:NTQ196494 ODL196151:ODM196494 ONH196151:ONI196494 OXD196151:OXE196494 PGZ196151:PHA196494 PQV196151:PQW196494 QAR196151:QAS196494 QKN196151:QKO196494 QUJ196151:QUK196494 REF196151:REG196494 ROB196151:ROC196494 RXX196151:RXY196494 SHT196151:SHU196494 SRP196151:SRQ196494 TBL196151:TBM196494 TLH196151:TLI196494 TVD196151:TVE196494 UEZ196151:UFA196494 UOV196151:UOW196494 UYR196151:UYS196494 VIN196151:VIO196494 VSJ196151:VSK196494 WCF196151:WCG196494 WMB196151:WMC196494 WVX196151:WVY196494 P261687:Q262030 JL261687:JM262030 TH261687:TI262030 ADD261687:ADE262030 AMZ261687:ANA262030 AWV261687:AWW262030 BGR261687:BGS262030 BQN261687:BQO262030 CAJ261687:CAK262030 CKF261687:CKG262030 CUB261687:CUC262030 DDX261687:DDY262030 DNT261687:DNU262030 DXP261687:DXQ262030 EHL261687:EHM262030 ERH261687:ERI262030 FBD261687:FBE262030 FKZ261687:FLA262030 FUV261687:FUW262030 GER261687:GES262030 GON261687:GOO262030 GYJ261687:GYK262030 HIF261687:HIG262030 HSB261687:HSC262030 IBX261687:IBY262030 ILT261687:ILU262030 IVP261687:IVQ262030 JFL261687:JFM262030 JPH261687:JPI262030 JZD261687:JZE262030 KIZ261687:KJA262030 KSV261687:KSW262030 LCR261687:LCS262030 LMN261687:LMO262030 LWJ261687:LWK262030 MGF261687:MGG262030 MQB261687:MQC262030 MZX261687:MZY262030 NJT261687:NJU262030 NTP261687:NTQ262030 ODL261687:ODM262030 ONH261687:ONI262030 OXD261687:OXE262030 PGZ261687:PHA262030 PQV261687:PQW262030 QAR261687:QAS262030 QKN261687:QKO262030 QUJ261687:QUK262030 REF261687:REG262030 ROB261687:ROC262030 RXX261687:RXY262030 SHT261687:SHU262030 SRP261687:SRQ262030 TBL261687:TBM262030 TLH261687:TLI262030 TVD261687:TVE262030 UEZ261687:UFA262030 UOV261687:UOW262030 UYR261687:UYS262030 VIN261687:VIO262030 VSJ261687:VSK262030 WCF261687:WCG262030 WMB261687:WMC262030 WVX261687:WVY262030 P327223:Q327566 JL327223:JM327566 TH327223:TI327566 ADD327223:ADE327566 AMZ327223:ANA327566 AWV327223:AWW327566 BGR327223:BGS327566 BQN327223:BQO327566 CAJ327223:CAK327566 CKF327223:CKG327566 CUB327223:CUC327566 DDX327223:DDY327566 DNT327223:DNU327566 DXP327223:DXQ327566 EHL327223:EHM327566 ERH327223:ERI327566 FBD327223:FBE327566 FKZ327223:FLA327566 FUV327223:FUW327566 GER327223:GES327566 GON327223:GOO327566 GYJ327223:GYK327566 HIF327223:HIG327566 HSB327223:HSC327566 IBX327223:IBY327566 ILT327223:ILU327566 IVP327223:IVQ327566 JFL327223:JFM327566 JPH327223:JPI327566 JZD327223:JZE327566 KIZ327223:KJA327566 KSV327223:KSW327566 LCR327223:LCS327566 LMN327223:LMO327566 LWJ327223:LWK327566 MGF327223:MGG327566 MQB327223:MQC327566 MZX327223:MZY327566 NJT327223:NJU327566 NTP327223:NTQ327566 ODL327223:ODM327566 ONH327223:ONI327566 OXD327223:OXE327566 PGZ327223:PHA327566 PQV327223:PQW327566 QAR327223:QAS327566 QKN327223:QKO327566 QUJ327223:QUK327566 REF327223:REG327566 ROB327223:ROC327566 RXX327223:RXY327566 SHT327223:SHU327566 SRP327223:SRQ327566 TBL327223:TBM327566 TLH327223:TLI327566 TVD327223:TVE327566 UEZ327223:UFA327566 UOV327223:UOW327566 UYR327223:UYS327566 VIN327223:VIO327566 VSJ327223:VSK327566 WCF327223:WCG327566 WMB327223:WMC327566 WVX327223:WVY327566 P392759:Q393102 JL392759:JM393102 TH392759:TI393102 ADD392759:ADE393102 AMZ392759:ANA393102 AWV392759:AWW393102 BGR392759:BGS393102 BQN392759:BQO393102 CAJ392759:CAK393102 CKF392759:CKG393102 CUB392759:CUC393102 DDX392759:DDY393102 DNT392759:DNU393102 DXP392759:DXQ393102 EHL392759:EHM393102 ERH392759:ERI393102 FBD392759:FBE393102 FKZ392759:FLA393102 FUV392759:FUW393102 GER392759:GES393102 GON392759:GOO393102 GYJ392759:GYK393102 HIF392759:HIG393102 HSB392759:HSC393102 IBX392759:IBY393102 ILT392759:ILU393102 IVP392759:IVQ393102 JFL392759:JFM393102 JPH392759:JPI393102 JZD392759:JZE393102 KIZ392759:KJA393102 KSV392759:KSW393102 LCR392759:LCS393102 LMN392759:LMO393102 LWJ392759:LWK393102 MGF392759:MGG393102 MQB392759:MQC393102 MZX392759:MZY393102 NJT392759:NJU393102 NTP392759:NTQ393102 ODL392759:ODM393102 ONH392759:ONI393102 OXD392759:OXE393102 PGZ392759:PHA393102 PQV392759:PQW393102 QAR392759:QAS393102 QKN392759:QKO393102 QUJ392759:QUK393102 REF392759:REG393102 ROB392759:ROC393102 RXX392759:RXY393102 SHT392759:SHU393102 SRP392759:SRQ393102 TBL392759:TBM393102 TLH392759:TLI393102 TVD392759:TVE393102 UEZ392759:UFA393102 UOV392759:UOW393102 UYR392759:UYS393102 VIN392759:VIO393102 VSJ392759:VSK393102 WCF392759:WCG393102 WMB392759:WMC393102 WVX392759:WVY393102 P458295:Q458638 JL458295:JM458638 TH458295:TI458638 ADD458295:ADE458638 AMZ458295:ANA458638 AWV458295:AWW458638 BGR458295:BGS458638 BQN458295:BQO458638 CAJ458295:CAK458638 CKF458295:CKG458638 CUB458295:CUC458638 DDX458295:DDY458638 DNT458295:DNU458638 DXP458295:DXQ458638 EHL458295:EHM458638 ERH458295:ERI458638 FBD458295:FBE458638 FKZ458295:FLA458638 FUV458295:FUW458638 GER458295:GES458638 GON458295:GOO458638 GYJ458295:GYK458638 HIF458295:HIG458638 HSB458295:HSC458638 IBX458295:IBY458638 ILT458295:ILU458638 IVP458295:IVQ458638 JFL458295:JFM458638 JPH458295:JPI458638 JZD458295:JZE458638 KIZ458295:KJA458638 KSV458295:KSW458638 LCR458295:LCS458638 LMN458295:LMO458638 LWJ458295:LWK458638 MGF458295:MGG458638 MQB458295:MQC458638 MZX458295:MZY458638 NJT458295:NJU458638 NTP458295:NTQ458638 ODL458295:ODM458638 ONH458295:ONI458638 OXD458295:OXE458638 PGZ458295:PHA458638 PQV458295:PQW458638 QAR458295:QAS458638 QKN458295:QKO458638 QUJ458295:QUK458638 REF458295:REG458638 ROB458295:ROC458638 RXX458295:RXY458638 SHT458295:SHU458638 SRP458295:SRQ458638 TBL458295:TBM458638 TLH458295:TLI458638 TVD458295:TVE458638 UEZ458295:UFA458638 UOV458295:UOW458638 UYR458295:UYS458638 VIN458295:VIO458638 VSJ458295:VSK458638 WCF458295:WCG458638 WMB458295:WMC458638 WVX458295:WVY458638 P523831:Q524174 JL523831:JM524174 TH523831:TI524174 ADD523831:ADE524174 AMZ523831:ANA524174 AWV523831:AWW524174 BGR523831:BGS524174 BQN523831:BQO524174 CAJ523831:CAK524174 CKF523831:CKG524174 CUB523831:CUC524174 DDX523831:DDY524174 DNT523831:DNU524174 DXP523831:DXQ524174 EHL523831:EHM524174 ERH523831:ERI524174 FBD523831:FBE524174 FKZ523831:FLA524174 FUV523831:FUW524174 GER523831:GES524174 GON523831:GOO524174 GYJ523831:GYK524174 HIF523831:HIG524174 HSB523831:HSC524174 IBX523831:IBY524174 ILT523831:ILU524174 IVP523831:IVQ524174 JFL523831:JFM524174 JPH523831:JPI524174 JZD523831:JZE524174 KIZ523831:KJA524174 KSV523831:KSW524174 LCR523831:LCS524174 LMN523831:LMO524174 LWJ523831:LWK524174 MGF523831:MGG524174 MQB523831:MQC524174 MZX523831:MZY524174 NJT523831:NJU524174 NTP523831:NTQ524174 ODL523831:ODM524174 ONH523831:ONI524174 OXD523831:OXE524174 PGZ523831:PHA524174 PQV523831:PQW524174 QAR523831:QAS524174 QKN523831:QKO524174 QUJ523831:QUK524174 REF523831:REG524174 ROB523831:ROC524174 RXX523831:RXY524174 SHT523831:SHU524174 SRP523831:SRQ524174 TBL523831:TBM524174 TLH523831:TLI524174 TVD523831:TVE524174 UEZ523831:UFA524174 UOV523831:UOW524174 UYR523831:UYS524174 VIN523831:VIO524174 VSJ523831:VSK524174 WCF523831:WCG524174 WMB523831:WMC524174 WVX523831:WVY524174 P589367:Q589710 JL589367:JM589710 TH589367:TI589710 ADD589367:ADE589710 AMZ589367:ANA589710 AWV589367:AWW589710 BGR589367:BGS589710 BQN589367:BQO589710 CAJ589367:CAK589710 CKF589367:CKG589710 CUB589367:CUC589710 DDX589367:DDY589710 DNT589367:DNU589710 DXP589367:DXQ589710 EHL589367:EHM589710 ERH589367:ERI589710 FBD589367:FBE589710 FKZ589367:FLA589710 FUV589367:FUW589710 GER589367:GES589710 GON589367:GOO589710 GYJ589367:GYK589710 HIF589367:HIG589710 HSB589367:HSC589710 IBX589367:IBY589710 ILT589367:ILU589710 IVP589367:IVQ589710 JFL589367:JFM589710 JPH589367:JPI589710 JZD589367:JZE589710 KIZ589367:KJA589710 KSV589367:KSW589710 LCR589367:LCS589710 LMN589367:LMO589710 LWJ589367:LWK589710 MGF589367:MGG589710 MQB589367:MQC589710 MZX589367:MZY589710 NJT589367:NJU589710 NTP589367:NTQ589710 ODL589367:ODM589710 ONH589367:ONI589710 OXD589367:OXE589710 PGZ589367:PHA589710 PQV589367:PQW589710 QAR589367:QAS589710 QKN589367:QKO589710 QUJ589367:QUK589710 REF589367:REG589710 ROB589367:ROC589710 RXX589367:RXY589710 SHT589367:SHU589710 SRP589367:SRQ589710 TBL589367:TBM589710 TLH589367:TLI589710 TVD589367:TVE589710 UEZ589367:UFA589710 UOV589367:UOW589710 UYR589367:UYS589710 VIN589367:VIO589710 VSJ589367:VSK589710 WCF589367:WCG589710 WMB589367:WMC589710 WVX589367:WVY589710 P654903:Q655246 JL654903:JM655246 TH654903:TI655246 ADD654903:ADE655246 AMZ654903:ANA655246 AWV654903:AWW655246 BGR654903:BGS655246 BQN654903:BQO655246 CAJ654903:CAK655246 CKF654903:CKG655246 CUB654903:CUC655246 DDX654903:DDY655246 DNT654903:DNU655246 DXP654903:DXQ655246 EHL654903:EHM655246 ERH654903:ERI655246 FBD654903:FBE655246 FKZ654903:FLA655246 FUV654903:FUW655246 GER654903:GES655246 GON654903:GOO655246 GYJ654903:GYK655246 HIF654903:HIG655246 HSB654903:HSC655246 IBX654903:IBY655246 ILT654903:ILU655246 IVP654903:IVQ655246 JFL654903:JFM655246 JPH654903:JPI655246 JZD654903:JZE655246 KIZ654903:KJA655246 KSV654903:KSW655246 LCR654903:LCS655246 LMN654903:LMO655246 LWJ654903:LWK655246 MGF654903:MGG655246 MQB654903:MQC655246 MZX654903:MZY655246 NJT654903:NJU655246 NTP654903:NTQ655246 ODL654903:ODM655246 ONH654903:ONI655246 OXD654903:OXE655246 PGZ654903:PHA655246 PQV654903:PQW655246 QAR654903:QAS655246 QKN654903:QKO655246 QUJ654903:QUK655246 REF654903:REG655246 ROB654903:ROC655246 RXX654903:RXY655246 SHT654903:SHU655246 SRP654903:SRQ655246 TBL654903:TBM655246 TLH654903:TLI655246 TVD654903:TVE655246 UEZ654903:UFA655246 UOV654903:UOW655246 UYR654903:UYS655246 VIN654903:VIO655246 VSJ654903:VSK655246 WCF654903:WCG655246 WMB654903:WMC655246 WVX654903:WVY655246 P720439:Q720782 JL720439:JM720782 TH720439:TI720782 ADD720439:ADE720782 AMZ720439:ANA720782 AWV720439:AWW720782 BGR720439:BGS720782 BQN720439:BQO720782 CAJ720439:CAK720782 CKF720439:CKG720782 CUB720439:CUC720782 DDX720439:DDY720782 DNT720439:DNU720782 DXP720439:DXQ720782 EHL720439:EHM720782 ERH720439:ERI720782 FBD720439:FBE720782 FKZ720439:FLA720782 FUV720439:FUW720782 GER720439:GES720782 GON720439:GOO720782 GYJ720439:GYK720782 HIF720439:HIG720782 HSB720439:HSC720782 IBX720439:IBY720782 ILT720439:ILU720782 IVP720439:IVQ720782 JFL720439:JFM720782 JPH720439:JPI720782 JZD720439:JZE720782 KIZ720439:KJA720782 KSV720439:KSW720782 LCR720439:LCS720782 LMN720439:LMO720782 LWJ720439:LWK720782 MGF720439:MGG720782 MQB720439:MQC720782 MZX720439:MZY720782 NJT720439:NJU720782 NTP720439:NTQ720782 ODL720439:ODM720782 ONH720439:ONI720782 OXD720439:OXE720782 PGZ720439:PHA720782 PQV720439:PQW720782 QAR720439:QAS720782 QKN720439:QKO720782 QUJ720439:QUK720782 REF720439:REG720782 ROB720439:ROC720782 RXX720439:RXY720782 SHT720439:SHU720782 SRP720439:SRQ720782 TBL720439:TBM720782 TLH720439:TLI720782 TVD720439:TVE720782 UEZ720439:UFA720782 UOV720439:UOW720782 UYR720439:UYS720782 VIN720439:VIO720782 VSJ720439:VSK720782 WCF720439:WCG720782 WMB720439:WMC720782 WVX720439:WVY720782 P785975:Q786318 JL785975:JM786318 TH785975:TI786318 ADD785975:ADE786318 AMZ785975:ANA786318 AWV785975:AWW786318 BGR785975:BGS786318 BQN785975:BQO786318 CAJ785975:CAK786318 CKF785975:CKG786318 CUB785975:CUC786318 DDX785975:DDY786318 DNT785975:DNU786318 DXP785975:DXQ786318 EHL785975:EHM786318 ERH785975:ERI786318 FBD785975:FBE786318 FKZ785975:FLA786318 FUV785975:FUW786318 GER785975:GES786318 GON785975:GOO786318 GYJ785975:GYK786318 HIF785975:HIG786318 HSB785975:HSC786318 IBX785975:IBY786318 ILT785975:ILU786318 IVP785975:IVQ786318 JFL785975:JFM786318 JPH785975:JPI786318 JZD785975:JZE786318 KIZ785975:KJA786318 KSV785975:KSW786318 LCR785975:LCS786318 LMN785975:LMO786318 LWJ785975:LWK786318 MGF785975:MGG786318 MQB785975:MQC786318 MZX785975:MZY786318 NJT785975:NJU786318 NTP785975:NTQ786318 ODL785975:ODM786318 ONH785975:ONI786318 OXD785975:OXE786318 PGZ785975:PHA786318 PQV785975:PQW786318 QAR785975:QAS786318 QKN785975:QKO786318 QUJ785975:QUK786318 REF785975:REG786318 ROB785975:ROC786318 RXX785975:RXY786318 SHT785975:SHU786318 SRP785975:SRQ786318 TBL785975:TBM786318 TLH785975:TLI786318 TVD785975:TVE786318 UEZ785975:UFA786318 UOV785975:UOW786318 UYR785975:UYS786318 VIN785975:VIO786318 VSJ785975:VSK786318 WCF785975:WCG786318 WMB785975:WMC786318 WVX785975:WVY786318 P851511:Q851854 JL851511:JM851854 TH851511:TI851854 ADD851511:ADE851854 AMZ851511:ANA851854 AWV851511:AWW851854 BGR851511:BGS851854 BQN851511:BQO851854 CAJ851511:CAK851854 CKF851511:CKG851854 CUB851511:CUC851854 DDX851511:DDY851854 DNT851511:DNU851854 DXP851511:DXQ851854 EHL851511:EHM851854 ERH851511:ERI851854 FBD851511:FBE851854 FKZ851511:FLA851854 FUV851511:FUW851854 GER851511:GES851854 GON851511:GOO851854 GYJ851511:GYK851854 HIF851511:HIG851854 HSB851511:HSC851854 IBX851511:IBY851854 ILT851511:ILU851854 IVP851511:IVQ851854 JFL851511:JFM851854 JPH851511:JPI851854 JZD851511:JZE851854 KIZ851511:KJA851854 KSV851511:KSW851854 LCR851511:LCS851854 LMN851511:LMO851854 LWJ851511:LWK851854 MGF851511:MGG851854 MQB851511:MQC851854 MZX851511:MZY851854 NJT851511:NJU851854 NTP851511:NTQ851854 ODL851511:ODM851854 ONH851511:ONI851854 OXD851511:OXE851854 PGZ851511:PHA851854 PQV851511:PQW851854 QAR851511:QAS851854 QKN851511:QKO851854 QUJ851511:QUK851854 REF851511:REG851854 ROB851511:ROC851854 RXX851511:RXY851854 SHT851511:SHU851854 SRP851511:SRQ851854 TBL851511:TBM851854 TLH851511:TLI851854 TVD851511:TVE851854 UEZ851511:UFA851854 UOV851511:UOW851854 UYR851511:UYS851854 VIN851511:VIO851854 VSJ851511:VSK851854 WCF851511:WCG851854 WMB851511:WMC851854 WVX851511:WVY851854 P917047:Q917390 JL917047:JM917390 TH917047:TI917390 ADD917047:ADE917390 AMZ917047:ANA917390 AWV917047:AWW917390 BGR917047:BGS917390 BQN917047:BQO917390 CAJ917047:CAK917390 CKF917047:CKG917390 CUB917047:CUC917390 DDX917047:DDY917390 DNT917047:DNU917390 DXP917047:DXQ917390 EHL917047:EHM917390 ERH917047:ERI917390 FBD917047:FBE917390 FKZ917047:FLA917390 FUV917047:FUW917390 GER917047:GES917390 GON917047:GOO917390 GYJ917047:GYK917390 HIF917047:HIG917390 HSB917047:HSC917390 IBX917047:IBY917390 ILT917047:ILU917390 IVP917047:IVQ917390 JFL917047:JFM917390 JPH917047:JPI917390 JZD917047:JZE917390 KIZ917047:KJA917390 KSV917047:KSW917390 LCR917047:LCS917390 LMN917047:LMO917390 LWJ917047:LWK917390 MGF917047:MGG917390 MQB917047:MQC917390 MZX917047:MZY917390 NJT917047:NJU917390 NTP917047:NTQ917390 ODL917047:ODM917390 ONH917047:ONI917390 OXD917047:OXE917390 PGZ917047:PHA917390 PQV917047:PQW917390 QAR917047:QAS917390 QKN917047:QKO917390 QUJ917047:QUK917390 REF917047:REG917390 ROB917047:ROC917390 RXX917047:RXY917390 SHT917047:SHU917390 SRP917047:SRQ917390 TBL917047:TBM917390 TLH917047:TLI917390 TVD917047:TVE917390 UEZ917047:UFA917390 UOV917047:UOW917390 UYR917047:UYS917390 VIN917047:VIO917390 VSJ917047:VSK917390 WCF917047:WCG917390 WMB917047:WMC917390 WVX917047:WVY917390 P982583:Q982926 JL982583:JM982926 TH982583:TI982926 ADD982583:ADE982926 AMZ982583:ANA982926 AWV982583:AWW982926 BGR982583:BGS982926 BQN982583:BQO982926 CAJ982583:CAK982926 CKF982583:CKG982926 CUB982583:CUC982926 DDX982583:DDY982926 DNT982583:DNU982926 DXP982583:DXQ982926 EHL982583:EHM982926 ERH982583:ERI982926 FBD982583:FBE982926 FKZ982583:FLA982926 FUV982583:FUW982926 GER982583:GES982926 GON982583:GOO982926 GYJ982583:GYK982926 HIF982583:HIG982926 HSB982583:HSC982926 IBX982583:IBY982926 ILT982583:ILU982926 IVP982583:IVQ982926 JFL982583:JFM982926 JPH982583:JPI982926 JZD982583:JZE982926 KIZ982583:KJA982926 KSV982583:KSW982926 LCR982583:LCS982926 LMN982583:LMO982926 LWJ982583:LWK982926 MGF982583:MGG982926 MQB982583:MQC982926 MZX982583:MZY982926 NJT982583:NJU982926 NTP982583:NTQ982926 ODL982583:ODM982926 ONH982583:ONI982926 OXD982583:OXE982926 PGZ982583:PHA982926 PQV982583:PQW982926 QAR982583:QAS982926 QKN982583:QKO982926 QUJ982583:QUK982926 REF982583:REG982926 ROB982583:ROC982926 RXX982583:RXY982926 SHT982583:SHU982926 SRP982583:SRQ982926 TBL982583:TBM982926 TLH982583:TLI982926 TVD982583:TVE982926 UEZ982583:UFA982926 UOV982583:UOW982926 UYR982583:UYS982926 VIN982583:VIO982926 VSJ982583:VSK982926 WCF982583:WCG982926 WMB982583:WMC982926 WVX982583:WVY982926 H4:I63 JD4:JE63 SZ4:TA63 ACV4:ACW63 AMR4:AMS63 AWN4:AWO63 BGJ4:BGK63 BQF4:BQG63 CAB4:CAC63 CJX4:CJY63 CTT4:CTU63 DDP4:DDQ63 DNL4:DNM63 DXH4:DXI63 EHD4:EHE63 EQZ4:ERA63 FAV4:FAW63 FKR4:FKS63 FUN4:FUO63 GEJ4:GEK63 GOF4:GOG63 GYB4:GYC63 HHX4:HHY63 HRT4:HRU63 IBP4:IBQ63 ILL4:ILM63 IVH4:IVI63 JFD4:JFE63 JOZ4:JPA63 JYV4:JYW63 KIR4:KIS63 KSN4:KSO63 LCJ4:LCK63 LMF4:LMG63 LWB4:LWC63 MFX4:MFY63 MPT4:MPU63 MZP4:MZQ63 NJL4:NJM63 NTH4:NTI63 ODD4:ODE63 OMZ4:ONA63 OWV4:OWW63 PGR4:PGS63 PQN4:PQO63 QAJ4:QAK63 QKF4:QKG63 QUB4:QUC63 RDX4:RDY63 RNT4:RNU63 RXP4:RXQ63 SHL4:SHM63 SRH4:SRI63 TBD4:TBE63 TKZ4:TLA63 TUV4:TUW63 UER4:UES63 UON4:UOO63 UYJ4:UYK63 VIF4:VIG63 VSB4:VSC63 WBX4:WBY63 WLT4:WLU63 WVP4:WVQ63 H65079:I65422 JD65079:JE65422 SZ65079:TA65422 ACV65079:ACW65422 AMR65079:AMS65422 AWN65079:AWO65422 BGJ65079:BGK65422 BQF65079:BQG65422 CAB65079:CAC65422 CJX65079:CJY65422 CTT65079:CTU65422 DDP65079:DDQ65422 DNL65079:DNM65422 DXH65079:DXI65422 EHD65079:EHE65422 EQZ65079:ERA65422 FAV65079:FAW65422 FKR65079:FKS65422 FUN65079:FUO65422 GEJ65079:GEK65422 GOF65079:GOG65422 GYB65079:GYC65422 HHX65079:HHY65422 HRT65079:HRU65422 IBP65079:IBQ65422 ILL65079:ILM65422 IVH65079:IVI65422 JFD65079:JFE65422 JOZ65079:JPA65422 JYV65079:JYW65422 KIR65079:KIS65422 KSN65079:KSO65422 LCJ65079:LCK65422 LMF65079:LMG65422 LWB65079:LWC65422 MFX65079:MFY65422 MPT65079:MPU65422 MZP65079:MZQ65422 NJL65079:NJM65422 NTH65079:NTI65422 ODD65079:ODE65422 OMZ65079:ONA65422 OWV65079:OWW65422 PGR65079:PGS65422 PQN65079:PQO65422 QAJ65079:QAK65422 QKF65079:QKG65422 QUB65079:QUC65422 RDX65079:RDY65422 RNT65079:RNU65422 RXP65079:RXQ65422 SHL65079:SHM65422 SRH65079:SRI65422 TBD65079:TBE65422 TKZ65079:TLA65422 TUV65079:TUW65422 UER65079:UES65422 UON65079:UOO65422 UYJ65079:UYK65422 VIF65079:VIG65422 VSB65079:VSC65422 WBX65079:WBY65422 WLT65079:WLU65422 WVP65079:WVQ65422 H130615:I130958 JD130615:JE130958 SZ130615:TA130958 ACV130615:ACW130958 AMR130615:AMS130958 AWN130615:AWO130958 BGJ130615:BGK130958 BQF130615:BQG130958 CAB130615:CAC130958 CJX130615:CJY130958 CTT130615:CTU130958 DDP130615:DDQ130958 DNL130615:DNM130958 DXH130615:DXI130958 EHD130615:EHE130958 EQZ130615:ERA130958 FAV130615:FAW130958 FKR130615:FKS130958 FUN130615:FUO130958 GEJ130615:GEK130958 GOF130615:GOG130958 GYB130615:GYC130958 HHX130615:HHY130958 HRT130615:HRU130958 IBP130615:IBQ130958 ILL130615:ILM130958 IVH130615:IVI130958 JFD130615:JFE130958 JOZ130615:JPA130958 JYV130615:JYW130958 KIR130615:KIS130958 KSN130615:KSO130958 LCJ130615:LCK130958 LMF130615:LMG130958 LWB130615:LWC130958 MFX130615:MFY130958 MPT130615:MPU130958 MZP130615:MZQ130958 NJL130615:NJM130958 NTH130615:NTI130958 ODD130615:ODE130958 OMZ130615:ONA130958 OWV130615:OWW130958 PGR130615:PGS130958 PQN130615:PQO130958 QAJ130615:QAK130958 QKF130615:QKG130958 QUB130615:QUC130958 RDX130615:RDY130958 RNT130615:RNU130958 RXP130615:RXQ130958 SHL130615:SHM130958 SRH130615:SRI130958 TBD130615:TBE130958 TKZ130615:TLA130958 TUV130615:TUW130958 UER130615:UES130958 UON130615:UOO130958 UYJ130615:UYK130958 VIF130615:VIG130958 VSB130615:VSC130958 WBX130615:WBY130958 WLT130615:WLU130958 WVP130615:WVQ130958 H196151:I196494 JD196151:JE196494 SZ196151:TA196494 ACV196151:ACW196494 AMR196151:AMS196494 AWN196151:AWO196494 BGJ196151:BGK196494 BQF196151:BQG196494 CAB196151:CAC196494 CJX196151:CJY196494 CTT196151:CTU196494 DDP196151:DDQ196494 DNL196151:DNM196494 DXH196151:DXI196494 EHD196151:EHE196494 EQZ196151:ERA196494 FAV196151:FAW196494 FKR196151:FKS196494 FUN196151:FUO196494 GEJ196151:GEK196494 GOF196151:GOG196494 GYB196151:GYC196494 HHX196151:HHY196494 HRT196151:HRU196494 IBP196151:IBQ196494 ILL196151:ILM196494 IVH196151:IVI196494 JFD196151:JFE196494 JOZ196151:JPA196494 JYV196151:JYW196494 KIR196151:KIS196494 KSN196151:KSO196494 LCJ196151:LCK196494 LMF196151:LMG196494 LWB196151:LWC196494 MFX196151:MFY196494 MPT196151:MPU196494 MZP196151:MZQ196494 NJL196151:NJM196494 NTH196151:NTI196494 ODD196151:ODE196494 OMZ196151:ONA196494 OWV196151:OWW196494 PGR196151:PGS196494 PQN196151:PQO196494 QAJ196151:QAK196494 QKF196151:QKG196494 QUB196151:QUC196494 RDX196151:RDY196494 RNT196151:RNU196494 RXP196151:RXQ196494 SHL196151:SHM196494 SRH196151:SRI196494 TBD196151:TBE196494 TKZ196151:TLA196494 TUV196151:TUW196494 UER196151:UES196494 UON196151:UOO196494 UYJ196151:UYK196494 VIF196151:VIG196494 VSB196151:VSC196494 WBX196151:WBY196494 WLT196151:WLU196494 WVP196151:WVQ196494 H261687:I262030 JD261687:JE262030 SZ261687:TA262030 ACV261687:ACW262030 AMR261687:AMS262030 AWN261687:AWO262030 BGJ261687:BGK262030 BQF261687:BQG262030 CAB261687:CAC262030 CJX261687:CJY262030 CTT261687:CTU262030 DDP261687:DDQ262030 DNL261687:DNM262030 DXH261687:DXI262030 EHD261687:EHE262030 EQZ261687:ERA262030 FAV261687:FAW262030 FKR261687:FKS262030 FUN261687:FUO262030 GEJ261687:GEK262030 GOF261687:GOG262030 GYB261687:GYC262030 HHX261687:HHY262030 HRT261687:HRU262030 IBP261687:IBQ262030 ILL261687:ILM262030 IVH261687:IVI262030 JFD261687:JFE262030 JOZ261687:JPA262030 JYV261687:JYW262030 KIR261687:KIS262030 KSN261687:KSO262030 LCJ261687:LCK262030 LMF261687:LMG262030 LWB261687:LWC262030 MFX261687:MFY262030 MPT261687:MPU262030 MZP261687:MZQ262030 NJL261687:NJM262030 NTH261687:NTI262030 ODD261687:ODE262030 OMZ261687:ONA262030 OWV261687:OWW262030 PGR261687:PGS262030 PQN261687:PQO262030 QAJ261687:QAK262030 QKF261687:QKG262030 QUB261687:QUC262030 RDX261687:RDY262030 RNT261687:RNU262030 RXP261687:RXQ262030 SHL261687:SHM262030 SRH261687:SRI262030 TBD261687:TBE262030 TKZ261687:TLA262030 TUV261687:TUW262030 UER261687:UES262030 UON261687:UOO262030 UYJ261687:UYK262030 VIF261687:VIG262030 VSB261687:VSC262030 WBX261687:WBY262030 WLT261687:WLU262030 WVP261687:WVQ262030 H327223:I327566 JD327223:JE327566 SZ327223:TA327566 ACV327223:ACW327566 AMR327223:AMS327566 AWN327223:AWO327566 BGJ327223:BGK327566 BQF327223:BQG327566 CAB327223:CAC327566 CJX327223:CJY327566 CTT327223:CTU327566 DDP327223:DDQ327566 DNL327223:DNM327566 DXH327223:DXI327566 EHD327223:EHE327566 EQZ327223:ERA327566 FAV327223:FAW327566 FKR327223:FKS327566 FUN327223:FUO327566 GEJ327223:GEK327566 GOF327223:GOG327566 GYB327223:GYC327566 HHX327223:HHY327566 HRT327223:HRU327566 IBP327223:IBQ327566 ILL327223:ILM327566 IVH327223:IVI327566 JFD327223:JFE327566 JOZ327223:JPA327566 JYV327223:JYW327566 KIR327223:KIS327566 KSN327223:KSO327566 LCJ327223:LCK327566 LMF327223:LMG327566 LWB327223:LWC327566 MFX327223:MFY327566 MPT327223:MPU327566 MZP327223:MZQ327566 NJL327223:NJM327566 NTH327223:NTI327566 ODD327223:ODE327566 OMZ327223:ONA327566 OWV327223:OWW327566 PGR327223:PGS327566 PQN327223:PQO327566 QAJ327223:QAK327566 QKF327223:QKG327566 QUB327223:QUC327566 RDX327223:RDY327566 RNT327223:RNU327566 RXP327223:RXQ327566 SHL327223:SHM327566 SRH327223:SRI327566 TBD327223:TBE327566 TKZ327223:TLA327566 TUV327223:TUW327566 UER327223:UES327566 UON327223:UOO327566 UYJ327223:UYK327566 VIF327223:VIG327566 VSB327223:VSC327566 WBX327223:WBY327566 WLT327223:WLU327566 WVP327223:WVQ327566 H392759:I393102 JD392759:JE393102 SZ392759:TA393102 ACV392759:ACW393102 AMR392759:AMS393102 AWN392759:AWO393102 BGJ392759:BGK393102 BQF392759:BQG393102 CAB392759:CAC393102 CJX392759:CJY393102 CTT392759:CTU393102 DDP392759:DDQ393102 DNL392759:DNM393102 DXH392759:DXI393102 EHD392759:EHE393102 EQZ392759:ERA393102 FAV392759:FAW393102 FKR392759:FKS393102 FUN392759:FUO393102 GEJ392759:GEK393102 GOF392759:GOG393102 GYB392759:GYC393102 HHX392759:HHY393102 HRT392759:HRU393102 IBP392759:IBQ393102 ILL392759:ILM393102 IVH392759:IVI393102 JFD392759:JFE393102 JOZ392759:JPA393102 JYV392759:JYW393102 KIR392759:KIS393102 KSN392759:KSO393102 LCJ392759:LCK393102 LMF392759:LMG393102 LWB392759:LWC393102 MFX392759:MFY393102 MPT392759:MPU393102 MZP392759:MZQ393102 NJL392759:NJM393102 NTH392759:NTI393102 ODD392759:ODE393102 OMZ392759:ONA393102 OWV392759:OWW393102 PGR392759:PGS393102 PQN392759:PQO393102 QAJ392759:QAK393102 QKF392759:QKG393102 QUB392759:QUC393102 RDX392759:RDY393102 RNT392759:RNU393102 RXP392759:RXQ393102 SHL392759:SHM393102 SRH392759:SRI393102 TBD392759:TBE393102 TKZ392759:TLA393102 TUV392759:TUW393102 UER392759:UES393102 UON392759:UOO393102 UYJ392759:UYK393102 VIF392759:VIG393102 VSB392759:VSC393102 WBX392759:WBY393102 WLT392759:WLU393102 WVP392759:WVQ393102 H458295:I458638 JD458295:JE458638 SZ458295:TA458638 ACV458295:ACW458638 AMR458295:AMS458638 AWN458295:AWO458638 BGJ458295:BGK458638 BQF458295:BQG458638 CAB458295:CAC458638 CJX458295:CJY458638 CTT458295:CTU458638 DDP458295:DDQ458638 DNL458295:DNM458638 DXH458295:DXI458638 EHD458295:EHE458638 EQZ458295:ERA458638 FAV458295:FAW458638 FKR458295:FKS458638 FUN458295:FUO458638 GEJ458295:GEK458638 GOF458295:GOG458638 GYB458295:GYC458638 HHX458295:HHY458638 HRT458295:HRU458638 IBP458295:IBQ458638 ILL458295:ILM458638 IVH458295:IVI458638 JFD458295:JFE458638 JOZ458295:JPA458638 JYV458295:JYW458638 KIR458295:KIS458638 KSN458295:KSO458638 LCJ458295:LCK458638 LMF458295:LMG458638 LWB458295:LWC458638 MFX458295:MFY458638 MPT458295:MPU458638 MZP458295:MZQ458638 NJL458295:NJM458638 NTH458295:NTI458638 ODD458295:ODE458638 OMZ458295:ONA458638 OWV458295:OWW458638 PGR458295:PGS458638 PQN458295:PQO458638 QAJ458295:QAK458638 QKF458295:QKG458638 QUB458295:QUC458638 RDX458295:RDY458638 RNT458295:RNU458638 RXP458295:RXQ458638 SHL458295:SHM458638 SRH458295:SRI458638 TBD458295:TBE458638 TKZ458295:TLA458638 TUV458295:TUW458638 UER458295:UES458638 UON458295:UOO458638 UYJ458295:UYK458638 VIF458295:VIG458638 VSB458295:VSC458638 WBX458295:WBY458638 WLT458295:WLU458638 WVP458295:WVQ458638 H523831:I524174 JD523831:JE524174 SZ523831:TA524174 ACV523831:ACW524174 AMR523831:AMS524174 AWN523831:AWO524174 BGJ523831:BGK524174 BQF523831:BQG524174 CAB523831:CAC524174 CJX523831:CJY524174 CTT523831:CTU524174 DDP523831:DDQ524174 DNL523831:DNM524174 DXH523831:DXI524174 EHD523831:EHE524174 EQZ523831:ERA524174 FAV523831:FAW524174 FKR523831:FKS524174 FUN523831:FUO524174 GEJ523831:GEK524174 GOF523831:GOG524174 GYB523831:GYC524174 HHX523831:HHY524174 HRT523831:HRU524174 IBP523831:IBQ524174 ILL523831:ILM524174 IVH523831:IVI524174 JFD523831:JFE524174 JOZ523831:JPA524174 JYV523831:JYW524174 KIR523831:KIS524174 KSN523831:KSO524174 LCJ523831:LCK524174 LMF523831:LMG524174 LWB523831:LWC524174 MFX523831:MFY524174 MPT523831:MPU524174 MZP523831:MZQ524174 NJL523831:NJM524174 NTH523831:NTI524174 ODD523831:ODE524174 OMZ523831:ONA524174 OWV523831:OWW524174 PGR523831:PGS524174 PQN523831:PQO524174 QAJ523831:QAK524174 QKF523831:QKG524174 QUB523831:QUC524174 RDX523831:RDY524174 RNT523831:RNU524174 RXP523831:RXQ524174 SHL523831:SHM524174 SRH523831:SRI524174 TBD523831:TBE524174 TKZ523831:TLA524174 TUV523831:TUW524174 UER523831:UES524174 UON523831:UOO524174 UYJ523831:UYK524174 VIF523831:VIG524174 VSB523831:VSC524174 WBX523831:WBY524174 WLT523831:WLU524174 WVP523831:WVQ524174 H589367:I589710 JD589367:JE589710 SZ589367:TA589710 ACV589367:ACW589710 AMR589367:AMS589710 AWN589367:AWO589710 BGJ589367:BGK589710 BQF589367:BQG589710 CAB589367:CAC589710 CJX589367:CJY589710 CTT589367:CTU589710 DDP589367:DDQ589710 DNL589367:DNM589710 DXH589367:DXI589710 EHD589367:EHE589710 EQZ589367:ERA589710 FAV589367:FAW589710 FKR589367:FKS589710 FUN589367:FUO589710 GEJ589367:GEK589710 GOF589367:GOG589710 GYB589367:GYC589710 HHX589367:HHY589710 HRT589367:HRU589710 IBP589367:IBQ589710 ILL589367:ILM589710 IVH589367:IVI589710 JFD589367:JFE589710 JOZ589367:JPA589710 JYV589367:JYW589710 KIR589367:KIS589710 KSN589367:KSO589710 LCJ589367:LCK589710 LMF589367:LMG589710 LWB589367:LWC589710 MFX589367:MFY589710 MPT589367:MPU589710 MZP589367:MZQ589710 NJL589367:NJM589710 NTH589367:NTI589710 ODD589367:ODE589710 OMZ589367:ONA589710 OWV589367:OWW589710 PGR589367:PGS589710 PQN589367:PQO589710 QAJ589367:QAK589710 QKF589367:QKG589710 QUB589367:QUC589710 RDX589367:RDY589710 RNT589367:RNU589710 RXP589367:RXQ589710 SHL589367:SHM589710 SRH589367:SRI589710 TBD589367:TBE589710 TKZ589367:TLA589710 TUV589367:TUW589710 UER589367:UES589710 UON589367:UOO589710 UYJ589367:UYK589710 VIF589367:VIG589710 VSB589367:VSC589710 WBX589367:WBY589710 WLT589367:WLU589710 WVP589367:WVQ589710 H654903:I655246 JD654903:JE655246 SZ654903:TA655246 ACV654903:ACW655246 AMR654903:AMS655246 AWN654903:AWO655246 BGJ654903:BGK655246 BQF654903:BQG655246 CAB654903:CAC655246 CJX654903:CJY655246 CTT654903:CTU655246 DDP654903:DDQ655246 DNL654903:DNM655246 DXH654903:DXI655246 EHD654903:EHE655246 EQZ654903:ERA655246 FAV654903:FAW655246 FKR654903:FKS655246 FUN654903:FUO655246 GEJ654903:GEK655246 GOF654903:GOG655246 GYB654903:GYC655246 HHX654903:HHY655246 HRT654903:HRU655246 IBP654903:IBQ655246 ILL654903:ILM655246 IVH654903:IVI655246 JFD654903:JFE655246 JOZ654903:JPA655246 JYV654903:JYW655246 KIR654903:KIS655246 KSN654903:KSO655246 LCJ654903:LCK655246 LMF654903:LMG655246 LWB654903:LWC655246 MFX654903:MFY655246 MPT654903:MPU655246 MZP654903:MZQ655246 NJL654903:NJM655246 NTH654903:NTI655246 ODD654903:ODE655246 OMZ654903:ONA655246 OWV654903:OWW655246 PGR654903:PGS655246 PQN654903:PQO655246 QAJ654903:QAK655246 QKF654903:QKG655246 QUB654903:QUC655246 RDX654903:RDY655246 RNT654903:RNU655246 RXP654903:RXQ655246 SHL654903:SHM655246 SRH654903:SRI655246 TBD654903:TBE655246 TKZ654903:TLA655246 TUV654903:TUW655246 UER654903:UES655246 UON654903:UOO655246 UYJ654903:UYK655246 VIF654903:VIG655246 VSB654903:VSC655246 WBX654903:WBY655246 WLT654903:WLU655246 WVP654903:WVQ655246 H720439:I720782 JD720439:JE720782 SZ720439:TA720782 ACV720439:ACW720782 AMR720439:AMS720782 AWN720439:AWO720782 BGJ720439:BGK720782 BQF720439:BQG720782 CAB720439:CAC720782 CJX720439:CJY720782 CTT720439:CTU720782 DDP720439:DDQ720782 DNL720439:DNM720782 DXH720439:DXI720782 EHD720439:EHE720782 EQZ720439:ERA720782 FAV720439:FAW720782 FKR720439:FKS720782 FUN720439:FUO720782 GEJ720439:GEK720782 GOF720439:GOG720782 GYB720439:GYC720782 HHX720439:HHY720782 HRT720439:HRU720782 IBP720439:IBQ720782 ILL720439:ILM720782 IVH720439:IVI720782 JFD720439:JFE720782 JOZ720439:JPA720782 JYV720439:JYW720782 KIR720439:KIS720782 KSN720439:KSO720782 LCJ720439:LCK720782 LMF720439:LMG720782 LWB720439:LWC720782 MFX720439:MFY720782 MPT720439:MPU720782 MZP720439:MZQ720782 NJL720439:NJM720782 NTH720439:NTI720782 ODD720439:ODE720782 OMZ720439:ONA720782 OWV720439:OWW720782 PGR720439:PGS720782 PQN720439:PQO720782 QAJ720439:QAK720782 QKF720439:QKG720782 QUB720439:QUC720782 RDX720439:RDY720782 RNT720439:RNU720782 RXP720439:RXQ720782 SHL720439:SHM720782 SRH720439:SRI720782 TBD720439:TBE720782 TKZ720439:TLA720782 TUV720439:TUW720782 UER720439:UES720782 UON720439:UOO720782 UYJ720439:UYK720782 VIF720439:VIG720782 VSB720439:VSC720782 WBX720439:WBY720782 WLT720439:WLU720782 WVP720439:WVQ720782 H785975:I786318 JD785975:JE786318 SZ785975:TA786318 ACV785975:ACW786318 AMR785975:AMS786318 AWN785975:AWO786318 BGJ785975:BGK786318 BQF785975:BQG786318 CAB785975:CAC786318 CJX785975:CJY786318 CTT785975:CTU786318 DDP785975:DDQ786318 DNL785975:DNM786318 DXH785975:DXI786318 EHD785975:EHE786318 EQZ785975:ERA786318 FAV785975:FAW786318 FKR785975:FKS786318 FUN785975:FUO786318 GEJ785975:GEK786318 GOF785975:GOG786318 GYB785975:GYC786318 HHX785975:HHY786318 HRT785975:HRU786318 IBP785975:IBQ786318 ILL785975:ILM786318 IVH785975:IVI786318 JFD785975:JFE786318 JOZ785975:JPA786318 JYV785975:JYW786318 KIR785975:KIS786318 KSN785975:KSO786318 LCJ785975:LCK786318 LMF785975:LMG786318 LWB785975:LWC786318 MFX785975:MFY786318 MPT785975:MPU786318 MZP785975:MZQ786318 NJL785975:NJM786318 NTH785975:NTI786318 ODD785975:ODE786318 OMZ785975:ONA786318 OWV785975:OWW786318 PGR785975:PGS786318 PQN785975:PQO786318 QAJ785975:QAK786318 QKF785975:QKG786318 QUB785975:QUC786318 RDX785975:RDY786318 RNT785975:RNU786318 RXP785975:RXQ786318 SHL785975:SHM786318 SRH785975:SRI786318 TBD785975:TBE786318 TKZ785975:TLA786318 TUV785975:TUW786318 UER785975:UES786318 UON785975:UOO786318 UYJ785975:UYK786318 VIF785975:VIG786318 VSB785975:VSC786318 WBX785975:WBY786318 WLT785975:WLU786318 WVP785975:WVQ786318 H851511:I851854 JD851511:JE851854 SZ851511:TA851854 ACV851511:ACW851854 AMR851511:AMS851854 AWN851511:AWO851854 BGJ851511:BGK851854 BQF851511:BQG851854 CAB851511:CAC851854 CJX851511:CJY851854 CTT851511:CTU851854 DDP851511:DDQ851854 DNL851511:DNM851854 DXH851511:DXI851854 EHD851511:EHE851854 EQZ851511:ERA851854 FAV851511:FAW851854 FKR851511:FKS851854 FUN851511:FUO851854 GEJ851511:GEK851854 GOF851511:GOG851854 GYB851511:GYC851854 HHX851511:HHY851854 HRT851511:HRU851854 IBP851511:IBQ851854 ILL851511:ILM851854 IVH851511:IVI851854 JFD851511:JFE851854 JOZ851511:JPA851854 JYV851511:JYW851854 KIR851511:KIS851854 KSN851511:KSO851854 LCJ851511:LCK851854 LMF851511:LMG851854 LWB851511:LWC851854 MFX851511:MFY851854 MPT851511:MPU851854 MZP851511:MZQ851854 NJL851511:NJM851854 NTH851511:NTI851854 ODD851511:ODE851854 OMZ851511:ONA851854 OWV851511:OWW851854 PGR851511:PGS851854 PQN851511:PQO851854 QAJ851511:QAK851854 QKF851511:QKG851854 QUB851511:QUC851854 RDX851511:RDY851854 RNT851511:RNU851854 RXP851511:RXQ851854 SHL851511:SHM851854 SRH851511:SRI851854 TBD851511:TBE851854 TKZ851511:TLA851854 TUV851511:TUW851854 UER851511:UES851854 UON851511:UOO851854 UYJ851511:UYK851854 VIF851511:VIG851854 VSB851511:VSC851854 WBX851511:WBY851854 WLT851511:WLU851854 WVP851511:WVQ851854 H917047:I917390 JD917047:JE917390 SZ917047:TA917390 ACV917047:ACW917390 AMR917047:AMS917390 AWN917047:AWO917390 BGJ917047:BGK917390 BQF917047:BQG917390 CAB917047:CAC917390 CJX917047:CJY917390 CTT917047:CTU917390 DDP917047:DDQ917390 DNL917047:DNM917390 DXH917047:DXI917390 EHD917047:EHE917390 EQZ917047:ERA917390 FAV917047:FAW917390 FKR917047:FKS917390 FUN917047:FUO917390 GEJ917047:GEK917390 GOF917047:GOG917390 GYB917047:GYC917390 HHX917047:HHY917390 HRT917047:HRU917390 IBP917047:IBQ917390 ILL917047:ILM917390 IVH917047:IVI917390 JFD917047:JFE917390 JOZ917047:JPA917390 JYV917047:JYW917390 KIR917047:KIS917390 KSN917047:KSO917390 LCJ917047:LCK917390 LMF917047:LMG917390 LWB917047:LWC917390 MFX917047:MFY917390 MPT917047:MPU917390 MZP917047:MZQ917390 NJL917047:NJM917390 NTH917047:NTI917390 ODD917047:ODE917390 OMZ917047:ONA917390 OWV917047:OWW917390 PGR917047:PGS917390 PQN917047:PQO917390 QAJ917047:QAK917390 QKF917047:QKG917390 QUB917047:QUC917390 RDX917047:RDY917390 RNT917047:RNU917390 RXP917047:RXQ917390 SHL917047:SHM917390 SRH917047:SRI917390 TBD917047:TBE917390 TKZ917047:TLA917390 TUV917047:TUW917390 UER917047:UES917390 UON917047:UOO917390 UYJ917047:UYK917390 VIF917047:VIG917390 VSB917047:VSC917390 WBX917047:WBY917390 WLT917047:WLU917390 WVP917047:WVQ917390 H982583:I982926 JD982583:JE982926 SZ982583:TA982926 ACV982583:ACW982926 AMR982583:AMS982926 AWN982583:AWO982926 BGJ982583:BGK982926 BQF982583:BQG982926 CAB982583:CAC982926 CJX982583:CJY982926 CTT982583:CTU982926 DDP982583:DDQ982926 DNL982583:DNM982926 DXH982583:DXI982926 EHD982583:EHE982926 EQZ982583:ERA982926 FAV982583:FAW982926 FKR982583:FKS982926 FUN982583:FUO982926 GEJ982583:GEK982926 GOF982583:GOG982926 GYB982583:GYC982926 HHX982583:HHY982926 HRT982583:HRU982926 IBP982583:IBQ982926 ILL982583:ILM982926 IVH982583:IVI982926 JFD982583:JFE982926 JOZ982583:JPA982926 JYV982583:JYW982926 KIR982583:KIS982926 KSN982583:KSO982926 LCJ982583:LCK982926 LMF982583:LMG982926 LWB982583:LWC982926 MFX982583:MFY982926 MPT982583:MPU982926 MZP982583:MZQ982926 NJL982583:NJM982926 NTH982583:NTI982926 ODD982583:ODE982926 OMZ982583:ONA982926 OWV982583:OWW982926 PGR982583:PGS982926 PQN982583:PQO982926 QAJ982583:QAK982926 QKF982583:QKG982926 QUB982583:QUC982926 RDX982583:RDY982926 RNT982583:RNU982926 RXP982583:RXQ982926 SHL982583:SHM982926 SRH982583:SRI982926 TBD982583:TBE982926 TKZ982583:TLA982926 TUV982583:TUW982926 UER982583:UES982926 UON982583:UOO982926 UYJ982583:UYK982926 VIF982583:VIG982926 VSB982583:VSC982926 WBX982583:WBY982926 WLT982583:WLU982926 WVP982583:WVQ982926">
      <formula1>балл2</formula1>
    </dataValidation>
    <dataValidation type="list" allowBlank="1" showInputMessage="1" showErrorMessage="1" sqref="R4:S63 JN4:JO63 TJ4:TK63 ADF4:ADG63 ANB4:ANC63 AWX4:AWY63 BGT4:BGU63 BQP4:BQQ63 CAL4:CAM63 CKH4:CKI63 CUD4:CUE63 DDZ4:DEA63 DNV4:DNW63 DXR4:DXS63 EHN4:EHO63 ERJ4:ERK63 FBF4:FBG63 FLB4:FLC63 FUX4:FUY63 GET4:GEU63 GOP4:GOQ63 GYL4:GYM63 HIH4:HII63 HSD4:HSE63 IBZ4:ICA63 ILV4:ILW63 IVR4:IVS63 JFN4:JFO63 JPJ4:JPK63 JZF4:JZG63 KJB4:KJC63 KSX4:KSY63 LCT4:LCU63 LMP4:LMQ63 LWL4:LWM63 MGH4:MGI63 MQD4:MQE63 MZZ4:NAA63 NJV4:NJW63 NTR4:NTS63 ODN4:ODO63 ONJ4:ONK63 OXF4:OXG63 PHB4:PHC63 PQX4:PQY63 QAT4:QAU63 QKP4:QKQ63 QUL4:QUM63 REH4:REI63 ROD4:ROE63 RXZ4:RYA63 SHV4:SHW63 SRR4:SRS63 TBN4:TBO63 TLJ4:TLK63 TVF4:TVG63 UFB4:UFC63 UOX4:UOY63 UYT4:UYU63 VIP4:VIQ63 VSL4:VSM63 WCH4:WCI63 WMD4:WME63 WVZ4:WWA63 R65079:S65422 JN65079:JO65422 TJ65079:TK65422 ADF65079:ADG65422 ANB65079:ANC65422 AWX65079:AWY65422 BGT65079:BGU65422 BQP65079:BQQ65422 CAL65079:CAM65422 CKH65079:CKI65422 CUD65079:CUE65422 DDZ65079:DEA65422 DNV65079:DNW65422 DXR65079:DXS65422 EHN65079:EHO65422 ERJ65079:ERK65422 FBF65079:FBG65422 FLB65079:FLC65422 FUX65079:FUY65422 GET65079:GEU65422 GOP65079:GOQ65422 GYL65079:GYM65422 HIH65079:HII65422 HSD65079:HSE65422 IBZ65079:ICA65422 ILV65079:ILW65422 IVR65079:IVS65422 JFN65079:JFO65422 JPJ65079:JPK65422 JZF65079:JZG65422 KJB65079:KJC65422 KSX65079:KSY65422 LCT65079:LCU65422 LMP65079:LMQ65422 LWL65079:LWM65422 MGH65079:MGI65422 MQD65079:MQE65422 MZZ65079:NAA65422 NJV65079:NJW65422 NTR65079:NTS65422 ODN65079:ODO65422 ONJ65079:ONK65422 OXF65079:OXG65422 PHB65079:PHC65422 PQX65079:PQY65422 QAT65079:QAU65422 QKP65079:QKQ65422 QUL65079:QUM65422 REH65079:REI65422 ROD65079:ROE65422 RXZ65079:RYA65422 SHV65079:SHW65422 SRR65079:SRS65422 TBN65079:TBO65422 TLJ65079:TLK65422 TVF65079:TVG65422 UFB65079:UFC65422 UOX65079:UOY65422 UYT65079:UYU65422 VIP65079:VIQ65422 VSL65079:VSM65422 WCH65079:WCI65422 WMD65079:WME65422 WVZ65079:WWA65422 R130615:S130958 JN130615:JO130958 TJ130615:TK130958 ADF130615:ADG130958 ANB130615:ANC130958 AWX130615:AWY130958 BGT130615:BGU130958 BQP130615:BQQ130958 CAL130615:CAM130958 CKH130615:CKI130958 CUD130615:CUE130958 DDZ130615:DEA130958 DNV130615:DNW130958 DXR130615:DXS130958 EHN130615:EHO130958 ERJ130615:ERK130958 FBF130615:FBG130958 FLB130615:FLC130958 FUX130615:FUY130958 GET130615:GEU130958 GOP130615:GOQ130958 GYL130615:GYM130958 HIH130615:HII130958 HSD130615:HSE130958 IBZ130615:ICA130958 ILV130615:ILW130958 IVR130615:IVS130958 JFN130615:JFO130958 JPJ130615:JPK130958 JZF130615:JZG130958 KJB130615:KJC130958 KSX130615:KSY130958 LCT130615:LCU130958 LMP130615:LMQ130958 LWL130615:LWM130958 MGH130615:MGI130958 MQD130615:MQE130958 MZZ130615:NAA130958 NJV130615:NJW130958 NTR130615:NTS130958 ODN130615:ODO130958 ONJ130615:ONK130958 OXF130615:OXG130958 PHB130615:PHC130958 PQX130615:PQY130958 QAT130615:QAU130958 QKP130615:QKQ130958 QUL130615:QUM130958 REH130615:REI130958 ROD130615:ROE130958 RXZ130615:RYA130958 SHV130615:SHW130958 SRR130615:SRS130958 TBN130615:TBO130958 TLJ130615:TLK130958 TVF130615:TVG130958 UFB130615:UFC130958 UOX130615:UOY130958 UYT130615:UYU130958 VIP130615:VIQ130958 VSL130615:VSM130958 WCH130615:WCI130958 WMD130615:WME130958 WVZ130615:WWA130958 R196151:S196494 JN196151:JO196494 TJ196151:TK196494 ADF196151:ADG196494 ANB196151:ANC196494 AWX196151:AWY196494 BGT196151:BGU196494 BQP196151:BQQ196494 CAL196151:CAM196494 CKH196151:CKI196494 CUD196151:CUE196494 DDZ196151:DEA196494 DNV196151:DNW196494 DXR196151:DXS196494 EHN196151:EHO196494 ERJ196151:ERK196494 FBF196151:FBG196494 FLB196151:FLC196494 FUX196151:FUY196494 GET196151:GEU196494 GOP196151:GOQ196494 GYL196151:GYM196494 HIH196151:HII196494 HSD196151:HSE196494 IBZ196151:ICA196494 ILV196151:ILW196494 IVR196151:IVS196494 JFN196151:JFO196494 JPJ196151:JPK196494 JZF196151:JZG196494 KJB196151:KJC196494 KSX196151:KSY196494 LCT196151:LCU196494 LMP196151:LMQ196494 LWL196151:LWM196494 MGH196151:MGI196494 MQD196151:MQE196494 MZZ196151:NAA196494 NJV196151:NJW196494 NTR196151:NTS196494 ODN196151:ODO196494 ONJ196151:ONK196494 OXF196151:OXG196494 PHB196151:PHC196494 PQX196151:PQY196494 QAT196151:QAU196494 QKP196151:QKQ196494 QUL196151:QUM196494 REH196151:REI196494 ROD196151:ROE196494 RXZ196151:RYA196494 SHV196151:SHW196494 SRR196151:SRS196494 TBN196151:TBO196494 TLJ196151:TLK196494 TVF196151:TVG196494 UFB196151:UFC196494 UOX196151:UOY196494 UYT196151:UYU196494 VIP196151:VIQ196494 VSL196151:VSM196494 WCH196151:WCI196494 WMD196151:WME196494 WVZ196151:WWA196494 R261687:S262030 JN261687:JO262030 TJ261687:TK262030 ADF261687:ADG262030 ANB261687:ANC262030 AWX261687:AWY262030 BGT261687:BGU262030 BQP261687:BQQ262030 CAL261687:CAM262030 CKH261687:CKI262030 CUD261687:CUE262030 DDZ261687:DEA262030 DNV261687:DNW262030 DXR261687:DXS262030 EHN261687:EHO262030 ERJ261687:ERK262030 FBF261687:FBG262030 FLB261687:FLC262030 FUX261687:FUY262030 GET261687:GEU262030 GOP261687:GOQ262030 GYL261687:GYM262030 HIH261687:HII262030 HSD261687:HSE262030 IBZ261687:ICA262030 ILV261687:ILW262030 IVR261687:IVS262030 JFN261687:JFO262030 JPJ261687:JPK262030 JZF261687:JZG262030 KJB261687:KJC262030 KSX261687:KSY262030 LCT261687:LCU262030 LMP261687:LMQ262030 LWL261687:LWM262030 MGH261687:MGI262030 MQD261687:MQE262030 MZZ261687:NAA262030 NJV261687:NJW262030 NTR261687:NTS262030 ODN261687:ODO262030 ONJ261687:ONK262030 OXF261687:OXG262030 PHB261687:PHC262030 PQX261687:PQY262030 QAT261687:QAU262030 QKP261687:QKQ262030 QUL261687:QUM262030 REH261687:REI262030 ROD261687:ROE262030 RXZ261687:RYA262030 SHV261687:SHW262030 SRR261687:SRS262030 TBN261687:TBO262030 TLJ261687:TLK262030 TVF261687:TVG262030 UFB261687:UFC262030 UOX261687:UOY262030 UYT261687:UYU262030 VIP261687:VIQ262030 VSL261687:VSM262030 WCH261687:WCI262030 WMD261687:WME262030 WVZ261687:WWA262030 R327223:S327566 JN327223:JO327566 TJ327223:TK327566 ADF327223:ADG327566 ANB327223:ANC327566 AWX327223:AWY327566 BGT327223:BGU327566 BQP327223:BQQ327566 CAL327223:CAM327566 CKH327223:CKI327566 CUD327223:CUE327566 DDZ327223:DEA327566 DNV327223:DNW327566 DXR327223:DXS327566 EHN327223:EHO327566 ERJ327223:ERK327566 FBF327223:FBG327566 FLB327223:FLC327566 FUX327223:FUY327566 GET327223:GEU327566 GOP327223:GOQ327566 GYL327223:GYM327566 HIH327223:HII327566 HSD327223:HSE327566 IBZ327223:ICA327566 ILV327223:ILW327566 IVR327223:IVS327566 JFN327223:JFO327566 JPJ327223:JPK327566 JZF327223:JZG327566 KJB327223:KJC327566 KSX327223:KSY327566 LCT327223:LCU327566 LMP327223:LMQ327566 LWL327223:LWM327566 MGH327223:MGI327566 MQD327223:MQE327566 MZZ327223:NAA327566 NJV327223:NJW327566 NTR327223:NTS327566 ODN327223:ODO327566 ONJ327223:ONK327566 OXF327223:OXG327566 PHB327223:PHC327566 PQX327223:PQY327566 QAT327223:QAU327566 QKP327223:QKQ327566 QUL327223:QUM327566 REH327223:REI327566 ROD327223:ROE327566 RXZ327223:RYA327566 SHV327223:SHW327566 SRR327223:SRS327566 TBN327223:TBO327566 TLJ327223:TLK327566 TVF327223:TVG327566 UFB327223:UFC327566 UOX327223:UOY327566 UYT327223:UYU327566 VIP327223:VIQ327566 VSL327223:VSM327566 WCH327223:WCI327566 WMD327223:WME327566 WVZ327223:WWA327566 R392759:S393102 JN392759:JO393102 TJ392759:TK393102 ADF392759:ADG393102 ANB392759:ANC393102 AWX392759:AWY393102 BGT392759:BGU393102 BQP392759:BQQ393102 CAL392759:CAM393102 CKH392759:CKI393102 CUD392759:CUE393102 DDZ392759:DEA393102 DNV392759:DNW393102 DXR392759:DXS393102 EHN392759:EHO393102 ERJ392759:ERK393102 FBF392759:FBG393102 FLB392759:FLC393102 FUX392759:FUY393102 GET392759:GEU393102 GOP392759:GOQ393102 GYL392759:GYM393102 HIH392759:HII393102 HSD392759:HSE393102 IBZ392759:ICA393102 ILV392759:ILW393102 IVR392759:IVS393102 JFN392759:JFO393102 JPJ392759:JPK393102 JZF392759:JZG393102 KJB392759:KJC393102 KSX392759:KSY393102 LCT392759:LCU393102 LMP392759:LMQ393102 LWL392759:LWM393102 MGH392759:MGI393102 MQD392759:MQE393102 MZZ392759:NAA393102 NJV392759:NJW393102 NTR392759:NTS393102 ODN392759:ODO393102 ONJ392759:ONK393102 OXF392759:OXG393102 PHB392759:PHC393102 PQX392759:PQY393102 QAT392759:QAU393102 QKP392759:QKQ393102 QUL392759:QUM393102 REH392759:REI393102 ROD392759:ROE393102 RXZ392759:RYA393102 SHV392759:SHW393102 SRR392759:SRS393102 TBN392759:TBO393102 TLJ392759:TLK393102 TVF392759:TVG393102 UFB392759:UFC393102 UOX392759:UOY393102 UYT392759:UYU393102 VIP392759:VIQ393102 VSL392759:VSM393102 WCH392759:WCI393102 WMD392759:WME393102 WVZ392759:WWA393102 R458295:S458638 JN458295:JO458638 TJ458295:TK458638 ADF458295:ADG458638 ANB458295:ANC458638 AWX458295:AWY458638 BGT458295:BGU458638 BQP458295:BQQ458638 CAL458295:CAM458638 CKH458295:CKI458638 CUD458295:CUE458638 DDZ458295:DEA458638 DNV458295:DNW458638 DXR458295:DXS458638 EHN458295:EHO458638 ERJ458295:ERK458638 FBF458295:FBG458638 FLB458295:FLC458638 FUX458295:FUY458638 GET458295:GEU458638 GOP458295:GOQ458638 GYL458295:GYM458638 HIH458295:HII458638 HSD458295:HSE458638 IBZ458295:ICA458638 ILV458295:ILW458638 IVR458295:IVS458638 JFN458295:JFO458638 JPJ458295:JPK458638 JZF458295:JZG458638 KJB458295:KJC458638 KSX458295:KSY458638 LCT458295:LCU458638 LMP458295:LMQ458638 LWL458295:LWM458638 MGH458295:MGI458638 MQD458295:MQE458638 MZZ458295:NAA458638 NJV458295:NJW458638 NTR458295:NTS458638 ODN458295:ODO458638 ONJ458295:ONK458638 OXF458295:OXG458638 PHB458295:PHC458638 PQX458295:PQY458638 QAT458295:QAU458638 QKP458295:QKQ458638 QUL458295:QUM458638 REH458295:REI458638 ROD458295:ROE458638 RXZ458295:RYA458638 SHV458295:SHW458638 SRR458295:SRS458638 TBN458295:TBO458638 TLJ458295:TLK458638 TVF458295:TVG458638 UFB458295:UFC458638 UOX458295:UOY458638 UYT458295:UYU458638 VIP458295:VIQ458638 VSL458295:VSM458638 WCH458295:WCI458638 WMD458295:WME458638 WVZ458295:WWA458638 R523831:S524174 JN523831:JO524174 TJ523831:TK524174 ADF523831:ADG524174 ANB523831:ANC524174 AWX523831:AWY524174 BGT523831:BGU524174 BQP523831:BQQ524174 CAL523831:CAM524174 CKH523831:CKI524174 CUD523831:CUE524174 DDZ523831:DEA524174 DNV523831:DNW524174 DXR523831:DXS524174 EHN523831:EHO524174 ERJ523831:ERK524174 FBF523831:FBG524174 FLB523831:FLC524174 FUX523831:FUY524174 GET523831:GEU524174 GOP523831:GOQ524174 GYL523831:GYM524174 HIH523831:HII524174 HSD523831:HSE524174 IBZ523831:ICA524174 ILV523831:ILW524174 IVR523831:IVS524174 JFN523831:JFO524174 JPJ523831:JPK524174 JZF523831:JZG524174 KJB523831:KJC524174 KSX523831:KSY524174 LCT523831:LCU524174 LMP523831:LMQ524174 LWL523831:LWM524174 MGH523831:MGI524174 MQD523831:MQE524174 MZZ523831:NAA524174 NJV523831:NJW524174 NTR523831:NTS524174 ODN523831:ODO524174 ONJ523831:ONK524174 OXF523831:OXG524174 PHB523831:PHC524174 PQX523831:PQY524174 QAT523831:QAU524174 QKP523831:QKQ524174 QUL523831:QUM524174 REH523831:REI524174 ROD523831:ROE524174 RXZ523831:RYA524174 SHV523831:SHW524174 SRR523831:SRS524174 TBN523831:TBO524174 TLJ523831:TLK524174 TVF523831:TVG524174 UFB523831:UFC524174 UOX523831:UOY524174 UYT523831:UYU524174 VIP523831:VIQ524174 VSL523831:VSM524174 WCH523831:WCI524174 WMD523831:WME524174 WVZ523831:WWA524174 R589367:S589710 JN589367:JO589710 TJ589367:TK589710 ADF589367:ADG589710 ANB589367:ANC589710 AWX589367:AWY589710 BGT589367:BGU589710 BQP589367:BQQ589710 CAL589367:CAM589710 CKH589367:CKI589710 CUD589367:CUE589710 DDZ589367:DEA589710 DNV589367:DNW589710 DXR589367:DXS589710 EHN589367:EHO589710 ERJ589367:ERK589710 FBF589367:FBG589710 FLB589367:FLC589710 FUX589367:FUY589710 GET589367:GEU589710 GOP589367:GOQ589710 GYL589367:GYM589710 HIH589367:HII589710 HSD589367:HSE589710 IBZ589367:ICA589710 ILV589367:ILW589710 IVR589367:IVS589710 JFN589367:JFO589710 JPJ589367:JPK589710 JZF589367:JZG589710 KJB589367:KJC589710 KSX589367:KSY589710 LCT589367:LCU589710 LMP589367:LMQ589710 LWL589367:LWM589710 MGH589367:MGI589710 MQD589367:MQE589710 MZZ589367:NAA589710 NJV589367:NJW589710 NTR589367:NTS589710 ODN589367:ODO589710 ONJ589367:ONK589710 OXF589367:OXG589710 PHB589367:PHC589710 PQX589367:PQY589710 QAT589367:QAU589710 QKP589367:QKQ589710 QUL589367:QUM589710 REH589367:REI589710 ROD589367:ROE589710 RXZ589367:RYA589710 SHV589367:SHW589710 SRR589367:SRS589710 TBN589367:TBO589710 TLJ589367:TLK589710 TVF589367:TVG589710 UFB589367:UFC589710 UOX589367:UOY589710 UYT589367:UYU589710 VIP589367:VIQ589710 VSL589367:VSM589710 WCH589367:WCI589710 WMD589367:WME589710 WVZ589367:WWA589710 R654903:S655246 JN654903:JO655246 TJ654903:TK655246 ADF654903:ADG655246 ANB654903:ANC655246 AWX654903:AWY655246 BGT654903:BGU655246 BQP654903:BQQ655246 CAL654903:CAM655246 CKH654903:CKI655246 CUD654903:CUE655246 DDZ654903:DEA655246 DNV654903:DNW655246 DXR654903:DXS655246 EHN654903:EHO655246 ERJ654903:ERK655246 FBF654903:FBG655246 FLB654903:FLC655246 FUX654903:FUY655246 GET654903:GEU655246 GOP654903:GOQ655246 GYL654903:GYM655246 HIH654903:HII655246 HSD654903:HSE655246 IBZ654903:ICA655246 ILV654903:ILW655246 IVR654903:IVS655246 JFN654903:JFO655246 JPJ654903:JPK655246 JZF654903:JZG655246 KJB654903:KJC655246 KSX654903:KSY655246 LCT654903:LCU655246 LMP654903:LMQ655246 LWL654903:LWM655246 MGH654903:MGI655246 MQD654903:MQE655246 MZZ654903:NAA655246 NJV654903:NJW655246 NTR654903:NTS655246 ODN654903:ODO655246 ONJ654903:ONK655246 OXF654903:OXG655246 PHB654903:PHC655246 PQX654903:PQY655246 QAT654903:QAU655246 QKP654903:QKQ655246 QUL654903:QUM655246 REH654903:REI655246 ROD654903:ROE655246 RXZ654903:RYA655246 SHV654903:SHW655246 SRR654903:SRS655246 TBN654903:TBO655246 TLJ654903:TLK655246 TVF654903:TVG655246 UFB654903:UFC655246 UOX654903:UOY655246 UYT654903:UYU655246 VIP654903:VIQ655246 VSL654903:VSM655246 WCH654903:WCI655246 WMD654903:WME655246 WVZ654903:WWA655246 R720439:S720782 JN720439:JO720782 TJ720439:TK720782 ADF720439:ADG720782 ANB720439:ANC720782 AWX720439:AWY720782 BGT720439:BGU720782 BQP720439:BQQ720782 CAL720439:CAM720782 CKH720439:CKI720782 CUD720439:CUE720782 DDZ720439:DEA720782 DNV720439:DNW720782 DXR720439:DXS720782 EHN720439:EHO720782 ERJ720439:ERK720782 FBF720439:FBG720782 FLB720439:FLC720782 FUX720439:FUY720782 GET720439:GEU720782 GOP720439:GOQ720782 GYL720439:GYM720782 HIH720439:HII720782 HSD720439:HSE720782 IBZ720439:ICA720782 ILV720439:ILW720782 IVR720439:IVS720782 JFN720439:JFO720782 JPJ720439:JPK720782 JZF720439:JZG720782 KJB720439:KJC720782 KSX720439:KSY720782 LCT720439:LCU720782 LMP720439:LMQ720782 LWL720439:LWM720782 MGH720439:MGI720782 MQD720439:MQE720782 MZZ720439:NAA720782 NJV720439:NJW720782 NTR720439:NTS720782 ODN720439:ODO720782 ONJ720439:ONK720782 OXF720439:OXG720782 PHB720439:PHC720782 PQX720439:PQY720782 QAT720439:QAU720782 QKP720439:QKQ720782 QUL720439:QUM720782 REH720439:REI720782 ROD720439:ROE720782 RXZ720439:RYA720782 SHV720439:SHW720782 SRR720439:SRS720782 TBN720439:TBO720782 TLJ720439:TLK720782 TVF720439:TVG720782 UFB720439:UFC720782 UOX720439:UOY720782 UYT720439:UYU720782 VIP720439:VIQ720782 VSL720439:VSM720782 WCH720439:WCI720782 WMD720439:WME720782 WVZ720439:WWA720782 R785975:S786318 JN785975:JO786318 TJ785975:TK786318 ADF785975:ADG786318 ANB785975:ANC786318 AWX785975:AWY786318 BGT785975:BGU786318 BQP785975:BQQ786318 CAL785975:CAM786318 CKH785975:CKI786318 CUD785975:CUE786318 DDZ785975:DEA786318 DNV785975:DNW786318 DXR785975:DXS786318 EHN785975:EHO786318 ERJ785975:ERK786318 FBF785975:FBG786318 FLB785975:FLC786318 FUX785975:FUY786318 GET785975:GEU786318 GOP785975:GOQ786318 GYL785975:GYM786318 HIH785975:HII786318 HSD785975:HSE786318 IBZ785975:ICA786318 ILV785975:ILW786318 IVR785975:IVS786318 JFN785975:JFO786318 JPJ785975:JPK786318 JZF785975:JZG786318 KJB785975:KJC786318 KSX785975:KSY786318 LCT785975:LCU786318 LMP785975:LMQ786318 LWL785975:LWM786318 MGH785975:MGI786318 MQD785975:MQE786318 MZZ785975:NAA786318 NJV785975:NJW786318 NTR785975:NTS786318 ODN785975:ODO786318 ONJ785975:ONK786318 OXF785975:OXG786318 PHB785975:PHC786318 PQX785975:PQY786318 QAT785975:QAU786318 QKP785975:QKQ786318 QUL785975:QUM786318 REH785975:REI786318 ROD785975:ROE786318 RXZ785975:RYA786318 SHV785975:SHW786318 SRR785975:SRS786318 TBN785975:TBO786318 TLJ785975:TLK786318 TVF785975:TVG786318 UFB785975:UFC786318 UOX785975:UOY786318 UYT785975:UYU786318 VIP785975:VIQ786318 VSL785975:VSM786318 WCH785975:WCI786318 WMD785975:WME786318 WVZ785975:WWA786318 R851511:S851854 JN851511:JO851854 TJ851511:TK851854 ADF851511:ADG851854 ANB851511:ANC851854 AWX851511:AWY851854 BGT851511:BGU851854 BQP851511:BQQ851854 CAL851511:CAM851854 CKH851511:CKI851854 CUD851511:CUE851854 DDZ851511:DEA851854 DNV851511:DNW851854 DXR851511:DXS851854 EHN851511:EHO851854 ERJ851511:ERK851854 FBF851511:FBG851854 FLB851511:FLC851854 FUX851511:FUY851854 GET851511:GEU851854 GOP851511:GOQ851854 GYL851511:GYM851854 HIH851511:HII851854 HSD851511:HSE851854 IBZ851511:ICA851854 ILV851511:ILW851854 IVR851511:IVS851854 JFN851511:JFO851854 JPJ851511:JPK851854 JZF851511:JZG851854 KJB851511:KJC851854 KSX851511:KSY851854 LCT851511:LCU851854 LMP851511:LMQ851854 LWL851511:LWM851854 MGH851511:MGI851854 MQD851511:MQE851854 MZZ851511:NAA851854 NJV851511:NJW851854 NTR851511:NTS851854 ODN851511:ODO851854 ONJ851511:ONK851854 OXF851511:OXG851854 PHB851511:PHC851854 PQX851511:PQY851854 QAT851511:QAU851854 QKP851511:QKQ851854 QUL851511:QUM851854 REH851511:REI851854 ROD851511:ROE851854 RXZ851511:RYA851854 SHV851511:SHW851854 SRR851511:SRS851854 TBN851511:TBO851854 TLJ851511:TLK851854 TVF851511:TVG851854 UFB851511:UFC851854 UOX851511:UOY851854 UYT851511:UYU851854 VIP851511:VIQ851854 VSL851511:VSM851854 WCH851511:WCI851854 WMD851511:WME851854 WVZ851511:WWA851854 R917047:S917390 JN917047:JO917390 TJ917047:TK917390 ADF917047:ADG917390 ANB917047:ANC917390 AWX917047:AWY917390 BGT917047:BGU917390 BQP917047:BQQ917390 CAL917047:CAM917390 CKH917047:CKI917390 CUD917047:CUE917390 DDZ917047:DEA917390 DNV917047:DNW917390 DXR917047:DXS917390 EHN917047:EHO917390 ERJ917047:ERK917390 FBF917047:FBG917390 FLB917047:FLC917390 FUX917047:FUY917390 GET917047:GEU917390 GOP917047:GOQ917390 GYL917047:GYM917390 HIH917047:HII917390 HSD917047:HSE917390 IBZ917047:ICA917390 ILV917047:ILW917390 IVR917047:IVS917390 JFN917047:JFO917390 JPJ917047:JPK917390 JZF917047:JZG917390 KJB917047:KJC917390 KSX917047:KSY917390 LCT917047:LCU917390 LMP917047:LMQ917390 LWL917047:LWM917390 MGH917047:MGI917390 MQD917047:MQE917390 MZZ917047:NAA917390 NJV917047:NJW917390 NTR917047:NTS917390 ODN917047:ODO917390 ONJ917047:ONK917390 OXF917047:OXG917390 PHB917047:PHC917390 PQX917047:PQY917390 QAT917047:QAU917390 QKP917047:QKQ917390 QUL917047:QUM917390 REH917047:REI917390 ROD917047:ROE917390 RXZ917047:RYA917390 SHV917047:SHW917390 SRR917047:SRS917390 TBN917047:TBO917390 TLJ917047:TLK917390 TVF917047:TVG917390 UFB917047:UFC917390 UOX917047:UOY917390 UYT917047:UYU917390 VIP917047:VIQ917390 VSL917047:VSM917390 WCH917047:WCI917390 WMD917047:WME917390 WVZ917047:WWA917390 R982583:S982926 JN982583:JO982926 TJ982583:TK982926 ADF982583:ADG982926 ANB982583:ANC982926 AWX982583:AWY982926 BGT982583:BGU982926 BQP982583:BQQ982926 CAL982583:CAM982926 CKH982583:CKI982926 CUD982583:CUE982926 DDZ982583:DEA982926 DNV982583:DNW982926 DXR982583:DXS982926 EHN982583:EHO982926 ERJ982583:ERK982926 FBF982583:FBG982926 FLB982583:FLC982926 FUX982583:FUY982926 GET982583:GEU982926 GOP982583:GOQ982926 GYL982583:GYM982926 HIH982583:HII982926 HSD982583:HSE982926 IBZ982583:ICA982926 ILV982583:ILW982926 IVR982583:IVS982926 JFN982583:JFO982926 JPJ982583:JPK982926 JZF982583:JZG982926 KJB982583:KJC982926 KSX982583:KSY982926 LCT982583:LCU982926 LMP982583:LMQ982926 LWL982583:LWM982926 MGH982583:MGI982926 MQD982583:MQE982926 MZZ982583:NAA982926 NJV982583:NJW982926 NTR982583:NTS982926 ODN982583:ODO982926 ONJ982583:ONK982926 OXF982583:OXG982926 PHB982583:PHC982926 PQX982583:PQY982926 QAT982583:QAU982926 QKP982583:QKQ982926 QUL982583:QUM982926 REH982583:REI982926 ROD982583:ROE982926 RXZ982583:RYA982926 SHV982583:SHW982926 SRR982583:SRS982926 TBN982583:TBO982926 TLJ982583:TLK982926 TVF982583:TVG982926 UFB982583:UFC982926 UOX982583:UOY982926 UYT982583:UYU982926 VIP982583:VIQ982926 VSL982583:VSM982926 WCH982583:WCI982926 WMD982583:WME982926 WVZ982583:WWA982926 N4:O63 JJ4:JK63 TF4:TG63 ADB4:ADC63 AMX4:AMY63 AWT4:AWU63 BGP4:BGQ63 BQL4:BQM63 CAH4:CAI63 CKD4:CKE63 CTZ4:CUA63 DDV4:DDW63 DNR4:DNS63 DXN4:DXO63 EHJ4:EHK63 ERF4:ERG63 FBB4:FBC63 FKX4:FKY63 FUT4:FUU63 GEP4:GEQ63 GOL4:GOM63 GYH4:GYI63 HID4:HIE63 HRZ4:HSA63 IBV4:IBW63 ILR4:ILS63 IVN4:IVO63 JFJ4:JFK63 JPF4:JPG63 JZB4:JZC63 KIX4:KIY63 KST4:KSU63 LCP4:LCQ63 LML4:LMM63 LWH4:LWI63 MGD4:MGE63 MPZ4:MQA63 MZV4:MZW63 NJR4:NJS63 NTN4:NTO63 ODJ4:ODK63 ONF4:ONG63 OXB4:OXC63 PGX4:PGY63 PQT4:PQU63 QAP4:QAQ63 QKL4:QKM63 QUH4:QUI63 RED4:REE63 RNZ4:ROA63 RXV4:RXW63 SHR4:SHS63 SRN4:SRO63 TBJ4:TBK63 TLF4:TLG63 TVB4:TVC63 UEX4:UEY63 UOT4:UOU63 UYP4:UYQ63 VIL4:VIM63 VSH4:VSI63 WCD4:WCE63 WLZ4:WMA63 WVV4:WVW63 N65079:O65422 JJ65079:JK65422 TF65079:TG65422 ADB65079:ADC65422 AMX65079:AMY65422 AWT65079:AWU65422 BGP65079:BGQ65422 BQL65079:BQM65422 CAH65079:CAI65422 CKD65079:CKE65422 CTZ65079:CUA65422 DDV65079:DDW65422 DNR65079:DNS65422 DXN65079:DXO65422 EHJ65079:EHK65422 ERF65079:ERG65422 FBB65079:FBC65422 FKX65079:FKY65422 FUT65079:FUU65422 GEP65079:GEQ65422 GOL65079:GOM65422 GYH65079:GYI65422 HID65079:HIE65422 HRZ65079:HSA65422 IBV65079:IBW65422 ILR65079:ILS65422 IVN65079:IVO65422 JFJ65079:JFK65422 JPF65079:JPG65422 JZB65079:JZC65422 KIX65079:KIY65422 KST65079:KSU65422 LCP65079:LCQ65422 LML65079:LMM65422 LWH65079:LWI65422 MGD65079:MGE65422 MPZ65079:MQA65422 MZV65079:MZW65422 NJR65079:NJS65422 NTN65079:NTO65422 ODJ65079:ODK65422 ONF65079:ONG65422 OXB65079:OXC65422 PGX65079:PGY65422 PQT65079:PQU65422 QAP65079:QAQ65422 QKL65079:QKM65422 QUH65079:QUI65422 RED65079:REE65422 RNZ65079:ROA65422 RXV65079:RXW65422 SHR65079:SHS65422 SRN65079:SRO65422 TBJ65079:TBK65422 TLF65079:TLG65422 TVB65079:TVC65422 UEX65079:UEY65422 UOT65079:UOU65422 UYP65079:UYQ65422 VIL65079:VIM65422 VSH65079:VSI65422 WCD65079:WCE65422 WLZ65079:WMA65422 WVV65079:WVW65422 N130615:O130958 JJ130615:JK130958 TF130615:TG130958 ADB130615:ADC130958 AMX130615:AMY130958 AWT130615:AWU130958 BGP130615:BGQ130958 BQL130615:BQM130958 CAH130615:CAI130958 CKD130615:CKE130958 CTZ130615:CUA130958 DDV130615:DDW130958 DNR130615:DNS130958 DXN130615:DXO130958 EHJ130615:EHK130958 ERF130615:ERG130958 FBB130615:FBC130958 FKX130615:FKY130958 FUT130615:FUU130958 GEP130615:GEQ130958 GOL130615:GOM130958 GYH130615:GYI130958 HID130615:HIE130958 HRZ130615:HSA130958 IBV130615:IBW130958 ILR130615:ILS130958 IVN130615:IVO130958 JFJ130615:JFK130958 JPF130615:JPG130958 JZB130615:JZC130958 KIX130615:KIY130958 KST130615:KSU130958 LCP130615:LCQ130958 LML130615:LMM130958 LWH130615:LWI130958 MGD130615:MGE130958 MPZ130615:MQA130958 MZV130615:MZW130958 NJR130615:NJS130958 NTN130615:NTO130958 ODJ130615:ODK130958 ONF130615:ONG130958 OXB130615:OXC130958 PGX130615:PGY130958 PQT130615:PQU130958 QAP130615:QAQ130958 QKL130615:QKM130958 QUH130615:QUI130958 RED130615:REE130958 RNZ130615:ROA130958 RXV130615:RXW130958 SHR130615:SHS130958 SRN130615:SRO130958 TBJ130615:TBK130958 TLF130615:TLG130958 TVB130615:TVC130958 UEX130615:UEY130958 UOT130615:UOU130958 UYP130615:UYQ130958 VIL130615:VIM130958 VSH130615:VSI130958 WCD130615:WCE130958 WLZ130615:WMA130958 WVV130615:WVW130958 N196151:O196494 JJ196151:JK196494 TF196151:TG196494 ADB196151:ADC196494 AMX196151:AMY196494 AWT196151:AWU196494 BGP196151:BGQ196494 BQL196151:BQM196494 CAH196151:CAI196494 CKD196151:CKE196494 CTZ196151:CUA196494 DDV196151:DDW196494 DNR196151:DNS196494 DXN196151:DXO196494 EHJ196151:EHK196494 ERF196151:ERG196494 FBB196151:FBC196494 FKX196151:FKY196494 FUT196151:FUU196494 GEP196151:GEQ196494 GOL196151:GOM196494 GYH196151:GYI196494 HID196151:HIE196494 HRZ196151:HSA196494 IBV196151:IBW196494 ILR196151:ILS196494 IVN196151:IVO196494 JFJ196151:JFK196494 JPF196151:JPG196494 JZB196151:JZC196494 KIX196151:KIY196494 KST196151:KSU196494 LCP196151:LCQ196494 LML196151:LMM196494 LWH196151:LWI196494 MGD196151:MGE196494 MPZ196151:MQA196494 MZV196151:MZW196494 NJR196151:NJS196494 NTN196151:NTO196494 ODJ196151:ODK196494 ONF196151:ONG196494 OXB196151:OXC196494 PGX196151:PGY196494 PQT196151:PQU196494 QAP196151:QAQ196494 QKL196151:QKM196494 QUH196151:QUI196494 RED196151:REE196494 RNZ196151:ROA196494 RXV196151:RXW196494 SHR196151:SHS196494 SRN196151:SRO196494 TBJ196151:TBK196494 TLF196151:TLG196494 TVB196151:TVC196494 UEX196151:UEY196494 UOT196151:UOU196494 UYP196151:UYQ196494 VIL196151:VIM196494 VSH196151:VSI196494 WCD196151:WCE196494 WLZ196151:WMA196494 WVV196151:WVW196494 N261687:O262030 JJ261687:JK262030 TF261687:TG262030 ADB261687:ADC262030 AMX261687:AMY262030 AWT261687:AWU262030 BGP261687:BGQ262030 BQL261687:BQM262030 CAH261687:CAI262030 CKD261687:CKE262030 CTZ261687:CUA262030 DDV261687:DDW262030 DNR261687:DNS262030 DXN261687:DXO262030 EHJ261687:EHK262030 ERF261687:ERG262030 FBB261687:FBC262030 FKX261687:FKY262030 FUT261687:FUU262030 GEP261687:GEQ262030 GOL261687:GOM262030 GYH261687:GYI262030 HID261687:HIE262030 HRZ261687:HSA262030 IBV261687:IBW262030 ILR261687:ILS262030 IVN261687:IVO262030 JFJ261687:JFK262030 JPF261687:JPG262030 JZB261687:JZC262030 KIX261687:KIY262030 KST261687:KSU262030 LCP261687:LCQ262030 LML261687:LMM262030 LWH261687:LWI262030 MGD261687:MGE262030 MPZ261687:MQA262030 MZV261687:MZW262030 NJR261687:NJS262030 NTN261687:NTO262030 ODJ261687:ODK262030 ONF261687:ONG262030 OXB261687:OXC262030 PGX261687:PGY262030 PQT261687:PQU262030 QAP261687:QAQ262030 QKL261687:QKM262030 QUH261687:QUI262030 RED261687:REE262030 RNZ261687:ROA262030 RXV261687:RXW262030 SHR261687:SHS262030 SRN261687:SRO262030 TBJ261687:TBK262030 TLF261687:TLG262030 TVB261687:TVC262030 UEX261687:UEY262030 UOT261687:UOU262030 UYP261687:UYQ262030 VIL261687:VIM262030 VSH261687:VSI262030 WCD261687:WCE262030 WLZ261687:WMA262030 WVV261687:WVW262030 N327223:O327566 JJ327223:JK327566 TF327223:TG327566 ADB327223:ADC327566 AMX327223:AMY327566 AWT327223:AWU327566 BGP327223:BGQ327566 BQL327223:BQM327566 CAH327223:CAI327566 CKD327223:CKE327566 CTZ327223:CUA327566 DDV327223:DDW327566 DNR327223:DNS327566 DXN327223:DXO327566 EHJ327223:EHK327566 ERF327223:ERG327566 FBB327223:FBC327566 FKX327223:FKY327566 FUT327223:FUU327566 GEP327223:GEQ327566 GOL327223:GOM327566 GYH327223:GYI327566 HID327223:HIE327566 HRZ327223:HSA327566 IBV327223:IBW327566 ILR327223:ILS327566 IVN327223:IVO327566 JFJ327223:JFK327566 JPF327223:JPG327566 JZB327223:JZC327566 KIX327223:KIY327566 KST327223:KSU327566 LCP327223:LCQ327566 LML327223:LMM327566 LWH327223:LWI327566 MGD327223:MGE327566 MPZ327223:MQA327566 MZV327223:MZW327566 NJR327223:NJS327566 NTN327223:NTO327566 ODJ327223:ODK327566 ONF327223:ONG327566 OXB327223:OXC327566 PGX327223:PGY327566 PQT327223:PQU327566 QAP327223:QAQ327566 QKL327223:QKM327566 QUH327223:QUI327566 RED327223:REE327566 RNZ327223:ROA327566 RXV327223:RXW327566 SHR327223:SHS327566 SRN327223:SRO327566 TBJ327223:TBK327566 TLF327223:TLG327566 TVB327223:TVC327566 UEX327223:UEY327566 UOT327223:UOU327566 UYP327223:UYQ327566 VIL327223:VIM327566 VSH327223:VSI327566 WCD327223:WCE327566 WLZ327223:WMA327566 WVV327223:WVW327566 N392759:O393102 JJ392759:JK393102 TF392759:TG393102 ADB392759:ADC393102 AMX392759:AMY393102 AWT392759:AWU393102 BGP392759:BGQ393102 BQL392759:BQM393102 CAH392759:CAI393102 CKD392759:CKE393102 CTZ392759:CUA393102 DDV392759:DDW393102 DNR392759:DNS393102 DXN392759:DXO393102 EHJ392759:EHK393102 ERF392759:ERG393102 FBB392759:FBC393102 FKX392759:FKY393102 FUT392759:FUU393102 GEP392759:GEQ393102 GOL392759:GOM393102 GYH392759:GYI393102 HID392759:HIE393102 HRZ392759:HSA393102 IBV392759:IBW393102 ILR392759:ILS393102 IVN392759:IVO393102 JFJ392759:JFK393102 JPF392759:JPG393102 JZB392759:JZC393102 KIX392759:KIY393102 KST392759:KSU393102 LCP392759:LCQ393102 LML392759:LMM393102 LWH392759:LWI393102 MGD392759:MGE393102 MPZ392759:MQA393102 MZV392759:MZW393102 NJR392759:NJS393102 NTN392759:NTO393102 ODJ392759:ODK393102 ONF392759:ONG393102 OXB392759:OXC393102 PGX392759:PGY393102 PQT392759:PQU393102 QAP392759:QAQ393102 QKL392759:QKM393102 QUH392759:QUI393102 RED392759:REE393102 RNZ392759:ROA393102 RXV392759:RXW393102 SHR392759:SHS393102 SRN392759:SRO393102 TBJ392759:TBK393102 TLF392759:TLG393102 TVB392759:TVC393102 UEX392759:UEY393102 UOT392759:UOU393102 UYP392759:UYQ393102 VIL392759:VIM393102 VSH392759:VSI393102 WCD392759:WCE393102 WLZ392759:WMA393102 WVV392759:WVW393102 N458295:O458638 JJ458295:JK458638 TF458295:TG458638 ADB458295:ADC458638 AMX458295:AMY458638 AWT458295:AWU458638 BGP458295:BGQ458638 BQL458295:BQM458638 CAH458295:CAI458638 CKD458295:CKE458638 CTZ458295:CUA458638 DDV458295:DDW458638 DNR458295:DNS458638 DXN458295:DXO458638 EHJ458295:EHK458638 ERF458295:ERG458638 FBB458295:FBC458638 FKX458295:FKY458638 FUT458295:FUU458638 GEP458295:GEQ458638 GOL458295:GOM458638 GYH458295:GYI458638 HID458295:HIE458638 HRZ458295:HSA458638 IBV458295:IBW458638 ILR458295:ILS458638 IVN458295:IVO458638 JFJ458295:JFK458638 JPF458295:JPG458638 JZB458295:JZC458638 KIX458295:KIY458638 KST458295:KSU458638 LCP458295:LCQ458638 LML458295:LMM458638 LWH458295:LWI458638 MGD458295:MGE458638 MPZ458295:MQA458638 MZV458295:MZW458638 NJR458295:NJS458638 NTN458295:NTO458638 ODJ458295:ODK458638 ONF458295:ONG458638 OXB458295:OXC458638 PGX458295:PGY458638 PQT458295:PQU458638 QAP458295:QAQ458638 QKL458295:QKM458638 QUH458295:QUI458638 RED458295:REE458638 RNZ458295:ROA458638 RXV458295:RXW458638 SHR458295:SHS458638 SRN458295:SRO458638 TBJ458295:TBK458638 TLF458295:TLG458638 TVB458295:TVC458638 UEX458295:UEY458638 UOT458295:UOU458638 UYP458295:UYQ458638 VIL458295:VIM458638 VSH458295:VSI458638 WCD458295:WCE458638 WLZ458295:WMA458638 WVV458295:WVW458638 N523831:O524174 JJ523831:JK524174 TF523831:TG524174 ADB523831:ADC524174 AMX523831:AMY524174 AWT523831:AWU524174 BGP523831:BGQ524174 BQL523831:BQM524174 CAH523831:CAI524174 CKD523831:CKE524174 CTZ523831:CUA524174 DDV523831:DDW524174 DNR523831:DNS524174 DXN523831:DXO524174 EHJ523831:EHK524174 ERF523831:ERG524174 FBB523831:FBC524174 FKX523831:FKY524174 FUT523831:FUU524174 GEP523831:GEQ524174 GOL523831:GOM524174 GYH523831:GYI524174 HID523831:HIE524174 HRZ523831:HSA524174 IBV523831:IBW524174 ILR523831:ILS524174 IVN523831:IVO524174 JFJ523831:JFK524174 JPF523831:JPG524174 JZB523831:JZC524174 KIX523831:KIY524174 KST523831:KSU524174 LCP523831:LCQ524174 LML523831:LMM524174 LWH523831:LWI524174 MGD523831:MGE524174 MPZ523831:MQA524174 MZV523831:MZW524174 NJR523831:NJS524174 NTN523831:NTO524174 ODJ523831:ODK524174 ONF523831:ONG524174 OXB523831:OXC524174 PGX523831:PGY524174 PQT523831:PQU524174 QAP523831:QAQ524174 QKL523831:QKM524174 QUH523831:QUI524174 RED523831:REE524174 RNZ523831:ROA524174 RXV523831:RXW524174 SHR523831:SHS524174 SRN523831:SRO524174 TBJ523831:TBK524174 TLF523831:TLG524174 TVB523831:TVC524174 UEX523831:UEY524174 UOT523831:UOU524174 UYP523831:UYQ524174 VIL523831:VIM524174 VSH523831:VSI524174 WCD523831:WCE524174 WLZ523831:WMA524174 WVV523831:WVW524174 N589367:O589710 JJ589367:JK589710 TF589367:TG589710 ADB589367:ADC589710 AMX589367:AMY589710 AWT589367:AWU589710 BGP589367:BGQ589710 BQL589367:BQM589710 CAH589367:CAI589710 CKD589367:CKE589710 CTZ589367:CUA589710 DDV589367:DDW589710 DNR589367:DNS589710 DXN589367:DXO589710 EHJ589367:EHK589710 ERF589367:ERG589710 FBB589367:FBC589710 FKX589367:FKY589710 FUT589367:FUU589710 GEP589367:GEQ589710 GOL589367:GOM589710 GYH589367:GYI589710 HID589367:HIE589710 HRZ589367:HSA589710 IBV589367:IBW589710 ILR589367:ILS589710 IVN589367:IVO589710 JFJ589367:JFK589710 JPF589367:JPG589710 JZB589367:JZC589710 KIX589367:KIY589710 KST589367:KSU589710 LCP589367:LCQ589710 LML589367:LMM589710 LWH589367:LWI589710 MGD589367:MGE589710 MPZ589367:MQA589710 MZV589367:MZW589710 NJR589367:NJS589710 NTN589367:NTO589710 ODJ589367:ODK589710 ONF589367:ONG589710 OXB589367:OXC589710 PGX589367:PGY589710 PQT589367:PQU589710 QAP589367:QAQ589710 QKL589367:QKM589710 QUH589367:QUI589710 RED589367:REE589710 RNZ589367:ROA589710 RXV589367:RXW589710 SHR589367:SHS589710 SRN589367:SRO589710 TBJ589367:TBK589710 TLF589367:TLG589710 TVB589367:TVC589710 UEX589367:UEY589710 UOT589367:UOU589710 UYP589367:UYQ589710 VIL589367:VIM589710 VSH589367:VSI589710 WCD589367:WCE589710 WLZ589367:WMA589710 WVV589367:WVW589710 N654903:O655246 JJ654903:JK655246 TF654903:TG655246 ADB654903:ADC655246 AMX654903:AMY655246 AWT654903:AWU655246 BGP654903:BGQ655246 BQL654903:BQM655246 CAH654903:CAI655246 CKD654903:CKE655246 CTZ654903:CUA655246 DDV654903:DDW655246 DNR654903:DNS655246 DXN654903:DXO655246 EHJ654903:EHK655246 ERF654903:ERG655246 FBB654903:FBC655246 FKX654903:FKY655246 FUT654903:FUU655246 GEP654903:GEQ655246 GOL654903:GOM655246 GYH654903:GYI655246 HID654903:HIE655246 HRZ654903:HSA655246 IBV654903:IBW655246 ILR654903:ILS655246 IVN654903:IVO655246 JFJ654903:JFK655246 JPF654903:JPG655246 JZB654903:JZC655246 KIX654903:KIY655246 KST654903:KSU655246 LCP654903:LCQ655246 LML654903:LMM655246 LWH654903:LWI655246 MGD654903:MGE655246 MPZ654903:MQA655246 MZV654903:MZW655246 NJR654903:NJS655246 NTN654903:NTO655246 ODJ654903:ODK655246 ONF654903:ONG655246 OXB654903:OXC655246 PGX654903:PGY655246 PQT654903:PQU655246 QAP654903:QAQ655246 QKL654903:QKM655246 QUH654903:QUI655246 RED654903:REE655246 RNZ654903:ROA655246 RXV654903:RXW655246 SHR654903:SHS655246 SRN654903:SRO655246 TBJ654903:TBK655246 TLF654903:TLG655246 TVB654903:TVC655246 UEX654903:UEY655246 UOT654903:UOU655246 UYP654903:UYQ655246 VIL654903:VIM655246 VSH654903:VSI655246 WCD654903:WCE655246 WLZ654903:WMA655246 WVV654903:WVW655246 N720439:O720782 JJ720439:JK720782 TF720439:TG720782 ADB720439:ADC720782 AMX720439:AMY720782 AWT720439:AWU720782 BGP720439:BGQ720782 BQL720439:BQM720782 CAH720439:CAI720782 CKD720439:CKE720782 CTZ720439:CUA720782 DDV720439:DDW720782 DNR720439:DNS720782 DXN720439:DXO720782 EHJ720439:EHK720782 ERF720439:ERG720782 FBB720439:FBC720782 FKX720439:FKY720782 FUT720439:FUU720782 GEP720439:GEQ720782 GOL720439:GOM720782 GYH720439:GYI720782 HID720439:HIE720782 HRZ720439:HSA720782 IBV720439:IBW720782 ILR720439:ILS720782 IVN720439:IVO720782 JFJ720439:JFK720782 JPF720439:JPG720782 JZB720439:JZC720782 KIX720439:KIY720782 KST720439:KSU720782 LCP720439:LCQ720782 LML720439:LMM720782 LWH720439:LWI720782 MGD720439:MGE720782 MPZ720439:MQA720782 MZV720439:MZW720782 NJR720439:NJS720782 NTN720439:NTO720782 ODJ720439:ODK720782 ONF720439:ONG720782 OXB720439:OXC720782 PGX720439:PGY720782 PQT720439:PQU720782 QAP720439:QAQ720782 QKL720439:QKM720782 QUH720439:QUI720782 RED720439:REE720782 RNZ720439:ROA720782 RXV720439:RXW720782 SHR720439:SHS720782 SRN720439:SRO720782 TBJ720439:TBK720782 TLF720439:TLG720782 TVB720439:TVC720782 UEX720439:UEY720782 UOT720439:UOU720782 UYP720439:UYQ720782 VIL720439:VIM720782 VSH720439:VSI720782 WCD720439:WCE720782 WLZ720439:WMA720782 WVV720439:WVW720782 N785975:O786318 JJ785975:JK786318 TF785975:TG786318 ADB785975:ADC786318 AMX785975:AMY786318 AWT785975:AWU786318 BGP785975:BGQ786318 BQL785975:BQM786318 CAH785975:CAI786318 CKD785975:CKE786318 CTZ785975:CUA786318 DDV785975:DDW786318 DNR785975:DNS786318 DXN785975:DXO786318 EHJ785975:EHK786318 ERF785975:ERG786318 FBB785975:FBC786318 FKX785975:FKY786318 FUT785975:FUU786318 GEP785975:GEQ786318 GOL785975:GOM786318 GYH785975:GYI786318 HID785975:HIE786318 HRZ785975:HSA786318 IBV785975:IBW786318 ILR785975:ILS786318 IVN785975:IVO786318 JFJ785975:JFK786318 JPF785975:JPG786318 JZB785975:JZC786318 KIX785975:KIY786318 KST785975:KSU786318 LCP785975:LCQ786318 LML785975:LMM786318 LWH785975:LWI786318 MGD785975:MGE786318 MPZ785975:MQA786318 MZV785975:MZW786318 NJR785975:NJS786318 NTN785975:NTO786318 ODJ785975:ODK786318 ONF785975:ONG786318 OXB785975:OXC786318 PGX785975:PGY786318 PQT785975:PQU786318 QAP785975:QAQ786318 QKL785975:QKM786318 QUH785975:QUI786318 RED785975:REE786318 RNZ785975:ROA786318 RXV785975:RXW786318 SHR785975:SHS786318 SRN785975:SRO786318 TBJ785975:TBK786318 TLF785975:TLG786318 TVB785975:TVC786318 UEX785975:UEY786318 UOT785975:UOU786318 UYP785975:UYQ786318 VIL785975:VIM786318 VSH785975:VSI786318 WCD785975:WCE786318 WLZ785975:WMA786318 WVV785975:WVW786318 N851511:O851854 JJ851511:JK851854 TF851511:TG851854 ADB851511:ADC851854 AMX851511:AMY851854 AWT851511:AWU851854 BGP851511:BGQ851854 BQL851511:BQM851854 CAH851511:CAI851854 CKD851511:CKE851854 CTZ851511:CUA851854 DDV851511:DDW851854 DNR851511:DNS851854 DXN851511:DXO851854 EHJ851511:EHK851854 ERF851511:ERG851854 FBB851511:FBC851854 FKX851511:FKY851854 FUT851511:FUU851854 GEP851511:GEQ851854 GOL851511:GOM851854 GYH851511:GYI851854 HID851511:HIE851854 HRZ851511:HSA851854 IBV851511:IBW851854 ILR851511:ILS851854 IVN851511:IVO851854 JFJ851511:JFK851854 JPF851511:JPG851854 JZB851511:JZC851854 KIX851511:KIY851854 KST851511:KSU851854 LCP851511:LCQ851854 LML851511:LMM851854 LWH851511:LWI851854 MGD851511:MGE851854 MPZ851511:MQA851854 MZV851511:MZW851854 NJR851511:NJS851854 NTN851511:NTO851854 ODJ851511:ODK851854 ONF851511:ONG851854 OXB851511:OXC851854 PGX851511:PGY851854 PQT851511:PQU851854 QAP851511:QAQ851854 QKL851511:QKM851854 QUH851511:QUI851854 RED851511:REE851854 RNZ851511:ROA851854 RXV851511:RXW851854 SHR851511:SHS851854 SRN851511:SRO851854 TBJ851511:TBK851854 TLF851511:TLG851854 TVB851511:TVC851854 UEX851511:UEY851854 UOT851511:UOU851854 UYP851511:UYQ851854 VIL851511:VIM851854 VSH851511:VSI851854 WCD851511:WCE851854 WLZ851511:WMA851854 WVV851511:WVW851854 N917047:O917390 JJ917047:JK917390 TF917047:TG917390 ADB917047:ADC917390 AMX917047:AMY917390 AWT917047:AWU917390 BGP917047:BGQ917390 BQL917047:BQM917390 CAH917047:CAI917390 CKD917047:CKE917390 CTZ917047:CUA917390 DDV917047:DDW917390 DNR917047:DNS917390 DXN917047:DXO917390 EHJ917047:EHK917390 ERF917047:ERG917390 FBB917047:FBC917390 FKX917047:FKY917390 FUT917047:FUU917390 GEP917047:GEQ917390 GOL917047:GOM917390 GYH917047:GYI917390 HID917047:HIE917390 HRZ917047:HSA917390 IBV917047:IBW917390 ILR917047:ILS917390 IVN917047:IVO917390 JFJ917047:JFK917390 JPF917047:JPG917390 JZB917047:JZC917390 KIX917047:KIY917390 KST917047:KSU917390 LCP917047:LCQ917390 LML917047:LMM917390 LWH917047:LWI917390 MGD917047:MGE917390 MPZ917047:MQA917390 MZV917047:MZW917390 NJR917047:NJS917390 NTN917047:NTO917390 ODJ917047:ODK917390 ONF917047:ONG917390 OXB917047:OXC917390 PGX917047:PGY917390 PQT917047:PQU917390 QAP917047:QAQ917390 QKL917047:QKM917390 QUH917047:QUI917390 RED917047:REE917390 RNZ917047:ROA917390 RXV917047:RXW917390 SHR917047:SHS917390 SRN917047:SRO917390 TBJ917047:TBK917390 TLF917047:TLG917390 TVB917047:TVC917390 UEX917047:UEY917390 UOT917047:UOU917390 UYP917047:UYQ917390 VIL917047:VIM917390 VSH917047:VSI917390 WCD917047:WCE917390 WLZ917047:WMA917390 WVV917047:WVW917390 N982583:O982926 JJ982583:JK982926 TF982583:TG982926 ADB982583:ADC982926 AMX982583:AMY982926 AWT982583:AWU982926 BGP982583:BGQ982926 BQL982583:BQM982926 CAH982583:CAI982926 CKD982583:CKE982926 CTZ982583:CUA982926 DDV982583:DDW982926 DNR982583:DNS982926 DXN982583:DXO982926 EHJ982583:EHK982926 ERF982583:ERG982926 FBB982583:FBC982926 FKX982583:FKY982926 FUT982583:FUU982926 GEP982583:GEQ982926 GOL982583:GOM982926 GYH982583:GYI982926 HID982583:HIE982926 HRZ982583:HSA982926 IBV982583:IBW982926 ILR982583:ILS982926 IVN982583:IVO982926 JFJ982583:JFK982926 JPF982583:JPG982926 JZB982583:JZC982926 KIX982583:KIY982926 KST982583:KSU982926 LCP982583:LCQ982926 LML982583:LMM982926 LWH982583:LWI982926 MGD982583:MGE982926 MPZ982583:MQA982926 MZV982583:MZW982926 NJR982583:NJS982926 NTN982583:NTO982926 ODJ982583:ODK982926 ONF982583:ONG982926 OXB982583:OXC982926 PGX982583:PGY982926 PQT982583:PQU982926 QAP982583:QAQ982926 QKL982583:QKM982926 QUH982583:QUI982926 RED982583:REE982926 RNZ982583:ROA982926 RXV982583:RXW982926 SHR982583:SHS982926 SRN982583:SRO982926 TBJ982583:TBK982926 TLF982583:TLG982926 TVB982583:TVC982926 UEX982583:UEY982926 UOT982583:UOU982926 UYP982583:UYQ982926 VIL982583:VIM982926 VSH982583:VSI982926 WCD982583:WCE982926 WLZ982583:WMA982926 WVV982583:WVW982926 J4:K63 JF4:JG63 TB4:TC63 ACX4:ACY63 AMT4:AMU63 AWP4:AWQ63 BGL4:BGM63 BQH4:BQI63 CAD4:CAE63 CJZ4:CKA63 CTV4:CTW63 DDR4:DDS63 DNN4:DNO63 DXJ4:DXK63 EHF4:EHG63 ERB4:ERC63 FAX4:FAY63 FKT4:FKU63 FUP4:FUQ63 GEL4:GEM63 GOH4:GOI63 GYD4:GYE63 HHZ4:HIA63 HRV4:HRW63 IBR4:IBS63 ILN4:ILO63 IVJ4:IVK63 JFF4:JFG63 JPB4:JPC63 JYX4:JYY63 KIT4:KIU63 KSP4:KSQ63 LCL4:LCM63 LMH4:LMI63 LWD4:LWE63 MFZ4:MGA63 MPV4:MPW63 MZR4:MZS63 NJN4:NJO63 NTJ4:NTK63 ODF4:ODG63 ONB4:ONC63 OWX4:OWY63 PGT4:PGU63 PQP4:PQQ63 QAL4:QAM63 QKH4:QKI63 QUD4:QUE63 RDZ4:REA63 RNV4:RNW63 RXR4:RXS63 SHN4:SHO63 SRJ4:SRK63 TBF4:TBG63 TLB4:TLC63 TUX4:TUY63 UET4:UEU63 UOP4:UOQ63 UYL4:UYM63 VIH4:VII63 VSD4:VSE63 WBZ4:WCA63 WLV4:WLW63 WVR4:WVS63 J65079:K65422 JF65079:JG65422 TB65079:TC65422 ACX65079:ACY65422 AMT65079:AMU65422 AWP65079:AWQ65422 BGL65079:BGM65422 BQH65079:BQI65422 CAD65079:CAE65422 CJZ65079:CKA65422 CTV65079:CTW65422 DDR65079:DDS65422 DNN65079:DNO65422 DXJ65079:DXK65422 EHF65079:EHG65422 ERB65079:ERC65422 FAX65079:FAY65422 FKT65079:FKU65422 FUP65079:FUQ65422 GEL65079:GEM65422 GOH65079:GOI65422 GYD65079:GYE65422 HHZ65079:HIA65422 HRV65079:HRW65422 IBR65079:IBS65422 ILN65079:ILO65422 IVJ65079:IVK65422 JFF65079:JFG65422 JPB65079:JPC65422 JYX65079:JYY65422 KIT65079:KIU65422 KSP65079:KSQ65422 LCL65079:LCM65422 LMH65079:LMI65422 LWD65079:LWE65422 MFZ65079:MGA65422 MPV65079:MPW65422 MZR65079:MZS65422 NJN65079:NJO65422 NTJ65079:NTK65422 ODF65079:ODG65422 ONB65079:ONC65422 OWX65079:OWY65422 PGT65079:PGU65422 PQP65079:PQQ65422 QAL65079:QAM65422 QKH65079:QKI65422 QUD65079:QUE65422 RDZ65079:REA65422 RNV65079:RNW65422 RXR65079:RXS65422 SHN65079:SHO65422 SRJ65079:SRK65422 TBF65079:TBG65422 TLB65079:TLC65422 TUX65079:TUY65422 UET65079:UEU65422 UOP65079:UOQ65422 UYL65079:UYM65422 VIH65079:VII65422 VSD65079:VSE65422 WBZ65079:WCA65422 WLV65079:WLW65422 WVR65079:WVS65422 J130615:K130958 JF130615:JG130958 TB130615:TC130958 ACX130615:ACY130958 AMT130615:AMU130958 AWP130615:AWQ130958 BGL130615:BGM130958 BQH130615:BQI130958 CAD130615:CAE130958 CJZ130615:CKA130958 CTV130615:CTW130958 DDR130615:DDS130958 DNN130615:DNO130958 DXJ130615:DXK130958 EHF130615:EHG130958 ERB130615:ERC130958 FAX130615:FAY130958 FKT130615:FKU130958 FUP130615:FUQ130958 GEL130615:GEM130958 GOH130615:GOI130958 GYD130615:GYE130958 HHZ130615:HIA130958 HRV130615:HRW130958 IBR130615:IBS130958 ILN130615:ILO130958 IVJ130615:IVK130958 JFF130615:JFG130958 JPB130615:JPC130958 JYX130615:JYY130958 KIT130615:KIU130958 KSP130615:KSQ130958 LCL130615:LCM130958 LMH130615:LMI130958 LWD130615:LWE130958 MFZ130615:MGA130958 MPV130615:MPW130958 MZR130615:MZS130958 NJN130615:NJO130958 NTJ130615:NTK130958 ODF130615:ODG130958 ONB130615:ONC130958 OWX130615:OWY130958 PGT130615:PGU130958 PQP130615:PQQ130958 QAL130615:QAM130958 QKH130615:QKI130958 QUD130615:QUE130958 RDZ130615:REA130958 RNV130615:RNW130958 RXR130615:RXS130958 SHN130615:SHO130958 SRJ130615:SRK130958 TBF130615:TBG130958 TLB130615:TLC130958 TUX130615:TUY130958 UET130615:UEU130958 UOP130615:UOQ130958 UYL130615:UYM130958 VIH130615:VII130958 VSD130615:VSE130958 WBZ130615:WCA130958 WLV130615:WLW130958 WVR130615:WVS130958 J196151:K196494 JF196151:JG196494 TB196151:TC196494 ACX196151:ACY196494 AMT196151:AMU196494 AWP196151:AWQ196494 BGL196151:BGM196494 BQH196151:BQI196494 CAD196151:CAE196494 CJZ196151:CKA196494 CTV196151:CTW196494 DDR196151:DDS196494 DNN196151:DNO196494 DXJ196151:DXK196494 EHF196151:EHG196494 ERB196151:ERC196494 FAX196151:FAY196494 FKT196151:FKU196494 FUP196151:FUQ196494 GEL196151:GEM196494 GOH196151:GOI196494 GYD196151:GYE196494 HHZ196151:HIA196494 HRV196151:HRW196494 IBR196151:IBS196494 ILN196151:ILO196494 IVJ196151:IVK196494 JFF196151:JFG196494 JPB196151:JPC196494 JYX196151:JYY196494 KIT196151:KIU196494 KSP196151:KSQ196494 LCL196151:LCM196494 LMH196151:LMI196494 LWD196151:LWE196494 MFZ196151:MGA196494 MPV196151:MPW196494 MZR196151:MZS196494 NJN196151:NJO196494 NTJ196151:NTK196494 ODF196151:ODG196494 ONB196151:ONC196494 OWX196151:OWY196494 PGT196151:PGU196494 PQP196151:PQQ196494 QAL196151:QAM196494 QKH196151:QKI196494 QUD196151:QUE196494 RDZ196151:REA196494 RNV196151:RNW196494 RXR196151:RXS196494 SHN196151:SHO196494 SRJ196151:SRK196494 TBF196151:TBG196494 TLB196151:TLC196494 TUX196151:TUY196494 UET196151:UEU196494 UOP196151:UOQ196494 UYL196151:UYM196494 VIH196151:VII196494 VSD196151:VSE196494 WBZ196151:WCA196494 WLV196151:WLW196494 WVR196151:WVS196494 J261687:K262030 JF261687:JG262030 TB261687:TC262030 ACX261687:ACY262030 AMT261687:AMU262030 AWP261687:AWQ262030 BGL261687:BGM262030 BQH261687:BQI262030 CAD261687:CAE262030 CJZ261687:CKA262030 CTV261687:CTW262030 DDR261687:DDS262030 DNN261687:DNO262030 DXJ261687:DXK262030 EHF261687:EHG262030 ERB261687:ERC262030 FAX261687:FAY262030 FKT261687:FKU262030 FUP261687:FUQ262030 GEL261687:GEM262030 GOH261687:GOI262030 GYD261687:GYE262030 HHZ261687:HIA262030 HRV261687:HRW262030 IBR261687:IBS262030 ILN261687:ILO262030 IVJ261687:IVK262030 JFF261687:JFG262030 JPB261687:JPC262030 JYX261687:JYY262030 KIT261687:KIU262030 KSP261687:KSQ262030 LCL261687:LCM262030 LMH261687:LMI262030 LWD261687:LWE262030 MFZ261687:MGA262030 MPV261687:MPW262030 MZR261687:MZS262030 NJN261687:NJO262030 NTJ261687:NTK262030 ODF261687:ODG262030 ONB261687:ONC262030 OWX261687:OWY262030 PGT261687:PGU262030 PQP261687:PQQ262030 QAL261687:QAM262030 QKH261687:QKI262030 QUD261687:QUE262030 RDZ261687:REA262030 RNV261687:RNW262030 RXR261687:RXS262030 SHN261687:SHO262030 SRJ261687:SRK262030 TBF261687:TBG262030 TLB261687:TLC262030 TUX261687:TUY262030 UET261687:UEU262030 UOP261687:UOQ262030 UYL261687:UYM262030 VIH261687:VII262030 VSD261687:VSE262030 WBZ261687:WCA262030 WLV261687:WLW262030 WVR261687:WVS262030 J327223:K327566 JF327223:JG327566 TB327223:TC327566 ACX327223:ACY327566 AMT327223:AMU327566 AWP327223:AWQ327566 BGL327223:BGM327566 BQH327223:BQI327566 CAD327223:CAE327566 CJZ327223:CKA327566 CTV327223:CTW327566 DDR327223:DDS327566 DNN327223:DNO327566 DXJ327223:DXK327566 EHF327223:EHG327566 ERB327223:ERC327566 FAX327223:FAY327566 FKT327223:FKU327566 FUP327223:FUQ327566 GEL327223:GEM327566 GOH327223:GOI327566 GYD327223:GYE327566 HHZ327223:HIA327566 HRV327223:HRW327566 IBR327223:IBS327566 ILN327223:ILO327566 IVJ327223:IVK327566 JFF327223:JFG327566 JPB327223:JPC327566 JYX327223:JYY327566 KIT327223:KIU327566 KSP327223:KSQ327566 LCL327223:LCM327566 LMH327223:LMI327566 LWD327223:LWE327566 MFZ327223:MGA327566 MPV327223:MPW327566 MZR327223:MZS327566 NJN327223:NJO327566 NTJ327223:NTK327566 ODF327223:ODG327566 ONB327223:ONC327566 OWX327223:OWY327566 PGT327223:PGU327566 PQP327223:PQQ327566 QAL327223:QAM327566 QKH327223:QKI327566 QUD327223:QUE327566 RDZ327223:REA327566 RNV327223:RNW327566 RXR327223:RXS327566 SHN327223:SHO327566 SRJ327223:SRK327566 TBF327223:TBG327566 TLB327223:TLC327566 TUX327223:TUY327566 UET327223:UEU327566 UOP327223:UOQ327566 UYL327223:UYM327566 VIH327223:VII327566 VSD327223:VSE327566 WBZ327223:WCA327566 WLV327223:WLW327566 WVR327223:WVS327566 J392759:K393102 JF392759:JG393102 TB392759:TC393102 ACX392759:ACY393102 AMT392759:AMU393102 AWP392759:AWQ393102 BGL392759:BGM393102 BQH392759:BQI393102 CAD392759:CAE393102 CJZ392759:CKA393102 CTV392759:CTW393102 DDR392759:DDS393102 DNN392759:DNO393102 DXJ392759:DXK393102 EHF392759:EHG393102 ERB392759:ERC393102 FAX392759:FAY393102 FKT392759:FKU393102 FUP392759:FUQ393102 GEL392759:GEM393102 GOH392759:GOI393102 GYD392759:GYE393102 HHZ392759:HIA393102 HRV392759:HRW393102 IBR392759:IBS393102 ILN392759:ILO393102 IVJ392759:IVK393102 JFF392759:JFG393102 JPB392759:JPC393102 JYX392759:JYY393102 KIT392759:KIU393102 KSP392759:KSQ393102 LCL392759:LCM393102 LMH392759:LMI393102 LWD392759:LWE393102 MFZ392759:MGA393102 MPV392759:MPW393102 MZR392759:MZS393102 NJN392759:NJO393102 NTJ392759:NTK393102 ODF392759:ODG393102 ONB392759:ONC393102 OWX392759:OWY393102 PGT392759:PGU393102 PQP392759:PQQ393102 QAL392759:QAM393102 QKH392759:QKI393102 QUD392759:QUE393102 RDZ392759:REA393102 RNV392759:RNW393102 RXR392759:RXS393102 SHN392759:SHO393102 SRJ392759:SRK393102 TBF392759:TBG393102 TLB392759:TLC393102 TUX392759:TUY393102 UET392759:UEU393102 UOP392759:UOQ393102 UYL392759:UYM393102 VIH392759:VII393102 VSD392759:VSE393102 WBZ392759:WCA393102 WLV392759:WLW393102 WVR392759:WVS393102 J458295:K458638 JF458295:JG458638 TB458295:TC458638 ACX458295:ACY458638 AMT458295:AMU458638 AWP458295:AWQ458638 BGL458295:BGM458638 BQH458295:BQI458638 CAD458295:CAE458638 CJZ458295:CKA458638 CTV458295:CTW458638 DDR458295:DDS458638 DNN458295:DNO458638 DXJ458295:DXK458638 EHF458295:EHG458638 ERB458295:ERC458638 FAX458295:FAY458638 FKT458295:FKU458638 FUP458295:FUQ458638 GEL458295:GEM458638 GOH458295:GOI458638 GYD458295:GYE458638 HHZ458295:HIA458638 HRV458295:HRW458638 IBR458295:IBS458638 ILN458295:ILO458638 IVJ458295:IVK458638 JFF458295:JFG458638 JPB458295:JPC458638 JYX458295:JYY458638 KIT458295:KIU458638 KSP458295:KSQ458638 LCL458295:LCM458638 LMH458295:LMI458638 LWD458295:LWE458638 MFZ458295:MGA458638 MPV458295:MPW458638 MZR458295:MZS458638 NJN458295:NJO458638 NTJ458295:NTK458638 ODF458295:ODG458638 ONB458295:ONC458638 OWX458295:OWY458638 PGT458295:PGU458638 PQP458295:PQQ458638 QAL458295:QAM458638 QKH458295:QKI458638 QUD458295:QUE458638 RDZ458295:REA458638 RNV458295:RNW458638 RXR458295:RXS458638 SHN458295:SHO458638 SRJ458295:SRK458638 TBF458295:TBG458638 TLB458295:TLC458638 TUX458295:TUY458638 UET458295:UEU458638 UOP458295:UOQ458638 UYL458295:UYM458638 VIH458295:VII458638 VSD458295:VSE458638 WBZ458295:WCA458638 WLV458295:WLW458638 WVR458295:WVS458638 J523831:K524174 JF523831:JG524174 TB523831:TC524174 ACX523831:ACY524174 AMT523831:AMU524174 AWP523831:AWQ524174 BGL523831:BGM524174 BQH523831:BQI524174 CAD523831:CAE524174 CJZ523831:CKA524174 CTV523831:CTW524174 DDR523831:DDS524174 DNN523831:DNO524174 DXJ523831:DXK524174 EHF523831:EHG524174 ERB523831:ERC524174 FAX523831:FAY524174 FKT523831:FKU524174 FUP523831:FUQ524174 GEL523831:GEM524174 GOH523831:GOI524174 GYD523831:GYE524174 HHZ523831:HIA524174 HRV523831:HRW524174 IBR523831:IBS524174 ILN523831:ILO524174 IVJ523831:IVK524174 JFF523831:JFG524174 JPB523831:JPC524174 JYX523831:JYY524174 KIT523831:KIU524174 KSP523831:KSQ524174 LCL523831:LCM524174 LMH523831:LMI524174 LWD523831:LWE524174 MFZ523831:MGA524174 MPV523831:MPW524174 MZR523831:MZS524174 NJN523831:NJO524174 NTJ523831:NTK524174 ODF523831:ODG524174 ONB523831:ONC524174 OWX523831:OWY524174 PGT523831:PGU524174 PQP523831:PQQ524174 QAL523831:QAM524174 QKH523831:QKI524174 QUD523831:QUE524174 RDZ523831:REA524174 RNV523831:RNW524174 RXR523831:RXS524174 SHN523831:SHO524174 SRJ523831:SRK524174 TBF523831:TBG524174 TLB523831:TLC524174 TUX523831:TUY524174 UET523831:UEU524174 UOP523831:UOQ524174 UYL523831:UYM524174 VIH523831:VII524174 VSD523831:VSE524174 WBZ523831:WCA524174 WLV523831:WLW524174 WVR523831:WVS524174 J589367:K589710 JF589367:JG589710 TB589367:TC589710 ACX589367:ACY589710 AMT589367:AMU589710 AWP589367:AWQ589710 BGL589367:BGM589710 BQH589367:BQI589710 CAD589367:CAE589710 CJZ589367:CKA589710 CTV589367:CTW589710 DDR589367:DDS589710 DNN589367:DNO589710 DXJ589367:DXK589710 EHF589367:EHG589710 ERB589367:ERC589710 FAX589367:FAY589710 FKT589367:FKU589710 FUP589367:FUQ589710 GEL589367:GEM589710 GOH589367:GOI589710 GYD589367:GYE589710 HHZ589367:HIA589710 HRV589367:HRW589710 IBR589367:IBS589710 ILN589367:ILO589710 IVJ589367:IVK589710 JFF589367:JFG589710 JPB589367:JPC589710 JYX589367:JYY589710 KIT589367:KIU589710 KSP589367:KSQ589710 LCL589367:LCM589710 LMH589367:LMI589710 LWD589367:LWE589710 MFZ589367:MGA589710 MPV589367:MPW589710 MZR589367:MZS589710 NJN589367:NJO589710 NTJ589367:NTK589710 ODF589367:ODG589710 ONB589367:ONC589710 OWX589367:OWY589710 PGT589367:PGU589710 PQP589367:PQQ589710 QAL589367:QAM589710 QKH589367:QKI589710 QUD589367:QUE589710 RDZ589367:REA589710 RNV589367:RNW589710 RXR589367:RXS589710 SHN589367:SHO589710 SRJ589367:SRK589710 TBF589367:TBG589710 TLB589367:TLC589710 TUX589367:TUY589710 UET589367:UEU589710 UOP589367:UOQ589710 UYL589367:UYM589710 VIH589367:VII589710 VSD589367:VSE589710 WBZ589367:WCA589710 WLV589367:WLW589710 WVR589367:WVS589710 J654903:K655246 JF654903:JG655246 TB654903:TC655246 ACX654903:ACY655246 AMT654903:AMU655246 AWP654903:AWQ655246 BGL654903:BGM655246 BQH654903:BQI655246 CAD654903:CAE655246 CJZ654903:CKA655246 CTV654903:CTW655246 DDR654903:DDS655246 DNN654903:DNO655246 DXJ654903:DXK655246 EHF654903:EHG655246 ERB654903:ERC655246 FAX654903:FAY655246 FKT654903:FKU655246 FUP654903:FUQ655246 GEL654903:GEM655246 GOH654903:GOI655246 GYD654903:GYE655246 HHZ654903:HIA655246 HRV654903:HRW655246 IBR654903:IBS655246 ILN654903:ILO655246 IVJ654903:IVK655246 JFF654903:JFG655246 JPB654903:JPC655246 JYX654903:JYY655246 KIT654903:KIU655246 KSP654903:KSQ655246 LCL654903:LCM655246 LMH654903:LMI655246 LWD654903:LWE655246 MFZ654903:MGA655246 MPV654903:MPW655246 MZR654903:MZS655246 NJN654903:NJO655246 NTJ654903:NTK655246 ODF654903:ODG655246 ONB654903:ONC655246 OWX654903:OWY655246 PGT654903:PGU655246 PQP654903:PQQ655246 QAL654903:QAM655246 QKH654903:QKI655246 QUD654903:QUE655246 RDZ654903:REA655246 RNV654903:RNW655246 RXR654903:RXS655246 SHN654903:SHO655246 SRJ654903:SRK655246 TBF654903:TBG655246 TLB654903:TLC655246 TUX654903:TUY655246 UET654903:UEU655246 UOP654903:UOQ655246 UYL654903:UYM655246 VIH654903:VII655246 VSD654903:VSE655246 WBZ654903:WCA655246 WLV654903:WLW655246 WVR654903:WVS655246 J720439:K720782 JF720439:JG720782 TB720439:TC720782 ACX720439:ACY720782 AMT720439:AMU720782 AWP720439:AWQ720782 BGL720439:BGM720782 BQH720439:BQI720782 CAD720439:CAE720782 CJZ720439:CKA720782 CTV720439:CTW720782 DDR720439:DDS720782 DNN720439:DNO720782 DXJ720439:DXK720782 EHF720439:EHG720782 ERB720439:ERC720782 FAX720439:FAY720782 FKT720439:FKU720782 FUP720439:FUQ720782 GEL720439:GEM720782 GOH720439:GOI720782 GYD720439:GYE720782 HHZ720439:HIA720782 HRV720439:HRW720782 IBR720439:IBS720782 ILN720439:ILO720782 IVJ720439:IVK720782 JFF720439:JFG720782 JPB720439:JPC720782 JYX720439:JYY720782 KIT720439:KIU720782 KSP720439:KSQ720782 LCL720439:LCM720782 LMH720439:LMI720782 LWD720439:LWE720782 MFZ720439:MGA720782 MPV720439:MPW720782 MZR720439:MZS720782 NJN720439:NJO720782 NTJ720439:NTK720782 ODF720439:ODG720782 ONB720439:ONC720782 OWX720439:OWY720782 PGT720439:PGU720782 PQP720439:PQQ720782 QAL720439:QAM720782 QKH720439:QKI720782 QUD720439:QUE720782 RDZ720439:REA720782 RNV720439:RNW720782 RXR720439:RXS720782 SHN720439:SHO720782 SRJ720439:SRK720782 TBF720439:TBG720782 TLB720439:TLC720782 TUX720439:TUY720782 UET720439:UEU720782 UOP720439:UOQ720782 UYL720439:UYM720782 VIH720439:VII720782 VSD720439:VSE720782 WBZ720439:WCA720782 WLV720439:WLW720782 WVR720439:WVS720782 J785975:K786318 JF785975:JG786318 TB785975:TC786318 ACX785975:ACY786318 AMT785975:AMU786318 AWP785975:AWQ786318 BGL785975:BGM786318 BQH785975:BQI786318 CAD785975:CAE786318 CJZ785975:CKA786318 CTV785975:CTW786318 DDR785975:DDS786318 DNN785975:DNO786318 DXJ785975:DXK786318 EHF785975:EHG786318 ERB785975:ERC786318 FAX785975:FAY786318 FKT785975:FKU786318 FUP785975:FUQ786318 GEL785975:GEM786318 GOH785975:GOI786318 GYD785975:GYE786318 HHZ785975:HIA786318 HRV785975:HRW786318 IBR785975:IBS786318 ILN785975:ILO786318 IVJ785975:IVK786318 JFF785975:JFG786318 JPB785975:JPC786318 JYX785975:JYY786318 KIT785975:KIU786318 KSP785975:KSQ786318 LCL785975:LCM786318 LMH785975:LMI786318 LWD785975:LWE786318 MFZ785975:MGA786318 MPV785975:MPW786318 MZR785975:MZS786318 NJN785975:NJO786318 NTJ785975:NTK786318 ODF785975:ODG786318 ONB785975:ONC786318 OWX785975:OWY786318 PGT785975:PGU786318 PQP785975:PQQ786318 QAL785975:QAM786318 QKH785975:QKI786318 QUD785975:QUE786318 RDZ785975:REA786318 RNV785975:RNW786318 RXR785975:RXS786318 SHN785975:SHO786318 SRJ785975:SRK786318 TBF785975:TBG786318 TLB785975:TLC786318 TUX785975:TUY786318 UET785975:UEU786318 UOP785975:UOQ786318 UYL785975:UYM786318 VIH785975:VII786318 VSD785975:VSE786318 WBZ785975:WCA786318 WLV785975:WLW786318 WVR785975:WVS786318 J851511:K851854 JF851511:JG851854 TB851511:TC851854 ACX851511:ACY851854 AMT851511:AMU851854 AWP851511:AWQ851854 BGL851511:BGM851854 BQH851511:BQI851854 CAD851511:CAE851854 CJZ851511:CKA851854 CTV851511:CTW851854 DDR851511:DDS851854 DNN851511:DNO851854 DXJ851511:DXK851854 EHF851511:EHG851854 ERB851511:ERC851854 FAX851511:FAY851854 FKT851511:FKU851854 FUP851511:FUQ851854 GEL851511:GEM851854 GOH851511:GOI851854 GYD851511:GYE851854 HHZ851511:HIA851854 HRV851511:HRW851854 IBR851511:IBS851854 ILN851511:ILO851854 IVJ851511:IVK851854 JFF851511:JFG851854 JPB851511:JPC851854 JYX851511:JYY851854 KIT851511:KIU851854 KSP851511:KSQ851854 LCL851511:LCM851854 LMH851511:LMI851854 LWD851511:LWE851854 MFZ851511:MGA851854 MPV851511:MPW851854 MZR851511:MZS851854 NJN851511:NJO851854 NTJ851511:NTK851854 ODF851511:ODG851854 ONB851511:ONC851854 OWX851511:OWY851854 PGT851511:PGU851854 PQP851511:PQQ851854 QAL851511:QAM851854 QKH851511:QKI851854 QUD851511:QUE851854 RDZ851511:REA851854 RNV851511:RNW851854 RXR851511:RXS851854 SHN851511:SHO851854 SRJ851511:SRK851854 TBF851511:TBG851854 TLB851511:TLC851854 TUX851511:TUY851854 UET851511:UEU851854 UOP851511:UOQ851854 UYL851511:UYM851854 VIH851511:VII851854 VSD851511:VSE851854 WBZ851511:WCA851854 WLV851511:WLW851854 WVR851511:WVS851854 J917047:K917390 JF917047:JG917390 TB917047:TC917390 ACX917047:ACY917390 AMT917047:AMU917390 AWP917047:AWQ917390 BGL917047:BGM917390 BQH917047:BQI917390 CAD917047:CAE917390 CJZ917047:CKA917390 CTV917047:CTW917390 DDR917047:DDS917390 DNN917047:DNO917390 DXJ917047:DXK917390 EHF917047:EHG917390 ERB917047:ERC917390 FAX917047:FAY917390 FKT917047:FKU917390 FUP917047:FUQ917390 GEL917047:GEM917390 GOH917047:GOI917390 GYD917047:GYE917390 HHZ917047:HIA917390 HRV917047:HRW917390 IBR917047:IBS917390 ILN917047:ILO917390 IVJ917047:IVK917390 JFF917047:JFG917390 JPB917047:JPC917390 JYX917047:JYY917390 KIT917047:KIU917390 KSP917047:KSQ917390 LCL917047:LCM917390 LMH917047:LMI917390 LWD917047:LWE917390 MFZ917047:MGA917390 MPV917047:MPW917390 MZR917047:MZS917390 NJN917047:NJO917390 NTJ917047:NTK917390 ODF917047:ODG917390 ONB917047:ONC917390 OWX917047:OWY917390 PGT917047:PGU917390 PQP917047:PQQ917390 QAL917047:QAM917390 QKH917047:QKI917390 QUD917047:QUE917390 RDZ917047:REA917390 RNV917047:RNW917390 RXR917047:RXS917390 SHN917047:SHO917390 SRJ917047:SRK917390 TBF917047:TBG917390 TLB917047:TLC917390 TUX917047:TUY917390 UET917047:UEU917390 UOP917047:UOQ917390 UYL917047:UYM917390 VIH917047:VII917390 VSD917047:VSE917390 WBZ917047:WCA917390 WLV917047:WLW917390 WVR917047:WVS917390 J982583:K982926 JF982583:JG982926 TB982583:TC982926 ACX982583:ACY982926 AMT982583:AMU982926 AWP982583:AWQ982926 BGL982583:BGM982926 BQH982583:BQI982926 CAD982583:CAE982926 CJZ982583:CKA982926 CTV982583:CTW982926 DDR982583:DDS982926 DNN982583:DNO982926 DXJ982583:DXK982926 EHF982583:EHG982926 ERB982583:ERC982926 FAX982583:FAY982926 FKT982583:FKU982926 FUP982583:FUQ982926 GEL982583:GEM982926 GOH982583:GOI982926 GYD982583:GYE982926 HHZ982583:HIA982926 HRV982583:HRW982926 IBR982583:IBS982926 ILN982583:ILO982926 IVJ982583:IVK982926 JFF982583:JFG982926 JPB982583:JPC982926 JYX982583:JYY982926 KIT982583:KIU982926 KSP982583:KSQ982926 LCL982583:LCM982926 LMH982583:LMI982926 LWD982583:LWE982926 MFZ982583:MGA982926 MPV982583:MPW982926 MZR982583:MZS982926 NJN982583:NJO982926 NTJ982583:NTK982926 ODF982583:ODG982926 ONB982583:ONC982926 OWX982583:OWY982926 PGT982583:PGU982926 PQP982583:PQQ982926 QAL982583:QAM982926 QKH982583:QKI982926 QUD982583:QUE982926 RDZ982583:REA982926 RNV982583:RNW982926 RXR982583:RXS982926 SHN982583:SHO982926 SRJ982583:SRK982926 TBF982583:TBG982926 TLB982583:TLC982926 TUX982583:TUY982926 UET982583:UEU982926 UOP982583:UOQ982926 UYL982583:UYM982926 VIH982583:VII982926 VSD982583:VSE982926 WBZ982583:WCA982926 WLV982583:WLW982926 WVR982583:WVS982926">
      <formula1>балл1</formula1>
    </dataValidation>
    <dataValidation type="list" allowBlank="1" showInputMessage="1" showErrorMessage="1" sqref="B4 IX4 ST4 ACP4 AML4 AWH4 BGD4 BPZ4 BZV4 CJR4 CTN4 DDJ4 DNF4 DXB4 EGX4 EQT4 FAP4 FKL4 FUH4 GED4 GNZ4 GXV4 HHR4 HRN4 IBJ4 ILF4 IVB4 JEX4 JOT4 JYP4 KIL4 KSH4 LCD4 LLZ4 LVV4 MFR4 MPN4 MZJ4 NJF4 NTB4 OCX4 OMT4 OWP4 PGL4 PQH4 QAD4 QJZ4 QTV4 RDR4 RNN4 RXJ4 SHF4 SRB4 TAX4 TKT4 TUP4 UEL4 UOH4 UYD4 VHZ4 VRV4 WBR4 WLN4 WVJ4 B65079 IX65079 ST65079 ACP65079 AML65079 AWH65079 BGD65079 BPZ65079 BZV65079 CJR65079 CTN65079 DDJ65079 DNF65079 DXB65079 EGX65079 EQT65079 FAP65079 FKL65079 FUH65079 GED65079 GNZ65079 GXV65079 HHR65079 HRN65079 IBJ65079 ILF65079 IVB65079 JEX65079 JOT65079 JYP65079 KIL65079 KSH65079 LCD65079 LLZ65079 LVV65079 MFR65079 MPN65079 MZJ65079 NJF65079 NTB65079 OCX65079 OMT65079 OWP65079 PGL65079 PQH65079 QAD65079 QJZ65079 QTV65079 RDR65079 RNN65079 RXJ65079 SHF65079 SRB65079 TAX65079 TKT65079 TUP65079 UEL65079 UOH65079 UYD65079 VHZ65079 VRV65079 WBR65079 WLN65079 WVJ65079 B130615 IX130615 ST130615 ACP130615 AML130615 AWH130615 BGD130615 BPZ130615 BZV130615 CJR130615 CTN130615 DDJ130615 DNF130615 DXB130615 EGX130615 EQT130615 FAP130615 FKL130615 FUH130615 GED130615 GNZ130615 GXV130615 HHR130615 HRN130615 IBJ130615 ILF130615 IVB130615 JEX130615 JOT130615 JYP130615 KIL130615 KSH130615 LCD130615 LLZ130615 LVV130615 MFR130615 MPN130615 MZJ130615 NJF130615 NTB130615 OCX130615 OMT130615 OWP130615 PGL130615 PQH130615 QAD130615 QJZ130615 QTV130615 RDR130615 RNN130615 RXJ130615 SHF130615 SRB130615 TAX130615 TKT130615 TUP130615 UEL130615 UOH130615 UYD130615 VHZ130615 VRV130615 WBR130615 WLN130615 WVJ130615 B196151 IX196151 ST196151 ACP196151 AML196151 AWH196151 BGD196151 BPZ196151 BZV196151 CJR196151 CTN196151 DDJ196151 DNF196151 DXB196151 EGX196151 EQT196151 FAP196151 FKL196151 FUH196151 GED196151 GNZ196151 GXV196151 HHR196151 HRN196151 IBJ196151 ILF196151 IVB196151 JEX196151 JOT196151 JYP196151 KIL196151 KSH196151 LCD196151 LLZ196151 LVV196151 MFR196151 MPN196151 MZJ196151 NJF196151 NTB196151 OCX196151 OMT196151 OWP196151 PGL196151 PQH196151 QAD196151 QJZ196151 QTV196151 RDR196151 RNN196151 RXJ196151 SHF196151 SRB196151 TAX196151 TKT196151 TUP196151 UEL196151 UOH196151 UYD196151 VHZ196151 VRV196151 WBR196151 WLN196151 WVJ196151 B261687 IX261687 ST261687 ACP261687 AML261687 AWH261687 BGD261687 BPZ261687 BZV261687 CJR261687 CTN261687 DDJ261687 DNF261687 DXB261687 EGX261687 EQT261687 FAP261687 FKL261687 FUH261687 GED261687 GNZ261687 GXV261687 HHR261687 HRN261687 IBJ261687 ILF261687 IVB261687 JEX261687 JOT261687 JYP261687 KIL261687 KSH261687 LCD261687 LLZ261687 LVV261687 MFR261687 MPN261687 MZJ261687 NJF261687 NTB261687 OCX261687 OMT261687 OWP261687 PGL261687 PQH261687 QAD261687 QJZ261687 QTV261687 RDR261687 RNN261687 RXJ261687 SHF261687 SRB261687 TAX261687 TKT261687 TUP261687 UEL261687 UOH261687 UYD261687 VHZ261687 VRV261687 WBR261687 WLN261687 WVJ261687 B327223 IX327223 ST327223 ACP327223 AML327223 AWH327223 BGD327223 BPZ327223 BZV327223 CJR327223 CTN327223 DDJ327223 DNF327223 DXB327223 EGX327223 EQT327223 FAP327223 FKL327223 FUH327223 GED327223 GNZ327223 GXV327223 HHR327223 HRN327223 IBJ327223 ILF327223 IVB327223 JEX327223 JOT327223 JYP327223 KIL327223 KSH327223 LCD327223 LLZ327223 LVV327223 MFR327223 MPN327223 MZJ327223 NJF327223 NTB327223 OCX327223 OMT327223 OWP327223 PGL327223 PQH327223 QAD327223 QJZ327223 QTV327223 RDR327223 RNN327223 RXJ327223 SHF327223 SRB327223 TAX327223 TKT327223 TUP327223 UEL327223 UOH327223 UYD327223 VHZ327223 VRV327223 WBR327223 WLN327223 WVJ327223 B392759 IX392759 ST392759 ACP392759 AML392759 AWH392759 BGD392759 BPZ392759 BZV392759 CJR392759 CTN392759 DDJ392759 DNF392759 DXB392759 EGX392759 EQT392759 FAP392759 FKL392759 FUH392759 GED392759 GNZ392759 GXV392759 HHR392759 HRN392759 IBJ392759 ILF392759 IVB392759 JEX392759 JOT392759 JYP392759 KIL392759 KSH392759 LCD392759 LLZ392759 LVV392759 MFR392759 MPN392759 MZJ392759 NJF392759 NTB392759 OCX392759 OMT392759 OWP392759 PGL392759 PQH392759 QAD392759 QJZ392759 QTV392759 RDR392759 RNN392759 RXJ392759 SHF392759 SRB392759 TAX392759 TKT392759 TUP392759 UEL392759 UOH392759 UYD392759 VHZ392759 VRV392759 WBR392759 WLN392759 WVJ392759 B458295 IX458295 ST458295 ACP458295 AML458295 AWH458295 BGD458295 BPZ458295 BZV458295 CJR458295 CTN458295 DDJ458295 DNF458295 DXB458295 EGX458295 EQT458295 FAP458295 FKL458295 FUH458295 GED458295 GNZ458295 GXV458295 HHR458295 HRN458295 IBJ458295 ILF458295 IVB458295 JEX458295 JOT458295 JYP458295 KIL458295 KSH458295 LCD458295 LLZ458295 LVV458295 MFR458295 MPN458295 MZJ458295 NJF458295 NTB458295 OCX458295 OMT458295 OWP458295 PGL458295 PQH458295 QAD458295 QJZ458295 QTV458295 RDR458295 RNN458295 RXJ458295 SHF458295 SRB458295 TAX458295 TKT458295 TUP458295 UEL458295 UOH458295 UYD458295 VHZ458295 VRV458295 WBR458295 WLN458295 WVJ458295 B523831 IX523831 ST523831 ACP523831 AML523831 AWH523831 BGD523831 BPZ523831 BZV523831 CJR523831 CTN523831 DDJ523831 DNF523831 DXB523831 EGX523831 EQT523831 FAP523831 FKL523831 FUH523831 GED523831 GNZ523831 GXV523831 HHR523831 HRN523831 IBJ523831 ILF523831 IVB523831 JEX523831 JOT523831 JYP523831 KIL523831 KSH523831 LCD523831 LLZ523831 LVV523831 MFR523831 MPN523831 MZJ523831 NJF523831 NTB523831 OCX523831 OMT523831 OWP523831 PGL523831 PQH523831 QAD523831 QJZ523831 QTV523831 RDR523831 RNN523831 RXJ523831 SHF523831 SRB523831 TAX523831 TKT523831 TUP523831 UEL523831 UOH523831 UYD523831 VHZ523831 VRV523831 WBR523831 WLN523831 WVJ523831 B589367 IX589367 ST589367 ACP589367 AML589367 AWH589367 BGD589367 BPZ589367 BZV589367 CJR589367 CTN589367 DDJ589367 DNF589367 DXB589367 EGX589367 EQT589367 FAP589367 FKL589367 FUH589367 GED589367 GNZ589367 GXV589367 HHR589367 HRN589367 IBJ589367 ILF589367 IVB589367 JEX589367 JOT589367 JYP589367 KIL589367 KSH589367 LCD589367 LLZ589367 LVV589367 MFR589367 MPN589367 MZJ589367 NJF589367 NTB589367 OCX589367 OMT589367 OWP589367 PGL589367 PQH589367 QAD589367 QJZ589367 QTV589367 RDR589367 RNN589367 RXJ589367 SHF589367 SRB589367 TAX589367 TKT589367 TUP589367 UEL589367 UOH589367 UYD589367 VHZ589367 VRV589367 WBR589367 WLN589367 WVJ589367 B654903 IX654903 ST654903 ACP654903 AML654903 AWH654903 BGD654903 BPZ654903 BZV654903 CJR654903 CTN654903 DDJ654903 DNF654903 DXB654903 EGX654903 EQT654903 FAP654903 FKL654903 FUH654903 GED654903 GNZ654903 GXV654903 HHR654903 HRN654903 IBJ654903 ILF654903 IVB654903 JEX654903 JOT654903 JYP654903 KIL654903 KSH654903 LCD654903 LLZ654903 LVV654903 MFR654903 MPN654903 MZJ654903 NJF654903 NTB654903 OCX654903 OMT654903 OWP654903 PGL654903 PQH654903 QAD654903 QJZ654903 QTV654903 RDR654903 RNN654903 RXJ654903 SHF654903 SRB654903 TAX654903 TKT654903 TUP654903 UEL654903 UOH654903 UYD654903 VHZ654903 VRV654903 WBR654903 WLN654903 WVJ654903 B720439 IX720439 ST720439 ACP720439 AML720439 AWH720439 BGD720439 BPZ720439 BZV720439 CJR720439 CTN720439 DDJ720439 DNF720439 DXB720439 EGX720439 EQT720439 FAP720439 FKL720439 FUH720439 GED720439 GNZ720439 GXV720439 HHR720439 HRN720439 IBJ720439 ILF720439 IVB720439 JEX720439 JOT720439 JYP720439 KIL720439 KSH720439 LCD720439 LLZ720439 LVV720439 MFR720439 MPN720439 MZJ720439 NJF720439 NTB720439 OCX720439 OMT720439 OWP720439 PGL720439 PQH720439 QAD720439 QJZ720439 QTV720439 RDR720439 RNN720439 RXJ720439 SHF720439 SRB720439 TAX720439 TKT720439 TUP720439 UEL720439 UOH720439 UYD720439 VHZ720439 VRV720439 WBR720439 WLN720439 WVJ720439 B785975 IX785975 ST785975 ACP785975 AML785975 AWH785975 BGD785975 BPZ785975 BZV785975 CJR785975 CTN785975 DDJ785975 DNF785975 DXB785975 EGX785975 EQT785975 FAP785975 FKL785975 FUH785975 GED785975 GNZ785975 GXV785975 HHR785975 HRN785975 IBJ785975 ILF785975 IVB785975 JEX785975 JOT785975 JYP785975 KIL785975 KSH785975 LCD785975 LLZ785975 LVV785975 MFR785975 MPN785975 MZJ785975 NJF785975 NTB785975 OCX785975 OMT785975 OWP785975 PGL785975 PQH785975 QAD785975 QJZ785975 QTV785975 RDR785975 RNN785975 RXJ785975 SHF785975 SRB785975 TAX785975 TKT785975 TUP785975 UEL785975 UOH785975 UYD785975 VHZ785975 VRV785975 WBR785975 WLN785975 WVJ785975 B851511 IX851511 ST851511 ACP851511 AML851511 AWH851511 BGD851511 BPZ851511 BZV851511 CJR851511 CTN851511 DDJ851511 DNF851511 DXB851511 EGX851511 EQT851511 FAP851511 FKL851511 FUH851511 GED851511 GNZ851511 GXV851511 HHR851511 HRN851511 IBJ851511 ILF851511 IVB851511 JEX851511 JOT851511 JYP851511 KIL851511 KSH851511 LCD851511 LLZ851511 LVV851511 MFR851511 MPN851511 MZJ851511 NJF851511 NTB851511 OCX851511 OMT851511 OWP851511 PGL851511 PQH851511 QAD851511 QJZ851511 QTV851511 RDR851511 RNN851511 RXJ851511 SHF851511 SRB851511 TAX851511 TKT851511 TUP851511 UEL851511 UOH851511 UYD851511 VHZ851511 VRV851511 WBR851511 WLN851511 WVJ851511 B917047 IX917047 ST917047 ACP917047 AML917047 AWH917047 BGD917047 BPZ917047 BZV917047 CJR917047 CTN917047 DDJ917047 DNF917047 DXB917047 EGX917047 EQT917047 FAP917047 FKL917047 FUH917047 GED917047 GNZ917047 GXV917047 HHR917047 HRN917047 IBJ917047 ILF917047 IVB917047 JEX917047 JOT917047 JYP917047 KIL917047 KSH917047 LCD917047 LLZ917047 LVV917047 MFR917047 MPN917047 MZJ917047 NJF917047 NTB917047 OCX917047 OMT917047 OWP917047 PGL917047 PQH917047 QAD917047 QJZ917047 QTV917047 RDR917047 RNN917047 RXJ917047 SHF917047 SRB917047 TAX917047 TKT917047 TUP917047 UEL917047 UOH917047 UYD917047 VHZ917047 VRV917047 WBR917047 WLN917047 WVJ917047 B982583 IX982583 ST982583 ACP982583 AML982583 AWH982583 BGD982583 BPZ982583 BZV982583 CJR982583 CTN982583 DDJ982583 DNF982583 DXB982583 EGX982583 EQT982583 FAP982583 FKL982583 FUH982583 GED982583 GNZ982583 GXV982583 HHR982583 HRN982583 IBJ982583 ILF982583 IVB982583 JEX982583 JOT982583 JYP982583 KIL982583 KSH982583 LCD982583 LLZ982583 LVV982583 MFR982583 MPN982583 MZJ982583 NJF982583 NTB982583 OCX982583 OMT982583 OWP982583 PGL982583 PQH982583 QAD982583 QJZ982583 QTV982583 RDR982583 RNN982583 RXJ982583 SHF982583 SRB982583 TAX982583 TKT982583 TUP982583 UEL982583 UOH982583 UYD982583 VHZ982583 VRV982583 WBR982583 WLN982583 WVJ982583">
      <formula1>Название</formula1>
    </dataValidation>
  </dataValidations>
  <pageMargins left="0.7" right="0.7" top="0.75" bottom="0.75" header="0.3" footer="0.3"/>
  <pageSetup paperSize="9" orientation="portrait" r:id="rId1"/>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0"/>
  <dimension ref="A1:Y159"/>
  <sheetViews>
    <sheetView topLeftCell="A136" zoomScale="90" zoomScaleNormal="90" workbookViewId="0">
      <selection activeCell="H158" sqref="H158:V159"/>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140625" style="15" customWidth="1"/>
    <col min="10" max="11" width="7.140625" style="16" customWidth="1"/>
    <col min="12" max="13" width="7.140625" style="15" customWidth="1"/>
    <col min="14" max="15" width="7.140625" style="16" customWidth="1"/>
    <col min="16" max="17" width="7.140625" style="15" customWidth="1"/>
    <col min="18" max="19" width="7.140625" style="16" customWidth="1"/>
    <col min="20" max="21" width="7.140625" style="15" customWidth="1"/>
    <col min="22" max="22" width="10.28515625" customWidth="1"/>
  </cols>
  <sheetData>
    <row r="1" spans="1:25" ht="15" customHeight="1" x14ac:dyDescent="0.25">
      <c r="A1" s="196" t="s">
        <v>0</v>
      </c>
      <c r="B1" s="196" t="s">
        <v>1</v>
      </c>
      <c r="C1" s="196" t="s">
        <v>2</v>
      </c>
      <c r="D1" s="196" t="s">
        <v>3</v>
      </c>
      <c r="E1" s="196" t="s">
        <v>4</v>
      </c>
      <c r="F1" s="196" t="s">
        <v>45</v>
      </c>
      <c r="G1" s="196" t="s">
        <v>46</v>
      </c>
      <c r="H1" s="210">
        <v>1</v>
      </c>
      <c r="I1" s="210"/>
      <c r="J1" s="245">
        <v>2</v>
      </c>
      <c r="K1" s="245"/>
      <c r="L1" s="210">
        <v>3</v>
      </c>
      <c r="M1" s="210"/>
      <c r="N1" s="236">
        <v>4</v>
      </c>
      <c r="O1" s="237"/>
      <c r="P1" s="238">
        <v>5</v>
      </c>
      <c r="Q1" s="239"/>
      <c r="R1" s="236">
        <v>6</v>
      </c>
      <c r="S1" s="237"/>
      <c r="T1" s="238">
        <v>7</v>
      </c>
      <c r="U1" s="239"/>
      <c r="V1" s="258"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58"/>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59"/>
      <c r="X3" s="131" t="s">
        <v>174</v>
      </c>
      <c r="Y3" s="131" t="s">
        <v>115</v>
      </c>
    </row>
    <row r="4" spans="1:25" x14ac:dyDescent="0.25">
      <c r="A4" s="4" t="s">
        <v>16</v>
      </c>
      <c r="B4" s="12" t="s">
        <v>60</v>
      </c>
      <c r="C4" s="6">
        <f>VLOOKUP(B4,[28]Списки!$C$1:$E$40,2,FALSE)</f>
        <v>11544</v>
      </c>
      <c r="D4" s="6" t="str">
        <f>VLOOKUP(B4,[28]Списки!$C$1:$E$40,3,FALSE)</f>
        <v>СОШ с углуб.</v>
      </c>
      <c r="E4" s="7" t="s">
        <v>61</v>
      </c>
      <c r="F4" s="8">
        <v>161</v>
      </c>
      <c r="G4" s="8">
        <v>154</v>
      </c>
      <c r="H4" s="9">
        <v>1</v>
      </c>
      <c r="I4" s="9"/>
      <c r="J4" s="10">
        <v>1</v>
      </c>
      <c r="K4" s="10"/>
      <c r="L4" s="9"/>
      <c r="M4" s="9">
        <v>1</v>
      </c>
      <c r="N4" s="10">
        <v>1</v>
      </c>
      <c r="O4" s="10"/>
      <c r="P4" s="9"/>
      <c r="Q4" s="9">
        <v>2</v>
      </c>
      <c r="R4" s="10">
        <v>1</v>
      </c>
      <c r="S4" s="10"/>
      <c r="T4" s="9"/>
      <c r="U4" s="9">
        <v>2</v>
      </c>
      <c r="V4" s="11">
        <f>IF(COUNTBLANK(H4:U4)&lt;=7,SUM(H4:U4),"Не писал")</f>
        <v>9</v>
      </c>
      <c r="X4" s="118">
        <v>0</v>
      </c>
      <c r="Y4" s="50">
        <f>COUNTIF(V$4:V142,X4)</f>
        <v>0</v>
      </c>
    </row>
    <row r="5" spans="1:25" x14ac:dyDescent="0.25">
      <c r="A5" s="4" t="str">
        <f t="shared" ref="A5:A21" si="0">A4</f>
        <v>Московский</v>
      </c>
      <c r="B5" s="12" t="str">
        <f t="shared" ref="B5:G20" si="1">B4</f>
        <v>ГБОУ СОШ №544</v>
      </c>
      <c r="C5" s="6">
        <f t="shared" si="1"/>
        <v>11544</v>
      </c>
      <c r="D5" s="6" t="str">
        <f t="shared" si="1"/>
        <v>СОШ с углуб.</v>
      </c>
      <c r="E5" s="8" t="str">
        <f t="shared" si="1"/>
        <v>2бк</v>
      </c>
      <c r="F5" s="8">
        <f t="shared" si="1"/>
        <v>161</v>
      </c>
      <c r="G5" s="8">
        <f t="shared" si="1"/>
        <v>154</v>
      </c>
      <c r="H5" s="9">
        <v>1</v>
      </c>
      <c r="I5" s="9"/>
      <c r="J5" s="10"/>
      <c r="K5" s="10">
        <v>1</v>
      </c>
      <c r="L5" s="9"/>
      <c r="M5" s="9">
        <v>2</v>
      </c>
      <c r="N5" s="10">
        <v>1</v>
      </c>
      <c r="O5" s="10"/>
      <c r="P5" s="9">
        <v>2</v>
      </c>
      <c r="Q5" s="9"/>
      <c r="R5" s="10">
        <v>1</v>
      </c>
      <c r="S5" s="10"/>
      <c r="T5" s="9">
        <v>1</v>
      </c>
      <c r="U5" s="9"/>
      <c r="V5" s="11">
        <f t="shared" ref="V5:V67" si="2">IF(COUNTBLANK(H5:U5)&lt;=7,SUM(H5:U5),"Не писал")</f>
        <v>9</v>
      </c>
      <c r="X5" s="118">
        <v>1</v>
      </c>
      <c r="Y5" s="50">
        <f>COUNTIF(V$4:V143,X5)</f>
        <v>0</v>
      </c>
    </row>
    <row r="6" spans="1:25" x14ac:dyDescent="0.25">
      <c r="A6" s="4" t="str">
        <f t="shared" si="0"/>
        <v>Московский</v>
      </c>
      <c r="B6" s="12" t="str">
        <f t="shared" si="1"/>
        <v>ГБОУ СОШ №544</v>
      </c>
      <c r="C6" s="6">
        <f t="shared" si="1"/>
        <v>11544</v>
      </c>
      <c r="D6" s="6" t="str">
        <f t="shared" si="1"/>
        <v>СОШ с углуб.</v>
      </c>
      <c r="E6" s="8" t="str">
        <f t="shared" si="1"/>
        <v>2бк</v>
      </c>
      <c r="F6" s="8">
        <f t="shared" si="1"/>
        <v>161</v>
      </c>
      <c r="G6" s="8">
        <f t="shared" si="1"/>
        <v>154</v>
      </c>
      <c r="H6" s="9">
        <v>2</v>
      </c>
      <c r="I6" s="9"/>
      <c r="J6" s="10">
        <v>1</v>
      </c>
      <c r="K6" s="10"/>
      <c r="L6" s="9">
        <v>2</v>
      </c>
      <c r="M6" s="9"/>
      <c r="N6" s="10">
        <v>1</v>
      </c>
      <c r="O6" s="10"/>
      <c r="P6" s="9"/>
      <c r="Q6" s="9">
        <v>2</v>
      </c>
      <c r="R6" s="10">
        <v>1</v>
      </c>
      <c r="S6" s="10"/>
      <c r="T6" s="9">
        <v>2</v>
      </c>
      <c r="U6" s="9"/>
      <c r="V6" s="11">
        <f t="shared" si="2"/>
        <v>11</v>
      </c>
      <c r="X6" s="118">
        <v>2</v>
      </c>
      <c r="Y6" s="50">
        <f>COUNTIF(V$4:V144,X6)</f>
        <v>0</v>
      </c>
    </row>
    <row r="7" spans="1:25" x14ac:dyDescent="0.25">
      <c r="A7" s="4" t="str">
        <f t="shared" si="0"/>
        <v>Московский</v>
      </c>
      <c r="B7" s="12" t="str">
        <f t="shared" si="1"/>
        <v>ГБОУ СОШ №544</v>
      </c>
      <c r="C7" s="6">
        <f t="shared" si="1"/>
        <v>11544</v>
      </c>
      <c r="D7" s="6" t="str">
        <f t="shared" si="1"/>
        <v>СОШ с углуб.</v>
      </c>
      <c r="E7" s="8" t="str">
        <f t="shared" si="1"/>
        <v>2бк</v>
      </c>
      <c r="F7" s="8">
        <f t="shared" si="1"/>
        <v>161</v>
      </c>
      <c r="G7" s="8">
        <f t="shared" si="1"/>
        <v>154</v>
      </c>
      <c r="H7" s="9">
        <v>2</v>
      </c>
      <c r="I7" s="9"/>
      <c r="J7" s="10"/>
      <c r="K7" s="10">
        <v>1</v>
      </c>
      <c r="L7" s="9">
        <v>2</v>
      </c>
      <c r="M7" s="9"/>
      <c r="N7" s="10">
        <v>1</v>
      </c>
      <c r="O7" s="10"/>
      <c r="P7" s="9">
        <v>2</v>
      </c>
      <c r="Q7" s="9"/>
      <c r="R7" s="10">
        <v>1</v>
      </c>
      <c r="S7" s="10"/>
      <c r="T7" s="9">
        <v>2</v>
      </c>
      <c r="U7" s="9"/>
      <c r="V7" s="11">
        <f t="shared" si="2"/>
        <v>11</v>
      </c>
      <c r="X7" s="118">
        <v>3</v>
      </c>
      <c r="Y7" s="50">
        <f>COUNTIF(V$4:V145,X7)</f>
        <v>1</v>
      </c>
    </row>
    <row r="8" spans="1:25" x14ac:dyDescent="0.25">
      <c r="A8" s="4" t="str">
        <f t="shared" si="0"/>
        <v>Московский</v>
      </c>
      <c r="B8" s="12" t="str">
        <f t="shared" si="1"/>
        <v>ГБОУ СОШ №544</v>
      </c>
      <c r="C8" s="6">
        <f t="shared" si="1"/>
        <v>11544</v>
      </c>
      <c r="D8" s="6" t="str">
        <f t="shared" si="1"/>
        <v>СОШ с углуб.</v>
      </c>
      <c r="E8" s="8" t="str">
        <f t="shared" si="1"/>
        <v>2бк</v>
      </c>
      <c r="F8" s="8">
        <f t="shared" si="1"/>
        <v>161</v>
      </c>
      <c r="G8" s="8">
        <f t="shared" si="1"/>
        <v>154</v>
      </c>
      <c r="H8" s="9">
        <v>2</v>
      </c>
      <c r="I8" s="9"/>
      <c r="J8" s="10"/>
      <c r="K8" s="10">
        <v>1</v>
      </c>
      <c r="L8" s="9">
        <v>2</v>
      </c>
      <c r="M8" s="9"/>
      <c r="N8" s="10">
        <v>1</v>
      </c>
      <c r="O8" s="10"/>
      <c r="P8" s="9">
        <v>2</v>
      </c>
      <c r="Q8" s="9"/>
      <c r="R8" s="10">
        <v>1</v>
      </c>
      <c r="S8" s="10"/>
      <c r="T8" s="9">
        <v>2</v>
      </c>
      <c r="U8" s="9"/>
      <c r="V8" s="11">
        <f t="shared" si="2"/>
        <v>11</v>
      </c>
      <c r="X8" s="118">
        <v>4</v>
      </c>
      <c r="Y8" s="50">
        <f>COUNTIF(V$4:V146,X8)</f>
        <v>0</v>
      </c>
    </row>
    <row r="9" spans="1:25" x14ac:dyDescent="0.25">
      <c r="A9" s="4" t="str">
        <f t="shared" si="0"/>
        <v>Московский</v>
      </c>
      <c r="B9" s="12" t="str">
        <f t="shared" si="1"/>
        <v>ГБОУ СОШ №544</v>
      </c>
      <c r="C9" s="6">
        <f t="shared" si="1"/>
        <v>11544</v>
      </c>
      <c r="D9" s="6" t="str">
        <f t="shared" si="1"/>
        <v>СОШ с углуб.</v>
      </c>
      <c r="E9" s="8" t="str">
        <f t="shared" si="1"/>
        <v>2бк</v>
      </c>
      <c r="F9" s="8">
        <f t="shared" si="1"/>
        <v>161</v>
      </c>
      <c r="G9" s="8">
        <f t="shared" si="1"/>
        <v>154</v>
      </c>
      <c r="H9" s="9"/>
      <c r="I9" s="9">
        <v>2</v>
      </c>
      <c r="J9" s="10"/>
      <c r="K9" s="10">
        <v>1</v>
      </c>
      <c r="L9" s="9">
        <v>2</v>
      </c>
      <c r="M9" s="9"/>
      <c r="N9" s="10">
        <v>1</v>
      </c>
      <c r="O9" s="10"/>
      <c r="P9" s="9">
        <v>2</v>
      </c>
      <c r="Q9" s="9"/>
      <c r="R9" s="10"/>
      <c r="S9" s="10">
        <v>1</v>
      </c>
      <c r="T9" s="9">
        <v>2</v>
      </c>
      <c r="U9" s="9"/>
      <c r="V9" s="11">
        <f t="shared" si="2"/>
        <v>11</v>
      </c>
      <c r="X9" s="118">
        <v>5</v>
      </c>
      <c r="Y9" s="50">
        <f>COUNTIF(V$4:V147,X9)</f>
        <v>9</v>
      </c>
    </row>
    <row r="10" spans="1:25" x14ac:dyDescent="0.25">
      <c r="A10" s="4" t="str">
        <f t="shared" si="0"/>
        <v>Московский</v>
      </c>
      <c r="B10" s="12" t="str">
        <f t="shared" si="1"/>
        <v>ГБОУ СОШ №544</v>
      </c>
      <c r="C10" s="6">
        <f t="shared" si="1"/>
        <v>11544</v>
      </c>
      <c r="D10" s="6" t="str">
        <f t="shared" si="1"/>
        <v>СОШ с углуб.</v>
      </c>
      <c r="E10" s="8" t="str">
        <f t="shared" si="1"/>
        <v>2бк</v>
      </c>
      <c r="F10" s="8">
        <f t="shared" si="1"/>
        <v>161</v>
      </c>
      <c r="G10" s="8">
        <f t="shared" si="1"/>
        <v>154</v>
      </c>
      <c r="H10" s="9">
        <v>2</v>
      </c>
      <c r="I10" s="9"/>
      <c r="J10" s="10">
        <v>1</v>
      </c>
      <c r="K10" s="10"/>
      <c r="L10" s="9">
        <v>1</v>
      </c>
      <c r="M10" s="9"/>
      <c r="N10" s="10">
        <v>1</v>
      </c>
      <c r="O10" s="10"/>
      <c r="P10" s="9">
        <v>2</v>
      </c>
      <c r="Q10" s="9"/>
      <c r="R10" s="10"/>
      <c r="S10" s="10">
        <v>1</v>
      </c>
      <c r="T10" s="9">
        <v>1</v>
      </c>
      <c r="U10" s="9"/>
      <c r="V10" s="11">
        <f t="shared" si="2"/>
        <v>9</v>
      </c>
      <c r="X10" s="118">
        <v>6</v>
      </c>
      <c r="Y10" s="50">
        <f>COUNTIF(V$4:V148,X10)</f>
        <v>9</v>
      </c>
    </row>
    <row r="11" spans="1:25" x14ac:dyDescent="0.25">
      <c r="A11" s="4" t="str">
        <f t="shared" si="0"/>
        <v>Московский</v>
      </c>
      <c r="B11" s="12" t="str">
        <f t="shared" si="1"/>
        <v>ГБОУ СОШ №544</v>
      </c>
      <c r="C11" s="6">
        <f t="shared" si="1"/>
        <v>11544</v>
      </c>
      <c r="D11" s="6" t="str">
        <f t="shared" si="1"/>
        <v>СОШ с углуб.</v>
      </c>
      <c r="E11" s="8" t="str">
        <f t="shared" si="1"/>
        <v>2бк</v>
      </c>
      <c r="F11" s="8">
        <f t="shared" si="1"/>
        <v>161</v>
      </c>
      <c r="G11" s="8">
        <f t="shared" si="1"/>
        <v>154</v>
      </c>
      <c r="H11" s="9">
        <v>2</v>
      </c>
      <c r="I11" s="9"/>
      <c r="J11" s="10"/>
      <c r="K11" s="10">
        <v>1</v>
      </c>
      <c r="L11" s="9">
        <v>2</v>
      </c>
      <c r="M11" s="9"/>
      <c r="N11" s="10">
        <v>1</v>
      </c>
      <c r="O11" s="10"/>
      <c r="P11" s="9">
        <v>2</v>
      </c>
      <c r="Q11" s="9"/>
      <c r="R11" s="10">
        <v>0</v>
      </c>
      <c r="S11" s="10"/>
      <c r="T11" s="9">
        <v>2</v>
      </c>
      <c r="U11" s="9"/>
      <c r="V11" s="11">
        <f t="shared" si="2"/>
        <v>10</v>
      </c>
      <c r="X11" s="118">
        <v>7</v>
      </c>
      <c r="Y11" s="50">
        <f>COUNTIF(V$4:V149,X11)</f>
        <v>16</v>
      </c>
    </row>
    <row r="12" spans="1:25" x14ac:dyDescent="0.25">
      <c r="A12" s="4" t="str">
        <f t="shared" si="0"/>
        <v>Московский</v>
      </c>
      <c r="B12" s="12" t="str">
        <f t="shared" si="1"/>
        <v>ГБОУ СОШ №544</v>
      </c>
      <c r="C12" s="6">
        <f t="shared" si="1"/>
        <v>11544</v>
      </c>
      <c r="D12" s="6" t="str">
        <f t="shared" si="1"/>
        <v>СОШ с углуб.</v>
      </c>
      <c r="E12" s="8" t="str">
        <f t="shared" si="1"/>
        <v>2бк</v>
      </c>
      <c r="F12" s="8">
        <f t="shared" si="1"/>
        <v>161</v>
      </c>
      <c r="G12" s="8">
        <f t="shared" si="1"/>
        <v>154</v>
      </c>
      <c r="H12" s="9"/>
      <c r="I12" s="9">
        <v>0</v>
      </c>
      <c r="J12" s="10"/>
      <c r="K12" s="10">
        <v>1</v>
      </c>
      <c r="L12" s="9">
        <v>2</v>
      </c>
      <c r="M12" s="9"/>
      <c r="N12" s="10">
        <v>1</v>
      </c>
      <c r="O12" s="10"/>
      <c r="P12" s="9">
        <v>2</v>
      </c>
      <c r="Q12" s="9"/>
      <c r="R12" s="10">
        <v>1</v>
      </c>
      <c r="S12" s="10"/>
      <c r="T12" s="9">
        <v>2</v>
      </c>
      <c r="U12" s="9"/>
      <c r="V12" s="11">
        <f t="shared" si="2"/>
        <v>9</v>
      </c>
      <c r="X12" s="118">
        <v>8</v>
      </c>
      <c r="Y12" s="50">
        <f>COUNTIF(V$4:V150,X12)</f>
        <v>27</v>
      </c>
    </row>
    <row r="13" spans="1:25" x14ac:dyDescent="0.25">
      <c r="A13" s="4" t="str">
        <f t="shared" si="0"/>
        <v>Московский</v>
      </c>
      <c r="B13" s="12" t="str">
        <f t="shared" si="1"/>
        <v>ГБОУ СОШ №544</v>
      </c>
      <c r="C13" s="6">
        <f t="shared" si="1"/>
        <v>11544</v>
      </c>
      <c r="D13" s="6" t="str">
        <f t="shared" si="1"/>
        <v>СОШ с углуб.</v>
      </c>
      <c r="E13" s="8" t="str">
        <f t="shared" si="1"/>
        <v>2бк</v>
      </c>
      <c r="F13" s="8">
        <f t="shared" si="1"/>
        <v>161</v>
      </c>
      <c r="G13" s="8">
        <f t="shared" si="1"/>
        <v>154</v>
      </c>
      <c r="H13" s="9">
        <v>2</v>
      </c>
      <c r="I13" s="9"/>
      <c r="J13" s="10"/>
      <c r="K13" s="10">
        <v>1</v>
      </c>
      <c r="L13" s="9">
        <v>2</v>
      </c>
      <c r="M13" s="9"/>
      <c r="N13" s="10">
        <v>1</v>
      </c>
      <c r="O13" s="10"/>
      <c r="P13" s="9">
        <v>2</v>
      </c>
      <c r="Q13" s="9"/>
      <c r="R13" s="10">
        <v>1</v>
      </c>
      <c r="S13" s="10"/>
      <c r="T13" s="9">
        <v>2</v>
      </c>
      <c r="U13" s="9"/>
      <c r="V13" s="11">
        <f t="shared" si="2"/>
        <v>11</v>
      </c>
      <c r="X13" s="118">
        <v>9</v>
      </c>
      <c r="Y13" s="50">
        <f>COUNTIF(V$4:V151,X13)</f>
        <v>33</v>
      </c>
    </row>
    <row r="14" spans="1:25" x14ac:dyDescent="0.25">
      <c r="A14" s="4" t="str">
        <f t="shared" si="0"/>
        <v>Московский</v>
      </c>
      <c r="B14" s="12" t="str">
        <f t="shared" si="1"/>
        <v>ГБОУ СОШ №544</v>
      </c>
      <c r="C14" s="6">
        <f t="shared" si="1"/>
        <v>11544</v>
      </c>
      <c r="D14" s="6" t="str">
        <f t="shared" si="1"/>
        <v>СОШ с углуб.</v>
      </c>
      <c r="E14" s="8" t="str">
        <f t="shared" si="1"/>
        <v>2бк</v>
      </c>
      <c r="F14" s="8">
        <f t="shared" si="1"/>
        <v>161</v>
      </c>
      <c r="G14" s="8">
        <f t="shared" si="1"/>
        <v>154</v>
      </c>
      <c r="H14" s="9"/>
      <c r="I14" s="9">
        <v>2</v>
      </c>
      <c r="J14" s="10"/>
      <c r="K14" s="10">
        <v>1</v>
      </c>
      <c r="L14" s="9">
        <v>2</v>
      </c>
      <c r="M14" s="9"/>
      <c r="N14" s="10">
        <v>1</v>
      </c>
      <c r="O14" s="10"/>
      <c r="P14" s="9">
        <v>2</v>
      </c>
      <c r="Q14" s="9"/>
      <c r="R14" s="10"/>
      <c r="S14" s="10">
        <v>1</v>
      </c>
      <c r="T14" s="9">
        <v>2</v>
      </c>
      <c r="U14" s="9"/>
      <c r="V14" s="11">
        <f t="shared" si="2"/>
        <v>11</v>
      </c>
      <c r="X14" s="118">
        <v>10</v>
      </c>
      <c r="Y14" s="50">
        <f>COUNTIF(V$4:V152,X14)</f>
        <v>26</v>
      </c>
    </row>
    <row r="15" spans="1:25" x14ac:dyDescent="0.25">
      <c r="A15" s="4" t="str">
        <f t="shared" si="0"/>
        <v>Московский</v>
      </c>
      <c r="B15" s="12" t="str">
        <f t="shared" si="1"/>
        <v>ГБОУ СОШ №544</v>
      </c>
      <c r="C15" s="6">
        <f t="shared" si="1"/>
        <v>11544</v>
      </c>
      <c r="D15" s="6" t="str">
        <f t="shared" si="1"/>
        <v>СОШ с углуб.</v>
      </c>
      <c r="E15" s="8" t="str">
        <f t="shared" si="1"/>
        <v>2бк</v>
      </c>
      <c r="F15" s="8">
        <f t="shared" si="1"/>
        <v>161</v>
      </c>
      <c r="G15" s="8">
        <f t="shared" si="1"/>
        <v>154</v>
      </c>
      <c r="H15" s="9"/>
      <c r="I15" s="9">
        <v>2</v>
      </c>
      <c r="J15" s="10"/>
      <c r="K15" s="10">
        <v>1</v>
      </c>
      <c r="L15" s="9"/>
      <c r="M15" s="9">
        <v>1</v>
      </c>
      <c r="N15" s="10">
        <v>1</v>
      </c>
      <c r="O15" s="10"/>
      <c r="P15" s="9">
        <v>2</v>
      </c>
      <c r="Q15" s="9"/>
      <c r="R15" s="10">
        <v>1</v>
      </c>
      <c r="S15" s="10"/>
      <c r="T15" s="9">
        <v>2</v>
      </c>
      <c r="U15" s="9"/>
      <c r="V15" s="11">
        <f t="shared" si="2"/>
        <v>10</v>
      </c>
      <c r="X15" s="118">
        <v>11</v>
      </c>
      <c r="Y15" s="50">
        <f>COUNTIF(V$4:V153,X15)</f>
        <v>25</v>
      </c>
    </row>
    <row r="16" spans="1:25" x14ac:dyDescent="0.25">
      <c r="A16" s="4" t="str">
        <f t="shared" si="0"/>
        <v>Московский</v>
      </c>
      <c r="B16" s="12" t="str">
        <f t="shared" si="1"/>
        <v>ГБОУ СОШ №544</v>
      </c>
      <c r="C16" s="6">
        <f t="shared" si="1"/>
        <v>11544</v>
      </c>
      <c r="D16" s="6" t="str">
        <f t="shared" si="1"/>
        <v>СОШ с углуб.</v>
      </c>
      <c r="E16" s="8" t="str">
        <f t="shared" si="1"/>
        <v>2бк</v>
      </c>
      <c r="F16" s="8">
        <f t="shared" si="1"/>
        <v>161</v>
      </c>
      <c r="G16" s="8">
        <f t="shared" si="1"/>
        <v>154</v>
      </c>
      <c r="H16" s="9">
        <v>2</v>
      </c>
      <c r="I16" s="9"/>
      <c r="J16" s="10"/>
      <c r="K16" s="10">
        <v>1</v>
      </c>
      <c r="L16" s="9">
        <v>2</v>
      </c>
      <c r="M16" s="9"/>
      <c r="N16" s="10">
        <v>1</v>
      </c>
      <c r="O16" s="10"/>
      <c r="P16" s="9"/>
      <c r="Q16" s="9">
        <v>0</v>
      </c>
      <c r="R16" s="10">
        <v>1</v>
      </c>
      <c r="S16" s="10"/>
      <c r="T16" s="9"/>
      <c r="U16" s="9">
        <v>1</v>
      </c>
      <c r="V16" s="11">
        <f t="shared" si="2"/>
        <v>8</v>
      </c>
      <c r="Y16" s="156">
        <f>SUM(Y4:Y15)</f>
        <v>146</v>
      </c>
    </row>
    <row r="17" spans="1:22" x14ac:dyDescent="0.25">
      <c r="A17" s="4" t="str">
        <f t="shared" si="0"/>
        <v>Московский</v>
      </c>
      <c r="B17" s="12" t="str">
        <f t="shared" si="1"/>
        <v>ГБОУ СОШ №544</v>
      </c>
      <c r="C17" s="6">
        <f t="shared" si="1"/>
        <v>11544</v>
      </c>
      <c r="D17" s="6" t="str">
        <f t="shared" si="1"/>
        <v>СОШ с углуб.</v>
      </c>
      <c r="E17" s="8" t="str">
        <f t="shared" si="1"/>
        <v>2бк</v>
      </c>
      <c r="F17" s="8">
        <f t="shared" si="1"/>
        <v>161</v>
      </c>
      <c r="G17" s="8">
        <f t="shared" si="1"/>
        <v>154</v>
      </c>
      <c r="H17" s="9"/>
      <c r="I17" s="9">
        <v>2</v>
      </c>
      <c r="J17" s="10">
        <v>1</v>
      </c>
      <c r="K17" s="10"/>
      <c r="L17" s="9"/>
      <c r="M17" s="9">
        <v>0</v>
      </c>
      <c r="N17" s="10">
        <v>1</v>
      </c>
      <c r="O17" s="10"/>
      <c r="P17" s="9">
        <v>2</v>
      </c>
      <c r="Q17" s="9"/>
      <c r="R17" s="10">
        <v>1</v>
      </c>
      <c r="S17" s="10"/>
      <c r="T17" s="9">
        <v>1</v>
      </c>
      <c r="U17" s="9"/>
      <c r="V17" s="11">
        <f t="shared" si="2"/>
        <v>8</v>
      </c>
    </row>
    <row r="18" spans="1:22" x14ac:dyDescent="0.25">
      <c r="A18" s="4" t="str">
        <f t="shared" si="0"/>
        <v>Московский</v>
      </c>
      <c r="B18" s="12" t="str">
        <f t="shared" si="1"/>
        <v>ГБОУ СОШ №544</v>
      </c>
      <c r="C18" s="6">
        <f t="shared" si="1"/>
        <v>11544</v>
      </c>
      <c r="D18" s="6" t="str">
        <f t="shared" si="1"/>
        <v>СОШ с углуб.</v>
      </c>
      <c r="E18" s="8" t="str">
        <f t="shared" si="1"/>
        <v>2бк</v>
      </c>
      <c r="F18" s="8">
        <f t="shared" si="1"/>
        <v>161</v>
      </c>
      <c r="G18" s="8">
        <f t="shared" si="1"/>
        <v>154</v>
      </c>
      <c r="H18" s="9">
        <v>2</v>
      </c>
      <c r="I18" s="9"/>
      <c r="J18" s="10">
        <v>0</v>
      </c>
      <c r="K18" s="10"/>
      <c r="L18" s="9"/>
      <c r="M18" s="9">
        <v>2</v>
      </c>
      <c r="N18" s="10">
        <v>1</v>
      </c>
      <c r="O18" s="10"/>
      <c r="P18" s="9">
        <v>2</v>
      </c>
      <c r="Q18" s="9"/>
      <c r="R18" s="10"/>
      <c r="S18" s="10">
        <v>1</v>
      </c>
      <c r="T18" s="9">
        <v>1</v>
      </c>
      <c r="U18" s="9"/>
      <c r="V18" s="11">
        <f t="shared" si="2"/>
        <v>9</v>
      </c>
    </row>
    <row r="19" spans="1:22" x14ac:dyDescent="0.25">
      <c r="A19" s="4" t="str">
        <f t="shared" si="0"/>
        <v>Московский</v>
      </c>
      <c r="B19" s="12" t="str">
        <f t="shared" si="1"/>
        <v>ГБОУ СОШ №544</v>
      </c>
      <c r="C19" s="6">
        <f t="shared" si="1"/>
        <v>11544</v>
      </c>
      <c r="D19" s="6" t="str">
        <f t="shared" si="1"/>
        <v>СОШ с углуб.</v>
      </c>
      <c r="E19" s="8" t="str">
        <f t="shared" si="1"/>
        <v>2бк</v>
      </c>
      <c r="F19" s="8">
        <f t="shared" si="1"/>
        <v>161</v>
      </c>
      <c r="G19" s="8">
        <f t="shared" si="1"/>
        <v>154</v>
      </c>
      <c r="H19" s="9"/>
      <c r="I19" s="9">
        <v>2</v>
      </c>
      <c r="J19" s="10">
        <v>1</v>
      </c>
      <c r="K19" s="10"/>
      <c r="L19" s="9"/>
      <c r="M19" s="9">
        <v>2</v>
      </c>
      <c r="N19" s="10">
        <v>1</v>
      </c>
      <c r="O19" s="10"/>
      <c r="P19" s="9">
        <v>1</v>
      </c>
      <c r="Q19" s="9"/>
      <c r="R19" s="10">
        <v>1</v>
      </c>
      <c r="S19" s="10"/>
      <c r="T19" s="9"/>
      <c r="U19" s="9">
        <v>2</v>
      </c>
      <c r="V19" s="11">
        <f t="shared" si="2"/>
        <v>10</v>
      </c>
    </row>
    <row r="20" spans="1:22" x14ac:dyDescent="0.25">
      <c r="A20" s="4" t="str">
        <f t="shared" si="0"/>
        <v>Московский</v>
      </c>
      <c r="B20" s="12" t="str">
        <f t="shared" si="1"/>
        <v>ГБОУ СОШ №544</v>
      </c>
      <c r="C20" s="6">
        <f t="shared" si="1"/>
        <v>11544</v>
      </c>
      <c r="D20" s="6" t="str">
        <f t="shared" si="1"/>
        <v>СОШ с углуб.</v>
      </c>
      <c r="E20" s="8" t="str">
        <f t="shared" si="1"/>
        <v>2бк</v>
      </c>
      <c r="F20" s="8">
        <f t="shared" si="1"/>
        <v>161</v>
      </c>
      <c r="G20" s="8">
        <f t="shared" si="1"/>
        <v>154</v>
      </c>
      <c r="H20" s="9">
        <v>2</v>
      </c>
      <c r="I20" s="9"/>
      <c r="J20" s="10"/>
      <c r="K20" s="10">
        <v>1</v>
      </c>
      <c r="L20" s="9"/>
      <c r="M20" s="9">
        <v>1</v>
      </c>
      <c r="N20" s="10">
        <v>1</v>
      </c>
      <c r="O20" s="10"/>
      <c r="P20" s="9">
        <v>2</v>
      </c>
      <c r="Q20" s="9"/>
      <c r="R20" s="10">
        <v>1</v>
      </c>
      <c r="S20" s="10"/>
      <c r="T20" s="9">
        <v>2</v>
      </c>
      <c r="U20" s="9"/>
      <c r="V20" s="11">
        <f t="shared" si="2"/>
        <v>10</v>
      </c>
    </row>
    <row r="21" spans="1:22" x14ac:dyDescent="0.25">
      <c r="A21" s="4" t="str">
        <f t="shared" si="0"/>
        <v>Московский</v>
      </c>
      <c r="B21" s="12" t="str">
        <f t="shared" ref="B21:G21" si="3">B20</f>
        <v>ГБОУ СОШ №544</v>
      </c>
      <c r="C21" s="6">
        <f t="shared" si="3"/>
        <v>11544</v>
      </c>
      <c r="D21" s="6" t="str">
        <f t="shared" si="3"/>
        <v>СОШ с углуб.</v>
      </c>
      <c r="E21" s="8" t="str">
        <f t="shared" si="3"/>
        <v>2бк</v>
      </c>
      <c r="F21" s="8">
        <f t="shared" si="3"/>
        <v>161</v>
      </c>
      <c r="G21" s="8">
        <f t="shared" si="3"/>
        <v>154</v>
      </c>
      <c r="H21" s="9">
        <v>2</v>
      </c>
      <c r="I21" s="9"/>
      <c r="J21" s="10">
        <v>1</v>
      </c>
      <c r="K21" s="10"/>
      <c r="L21" s="9">
        <v>2</v>
      </c>
      <c r="M21" s="9"/>
      <c r="N21" s="10">
        <v>1</v>
      </c>
      <c r="O21" s="10"/>
      <c r="P21" s="9">
        <v>2</v>
      </c>
      <c r="Q21" s="9"/>
      <c r="R21" s="10">
        <v>1</v>
      </c>
      <c r="S21" s="10"/>
      <c r="T21" s="9">
        <v>1</v>
      </c>
      <c r="U21" s="9"/>
      <c r="V21" s="11">
        <f t="shared" si="2"/>
        <v>10</v>
      </c>
    </row>
    <row r="22" spans="1:22" x14ac:dyDescent="0.25">
      <c r="A22" s="4" t="str">
        <f t="shared" ref="A22:G37" si="4">A21</f>
        <v>Московский</v>
      </c>
      <c r="B22" s="12" t="str">
        <f t="shared" si="4"/>
        <v>ГБОУ СОШ №544</v>
      </c>
      <c r="C22" s="6">
        <f t="shared" si="4"/>
        <v>11544</v>
      </c>
      <c r="D22" s="6" t="str">
        <f t="shared" si="4"/>
        <v>СОШ с углуб.</v>
      </c>
      <c r="E22" s="8" t="str">
        <f t="shared" si="4"/>
        <v>2бк</v>
      </c>
      <c r="F22" s="8">
        <f t="shared" si="4"/>
        <v>161</v>
      </c>
      <c r="G22" s="8">
        <f t="shared" si="4"/>
        <v>154</v>
      </c>
      <c r="H22" s="9"/>
      <c r="I22" s="9">
        <v>2</v>
      </c>
      <c r="J22" s="10">
        <v>0</v>
      </c>
      <c r="K22" s="10"/>
      <c r="L22" s="9">
        <v>2</v>
      </c>
      <c r="M22" s="9"/>
      <c r="N22" s="10">
        <v>1</v>
      </c>
      <c r="O22" s="10"/>
      <c r="P22" s="9">
        <v>2</v>
      </c>
      <c r="Q22" s="9"/>
      <c r="R22" s="10"/>
      <c r="S22" s="10">
        <v>1</v>
      </c>
      <c r="T22" s="9">
        <v>0</v>
      </c>
      <c r="U22" s="9"/>
      <c r="V22" s="11">
        <f t="shared" si="2"/>
        <v>8</v>
      </c>
    </row>
    <row r="23" spans="1:22" x14ac:dyDescent="0.25">
      <c r="A23" s="4" t="str">
        <f t="shared" si="4"/>
        <v>Московский</v>
      </c>
      <c r="B23" s="12" t="str">
        <f t="shared" si="4"/>
        <v>ГБОУ СОШ №544</v>
      </c>
      <c r="C23" s="6">
        <f t="shared" si="4"/>
        <v>11544</v>
      </c>
      <c r="D23" s="6" t="str">
        <f t="shared" si="4"/>
        <v>СОШ с углуб.</v>
      </c>
      <c r="E23" s="8" t="str">
        <f t="shared" si="4"/>
        <v>2бк</v>
      </c>
      <c r="F23" s="8">
        <f t="shared" si="4"/>
        <v>161</v>
      </c>
      <c r="G23" s="8">
        <f t="shared" si="4"/>
        <v>154</v>
      </c>
      <c r="H23" s="9"/>
      <c r="I23" s="9">
        <v>0</v>
      </c>
      <c r="J23" s="10">
        <v>1</v>
      </c>
      <c r="K23" s="10"/>
      <c r="L23" s="9">
        <v>2</v>
      </c>
      <c r="M23" s="9"/>
      <c r="N23" s="10">
        <v>1</v>
      </c>
      <c r="O23" s="10"/>
      <c r="P23" s="9">
        <v>0</v>
      </c>
      <c r="Q23" s="9"/>
      <c r="R23" s="10">
        <v>1</v>
      </c>
      <c r="S23" s="10"/>
      <c r="T23" s="9">
        <v>0</v>
      </c>
      <c r="U23" s="9"/>
      <c r="V23" s="11">
        <f t="shared" si="2"/>
        <v>5</v>
      </c>
    </row>
    <row r="24" spans="1:22" x14ac:dyDescent="0.25">
      <c r="A24" s="4" t="str">
        <f t="shared" si="4"/>
        <v>Московский</v>
      </c>
      <c r="B24" s="12" t="str">
        <f t="shared" si="4"/>
        <v>ГБОУ СОШ №544</v>
      </c>
      <c r="C24" s="6">
        <f t="shared" si="4"/>
        <v>11544</v>
      </c>
      <c r="D24" s="6" t="str">
        <f t="shared" si="4"/>
        <v>СОШ с углуб.</v>
      </c>
      <c r="E24" s="8" t="str">
        <f t="shared" si="4"/>
        <v>2бк</v>
      </c>
      <c r="F24" s="8">
        <f t="shared" si="4"/>
        <v>161</v>
      </c>
      <c r="G24" s="8">
        <f t="shared" si="4"/>
        <v>154</v>
      </c>
      <c r="H24" s="9">
        <v>2</v>
      </c>
      <c r="I24" s="9"/>
      <c r="J24" s="10">
        <v>1</v>
      </c>
      <c r="K24" s="10"/>
      <c r="L24" s="9"/>
      <c r="M24" s="9">
        <v>2</v>
      </c>
      <c r="N24" s="10">
        <v>1</v>
      </c>
      <c r="O24" s="10"/>
      <c r="P24" s="9">
        <v>2</v>
      </c>
      <c r="Q24" s="9"/>
      <c r="R24" s="10"/>
      <c r="S24" s="10">
        <v>1</v>
      </c>
      <c r="T24" s="9">
        <v>2</v>
      </c>
      <c r="U24" s="9"/>
      <c r="V24" s="11">
        <f t="shared" si="2"/>
        <v>11</v>
      </c>
    </row>
    <row r="25" spans="1:22" x14ac:dyDescent="0.25">
      <c r="A25" s="4" t="str">
        <f t="shared" si="4"/>
        <v>Московский</v>
      </c>
      <c r="B25" s="12" t="str">
        <f t="shared" si="4"/>
        <v>ГБОУ СОШ №544</v>
      </c>
      <c r="C25" s="6">
        <f t="shared" si="4"/>
        <v>11544</v>
      </c>
      <c r="D25" s="6" t="str">
        <f t="shared" si="4"/>
        <v>СОШ с углуб.</v>
      </c>
      <c r="E25" s="8" t="str">
        <f t="shared" si="4"/>
        <v>2бк</v>
      </c>
      <c r="F25" s="8">
        <f t="shared" si="4"/>
        <v>161</v>
      </c>
      <c r="G25" s="8">
        <f t="shared" si="4"/>
        <v>154</v>
      </c>
      <c r="H25" s="9"/>
      <c r="I25" s="9">
        <v>2</v>
      </c>
      <c r="J25" s="10">
        <v>1</v>
      </c>
      <c r="K25" s="10"/>
      <c r="L25" s="9"/>
      <c r="M25" s="9">
        <v>0</v>
      </c>
      <c r="N25" s="10">
        <v>1</v>
      </c>
      <c r="O25" s="10"/>
      <c r="P25" s="9">
        <v>2</v>
      </c>
      <c r="Q25" s="9"/>
      <c r="R25" s="10">
        <v>1</v>
      </c>
      <c r="S25" s="10"/>
      <c r="T25" s="9">
        <v>1</v>
      </c>
      <c r="U25" s="9"/>
      <c r="V25" s="11">
        <f t="shared" si="2"/>
        <v>8</v>
      </c>
    </row>
    <row r="26" spans="1:22" x14ac:dyDescent="0.25">
      <c r="A26" s="4" t="str">
        <f t="shared" si="4"/>
        <v>Московский</v>
      </c>
      <c r="B26" s="12" t="str">
        <f t="shared" si="4"/>
        <v>ГБОУ СОШ №544</v>
      </c>
      <c r="C26" s="6">
        <f t="shared" si="4"/>
        <v>11544</v>
      </c>
      <c r="D26" s="6" t="str">
        <f t="shared" si="4"/>
        <v>СОШ с углуб.</v>
      </c>
      <c r="E26" s="8" t="str">
        <f t="shared" si="4"/>
        <v>2бк</v>
      </c>
      <c r="F26" s="8">
        <f t="shared" si="4"/>
        <v>161</v>
      </c>
      <c r="G26" s="8">
        <f t="shared" si="4"/>
        <v>154</v>
      </c>
      <c r="H26" s="9">
        <v>2</v>
      </c>
      <c r="I26" s="9"/>
      <c r="J26" s="10">
        <v>1</v>
      </c>
      <c r="K26" s="10"/>
      <c r="L26" s="9"/>
      <c r="M26" s="9">
        <v>1</v>
      </c>
      <c r="N26" s="10">
        <v>1</v>
      </c>
      <c r="O26" s="10"/>
      <c r="P26" s="9"/>
      <c r="Q26" s="9">
        <v>2</v>
      </c>
      <c r="R26" s="10">
        <v>1</v>
      </c>
      <c r="S26" s="10"/>
      <c r="T26" s="9">
        <v>2</v>
      </c>
      <c r="U26" s="9"/>
      <c r="V26" s="11">
        <f t="shared" si="2"/>
        <v>10</v>
      </c>
    </row>
    <row r="27" spans="1:22" x14ac:dyDescent="0.25">
      <c r="A27" s="4" t="str">
        <f t="shared" si="4"/>
        <v>Московский</v>
      </c>
      <c r="B27" s="12" t="str">
        <f t="shared" si="4"/>
        <v>ГБОУ СОШ №544</v>
      </c>
      <c r="C27" s="6">
        <f t="shared" si="4"/>
        <v>11544</v>
      </c>
      <c r="D27" s="6" t="str">
        <f t="shared" si="4"/>
        <v>СОШ с углуб.</v>
      </c>
      <c r="E27" s="8" t="str">
        <f t="shared" si="4"/>
        <v>2бк</v>
      </c>
      <c r="F27" s="8">
        <f t="shared" si="4"/>
        <v>161</v>
      </c>
      <c r="G27" s="8">
        <f t="shared" si="4"/>
        <v>154</v>
      </c>
      <c r="H27" s="9"/>
      <c r="I27" s="9">
        <v>2</v>
      </c>
      <c r="J27" s="10">
        <v>1</v>
      </c>
      <c r="K27" s="10"/>
      <c r="L27" s="9"/>
      <c r="M27" s="9">
        <v>0</v>
      </c>
      <c r="N27" s="10">
        <v>1</v>
      </c>
      <c r="O27" s="10"/>
      <c r="P27" s="9">
        <v>2</v>
      </c>
      <c r="Q27" s="9"/>
      <c r="R27" s="10">
        <v>1</v>
      </c>
      <c r="S27" s="10"/>
      <c r="T27" s="9">
        <v>2</v>
      </c>
      <c r="U27" s="9"/>
      <c r="V27" s="11">
        <f t="shared" si="2"/>
        <v>9</v>
      </c>
    </row>
    <row r="28" spans="1:22" x14ac:dyDescent="0.25">
      <c r="A28" s="4" t="str">
        <f t="shared" si="4"/>
        <v>Московский</v>
      </c>
      <c r="B28" s="12" t="str">
        <f t="shared" si="4"/>
        <v>ГБОУ СОШ №544</v>
      </c>
      <c r="C28" s="6">
        <f t="shared" si="4"/>
        <v>11544</v>
      </c>
      <c r="D28" s="6" t="str">
        <f t="shared" si="4"/>
        <v>СОШ с углуб.</v>
      </c>
      <c r="E28" s="8" t="str">
        <f t="shared" si="4"/>
        <v>2бк</v>
      </c>
      <c r="F28" s="8">
        <f t="shared" si="4"/>
        <v>161</v>
      </c>
      <c r="G28" s="8">
        <f t="shared" si="4"/>
        <v>154</v>
      </c>
      <c r="H28" s="9">
        <v>2</v>
      </c>
      <c r="I28" s="9"/>
      <c r="J28" s="10"/>
      <c r="K28" s="10">
        <v>1</v>
      </c>
      <c r="L28" s="9">
        <v>1</v>
      </c>
      <c r="M28" s="9"/>
      <c r="N28" s="10"/>
      <c r="O28" s="10">
        <v>0</v>
      </c>
      <c r="P28" s="9">
        <v>0</v>
      </c>
      <c r="Q28" s="9"/>
      <c r="R28" s="10">
        <v>1</v>
      </c>
      <c r="S28" s="10"/>
      <c r="T28" s="9">
        <v>0</v>
      </c>
      <c r="U28" s="9"/>
      <c r="V28" s="11">
        <f t="shared" si="2"/>
        <v>5</v>
      </c>
    </row>
    <row r="29" spans="1:22" x14ac:dyDescent="0.25">
      <c r="A29" s="4" t="str">
        <f t="shared" si="4"/>
        <v>Московский</v>
      </c>
      <c r="B29" s="12" t="str">
        <f t="shared" si="4"/>
        <v>ГБОУ СОШ №544</v>
      </c>
      <c r="C29" s="6">
        <f t="shared" si="4"/>
        <v>11544</v>
      </c>
      <c r="D29" s="6" t="str">
        <f t="shared" si="4"/>
        <v>СОШ с углуб.</v>
      </c>
      <c r="E29" s="8" t="str">
        <f t="shared" si="4"/>
        <v>2бк</v>
      </c>
      <c r="F29" s="8">
        <f t="shared" si="4"/>
        <v>161</v>
      </c>
      <c r="G29" s="8">
        <f t="shared" si="4"/>
        <v>154</v>
      </c>
      <c r="H29" s="9">
        <v>2</v>
      </c>
      <c r="I29" s="9"/>
      <c r="J29" s="10">
        <v>1</v>
      </c>
      <c r="K29" s="10"/>
      <c r="L29" s="9">
        <v>1</v>
      </c>
      <c r="M29" s="9"/>
      <c r="N29" s="10">
        <v>1</v>
      </c>
      <c r="O29" s="10"/>
      <c r="P29" s="9">
        <v>0</v>
      </c>
      <c r="Q29" s="9"/>
      <c r="R29" s="10"/>
      <c r="S29" s="10">
        <v>0</v>
      </c>
      <c r="T29" s="9">
        <v>1</v>
      </c>
      <c r="U29" s="9"/>
      <c r="V29" s="11">
        <f t="shared" si="2"/>
        <v>6</v>
      </c>
    </row>
    <row r="30" spans="1:22" x14ac:dyDescent="0.25">
      <c r="A30" s="4" t="str">
        <f t="shared" si="4"/>
        <v>Московский</v>
      </c>
      <c r="B30" s="12" t="str">
        <f t="shared" si="4"/>
        <v>ГБОУ СОШ №544</v>
      </c>
      <c r="C30" s="6">
        <f t="shared" si="4"/>
        <v>11544</v>
      </c>
      <c r="D30" s="6" t="str">
        <f t="shared" si="4"/>
        <v>СОШ с углуб.</v>
      </c>
      <c r="E30" s="8" t="str">
        <f t="shared" si="4"/>
        <v>2бк</v>
      </c>
      <c r="F30" s="8">
        <f t="shared" si="4"/>
        <v>161</v>
      </c>
      <c r="G30" s="8">
        <f t="shared" si="4"/>
        <v>154</v>
      </c>
      <c r="H30" s="9">
        <v>0</v>
      </c>
      <c r="I30" s="9"/>
      <c r="J30" s="10">
        <v>1</v>
      </c>
      <c r="K30" s="10"/>
      <c r="L30" s="9">
        <v>2</v>
      </c>
      <c r="M30" s="9"/>
      <c r="N30" s="10">
        <v>1</v>
      </c>
      <c r="O30" s="10"/>
      <c r="P30" s="9">
        <v>0</v>
      </c>
      <c r="Q30" s="9"/>
      <c r="R30" s="10">
        <v>1</v>
      </c>
      <c r="S30" s="10"/>
      <c r="T30" s="9">
        <v>1</v>
      </c>
      <c r="U30" s="9"/>
      <c r="V30" s="11">
        <f t="shared" si="2"/>
        <v>6</v>
      </c>
    </row>
    <row r="31" spans="1:22" x14ac:dyDescent="0.25">
      <c r="A31" s="4" t="str">
        <f t="shared" si="4"/>
        <v>Московский</v>
      </c>
      <c r="B31" s="12" t="str">
        <f t="shared" si="4"/>
        <v>ГБОУ СОШ №544</v>
      </c>
      <c r="C31" s="6">
        <f t="shared" si="4"/>
        <v>11544</v>
      </c>
      <c r="D31" s="6" t="str">
        <f t="shared" si="4"/>
        <v>СОШ с углуб.</v>
      </c>
      <c r="E31" s="8" t="str">
        <f t="shared" si="4"/>
        <v>2бк</v>
      </c>
      <c r="F31" s="8">
        <f t="shared" si="4"/>
        <v>161</v>
      </c>
      <c r="G31" s="8">
        <f t="shared" si="4"/>
        <v>154</v>
      </c>
      <c r="H31" s="9"/>
      <c r="I31" s="9">
        <v>2</v>
      </c>
      <c r="J31" s="10">
        <v>1</v>
      </c>
      <c r="K31" s="10"/>
      <c r="L31" s="9"/>
      <c r="M31" s="9">
        <v>0</v>
      </c>
      <c r="N31" s="10">
        <v>1</v>
      </c>
      <c r="O31" s="10"/>
      <c r="P31" s="9">
        <v>2</v>
      </c>
      <c r="Q31" s="9"/>
      <c r="R31" s="10">
        <v>0</v>
      </c>
      <c r="S31" s="10"/>
      <c r="T31" s="9">
        <v>1</v>
      </c>
      <c r="U31" s="9"/>
      <c r="V31" s="11">
        <f t="shared" si="2"/>
        <v>7</v>
      </c>
    </row>
    <row r="32" spans="1:22" x14ac:dyDescent="0.25">
      <c r="A32" s="4" t="str">
        <f t="shared" si="4"/>
        <v>Московский</v>
      </c>
      <c r="B32" s="12" t="str">
        <f t="shared" si="4"/>
        <v>ГБОУ СОШ №544</v>
      </c>
      <c r="C32" s="6">
        <f t="shared" si="4"/>
        <v>11544</v>
      </c>
      <c r="D32" s="6" t="str">
        <f t="shared" si="4"/>
        <v>СОШ с углуб.</v>
      </c>
      <c r="E32" s="8" t="str">
        <f t="shared" si="4"/>
        <v>2бк</v>
      </c>
      <c r="F32" s="8">
        <f t="shared" si="4"/>
        <v>161</v>
      </c>
      <c r="G32" s="8">
        <f t="shared" si="4"/>
        <v>154</v>
      </c>
      <c r="H32" s="9">
        <v>2</v>
      </c>
      <c r="I32" s="9"/>
      <c r="J32" s="10">
        <v>1</v>
      </c>
      <c r="K32" s="10"/>
      <c r="L32" s="9">
        <v>2</v>
      </c>
      <c r="M32" s="9"/>
      <c r="N32" s="10">
        <v>1</v>
      </c>
      <c r="O32" s="10"/>
      <c r="P32" s="9">
        <v>2</v>
      </c>
      <c r="Q32" s="9"/>
      <c r="R32" s="10">
        <v>1</v>
      </c>
      <c r="S32" s="10"/>
      <c r="T32" s="9"/>
      <c r="U32" s="9">
        <v>1</v>
      </c>
      <c r="V32" s="11">
        <f t="shared" si="2"/>
        <v>10</v>
      </c>
    </row>
    <row r="33" spans="1:22" x14ac:dyDescent="0.25">
      <c r="A33" s="4" t="str">
        <f t="shared" si="4"/>
        <v>Московский</v>
      </c>
      <c r="B33" s="12" t="str">
        <f t="shared" si="4"/>
        <v>ГБОУ СОШ №544</v>
      </c>
      <c r="C33" s="6">
        <f t="shared" si="4"/>
        <v>11544</v>
      </c>
      <c r="D33" s="6" t="str">
        <f t="shared" si="4"/>
        <v>СОШ с углуб.</v>
      </c>
      <c r="E33" s="8" t="str">
        <f t="shared" si="4"/>
        <v>2бк</v>
      </c>
      <c r="F33" s="8">
        <f t="shared" si="4"/>
        <v>161</v>
      </c>
      <c r="G33" s="8">
        <f t="shared" si="4"/>
        <v>154</v>
      </c>
      <c r="H33" s="9">
        <v>2</v>
      </c>
      <c r="I33" s="9"/>
      <c r="J33" s="10"/>
      <c r="K33" s="10">
        <v>1</v>
      </c>
      <c r="L33" s="9"/>
      <c r="M33" s="9">
        <v>0</v>
      </c>
      <c r="N33" s="10">
        <v>1</v>
      </c>
      <c r="O33" s="10"/>
      <c r="P33" s="9">
        <v>2</v>
      </c>
      <c r="Q33" s="9"/>
      <c r="R33" s="10">
        <v>1</v>
      </c>
      <c r="S33" s="10"/>
      <c r="T33" s="9">
        <v>2</v>
      </c>
      <c r="U33" s="9"/>
      <c r="V33" s="11">
        <f t="shared" si="2"/>
        <v>9</v>
      </c>
    </row>
    <row r="34" spans="1:22" x14ac:dyDescent="0.25">
      <c r="A34" s="4" t="str">
        <f t="shared" si="4"/>
        <v>Московский</v>
      </c>
      <c r="B34" s="12" t="str">
        <f t="shared" si="4"/>
        <v>ГБОУ СОШ №544</v>
      </c>
      <c r="C34" s="6">
        <f t="shared" si="4"/>
        <v>11544</v>
      </c>
      <c r="D34" s="6" t="str">
        <f t="shared" si="4"/>
        <v>СОШ с углуб.</v>
      </c>
      <c r="E34" s="8" t="str">
        <f t="shared" si="4"/>
        <v>2бк</v>
      </c>
      <c r="F34" s="8">
        <f t="shared" si="4"/>
        <v>161</v>
      </c>
      <c r="G34" s="8">
        <f t="shared" si="4"/>
        <v>154</v>
      </c>
      <c r="H34" s="9"/>
      <c r="I34" s="9">
        <v>1</v>
      </c>
      <c r="J34" s="10"/>
      <c r="K34" s="10">
        <v>1</v>
      </c>
      <c r="L34" s="9">
        <v>2</v>
      </c>
      <c r="M34" s="9"/>
      <c r="N34" s="10">
        <v>1</v>
      </c>
      <c r="O34" s="10"/>
      <c r="P34" s="9"/>
      <c r="Q34" s="9">
        <v>1</v>
      </c>
      <c r="R34" s="10">
        <v>1</v>
      </c>
      <c r="S34" s="10"/>
      <c r="T34" s="9"/>
      <c r="U34" s="9">
        <v>1</v>
      </c>
      <c r="V34" s="11">
        <f t="shared" si="2"/>
        <v>8</v>
      </c>
    </row>
    <row r="35" spans="1:22" x14ac:dyDescent="0.25">
      <c r="A35" s="4" t="str">
        <f t="shared" si="4"/>
        <v>Московский</v>
      </c>
      <c r="B35" s="12" t="str">
        <f t="shared" si="4"/>
        <v>ГБОУ СОШ №544</v>
      </c>
      <c r="C35" s="6">
        <f t="shared" si="4"/>
        <v>11544</v>
      </c>
      <c r="D35" s="6" t="str">
        <f t="shared" si="4"/>
        <v>СОШ с углуб.</v>
      </c>
      <c r="E35" s="8" t="str">
        <f t="shared" si="4"/>
        <v>2бк</v>
      </c>
      <c r="F35" s="8">
        <f t="shared" si="4"/>
        <v>161</v>
      </c>
      <c r="G35" s="8">
        <f t="shared" si="4"/>
        <v>154</v>
      </c>
      <c r="H35" s="9">
        <v>2</v>
      </c>
      <c r="I35" s="9"/>
      <c r="J35" s="10">
        <v>1</v>
      </c>
      <c r="K35" s="10"/>
      <c r="L35" s="9"/>
      <c r="M35" s="9">
        <v>2</v>
      </c>
      <c r="N35" s="10">
        <v>1</v>
      </c>
      <c r="O35" s="10"/>
      <c r="P35" s="9">
        <v>2</v>
      </c>
      <c r="Q35" s="9"/>
      <c r="R35" s="10">
        <v>1</v>
      </c>
      <c r="S35" s="10"/>
      <c r="T35" s="9">
        <v>1</v>
      </c>
      <c r="U35" s="9"/>
      <c r="V35" s="11">
        <f t="shared" si="2"/>
        <v>10</v>
      </c>
    </row>
    <row r="36" spans="1:22" x14ac:dyDescent="0.25">
      <c r="A36" s="4" t="str">
        <f t="shared" si="4"/>
        <v>Московский</v>
      </c>
      <c r="B36" s="12" t="str">
        <f t="shared" si="4"/>
        <v>ГБОУ СОШ №544</v>
      </c>
      <c r="C36" s="6">
        <f t="shared" si="4"/>
        <v>11544</v>
      </c>
      <c r="D36" s="6" t="str">
        <f t="shared" si="4"/>
        <v>СОШ с углуб.</v>
      </c>
      <c r="E36" s="8" t="str">
        <f t="shared" si="4"/>
        <v>2бк</v>
      </c>
      <c r="F36" s="8">
        <f t="shared" si="4"/>
        <v>161</v>
      </c>
      <c r="G36" s="8">
        <f t="shared" si="4"/>
        <v>154</v>
      </c>
      <c r="H36" s="9"/>
      <c r="I36" s="9">
        <v>2</v>
      </c>
      <c r="J36" s="10">
        <v>1</v>
      </c>
      <c r="K36" s="10"/>
      <c r="L36" s="9"/>
      <c r="M36" s="9">
        <v>1</v>
      </c>
      <c r="N36" s="10">
        <v>1</v>
      </c>
      <c r="O36" s="10"/>
      <c r="P36" s="9">
        <v>2</v>
      </c>
      <c r="Q36" s="9"/>
      <c r="R36" s="10">
        <v>1</v>
      </c>
      <c r="S36" s="10"/>
      <c r="T36" s="9">
        <v>2</v>
      </c>
      <c r="U36" s="9"/>
      <c r="V36" s="11">
        <f t="shared" si="2"/>
        <v>10</v>
      </c>
    </row>
    <row r="37" spans="1:22" x14ac:dyDescent="0.25">
      <c r="A37" s="4" t="str">
        <f t="shared" si="4"/>
        <v>Московский</v>
      </c>
      <c r="B37" s="12" t="str">
        <f t="shared" si="4"/>
        <v>ГБОУ СОШ №544</v>
      </c>
      <c r="C37" s="6">
        <f t="shared" si="4"/>
        <v>11544</v>
      </c>
      <c r="D37" s="6" t="str">
        <f t="shared" si="4"/>
        <v>СОШ с углуб.</v>
      </c>
      <c r="E37" s="13" t="s">
        <v>62</v>
      </c>
      <c r="F37" s="8">
        <f t="shared" si="4"/>
        <v>161</v>
      </c>
      <c r="G37" s="8">
        <f t="shared" si="4"/>
        <v>154</v>
      </c>
      <c r="H37" s="9">
        <v>2</v>
      </c>
      <c r="I37" s="9"/>
      <c r="J37" s="10">
        <v>0</v>
      </c>
      <c r="K37" s="10"/>
      <c r="L37" s="9">
        <v>1</v>
      </c>
      <c r="M37" s="9"/>
      <c r="N37" s="10">
        <v>1</v>
      </c>
      <c r="O37" s="10"/>
      <c r="P37" s="9">
        <v>1</v>
      </c>
      <c r="Q37" s="9"/>
      <c r="R37" s="10"/>
      <c r="S37" s="10">
        <v>0</v>
      </c>
      <c r="T37" s="9">
        <v>1</v>
      </c>
      <c r="U37" s="9"/>
      <c r="V37" s="11">
        <f t="shared" si="2"/>
        <v>6</v>
      </c>
    </row>
    <row r="38" spans="1:22" x14ac:dyDescent="0.25">
      <c r="A38" s="4" t="str">
        <f t="shared" ref="A38:G53" si="5">A37</f>
        <v>Московский</v>
      </c>
      <c r="B38" s="12" t="str">
        <f t="shared" si="5"/>
        <v>ГБОУ СОШ №544</v>
      </c>
      <c r="C38" s="6">
        <f t="shared" si="5"/>
        <v>11544</v>
      </c>
      <c r="D38" s="6" t="str">
        <f t="shared" si="5"/>
        <v>СОШ с углуб.</v>
      </c>
      <c r="E38" s="8" t="str">
        <f t="shared" si="5"/>
        <v>2ак</v>
      </c>
      <c r="F38" s="8">
        <f t="shared" si="5"/>
        <v>161</v>
      </c>
      <c r="G38" s="8">
        <f t="shared" si="5"/>
        <v>154</v>
      </c>
      <c r="H38" s="9">
        <v>2</v>
      </c>
      <c r="I38" s="9"/>
      <c r="J38" s="10">
        <v>0</v>
      </c>
      <c r="K38" s="10"/>
      <c r="L38" s="9">
        <v>2</v>
      </c>
      <c r="M38" s="9"/>
      <c r="N38" s="10">
        <v>1</v>
      </c>
      <c r="O38" s="10"/>
      <c r="P38" s="9">
        <v>0</v>
      </c>
      <c r="Q38" s="9"/>
      <c r="R38" s="10">
        <v>1</v>
      </c>
      <c r="S38" s="10"/>
      <c r="T38" s="9">
        <v>2</v>
      </c>
      <c r="U38" s="9"/>
      <c r="V38" s="11">
        <f t="shared" si="2"/>
        <v>8</v>
      </c>
    </row>
    <row r="39" spans="1:22" x14ac:dyDescent="0.25">
      <c r="A39" s="4" t="str">
        <f t="shared" si="5"/>
        <v>Московский</v>
      </c>
      <c r="B39" s="12" t="str">
        <f t="shared" si="5"/>
        <v>ГБОУ СОШ №544</v>
      </c>
      <c r="C39" s="6">
        <f t="shared" si="5"/>
        <v>11544</v>
      </c>
      <c r="D39" s="6" t="str">
        <f t="shared" si="5"/>
        <v>СОШ с углуб.</v>
      </c>
      <c r="E39" s="8" t="str">
        <f t="shared" si="5"/>
        <v>2ак</v>
      </c>
      <c r="F39" s="8">
        <f t="shared" si="5"/>
        <v>161</v>
      </c>
      <c r="G39" s="8">
        <f t="shared" si="5"/>
        <v>154</v>
      </c>
      <c r="H39" s="9">
        <v>2</v>
      </c>
      <c r="I39" s="9"/>
      <c r="J39" s="10"/>
      <c r="K39" s="10">
        <v>1</v>
      </c>
      <c r="L39" s="9"/>
      <c r="M39" s="9">
        <v>0</v>
      </c>
      <c r="N39" s="10"/>
      <c r="O39" s="10">
        <v>1</v>
      </c>
      <c r="P39" s="9"/>
      <c r="Q39" s="9">
        <v>2</v>
      </c>
      <c r="R39" s="10">
        <v>1</v>
      </c>
      <c r="S39" s="10"/>
      <c r="T39" s="9">
        <v>1</v>
      </c>
      <c r="U39" s="9"/>
      <c r="V39" s="11">
        <f t="shared" si="2"/>
        <v>8</v>
      </c>
    </row>
    <row r="40" spans="1:22" x14ac:dyDescent="0.25">
      <c r="A40" s="4" t="str">
        <f t="shared" si="5"/>
        <v>Московский</v>
      </c>
      <c r="B40" s="12" t="str">
        <f t="shared" si="5"/>
        <v>ГБОУ СОШ №544</v>
      </c>
      <c r="C40" s="6">
        <f t="shared" si="5"/>
        <v>11544</v>
      </c>
      <c r="D40" s="6" t="str">
        <f t="shared" si="5"/>
        <v>СОШ с углуб.</v>
      </c>
      <c r="E40" s="8" t="str">
        <f t="shared" si="5"/>
        <v>2ак</v>
      </c>
      <c r="F40" s="8">
        <f t="shared" si="5"/>
        <v>161</v>
      </c>
      <c r="G40" s="8">
        <f t="shared" si="5"/>
        <v>154</v>
      </c>
      <c r="H40" s="9">
        <v>2</v>
      </c>
      <c r="I40" s="9"/>
      <c r="J40" s="10">
        <v>1</v>
      </c>
      <c r="K40" s="10"/>
      <c r="L40" s="9">
        <v>1</v>
      </c>
      <c r="M40" s="9"/>
      <c r="N40" s="10">
        <v>1</v>
      </c>
      <c r="O40" s="10"/>
      <c r="P40" s="9">
        <v>2</v>
      </c>
      <c r="Q40" s="9"/>
      <c r="R40" s="10">
        <v>1</v>
      </c>
      <c r="S40" s="10"/>
      <c r="T40" s="9">
        <v>2</v>
      </c>
      <c r="U40" s="9"/>
      <c r="V40" s="11">
        <f t="shared" si="2"/>
        <v>10</v>
      </c>
    </row>
    <row r="41" spans="1:22" x14ac:dyDescent="0.25">
      <c r="A41" s="4" t="str">
        <f t="shared" si="5"/>
        <v>Московский</v>
      </c>
      <c r="B41" s="12" t="str">
        <f t="shared" si="5"/>
        <v>ГБОУ СОШ №544</v>
      </c>
      <c r="C41" s="6">
        <f t="shared" si="5"/>
        <v>11544</v>
      </c>
      <c r="D41" s="6" t="str">
        <f t="shared" si="5"/>
        <v>СОШ с углуб.</v>
      </c>
      <c r="E41" s="8" t="str">
        <f t="shared" si="5"/>
        <v>2ак</v>
      </c>
      <c r="F41" s="8">
        <f t="shared" si="5"/>
        <v>161</v>
      </c>
      <c r="G41" s="8">
        <f t="shared" si="5"/>
        <v>154</v>
      </c>
      <c r="H41" s="9">
        <v>2</v>
      </c>
      <c r="I41" s="9"/>
      <c r="J41" s="10">
        <v>1</v>
      </c>
      <c r="K41" s="10"/>
      <c r="L41" s="9">
        <v>2</v>
      </c>
      <c r="M41" s="9"/>
      <c r="N41" s="10"/>
      <c r="O41" s="10">
        <v>0</v>
      </c>
      <c r="P41" s="9">
        <v>0</v>
      </c>
      <c r="Q41" s="9"/>
      <c r="R41" s="10">
        <v>1</v>
      </c>
      <c r="S41" s="10"/>
      <c r="T41" s="9">
        <v>2</v>
      </c>
      <c r="U41" s="9"/>
      <c r="V41" s="11">
        <f t="shared" si="2"/>
        <v>8</v>
      </c>
    </row>
    <row r="42" spans="1:22" x14ac:dyDescent="0.25">
      <c r="A42" s="4" t="str">
        <f t="shared" si="5"/>
        <v>Московский</v>
      </c>
      <c r="B42" s="12" t="str">
        <f t="shared" si="5"/>
        <v>ГБОУ СОШ №544</v>
      </c>
      <c r="C42" s="6">
        <f t="shared" si="5"/>
        <v>11544</v>
      </c>
      <c r="D42" s="6" t="str">
        <f t="shared" si="5"/>
        <v>СОШ с углуб.</v>
      </c>
      <c r="E42" s="8" t="str">
        <f t="shared" si="5"/>
        <v>2ак</v>
      </c>
      <c r="F42" s="8">
        <f t="shared" si="5"/>
        <v>161</v>
      </c>
      <c r="G42" s="8">
        <f t="shared" si="5"/>
        <v>154</v>
      </c>
      <c r="H42" s="9">
        <v>2</v>
      </c>
      <c r="I42" s="9"/>
      <c r="J42" s="10">
        <v>1</v>
      </c>
      <c r="K42" s="10"/>
      <c r="L42" s="9">
        <v>2</v>
      </c>
      <c r="M42" s="9"/>
      <c r="N42" s="10">
        <v>1</v>
      </c>
      <c r="O42" s="10"/>
      <c r="P42" s="9">
        <v>2</v>
      </c>
      <c r="Q42" s="9"/>
      <c r="R42" s="10">
        <v>0</v>
      </c>
      <c r="S42" s="10"/>
      <c r="T42" s="9"/>
      <c r="U42" s="9">
        <v>0</v>
      </c>
      <c r="V42" s="11">
        <f t="shared" si="2"/>
        <v>8</v>
      </c>
    </row>
    <row r="43" spans="1:22" x14ac:dyDescent="0.25">
      <c r="A43" s="4" t="str">
        <f t="shared" si="5"/>
        <v>Московский</v>
      </c>
      <c r="B43" s="12" t="str">
        <f t="shared" si="5"/>
        <v>ГБОУ СОШ №544</v>
      </c>
      <c r="C43" s="6">
        <f t="shared" si="5"/>
        <v>11544</v>
      </c>
      <c r="D43" s="6" t="str">
        <f t="shared" si="5"/>
        <v>СОШ с углуб.</v>
      </c>
      <c r="E43" s="8" t="str">
        <f t="shared" si="5"/>
        <v>2ак</v>
      </c>
      <c r="F43" s="8">
        <f t="shared" si="5"/>
        <v>161</v>
      </c>
      <c r="G43" s="8">
        <f t="shared" si="5"/>
        <v>154</v>
      </c>
      <c r="H43" s="9">
        <v>2</v>
      </c>
      <c r="I43" s="9"/>
      <c r="J43" s="10">
        <v>1</v>
      </c>
      <c r="K43" s="10"/>
      <c r="L43" s="9">
        <v>2</v>
      </c>
      <c r="M43" s="9"/>
      <c r="N43" s="10">
        <v>1</v>
      </c>
      <c r="O43" s="10"/>
      <c r="P43" s="9"/>
      <c r="Q43" s="9">
        <v>2</v>
      </c>
      <c r="R43" s="10">
        <v>1</v>
      </c>
      <c r="S43" s="10"/>
      <c r="T43" s="9">
        <v>2</v>
      </c>
      <c r="U43" s="9"/>
      <c r="V43" s="11">
        <f t="shared" si="2"/>
        <v>11</v>
      </c>
    </row>
    <row r="44" spans="1:22" x14ac:dyDescent="0.25">
      <c r="A44" s="4" t="str">
        <f t="shared" si="5"/>
        <v>Московский</v>
      </c>
      <c r="B44" s="12" t="str">
        <f t="shared" si="5"/>
        <v>ГБОУ СОШ №544</v>
      </c>
      <c r="C44" s="6">
        <f t="shared" si="5"/>
        <v>11544</v>
      </c>
      <c r="D44" s="6" t="str">
        <f t="shared" si="5"/>
        <v>СОШ с углуб.</v>
      </c>
      <c r="E44" s="8" t="str">
        <f t="shared" si="5"/>
        <v>2ак</v>
      </c>
      <c r="F44" s="8">
        <f t="shared" si="5"/>
        <v>161</v>
      </c>
      <c r="G44" s="8">
        <f t="shared" si="5"/>
        <v>154</v>
      </c>
      <c r="H44" s="9">
        <v>2</v>
      </c>
      <c r="I44" s="9"/>
      <c r="J44" s="10"/>
      <c r="K44" s="10">
        <v>1</v>
      </c>
      <c r="L44" s="9"/>
      <c r="M44" s="9">
        <v>1</v>
      </c>
      <c r="N44" s="10"/>
      <c r="O44" s="10">
        <v>0</v>
      </c>
      <c r="P44" s="9">
        <v>1</v>
      </c>
      <c r="Q44" s="9"/>
      <c r="R44" s="10">
        <v>0</v>
      </c>
      <c r="S44" s="10"/>
      <c r="T44" s="9">
        <v>1</v>
      </c>
      <c r="U44" s="9"/>
      <c r="V44" s="11">
        <f t="shared" si="2"/>
        <v>6</v>
      </c>
    </row>
    <row r="45" spans="1:22" x14ac:dyDescent="0.25">
      <c r="A45" s="4" t="str">
        <f t="shared" si="5"/>
        <v>Московский</v>
      </c>
      <c r="B45" s="12" t="str">
        <f t="shared" si="5"/>
        <v>ГБОУ СОШ №544</v>
      </c>
      <c r="C45" s="6">
        <f t="shared" si="5"/>
        <v>11544</v>
      </c>
      <c r="D45" s="6" t="str">
        <f t="shared" si="5"/>
        <v>СОШ с углуб.</v>
      </c>
      <c r="E45" s="8" t="str">
        <f t="shared" si="5"/>
        <v>2ак</v>
      </c>
      <c r="F45" s="8">
        <f t="shared" si="5"/>
        <v>161</v>
      </c>
      <c r="G45" s="8">
        <f t="shared" si="5"/>
        <v>154</v>
      </c>
      <c r="H45" s="9">
        <v>2</v>
      </c>
      <c r="I45" s="9"/>
      <c r="J45" s="10">
        <v>1</v>
      </c>
      <c r="K45" s="10"/>
      <c r="L45" s="9"/>
      <c r="M45" s="9">
        <v>2</v>
      </c>
      <c r="N45" s="10"/>
      <c r="O45" s="10">
        <v>1</v>
      </c>
      <c r="P45" s="9"/>
      <c r="Q45" s="9">
        <v>2</v>
      </c>
      <c r="R45" s="10">
        <v>1</v>
      </c>
      <c r="S45" s="10"/>
      <c r="T45" s="9"/>
      <c r="U45" s="9">
        <v>0</v>
      </c>
      <c r="V45" s="11">
        <f t="shared" si="2"/>
        <v>9</v>
      </c>
    </row>
    <row r="46" spans="1:22" x14ac:dyDescent="0.25">
      <c r="A46" s="4" t="str">
        <f t="shared" si="5"/>
        <v>Московский</v>
      </c>
      <c r="B46" s="12" t="str">
        <f t="shared" si="5"/>
        <v>ГБОУ СОШ №544</v>
      </c>
      <c r="C46" s="6">
        <f t="shared" si="5"/>
        <v>11544</v>
      </c>
      <c r="D46" s="6" t="str">
        <f t="shared" si="5"/>
        <v>СОШ с углуб.</v>
      </c>
      <c r="E46" s="8" t="str">
        <f t="shared" si="5"/>
        <v>2ак</v>
      </c>
      <c r="F46" s="8">
        <f t="shared" si="5"/>
        <v>161</v>
      </c>
      <c r="G46" s="8">
        <f t="shared" si="5"/>
        <v>154</v>
      </c>
      <c r="H46" s="9">
        <v>1</v>
      </c>
      <c r="I46" s="9"/>
      <c r="J46" s="10">
        <v>0</v>
      </c>
      <c r="K46" s="10"/>
      <c r="L46" s="9"/>
      <c r="M46" s="9">
        <v>2</v>
      </c>
      <c r="N46" s="10">
        <v>1</v>
      </c>
      <c r="O46" s="10"/>
      <c r="P46" s="9">
        <v>2</v>
      </c>
      <c r="Q46" s="9"/>
      <c r="R46" s="10">
        <v>1</v>
      </c>
      <c r="S46" s="10"/>
      <c r="T46" s="9">
        <v>2</v>
      </c>
      <c r="U46" s="9"/>
      <c r="V46" s="11">
        <f t="shared" si="2"/>
        <v>9</v>
      </c>
    </row>
    <row r="47" spans="1:22" x14ac:dyDescent="0.25">
      <c r="A47" s="4" t="str">
        <f t="shared" si="5"/>
        <v>Московский</v>
      </c>
      <c r="B47" s="12" t="str">
        <f t="shared" si="5"/>
        <v>ГБОУ СОШ №544</v>
      </c>
      <c r="C47" s="6">
        <f t="shared" si="5"/>
        <v>11544</v>
      </c>
      <c r="D47" s="6" t="str">
        <f t="shared" si="5"/>
        <v>СОШ с углуб.</v>
      </c>
      <c r="E47" s="8" t="str">
        <f t="shared" si="5"/>
        <v>2ак</v>
      </c>
      <c r="F47" s="8">
        <f t="shared" si="5"/>
        <v>161</v>
      </c>
      <c r="G47" s="8">
        <f t="shared" si="5"/>
        <v>154</v>
      </c>
      <c r="H47" s="9">
        <v>2</v>
      </c>
      <c r="I47" s="9"/>
      <c r="J47" s="10"/>
      <c r="K47" s="10">
        <v>1</v>
      </c>
      <c r="L47" s="9"/>
      <c r="M47" s="9">
        <v>2</v>
      </c>
      <c r="N47" s="10">
        <v>1</v>
      </c>
      <c r="O47" s="10"/>
      <c r="P47" s="9"/>
      <c r="Q47" s="9">
        <v>2</v>
      </c>
      <c r="R47" s="10">
        <v>1</v>
      </c>
      <c r="S47" s="10"/>
      <c r="T47" s="9">
        <v>2</v>
      </c>
      <c r="U47" s="9"/>
      <c r="V47" s="11">
        <f t="shared" si="2"/>
        <v>11</v>
      </c>
    </row>
    <row r="48" spans="1:22" x14ac:dyDescent="0.25">
      <c r="A48" s="4" t="str">
        <f t="shared" si="5"/>
        <v>Московский</v>
      </c>
      <c r="B48" s="12" t="str">
        <f t="shared" si="5"/>
        <v>ГБОУ СОШ №544</v>
      </c>
      <c r="C48" s="6">
        <f t="shared" si="5"/>
        <v>11544</v>
      </c>
      <c r="D48" s="6" t="str">
        <f t="shared" si="5"/>
        <v>СОШ с углуб.</v>
      </c>
      <c r="E48" s="8" t="str">
        <f t="shared" si="5"/>
        <v>2ак</v>
      </c>
      <c r="F48" s="8">
        <f t="shared" si="5"/>
        <v>161</v>
      </c>
      <c r="G48" s="8">
        <f t="shared" si="5"/>
        <v>154</v>
      </c>
      <c r="H48" s="9">
        <v>2</v>
      </c>
      <c r="I48" s="9"/>
      <c r="J48" s="10"/>
      <c r="K48" s="10">
        <v>1</v>
      </c>
      <c r="L48" s="9"/>
      <c r="M48" s="9">
        <v>2</v>
      </c>
      <c r="N48" s="10">
        <v>1</v>
      </c>
      <c r="O48" s="10"/>
      <c r="P48" s="9">
        <v>2</v>
      </c>
      <c r="Q48" s="9"/>
      <c r="R48" s="10">
        <v>1</v>
      </c>
      <c r="S48" s="10"/>
      <c r="T48" s="9">
        <v>2</v>
      </c>
      <c r="U48" s="9"/>
      <c r="V48" s="11">
        <f t="shared" si="2"/>
        <v>11</v>
      </c>
    </row>
    <row r="49" spans="1:22" x14ac:dyDescent="0.25">
      <c r="A49" s="4" t="str">
        <f t="shared" si="5"/>
        <v>Московский</v>
      </c>
      <c r="B49" s="12" t="str">
        <f t="shared" si="5"/>
        <v>ГБОУ СОШ №544</v>
      </c>
      <c r="C49" s="6">
        <f t="shared" si="5"/>
        <v>11544</v>
      </c>
      <c r="D49" s="6" t="str">
        <f t="shared" si="5"/>
        <v>СОШ с углуб.</v>
      </c>
      <c r="E49" s="8" t="str">
        <f t="shared" si="5"/>
        <v>2ак</v>
      </c>
      <c r="F49" s="8">
        <f t="shared" si="5"/>
        <v>161</v>
      </c>
      <c r="G49" s="8">
        <f t="shared" si="5"/>
        <v>154</v>
      </c>
      <c r="H49" s="9"/>
      <c r="I49" s="9">
        <v>2</v>
      </c>
      <c r="J49" s="10">
        <v>1</v>
      </c>
      <c r="K49" s="10"/>
      <c r="L49" s="9">
        <v>2</v>
      </c>
      <c r="M49" s="9"/>
      <c r="N49" s="10">
        <v>1</v>
      </c>
      <c r="O49" s="10"/>
      <c r="P49" s="9"/>
      <c r="Q49" s="9">
        <v>2</v>
      </c>
      <c r="R49" s="10">
        <v>1</v>
      </c>
      <c r="S49" s="10"/>
      <c r="T49" s="9">
        <v>1</v>
      </c>
      <c r="U49" s="9"/>
      <c r="V49" s="11">
        <f t="shared" si="2"/>
        <v>10</v>
      </c>
    </row>
    <row r="50" spans="1:22" x14ac:dyDescent="0.25">
      <c r="A50" s="4" t="str">
        <f t="shared" si="5"/>
        <v>Московский</v>
      </c>
      <c r="B50" s="12" t="str">
        <f t="shared" si="5"/>
        <v>ГБОУ СОШ №544</v>
      </c>
      <c r="C50" s="6">
        <f t="shared" si="5"/>
        <v>11544</v>
      </c>
      <c r="D50" s="6" t="str">
        <f t="shared" si="5"/>
        <v>СОШ с углуб.</v>
      </c>
      <c r="E50" s="8" t="str">
        <f t="shared" si="5"/>
        <v>2ак</v>
      </c>
      <c r="F50" s="8">
        <f t="shared" si="5"/>
        <v>161</v>
      </c>
      <c r="G50" s="8">
        <f t="shared" si="5"/>
        <v>154</v>
      </c>
      <c r="H50" s="9"/>
      <c r="I50" s="9">
        <v>2</v>
      </c>
      <c r="J50" s="10">
        <v>0</v>
      </c>
      <c r="K50" s="10"/>
      <c r="L50" s="9">
        <v>2</v>
      </c>
      <c r="M50" s="9"/>
      <c r="N50" s="10"/>
      <c r="O50" s="10">
        <v>0</v>
      </c>
      <c r="P50" s="9"/>
      <c r="Q50" s="9">
        <v>2</v>
      </c>
      <c r="R50" s="10">
        <v>1</v>
      </c>
      <c r="S50" s="10"/>
      <c r="T50" s="9">
        <v>2</v>
      </c>
      <c r="U50" s="9"/>
      <c r="V50" s="11">
        <f t="shared" si="2"/>
        <v>9</v>
      </c>
    </row>
    <row r="51" spans="1:22" x14ac:dyDescent="0.25">
      <c r="A51" s="4" t="str">
        <f t="shared" si="5"/>
        <v>Московский</v>
      </c>
      <c r="B51" s="12" t="str">
        <f t="shared" si="5"/>
        <v>ГБОУ СОШ №544</v>
      </c>
      <c r="C51" s="6">
        <f t="shared" si="5"/>
        <v>11544</v>
      </c>
      <c r="D51" s="6" t="str">
        <f t="shared" si="5"/>
        <v>СОШ с углуб.</v>
      </c>
      <c r="E51" s="8" t="str">
        <f t="shared" si="5"/>
        <v>2ак</v>
      </c>
      <c r="F51" s="8">
        <f t="shared" si="5"/>
        <v>161</v>
      </c>
      <c r="G51" s="8">
        <f t="shared" si="5"/>
        <v>154</v>
      </c>
      <c r="H51" s="9">
        <v>2</v>
      </c>
      <c r="I51" s="9"/>
      <c r="J51" s="10">
        <v>1</v>
      </c>
      <c r="K51" s="10"/>
      <c r="L51" s="9"/>
      <c r="M51" s="9">
        <v>2</v>
      </c>
      <c r="N51" s="10">
        <v>1</v>
      </c>
      <c r="O51" s="10"/>
      <c r="P51" s="9">
        <v>2</v>
      </c>
      <c r="Q51" s="9"/>
      <c r="R51" s="10">
        <v>1</v>
      </c>
      <c r="S51" s="10"/>
      <c r="T51" s="9"/>
      <c r="U51" s="9">
        <v>0</v>
      </c>
      <c r="V51" s="11">
        <f t="shared" si="2"/>
        <v>9</v>
      </c>
    </row>
    <row r="52" spans="1:22" x14ac:dyDescent="0.25">
      <c r="A52" s="4" t="str">
        <f t="shared" si="5"/>
        <v>Московский</v>
      </c>
      <c r="B52" s="12" t="str">
        <f t="shared" si="5"/>
        <v>ГБОУ СОШ №544</v>
      </c>
      <c r="C52" s="6">
        <f t="shared" si="5"/>
        <v>11544</v>
      </c>
      <c r="D52" s="6" t="str">
        <f t="shared" si="5"/>
        <v>СОШ с углуб.</v>
      </c>
      <c r="E52" s="8" t="str">
        <f t="shared" si="5"/>
        <v>2ак</v>
      </c>
      <c r="F52" s="8">
        <f t="shared" si="5"/>
        <v>161</v>
      </c>
      <c r="G52" s="8">
        <f t="shared" si="5"/>
        <v>154</v>
      </c>
      <c r="H52" s="9">
        <v>2</v>
      </c>
      <c r="I52" s="9"/>
      <c r="J52" s="10"/>
      <c r="K52" s="10">
        <v>0</v>
      </c>
      <c r="L52" s="9"/>
      <c r="M52" s="9">
        <v>1</v>
      </c>
      <c r="N52" s="10">
        <v>1</v>
      </c>
      <c r="O52" s="10"/>
      <c r="P52" s="9">
        <v>1</v>
      </c>
      <c r="Q52" s="9"/>
      <c r="R52" s="10"/>
      <c r="S52" s="10">
        <v>0</v>
      </c>
      <c r="T52" s="9">
        <v>2</v>
      </c>
      <c r="U52" s="9"/>
      <c r="V52" s="11">
        <f t="shared" si="2"/>
        <v>7</v>
      </c>
    </row>
    <row r="53" spans="1:22" x14ac:dyDescent="0.25">
      <c r="A53" s="4" t="str">
        <f t="shared" si="5"/>
        <v>Московский</v>
      </c>
      <c r="B53" s="12" t="str">
        <f t="shared" si="5"/>
        <v>ГБОУ СОШ №544</v>
      </c>
      <c r="C53" s="6">
        <f t="shared" si="5"/>
        <v>11544</v>
      </c>
      <c r="D53" s="6" t="str">
        <f t="shared" si="5"/>
        <v>СОШ с углуб.</v>
      </c>
      <c r="E53" s="8" t="str">
        <f t="shared" si="5"/>
        <v>2ак</v>
      </c>
      <c r="F53" s="8">
        <f t="shared" si="5"/>
        <v>161</v>
      </c>
      <c r="G53" s="8">
        <f t="shared" si="5"/>
        <v>154</v>
      </c>
      <c r="H53" s="9">
        <v>2</v>
      </c>
      <c r="I53" s="9"/>
      <c r="J53" s="10">
        <v>1</v>
      </c>
      <c r="K53" s="10"/>
      <c r="L53" s="9"/>
      <c r="M53" s="9">
        <v>1</v>
      </c>
      <c r="N53" s="10">
        <v>1</v>
      </c>
      <c r="O53" s="10"/>
      <c r="P53" s="9"/>
      <c r="Q53" s="9">
        <v>2</v>
      </c>
      <c r="R53" s="10"/>
      <c r="S53" s="10">
        <v>0</v>
      </c>
      <c r="T53" s="9">
        <v>1</v>
      </c>
      <c r="U53" s="9"/>
      <c r="V53" s="11">
        <f t="shared" si="2"/>
        <v>8</v>
      </c>
    </row>
    <row r="54" spans="1:22" x14ac:dyDescent="0.25">
      <c r="A54" s="4" t="str">
        <f t="shared" ref="A54:G69" si="6">A53</f>
        <v>Московский</v>
      </c>
      <c r="B54" s="12" t="str">
        <f t="shared" si="6"/>
        <v>ГБОУ СОШ №544</v>
      </c>
      <c r="C54" s="6">
        <f t="shared" si="6"/>
        <v>11544</v>
      </c>
      <c r="D54" s="6" t="str">
        <f t="shared" si="6"/>
        <v>СОШ с углуб.</v>
      </c>
      <c r="E54" s="8" t="str">
        <f t="shared" si="6"/>
        <v>2ак</v>
      </c>
      <c r="F54" s="8">
        <f t="shared" si="6"/>
        <v>161</v>
      </c>
      <c r="G54" s="8">
        <f t="shared" si="6"/>
        <v>154</v>
      </c>
      <c r="H54" s="9"/>
      <c r="I54" s="9">
        <v>0</v>
      </c>
      <c r="J54" s="10">
        <v>0</v>
      </c>
      <c r="K54" s="10"/>
      <c r="L54" s="9">
        <v>2</v>
      </c>
      <c r="M54" s="9"/>
      <c r="N54" s="10">
        <v>1</v>
      </c>
      <c r="O54" s="10"/>
      <c r="P54" s="9">
        <v>2</v>
      </c>
      <c r="Q54" s="9"/>
      <c r="R54" s="10">
        <v>1</v>
      </c>
      <c r="S54" s="10"/>
      <c r="T54" s="9">
        <v>2</v>
      </c>
      <c r="U54" s="9"/>
      <c r="V54" s="11">
        <f t="shared" si="2"/>
        <v>8</v>
      </c>
    </row>
    <row r="55" spans="1:22" x14ac:dyDescent="0.25">
      <c r="A55" s="4" t="str">
        <f t="shared" si="6"/>
        <v>Московский</v>
      </c>
      <c r="B55" s="12" t="str">
        <f t="shared" si="6"/>
        <v>ГБОУ СОШ №544</v>
      </c>
      <c r="C55" s="6">
        <f t="shared" si="6"/>
        <v>11544</v>
      </c>
      <c r="D55" s="6" t="str">
        <f t="shared" si="6"/>
        <v>СОШ с углуб.</v>
      </c>
      <c r="E55" s="8" t="str">
        <f t="shared" si="6"/>
        <v>2ак</v>
      </c>
      <c r="F55" s="8">
        <f t="shared" si="6"/>
        <v>161</v>
      </c>
      <c r="G55" s="8">
        <f t="shared" si="6"/>
        <v>154</v>
      </c>
      <c r="H55" s="9">
        <v>2</v>
      </c>
      <c r="I55" s="9"/>
      <c r="J55" s="10">
        <v>1</v>
      </c>
      <c r="K55" s="10"/>
      <c r="L55" s="9">
        <v>2</v>
      </c>
      <c r="M55" s="9"/>
      <c r="N55" s="10">
        <v>1</v>
      </c>
      <c r="O55" s="10"/>
      <c r="P55" s="9"/>
      <c r="Q55" s="9">
        <v>2</v>
      </c>
      <c r="R55" s="10">
        <v>1</v>
      </c>
      <c r="S55" s="10"/>
      <c r="T55" s="9">
        <v>1</v>
      </c>
      <c r="U55" s="9"/>
      <c r="V55" s="11">
        <f t="shared" si="2"/>
        <v>10</v>
      </c>
    </row>
    <row r="56" spans="1:22" x14ac:dyDescent="0.25">
      <c r="A56" s="4" t="str">
        <f t="shared" si="6"/>
        <v>Московский</v>
      </c>
      <c r="B56" s="12" t="str">
        <f t="shared" si="6"/>
        <v>ГБОУ СОШ №544</v>
      </c>
      <c r="C56" s="6">
        <f t="shared" si="6"/>
        <v>11544</v>
      </c>
      <c r="D56" s="6" t="str">
        <f t="shared" si="6"/>
        <v>СОШ с углуб.</v>
      </c>
      <c r="E56" s="8" t="str">
        <f t="shared" si="6"/>
        <v>2ак</v>
      </c>
      <c r="F56" s="8">
        <f t="shared" si="6"/>
        <v>161</v>
      </c>
      <c r="G56" s="8">
        <f t="shared" si="6"/>
        <v>154</v>
      </c>
      <c r="H56" s="9">
        <v>2</v>
      </c>
      <c r="I56" s="9"/>
      <c r="J56" s="10">
        <v>1</v>
      </c>
      <c r="K56" s="10"/>
      <c r="L56" s="9">
        <v>2</v>
      </c>
      <c r="M56" s="9"/>
      <c r="N56" s="10"/>
      <c r="O56" s="10">
        <v>1</v>
      </c>
      <c r="P56" s="9">
        <v>2</v>
      </c>
      <c r="Q56" s="9"/>
      <c r="R56" s="10">
        <v>1</v>
      </c>
      <c r="S56" s="10"/>
      <c r="T56" s="9"/>
      <c r="U56" s="9">
        <v>2</v>
      </c>
      <c r="V56" s="11">
        <f t="shared" si="2"/>
        <v>11</v>
      </c>
    </row>
    <row r="57" spans="1:22" x14ac:dyDescent="0.25">
      <c r="A57" s="4" t="str">
        <f t="shared" si="6"/>
        <v>Московский</v>
      </c>
      <c r="B57" s="12" t="str">
        <f t="shared" si="6"/>
        <v>ГБОУ СОШ №544</v>
      </c>
      <c r="C57" s="6">
        <f t="shared" si="6"/>
        <v>11544</v>
      </c>
      <c r="D57" s="6" t="str">
        <f t="shared" si="6"/>
        <v>СОШ с углуб.</v>
      </c>
      <c r="E57" s="8" t="str">
        <f t="shared" si="6"/>
        <v>2ак</v>
      </c>
      <c r="F57" s="8">
        <f t="shared" si="6"/>
        <v>161</v>
      </c>
      <c r="G57" s="8">
        <f t="shared" si="6"/>
        <v>154</v>
      </c>
      <c r="H57" s="9">
        <v>2</v>
      </c>
      <c r="I57" s="9"/>
      <c r="J57" s="10">
        <v>1</v>
      </c>
      <c r="K57" s="10"/>
      <c r="L57" s="9">
        <v>2</v>
      </c>
      <c r="M57" s="9"/>
      <c r="N57" s="10">
        <v>1</v>
      </c>
      <c r="O57" s="10"/>
      <c r="P57" s="9">
        <v>1</v>
      </c>
      <c r="Q57" s="9"/>
      <c r="R57" s="10">
        <v>1</v>
      </c>
      <c r="S57" s="10"/>
      <c r="T57" s="9">
        <v>2</v>
      </c>
      <c r="U57" s="9"/>
      <c r="V57" s="11">
        <f t="shared" si="2"/>
        <v>10</v>
      </c>
    </row>
    <row r="58" spans="1:22" x14ac:dyDescent="0.25">
      <c r="A58" s="4" t="str">
        <f t="shared" si="6"/>
        <v>Московский</v>
      </c>
      <c r="B58" s="12" t="str">
        <f t="shared" si="6"/>
        <v>ГБОУ СОШ №544</v>
      </c>
      <c r="C58" s="6">
        <f t="shared" si="6"/>
        <v>11544</v>
      </c>
      <c r="D58" s="6" t="str">
        <f t="shared" si="6"/>
        <v>СОШ с углуб.</v>
      </c>
      <c r="E58" s="8" t="str">
        <f t="shared" si="6"/>
        <v>2ак</v>
      </c>
      <c r="F58" s="8">
        <f t="shared" si="6"/>
        <v>161</v>
      </c>
      <c r="G58" s="8">
        <f t="shared" si="6"/>
        <v>154</v>
      </c>
      <c r="H58" s="9"/>
      <c r="I58" s="9">
        <v>2</v>
      </c>
      <c r="J58" s="10">
        <v>0</v>
      </c>
      <c r="K58" s="10"/>
      <c r="L58" s="9"/>
      <c r="M58" s="9">
        <v>2</v>
      </c>
      <c r="N58" s="10">
        <v>1</v>
      </c>
      <c r="O58" s="10"/>
      <c r="P58" s="9"/>
      <c r="Q58" s="9">
        <v>2</v>
      </c>
      <c r="R58" s="10">
        <v>1</v>
      </c>
      <c r="S58" s="10"/>
      <c r="T58" s="9">
        <v>2</v>
      </c>
      <c r="U58" s="9"/>
      <c r="V58" s="11">
        <f t="shared" si="2"/>
        <v>10</v>
      </c>
    </row>
    <row r="59" spans="1:22" x14ac:dyDescent="0.25">
      <c r="A59" s="4" t="str">
        <f t="shared" si="6"/>
        <v>Московский</v>
      </c>
      <c r="B59" s="12" t="str">
        <f t="shared" si="6"/>
        <v>ГБОУ СОШ №544</v>
      </c>
      <c r="C59" s="6">
        <f t="shared" si="6"/>
        <v>11544</v>
      </c>
      <c r="D59" s="6" t="str">
        <f t="shared" si="6"/>
        <v>СОШ с углуб.</v>
      </c>
      <c r="E59" s="8" t="str">
        <f t="shared" si="6"/>
        <v>2ак</v>
      </c>
      <c r="F59" s="8">
        <f t="shared" si="6"/>
        <v>161</v>
      </c>
      <c r="G59" s="8">
        <f t="shared" si="6"/>
        <v>154</v>
      </c>
      <c r="H59" s="9">
        <v>2</v>
      </c>
      <c r="I59" s="9"/>
      <c r="J59" s="10">
        <v>1</v>
      </c>
      <c r="K59" s="10"/>
      <c r="L59" s="9"/>
      <c r="M59" s="9">
        <v>1</v>
      </c>
      <c r="N59" s="10">
        <v>1</v>
      </c>
      <c r="O59" s="10"/>
      <c r="P59" s="9"/>
      <c r="Q59" s="9">
        <v>2</v>
      </c>
      <c r="R59" s="10">
        <v>1</v>
      </c>
      <c r="S59" s="10"/>
      <c r="T59" s="9">
        <v>2</v>
      </c>
      <c r="U59" s="9"/>
      <c r="V59" s="11">
        <f t="shared" si="2"/>
        <v>10</v>
      </c>
    </row>
    <row r="60" spans="1:22" x14ac:dyDescent="0.25">
      <c r="A60" s="4" t="str">
        <f t="shared" si="6"/>
        <v>Московский</v>
      </c>
      <c r="B60" s="12" t="str">
        <f t="shared" si="6"/>
        <v>ГБОУ СОШ №544</v>
      </c>
      <c r="C60" s="6">
        <f t="shared" si="6"/>
        <v>11544</v>
      </c>
      <c r="D60" s="6" t="str">
        <f t="shared" si="6"/>
        <v>СОШ с углуб.</v>
      </c>
      <c r="E60" s="8" t="str">
        <f t="shared" si="6"/>
        <v>2ак</v>
      </c>
      <c r="F60" s="8">
        <f t="shared" si="6"/>
        <v>161</v>
      </c>
      <c r="G60" s="8">
        <f t="shared" si="6"/>
        <v>154</v>
      </c>
      <c r="H60" s="9">
        <v>2</v>
      </c>
      <c r="I60" s="9"/>
      <c r="J60" s="10"/>
      <c r="K60" s="10">
        <v>1</v>
      </c>
      <c r="L60" s="9"/>
      <c r="M60" s="9">
        <v>2</v>
      </c>
      <c r="N60" s="10">
        <v>1</v>
      </c>
      <c r="O60" s="10"/>
      <c r="P60" s="9">
        <v>2</v>
      </c>
      <c r="Q60" s="9"/>
      <c r="R60" s="10">
        <v>1</v>
      </c>
      <c r="S60" s="10"/>
      <c r="T60" s="9">
        <v>2</v>
      </c>
      <c r="U60" s="9"/>
      <c r="V60" s="11">
        <f t="shared" si="2"/>
        <v>11</v>
      </c>
    </row>
    <row r="61" spans="1:22" x14ac:dyDescent="0.25">
      <c r="A61" s="4" t="str">
        <f t="shared" si="6"/>
        <v>Московский</v>
      </c>
      <c r="B61" s="12" t="str">
        <f t="shared" si="6"/>
        <v>ГБОУ СОШ №544</v>
      </c>
      <c r="C61" s="6">
        <f t="shared" si="6"/>
        <v>11544</v>
      </c>
      <c r="D61" s="6" t="str">
        <f t="shared" si="6"/>
        <v>СОШ с углуб.</v>
      </c>
      <c r="E61" s="8" t="str">
        <f t="shared" si="6"/>
        <v>2ак</v>
      </c>
      <c r="F61" s="8">
        <f t="shared" si="6"/>
        <v>161</v>
      </c>
      <c r="G61" s="8">
        <f t="shared" si="6"/>
        <v>154</v>
      </c>
      <c r="H61" s="9">
        <v>2</v>
      </c>
      <c r="I61" s="9"/>
      <c r="J61" s="10">
        <v>1</v>
      </c>
      <c r="K61" s="10"/>
      <c r="L61" s="9"/>
      <c r="M61" s="9">
        <v>2</v>
      </c>
      <c r="N61" s="10"/>
      <c r="O61" s="10">
        <v>1</v>
      </c>
      <c r="P61" s="9"/>
      <c r="Q61" s="9">
        <v>2</v>
      </c>
      <c r="R61" s="10">
        <v>1</v>
      </c>
      <c r="S61" s="10"/>
      <c r="T61" s="9">
        <v>2</v>
      </c>
      <c r="U61" s="9"/>
      <c r="V61" s="11">
        <f t="shared" si="2"/>
        <v>11</v>
      </c>
    </row>
    <row r="62" spans="1:22" x14ac:dyDescent="0.25">
      <c r="A62" s="4" t="str">
        <f t="shared" si="6"/>
        <v>Московский</v>
      </c>
      <c r="B62" s="12" t="str">
        <f t="shared" si="6"/>
        <v>ГБОУ СОШ №544</v>
      </c>
      <c r="C62" s="6">
        <f t="shared" si="6"/>
        <v>11544</v>
      </c>
      <c r="D62" s="6" t="str">
        <f t="shared" si="6"/>
        <v>СОШ с углуб.</v>
      </c>
      <c r="E62" s="8" t="str">
        <f t="shared" si="6"/>
        <v>2ак</v>
      </c>
      <c r="F62" s="8">
        <f t="shared" si="6"/>
        <v>161</v>
      </c>
      <c r="G62" s="8">
        <f t="shared" si="6"/>
        <v>154</v>
      </c>
      <c r="H62" s="9">
        <v>2</v>
      </c>
      <c r="I62" s="9"/>
      <c r="J62" s="10">
        <v>1</v>
      </c>
      <c r="K62" s="10"/>
      <c r="L62" s="9">
        <v>0</v>
      </c>
      <c r="M62" s="9"/>
      <c r="N62" s="10">
        <v>0</v>
      </c>
      <c r="O62" s="10"/>
      <c r="P62" s="9"/>
      <c r="Q62" s="9">
        <v>2</v>
      </c>
      <c r="R62" s="10">
        <v>1</v>
      </c>
      <c r="S62" s="10"/>
      <c r="T62" s="9">
        <v>2</v>
      </c>
      <c r="U62" s="9"/>
      <c r="V62" s="11">
        <f t="shared" si="2"/>
        <v>8</v>
      </c>
    </row>
    <row r="63" spans="1:22" x14ac:dyDescent="0.25">
      <c r="A63" s="4" t="str">
        <f t="shared" si="6"/>
        <v>Московский</v>
      </c>
      <c r="B63" s="12" t="str">
        <f t="shared" si="6"/>
        <v>ГБОУ СОШ №544</v>
      </c>
      <c r="C63" s="6">
        <f t="shared" si="6"/>
        <v>11544</v>
      </c>
      <c r="D63" s="6" t="str">
        <f t="shared" si="6"/>
        <v>СОШ с углуб.</v>
      </c>
      <c r="E63" s="8" t="str">
        <f t="shared" si="6"/>
        <v>2ак</v>
      </c>
      <c r="F63" s="8">
        <f t="shared" si="6"/>
        <v>161</v>
      </c>
      <c r="G63" s="8">
        <f t="shared" si="6"/>
        <v>154</v>
      </c>
      <c r="H63" s="9">
        <v>2</v>
      </c>
      <c r="I63" s="9"/>
      <c r="J63" s="10">
        <v>0</v>
      </c>
      <c r="K63" s="10"/>
      <c r="L63" s="9"/>
      <c r="M63" s="9">
        <v>2</v>
      </c>
      <c r="N63" s="10"/>
      <c r="O63" s="10">
        <v>0</v>
      </c>
      <c r="P63" s="9"/>
      <c r="Q63" s="9">
        <v>2</v>
      </c>
      <c r="R63" s="10">
        <v>1</v>
      </c>
      <c r="S63" s="10"/>
      <c r="T63" s="9"/>
      <c r="U63" s="9">
        <v>1</v>
      </c>
      <c r="V63" s="11">
        <f t="shared" si="2"/>
        <v>8</v>
      </c>
    </row>
    <row r="64" spans="1:22" x14ac:dyDescent="0.25">
      <c r="A64" s="4" t="str">
        <f t="shared" si="6"/>
        <v>Московский</v>
      </c>
      <c r="B64" s="12" t="str">
        <f t="shared" si="6"/>
        <v>ГБОУ СОШ №544</v>
      </c>
      <c r="C64" s="6">
        <f t="shared" si="6"/>
        <v>11544</v>
      </c>
      <c r="D64" s="6" t="str">
        <f t="shared" si="6"/>
        <v>СОШ с углуб.</v>
      </c>
      <c r="E64" s="8" t="str">
        <f t="shared" si="6"/>
        <v>2ак</v>
      </c>
      <c r="F64" s="8">
        <f t="shared" si="6"/>
        <v>161</v>
      </c>
      <c r="G64" s="8">
        <f t="shared" si="6"/>
        <v>154</v>
      </c>
      <c r="H64" s="9">
        <v>1</v>
      </c>
      <c r="I64" s="9"/>
      <c r="J64" s="10">
        <v>0</v>
      </c>
      <c r="K64" s="10"/>
      <c r="L64" s="9"/>
      <c r="M64" s="9">
        <v>2</v>
      </c>
      <c r="N64" s="10">
        <v>1</v>
      </c>
      <c r="O64" s="10"/>
      <c r="P64" s="9">
        <v>2</v>
      </c>
      <c r="Q64" s="9"/>
      <c r="R64" s="10">
        <v>1</v>
      </c>
      <c r="S64" s="10"/>
      <c r="T64" s="9"/>
      <c r="U64" s="9">
        <v>2</v>
      </c>
      <c r="V64" s="11">
        <f t="shared" si="2"/>
        <v>9</v>
      </c>
    </row>
    <row r="65" spans="1:22" x14ac:dyDescent="0.25">
      <c r="A65" s="4" t="str">
        <f t="shared" si="6"/>
        <v>Московский</v>
      </c>
      <c r="B65" s="12" t="str">
        <f t="shared" si="6"/>
        <v>ГБОУ СОШ №544</v>
      </c>
      <c r="C65" s="6">
        <f t="shared" si="6"/>
        <v>11544</v>
      </c>
      <c r="D65" s="6" t="str">
        <f t="shared" si="6"/>
        <v>СОШ с углуб.</v>
      </c>
      <c r="E65" s="8" t="str">
        <f t="shared" si="6"/>
        <v>2ак</v>
      </c>
      <c r="F65" s="8">
        <f t="shared" si="6"/>
        <v>161</v>
      </c>
      <c r="G65" s="8">
        <f t="shared" si="6"/>
        <v>154</v>
      </c>
      <c r="H65" s="9">
        <v>2</v>
      </c>
      <c r="I65" s="9"/>
      <c r="J65" s="10"/>
      <c r="K65" s="10">
        <v>1</v>
      </c>
      <c r="L65" s="9">
        <v>1</v>
      </c>
      <c r="M65" s="9"/>
      <c r="N65" s="10">
        <v>1</v>
      </c>
      <c r="O65" s="10"/>
      <c r="P65" s="9">
        <v>2</v>
      </c>
      <c r="Q65" s="9"/>
      <c r="R65" s="10">
        <v>1</v>
      </c>
      <c r="S65" s="10"/>
      <c r="T65" s="9">
        <v>2</v>
      </c>
      <c r="U65" s="9"/>
      <c r="V65" s="11">
        <f t="shared" si="2"/>
        <v>10</v>
      </c>
    </row>
    <row r="66" spans="1:22" x14ac:dyDescent="0.25">
      <c r="A66" s="4" t="str">
        <f t="shared" si="6"/>
        <v>Московский</v>
      </c>
      <c r="B66" s="12" t="str">
        <f t="shared" si="6"/>
        <v>ГБОУ СОШ №544</v>
      </c>
      <c r="C66" s="6">
        <f t="shared" si="6"/>
        <v>11544</v>
      </c>
      <c r="D66" s="6" t="str">
        <f t="shared" si="6"/>
        <v>СОШ с углуб.</v>
      </c>
      <c r="E66" s="8" t="str">
        <f t="shared" si="6"/>
        <v>2ак</v>
      </c>
      <c r="F66" s="8">
        <f t="shared" si="6"/>
        <v>161</v>
      </c>
      <c r="G66" s="8">
        <f t="shared" si="6"/>
        <v>154</v>
      </c>
      <c r="H66" s="9">
        <v>2</v>
      </c>
      <c r="I66" s="9"/>
      <c r="J66" s="10"/>
      <c r="K66" s="10">
        <v>1</v>
      </c>
      <c r="L66" s="9"/>
      <c r="M66" s="9">
        <v>2</v>
      </c>
      <c r="N66" s="10">
        <v>1</v>
      </c>
      <c r="O66" s="10"/>
      <c r="P66" s="9">
        <v>1</v>
      </c>
      <c r="Q66" s="9"/>
      <c r="R66" s="10">
        <v>1</v>
      </c>
      <c r="S66" s="10"/>
      <c r="T66" s="9">
        <v>2</v>
      </c>
      <c r="U66" s="9"/>
      <c r="V66" s="11">
        <f t="shared" si="2"/>
        <v>10</v>
      </c>
    </row>
    <row r="67" spans="1:22" x14ac:dyDescent="0.25">
      <c r="A67" s="4" t="str">
        <f t="shared" si="6"/>
        <v>Московский</v>
      </c>
      <c r="B67" s="12" t="str">
        <f t="shared" si="6"/>
        <v>ГБОУ СОШ №544</v>
      </c>
      <c r="C67" s="6">
        <f t="shared" si="6"/>
        <v>11544</v>
      </c>
      <c r="D67" s="6" t="str">
        <f t="shared" si="6"/>
        <v>СОШ с углуб.</v>
      </c>
      <c r="E67" s="8" t="str">
        <f t="shared" si="6"/>
        <v>2ак</v>
      </c>
      <c r="F67" s="8">
        <f t="shared" si="6"/>
        <v>161</v>
      </c>
      <c r="G67" s="8">
        <f t="shared" si="6"/>
        <v>154</v>
      </c>
      <c r="H67" s="9">
        <v>2</v>
      </c>
      <c r="I67" s="9"/>
      <c r="J67" s="10"/>
      <c r="K67" s="10">
        <v>0</v>
      </c>
      <c r="L67" s="9"/>
      <c r="M67" s="9">
        <v>0</v>
      </c>
      <c r="N67" s="10">
        <v>1</v>
      </c>
      <c r="O67" s="10"/>
      <c r="P67" s="9">
        <v>1</v>
      </c>
      <c r="Q67" s="9"/>
      <c r="R67" s="10">
        <v>1</v>
      </c>
      <c r="S67" s="10"/>
      <c r="T67" s="9">
        <v>0</v>
      </c>
      <c r="U67" s="9"/>
      <c r="V67" s="11">
        <f t="shared" si="2"/>
        <v>5</v>
      </c>
    </row>
    <row r="68" spans="1:22" x14ac:dyDescent="0.25">
      <c r="A68" s="4" t="str">
        <f t="shared" si="6"/>
        <v>Московский</v>
      </c>
      <c r="B68" s="12" t="str">
        <f t="shared" si="6"/>
        <v>ГБОУ СОШ №544</v>
      </c>
      <c r="C68" s="6">
        <f t="shared" si="6"/>
        <v>11544</v>
      </c>
      <c r="D68" s="6" t="str">
        <f t="shared" si="6"/>
        <v>СОШ с углуб.</v>
      </c>
      <c r="E68" s="13" t="s">
        <v>22</v>
      </c>
      <c r="F68" s="8">
        <f t="shared" si="6"/>
        <v>161</v>
      </c>
      <c r="G68" s="8">
        <f t="shared" si="6"/>
        <v>154</v>
      </c>
      <c r="H68" s="9"/>
      <c r="I68" s="9">
        <v>2</v>
      </c>
      <c r="J68" s="10">
        <v>1</v>
      </c>
      <c r="K68" s="10"/>
      <c r="L68" s="9">
        <v>2</v>
      </c>
      <c r="M68" s="9"/>
      <c r="N68" s="10">
        <v>1</v>
      </c>
      <c r="O68" s="10"/>
      <c r="P68" s="9">
        <v>2</v>
      </c>
      <c r="Q68" s="9"/>
      <c r="R68" s="10"/>
      <c r="S68" s="10">
        <v>1</v>
      </c>
      <c r="T68" s="9">
        <v>2</v>
      </c>
      <c r="U68" s="9"/>
      <c r="V68" s="11">
        <f>IF(COUNTBLANK(H68:U68)&lt;=7,SUM(H68:U68),"Не писал")</f>
        <v>11</v>
      </c>
    </row>
    <row r="69" spans="1:22" x14ac:dyDescent="0.25">
      <c r="A69" s="4" t="str">
        <f t="shared" si="6"/>
        <v>Московский</v>
      </c>
      <c r="B69" s="12" t="str">
        <f t="shared" si="6"/>
        <v>ГБОУ СОШ №544</v>
      </c>
      <c r="C69" s="6">
        <f t="shared" si="6"/>
        <v>11544</v>
      </c>
      <c r="D69" s="6" t="str">
        <f t="shared" si="6"/>
        <v>СОШ с углуб.</v>
      </c>
      <c r="E69" s="8" t="str">
        <f t="shared" si="6"/>
        <v>2а</v>
      </c>
      <c r="F69" s="8">
        <f t="shared" si="6"/>
        <v>161</v>
      </c>
      <c r="G69" s="8">
        <f t="shared" si="6"/>
        <v>154</v>
      </c>
      <c r="H69" s="9">
        <v>2</v>
      </c>
      <c r="I69" s="9"/>
      <c r="J69" s="10"/>
      <c r="K69" s="10">
        <v>1</v>
      </c>
      <c r="L69" s="9"/>
      <c r="M69" s="9">
        <v>0</v>
      </c>
      <c r="N69" s="10">
        <v>0</v>
      </c>
      <c r="O69" s="10"/>
      <c r="P69" s="9"/>
      <c r="Q69" s="9">
        <v>2</v>
      </c>
      <c r="R69" s="10">
        <v>1</v>
      </c>
      <c r="S69" s="10"/>
      <c r="T69" s="9">
        <v>1</v>
      </c>
      <c r="U69" s="9"/>
      <c r="V69" s="11">
        <f t="shared" ref="V69:V96" si="7">IF(COUNTBLANK(H69:U69)&lt;=7,SUM(H69:U69),"Не писал")</f>
        <v>7</v>
      </c>
    </row>
    <row r="70" spans="1:22" x14ac:dyDescent="0.25">
      <c r="A70" s="4" t="str">
        <f t="shared" ref="A70:G85" si="8">A69</f>
        <v>Московский</v>
      </c>
      <c r="B70" s="12" t="str">
        <f t="shared" si="8"/>
        <v>ГБОУ СОШ №544</v>
      </c>
      <c r="C70" s="6">
        <f t="shared" si="8"/>
        <v>11544</v>
      </c>
      <c r="D70" s="6" t="str">
        <f t="shared" si="8"/>
        <v>СОШ с углуб.</v>
      </c>
      <c r="E70" s="8" t="str">
        <f t="shared" si="8"/>
        <v>2а</v>
      </c>
      <c r="F70" s="8">
        <f t="shared" si="8"/>
        <v>161</v>
      </c>
      <c r="G70" s="8">
        <f t="shared" si="8"/>
        <v>154</v>
      </c>
      <c r="H70" s="9">
        <v>2</v>
      </c>
      <c r="I70" s="9"/>
      <c r="J70" s="10">
        <v>1</v>
      </c>
      <c r="K70" s="10"/>
      <c r="L70" s="9"/>
      <c r="M70" s="9">
        <v>1</v>
      </c>
      <c r="N70" s="10"/>
      <c r="O70" s="10">
        <v>1</v>
      </c>
      <c r="P70" s="9"/>
      <c r="Q70" s="9">
        <v>2</v>
      </c>
      <c r="R70" s="10"/>
      <c r="S70" s="10">
        <v>1</v>
      </c>
      <c r="T70" s="9"/>
      <c r="U70" s="9">
        <v>1</v>
      </c>
      <c r="V70" s="11">
        <f t="shared" si="7"/>
        <v>9</v>
      </c>
    </row>
    <row r="71" spans="1:22" x14ac:dyDescent="0.25">
      <c r="A71" s="4" t="str">
        <f t="shared" si="8"/>
        <v>Московский</v>
      </c>
      <c r="B71" s="12" t="str">
        <f t="shared" si="8"/>
        <v>ГБОУ СОШ №544</v>
      </c>
      <c r="C71" s="6">
        <f t="shared" si="8"/>
        <v>11544</v>
      </c>
      <c r="D71" s="6" t="str">
        <f t="shared" si="8"/>
        <v>СОШ с углуб.</v>
      </c>
      <c r="E71" s="8" t="str">
        <f t="shared" si="8"/>
        <v>2а</v>
      </c>
      <c r="F71" s="8">
        <f t="shared" si="8"/>
        <v>161</v>
      </c>
      <c r="G71" s="8">
        <f t="shared" si="8"/>
        <v>154</v>
      </c>
      <c r="H71" s="9">
        <v>0</v>
      </c>
      <c r="I71" s="9"/>
      <c r="J71" s="10"/>
      <c r="K71" s="10">
        <v>0</v>
      </c>
      <c r="L71" s="9">
        <v>2</v>
      </c>
      <c r="M71" s="9"/>
      <c r="N71" s="10"/>
      <c r="O71" s="10">
        <v>0</v>
      </c>
      <c r="P71" s="9">
        <v>2</v>
      </c>
      <c r="Q71" s="9"/>
      <c r="R71" s="10"/>
      <c r="S71" s="10">
        <v>1</v>
      </c>
      <c r="T71" s="9">
        <v>0</v>
      </c>
      <c r="U71" s="9"/>
      <c r="V71" s="11">
        <f t="shared" si="7"/>
        <v>5</v>
      </c>
    </row>
    <row r="72" spans="1:22" x14ac:dyDescent="0.25">
      <c r="A72" s="4" t="str">
        <f t="shared" si="8"/>
        <v>Московский</v>
      </c>
      <c r="B72" s="12" t="str">
        <f t="shared" si="8"/>
        <v>ГБОУ СОШ №544</v>
      </c>
      <c r="C72" s="6">
        <f t="shared" si="8"/>
        <v>11544</v>
      </c>
      <c r="D72" s="6" t="str">
        <f t="shared" si="8"/>
        <v>СОШ с углуб.</v>
      </c>
      <c r="E72" s="8" t="str">
        <f t="shared" si="8"/>
        <v>2а</v>
      </c>
      <c r="F72" s="8">
        <f t="shared" si="8"/>
        <v>161</v>
      </c>
      <c r="G72" s="8">
        <f t="shared" si="8"/>
        <v>154</v>
      </c>
      <c r="H72" s="9">
        <v>2</v>
      </c>
      <c r="I72" s="9"/>
      <c r="J72" s="10">
        <v>1</v>
      </c>
      <c r="K72" s="10"/>
      <c r="L72" s="9">
        <v>2</v>
      </c>
      <c r="M72" s="9"/>
      <c r="N72" s="10">
        <v>1</v>
      </c>
      <c r="O72" s="10"/>
      <c r="P72" s="9">
        <v>0</v>
      </c>
      <c r="Q72" s="9"/>
      <c r="R72" s="10">
        <v>1</v>
      </c>
      <c r="S72" s="10"/>
      <c r="T72" s="9"/>
      <c r="U72" s="9">
        <v>2</v>
      </c>
      <c r="V72" s="11">
        <f t="shared" si="7"/>
        <v>9</v>
      </c>
    </row>
    <row r="73" spans="1:22" x14ac:dyDescent="0.25">
      <c r="A73" s="4" t="str">
        <f t="shared" si="8"/>
        <v>Московский</v>
      </c>
      <c r="B73" s="12" t="str">
        <f t="shared" si="8"/>
        <v>ГБОУ СОШ №544</v>
      </c>
      <c r="C73" s="6">
        <f t="shared" si="8"/>
        <v>11544</v>
      </c>
      <c r="D73" s="6" t="str">
        <f t="shared" si="8"/>
        <v>СОШ с углуб.</v>
      </c>
      <c r="E73" s="8" t="str">
        <f t="shared" si="8"/>
        <v>2а</v>
      </c>
      <c r="F73" s="8">
        <f t="shared" si="8"/>
        <v>161</v>
      </c>
      <c r="G73" s="8">
        <f t="shared" si="8"/>
        <v>154</v>
      </c>
      <c r="H73" s="9"/>
      <c r="I73" s="9">
        <v>0</v>
      </c>
      <c r="J73" s="10"/>
      <c r="K73" s="10">
        <v>1</v>
      </c>
      <c r="L73" s="9">
        <v>1</v>
      </c>
      <c r="M73" s="9"/>
      <c r="N73" s="10">
        <v>1</v>
      </c>
      <c r="O73" s="10"/>
      <c r="P73" s="9">
        <v>2</v>
      </c>
      <c r="Q73" s="9"/>
      <c r="R73" s="10">
        <v>0</v>
      </c>
      <c r="S73" s="10"/>
      <c r="T73" s="9"/>
      <c r="U73" s="9">
        <v>1</v>
      </c>
      <c r="V73" s="11">
        <f t="shared" si="7"/>
        <v>6</v>
      </c>
    </row>
    <row r="74" spans="1:22" x14ac:dyDescent="0.25">
      <c r="A74" s="4" t="str">
        <f t="shared" si="8"/>
        <v>Московский</v>
      </c>
      <c r="B74" s="12" t="str">
        <f t="shared" si="8"/>
        <v>ГБОУ СОШ №544</v>
      </c>
      <c r="C74" s="6">
        <f t="shared" si="8"/>
        <v>11544</v>
      </c>
      <c r="D74" s="6" t="str">
        <f t="shared" si="8"/>
        <v>СОШ с углуб.</v>
      </c>
      <c r="E74" s="8" t="str">
        <f t="shared" si="8"/>
        <v>2а</v>
      </c>
      <c r="F74" s="8">
        <f t="shared" si="8"/>
        <v>161</v>
      </c>
      <c r="G74" s="8">
        <f t="shared" si="8"/>
        <v>154</v>
      </c>
      <c r="H74" s="9"/>
      <c r="I74" s="9">
        <v>2</v>
      </c>
      <c r="J74" s="10">
        <v>1</v>
      </c>
      <c r="K74" s="10"/>
      <c r="L74" s="9">
        <v>2</v>
      </c>
      <c r="M74" s="9"/>
      <c r="N74" s="10">
        <v>1</v>
      </c>
      <c r="O74" s="10"/>
      <c r="P74" s="9">
        <v>2</v>
      </c>
      <c r="Q74" s="9"/>
      <c r="R74" s="10">
        <v>1</v>
      </c>
      <c r="S74" s="10"/>
      <c r="T74" s="9"/>
      <c r="U74" s="9">
        <v>2</v>
      </c>
      <c r="V74" s="11">
        <v>11</v>
      </c>
    </row>
    <row r="75" spans="1:22" x14ac:dyDescent="0.25">
      <c r="A75" s="4" t="str">
        <f t="shared" si="8"/>
        <v>Московский</v>
      </c>
      <c r="B75" s="12" t="str">
        <f t="shared" si="8"/>
        <v>ГБОУ СОШ №544</v>
      </c>
      <c r="C75" s="6">
        <f t="shared" si="8"/>
        <v>11544</v>
      </c>
      <c r="D75" s="6" t="str">
        <f t="shared" si="8"/>
        <v>СОШ с углуб.</v>
      </c>
      <c r="E75" s="8" t="str">
        <f t="shared" si="8"/>
        <v>2а</v>
      </c>
      <c r="F75" s="8">
        <f t="shared" si="8"/>
        <v>161</v>
      </c>
      <c r="G75" s="8">
        <f t="shared" si="8"/>
        <v>154</v>
      </c>
      <c r="H75" s="9">
        <v>2</v>
      </c>
      <c r="I75" s="9"/>
      <c r="J75" s="10"/>
      <c r="K75" s="10">
        <v>1</v>
      </c>
      <c r="L75" s="9">
        <v>2</v>
      </c>
      <c r="M75" s="9"/>
      <c r="N75" s="10">
        <v>1</v>
      </c>
      <c r="O75" s="10"/>
      <c r="P75" s="9">
        <v>0</v>
      </c>
      <c r="Q75" s="9"/>
      <c r="R75" s="10"/>
      <c r="S75" s="10">
        <v>1</v>
      </c>
      <c r="T75" s="9"/>
      <c r="U75" s="9">
        <v>1</v>
      </c>
      <c r="V75" s="11">
        <f t="shared" si="7"/>
        <v>8</v>
      </c>
    </row>
    <row r="76" spans="1:22" x14ac:dyDescent="0.25">
      <c r="A76" s="4" t="str">
        <f t="shared" si="8"/>
        <v>Московский</v>
      </c>
      <c r="B76" s="12" t="str">
        <f t="shared" si="8"/>
        <v>ГБОУ СОШ №544</v>
      </c>
      <c r="C76" s="6">
        <f t="shared" si="8"/>
        <v>11544</v>
      </c>
      <c r="D76" s="6" t="str">
        <f t="shared" si="8"/>
        <v>СОШ с углуб.</v>
      </c>
      <c r="E76" s="8" t="str">
        <f t="shared" si="8"/>
        <v>2а</v>
      </c>
      <c r="F76" s="8">
        <f t="shared" si="8"/>
        <v>161</v>
      </c>
      <c r="G76" s="8">
        <f t="shared" si="8"/>
        <v>154</v>
      </c>
      <c r="H76" s="9"/>
      <c r="I76" s="9">
        <v>1</v>
      </c>
      <c r="J76" s="10"/>
      <c r="K76" s="10">
        <v>0</v>
      </c>
      <c r="L76" s="9">
        <v>0</v>
      </c>
      <c r="M76" s="9"/>
      <c r="N76" s="10">
        <v>1</v>
      </c>
      <c r="O76" s="10"/>
      <c r="P76" s="9"/>
      <c r="Q76" s="9">
        <v>2</v>
      </c>
      <c r="R76" s="10">
        <v>1</v>
      </c>
      <c r="S76" s="10"/>
      <c r="T76" s="9">
        <v>1</v>
      </c>
      <c r="U76" s="9"/>
      <c r="V76" s="11">
        <f t="shared" si="7"/>
        <v>6</v>
      </c>
    </row>
    <row r="77" spans="1:22" x14ac:dyDescent="0.25">
      <c r="A77" s="4" t="str">
        <f t="shared" si="8"/>
        <v>Московский</v>
      </c>
      <c r="B77" s="12" t="str">
        <f t="shared" si="8"/>
        <v>ГБОУ СОШ №544</v>
      </c>
      <c r="C77" s="6">
        <f t="shared" si="8"/>
        <v>11544</v>
      </c>
      <c r="D77" s="6" t="str">
        <f t="shared" si="8"/>
        <v>СОШ с углуб.</v>
      </c>
      <c r="E77" s="8" t="str">
        <f t="shared" si="8"/>
        <v>2а</v>
      </c>
      <c r="F77" s="8">
        <f t="shared" si="8"/>
        <v>161</v>
      </c>
      <c r="G77" s="8">
        <f t="shared" si="8"/>
        <v>154</v>
      </c>
      <c r="H77" s="9">
        <v>2</v>
      </c>
      <c r="I77" s="9"/>
      <c r="J77" s="10">
        <v>1</v>
      </c>
      <c r="K77" s="10"/>
      <c r="L77" s="9">
        <v>2</v>
      </c>
      <c r="M77" s="9"/>
      <c r="N77" s="10">
        <v>1</v>
      </c>
      <c r="O77" s="10"/>
      <c r="P77" s="9"/>
      <c r="Q77" s="9">
        <v>2</v>
      </c>
      <c r="R77" s="10"/>
      <c r="S77" s="10">
        <v>1</v>
      </c>
      <c r="T77" s="9">
        <v>2</v>
      </c>
      <c r="U77" s="9"/>
      <c r="V77" s="11">
        <f t="shared" si="7"/>
        <v>11</v>
      </c>
    </row>
    <row r="78" spans="1:22" x14ac:dyDescent="0.25">
      <c r="A78" s="4" t="str">
        <f t="shared" si="8"/>
        <v>Московский</v>
      </c>
      <c r="B78" s="12" t="str">
        <f t="shared" si="8"/>
        <v>ГБОУ СОШ №544</v>
      </c>
      <c r="C78" s="6">
        <f t="shared" si="8"/>
        <v>11544</v>
      </c>
      <c r="D78" s="6" t="str">
        <f t="shared" si="8"/>
        <v>СОШ с углуб.</v>
      </c>
      <c r="E78" s="8" t="str">
        <f t="shared" si="8"/>
        <v>2а</v>
      </c>
      <c r="F78" s="8">
        <f t="shared" si="8"/>
        <v>161</v>
      </c>
      <c r="G78" s="8">
        <f t="shared" si="8"/>
        <v>154</v>
      </c>
      <c r="H78" s="9">
        <v>2</v>
      </c>
      <c r="I78" s="9"/>
      <c r="J78" s="10">
        <v>1</v>
      </c>
      <c r="K78" s="10"/>
      <c r="L78" s="9">
        <v>2</v>
      </c>
      <c r="M78" s="9"/>
      <c r="N78" s="10">
        <v>1</v>
      </c>
      <c r="O78" s="10"/>
      <c r="P78" s="9">
        <v>0</v>
      </c>
      <c r="Q78" s="9"/>
      <c r="R78" s="10">
        <v>1</v>
      </c>
      <c r="S78" s="10"/>
      <c r="T78" s="9"/>
      <c r="U78" s="9">
        <v>2</v>
      </c>
      <c r="V78" s="11">
        <f t="shared" si="7"/>
        <v>9</v>
      </c>
    </row>
    <row r="79" spans="1:22" x14ac:dyDescent="0.25">
      <c r="A79" s="4" t="str">
        <f t="shared" si="8"/>
        <v>Московский</v>
      </c>
      <c r="B79" s="12" t="str">
        <f t="shared" si="8"/>
        <v>ГБОУ СОШ №544</v>
      </c>
      <c r="C79" s="6">
        <f t="shared" si="8"/>
        <v>11544</v>
      </c>
      <c r="D79" s="6" t="str">
        <f t="shared" si="8"/>
        <v>СОШ с углуб.</v>
      </c>
      <c r="E79" s="8" t="str">
        <f t="shared" si="8"/>
        <v>2а</v>
      </c>
      <c r="F79" s="8">
        <f t="shared" si="8"/>
        <v>161</v>
      </c>
      <c r="G79" s="8">
        <f t="shared" si="8"/>
        <v>154</v>
      </c>
      <c r="H79" s="9"/>
      <c r="I79" s="9">
        <v>2</v>
      </c>
      <c r="J79" s="10">
        <v>1</v>
      </c>
      <c r="K79" s="10"/>
      <c r="L79" s="9">
        <v>2</v>
      </c>
      <c r="M79" s="9"/>
      <c r="N79" s="10">
        <v>1</v>
      </c>
      <c r="O79" s="10"/>
      <c r="P79" s="9">
        <v>2</v>
      </c>
      <c r="Q79" s="9"/>
      <c r="R79" s="10">
        <v>1</v>
      </c>
      <c r="S79" s="10"/>
      <c r="T79" s="9">
        <v>2</v>
      </c>
      <c r="U79" s="9"/>
      <c r="V79" s="11">
        <f t="shared" si="7"/>
        <v>11</v>
      </c>
    </row>
    <row r="80" spans="1:22" x14ac:dyDescent="0.25">
      <c r="A80" s="4" t="str">
        <f t="shared" si="8"/>
        <v>Московский</v>
      </c>
      <c r="B80" s="12" t="str">
        <f t="shared" si="8"/>
        <v>ГБОУ СОШ №544</v>
      </c>
      <c r="C80" s="6">
        <f t="shared" si="8"/>
        <v>11544</v>
      </c>
      <c r="D80" s="6" t="str">
        <f t="shared" si="8"/>
        <v>СОШ с углуб.</v>
      </c>
      <c r="E80" s="8" t="str">
        <f t="shared" si="8"/>
        <v>2а</v>
      </c>
      <c r="F80" s="8">
        <f t="shared" si="8"/>
        <v>161</v>
      </c>
      <c r="G80" s="8">
        <f t="shared" si="8"/>
        <v>154</v>
      </c>
      <c r="H80" s="9"/>
      <c r="I80" s="9">
        <v>2</v>
      </c>
      <c r="J80" s="10"/>
      <c r="K80" s="10">
        <v>1</v>
      </c>
      <c r="L80" s="9">
        <v>2</v>
      </c>
      <c r="M80" s="9"/>
      <c r="N80" s="10">
        <v>1</v>
      </c>
      <c r="O80" s="10"/>
      <c r="P80" s="9"/>
      <c r="Q80" s="9">
        <v>2</v>
      </c>
      <c r="R80" s="10">
        <v>1</v>
      </c>
      <c r="S80" s="10"/>
      <c r="T80" s="9"/>
      <c r="U80" s="9">
        <v>2</v>
      </c>
      <c r="V80" s="11">
        <f t="shared" si="7"/>
        <v>11</v>
      </c>
    </row>
    <row r="81" spans="1:22" x14ac:dyDescent="0.25">
      <c r="A81" s="4" t="str">
        <f t="shared" si="8"/>
        <v>Московский</v>
      </c>
      <c r="B81" s="12" t="str">
        <f t="shared" si="8"/>
        <v>ГБОУ СОШ №544</v>
      </c>
      <c r="C81" s="6">
        <f t="shared" si="8"/>
        <v>11544</v>
      </c>
      <c r="D81" s="6" t="str">
        <f t="shared" si="8"/>
        <v>СОШ с углуб.</v>
      </c>
      <c r="E81" s="8" t="str">
        <f t="shared" si="8"/>
        <v>2а</v>
      </c>
      <c r="F81" s="8">
        <f t="shared" si="8"/>
        <v>161</v>
      </c>
      <c r="G81" s="8">
        <f t="shared" si="8"/>
        <v>154</v>
      </c>
      <c r="H81" s="9">
        <v>1</v>
      </c>
      <c r="I81" s="9"/>
      <c r="J81" s="10"/>
      <c r="K81" s="10">
        <v>1</v>
      </c>
      <c r="L81" s="9"/>
      <c r="M81" s="9">
        <v>0</v>
      </c>
      <c r="N81" s="10">
        <v>1</v>
      </c>
      <c r="O81" s="10"/>
      <c r="P81" s="9">
        <v>2</v>
      </c>
      <c r="Q81" s="9"/>
      <c r="R81" s="10"/>
      <c r="S81" s="10">
        <v>1</v>
      </c>
      <c r="T81" s="9"/>
      <c r="U81" s="9">
        <v>0</v>
      </c>
      <c r="V81" s="11">
        <f t="shared" si="7"/>
        <v>6</v>
      </c>
    </row>
    <row r="82" spans="1:22" x14ac:dyDescent="0.25">
      <c r="A82" s="4" t="str">
        <f t="shared" si="8"/>
        <v>Московский</v>
      </c>
      <c r="B82" s="12" t="str">
        <f t="shared" si="8"/>
        <v>ГБОУ СОШ №544</v>
      </c>
      <c r="C82" s="6">
        <f t="shared" si="8"/>
        <v>11544</v>
      </c>
      <c r="D82" s="6" t="str">
        <f t="shared" si="8"/>
        <v>СОШ с углуб.</v>
      </c>
      <c r="E82" s="8" t="str">
        <f t="shared" si="8"/>
        <v>2а</v>
      </c>
      <c r="F82" s="8">
        <f t="shared" si="8"/>
        <v>161</v>
      </c>
      <c r="G82" s="8">
        <f t="shared" si="8"/>
        <v>154</v>
      </c>
      <c r="H82" s="9"/>
      <c r="I82" s="9">
        <v>0</v>
      </c>
      <c r="J82" s="10">
        <v>1</v>
      </c>
      <c r="K82" s="10"/>
      <c r="L82" s="9">
        <v>2</v>
      </c>
      <c r="M82" s="9"/>
      <c r="N82" s="10">
        <v>0</v>
      </c>
      <c r="O82" s="10"/>
      <c r="P82" s="9"/>
      <c r="Q82" s="9">
        <v>2</v>
      </c>
      <c r="R82" s="10"/>
      <c r="S82" s="10">
        <v>1</v>
      </c>
      <c r="T82" s="9"/>
      <c r="U82" s="9">
        <v>1</v>
      </c>
      <c r="V82" s="11">
        <f t="shared" si="7"/>
        <v>7</v>
      </c>
    </row>
    <row r="83" spans="1:22" x14ac:dyDescent="0.25">
      <c r="A83" s="4" t="str">
        <f t="shared" si="8"/>
        <v>Московский</v>
      </c>
      <c r="B83" s="12" t="str">
        <f t="shared" si="8"/>
        <v>ГБОУ СОШ №544</v>
      </c>
      <c r="C83" s="6">
        <f t="shared" si="8"/>
        <v>11544</v>
      </c>
      <c r="D83" s="6" t="str">
        <f t="shared" si="8"/>
        <v>СОШ с углуб.</v>
      </c>
      <c r="E83" s="8" t="str">
        <f t="shared" si="8"/>
        <v>2а</v>
      </c>
      <c r="F83" s="8">
        <f t="shared" si="8"/>
        <v>161</v>
      </c>
      <c r="G83" s="8">
        <f t="shared" si="8"/>
        <v>154</v>
      </c>
      <c r="H83" s="9">
        <v>1</v>
      </c>
      <c r="I83" s="9"/>
      <c r="J83" s="10"/>
      <c r="K83" s="10">
        <v>1</v>
      </c>
      <c r="L83" s="9"/>
      <c r="M83" s="9">
        <v>0</v>
      </c>
      <c r="N83" s="10">
        <v>0</v>
      </c>
      <c r="O83" s="10"/>
      <c r="P83" s="9"/>
      <c r="Q83" s="9">
        <v>2</v>
      </c>
      <c r="R83" s="10"/>
      <c r="S83" s="10">
        <v>1</v>
      </c>
      <c r="T83" s="9">
        <v>0</v>
      </c>
      <c r="U83" s="9"/>
      <c r="V83" s="11">
        <f t="shared" si="7"/>
        <v>5</v>
      </c>
    </row>
    <row r="84" spans="1:22" x14ac:dyDescent="0.25">
      <c r="A84" s="4" t="str">
        <f t="shared" si="8"/>
        <v>Московский</v>
      </c>
      <c r="B84" s="12" t="str">
        <f t="shared" si="8"/>
        <v>ГБОУ СОШ №544</v>
      </c>
      <c r="C84" s="6">
        <f t="shared" si="8"/>
        <v>11544</v>
      </c>
      <c r="D84" s="6" t="str">
        <f t="shared" si="8"/>
        <v>СОШ с углуб.</v>
      </c>
      <c r="E84" s="8" t="str">
        <f t="shared" si="8"/>
        <v>2а</v>
      </c>
      <c r="F84" s="8">
        <f t="shared" si="8"/>
        <v>161</v>
      </c>
      <c r="G84" s="8">
        <f t="shared" si="8"/>
        <v>154</v>
      </c>
      <c r="H84" s="9"/>
      <c r="I84" s="9">
        <v>2</v>
      </c>
      <c r="J84" s="10">
        <v>0</v>
      </c>
      <c r="K84" s="10"/>
      <c r="L84" s="9"/>
      <c r="M84" s="9">
        <v>0</v>
      </c>
      <c r="N84" s="10">
        <v>1</v>
      </c>
      <c r="O84" s="10"/>
      <c r="P84" s="9">
        <v>1</v>
      </c>
      <c r="Q84" s="9"/>
      <c r="R84" s="10">
        <v>1</v>
      </c>
      <c r="S84" s="10"/>
      <c r="T84" s="9"/>
      <c r="U84" s="9">
        <v>2</v>
      </c>
      <c r="V84" s="11">
        <f t="shared" si="7"/>
        <v>7</v>
      </c>
    </row>
    <row r="85" spans="1:22" x14ac:dyDescent="0.25">
      <c r="A85" s="4" t="str">
        <f t="shared" si="8"/>
        <v>Московский</v>
      </c>
      <c r="B85" s="12" t="str">
        <f t="shared" si="8"/>
        <v>ГБОУ СОШ №544</v>
      </c>
      <c r="C85" s="6">
        <f t="shared" si="8"/>
        <v>11544</v>
      </c>
      <c r="D85" s="6" t="str">
        <f t="shared" si="8"/>
        <v>СОШ с углуб.</v>
      </c>
      <c r="E85" s="8" t="str">
        <f t="shared" si="8"/>
        <v>2а</v>
      </c>
      <c r="F85" s="8">
        <f t="shared" si="8"/>
        <v>161</v>
      </c>
      <c r="G85" s="8">
        <f t="shared" si="8"/>
        <v>154</v>
      </c>
      <c r="H85" s="9">
        <v>2</v>
      </c>
      <c r="I85" s="9"/>
      <c r="J85" s="10">
        <v>1</v>
      </c>
      <c r="K85" s="10"/>
      <c r="L85" s="9">
        <v>2</v>
      </c>
      <c r="M85" s="9"/>
      <c r="N85" s="10">
        <v>1</v>
      </c>
      <c r="O85" s="10"/>
      <c r="P85" s="9">
        <v>2</v>
      </c>
      <c r="Q85" s="9"/>
      <c r="R85" s="10">
        <v>1</v>
      </c>
      <c r="S85" s="10"/>
      <c r="T85" s="9">
        <v>2</v>
      </c>
      <c r="U85" s="9"/>
      <c r="V85" s="11">
        <f t="shared" si="7"/>
        <v>11</v>
      </c>
    </row>
    <row r="86" spans="1:22" x14ac:dyDescent="0.25">
      <c r="A86" s="4" t="str">
        <f t="shared" ref="A86:G101" si="9">A85</f>
        <v>Московский</v>
      </c>
      <c r="B86" s="12" t="str">
        <f t="shared" si="9"/>
        <v>ГБОУ СОШ №544</v>
      </c>
      <c r="C86" s="6">
        <f t="shared" si="9"/>
        <v>11544</v>
      </c>
      <c r="D86" s="6" t="str">
        <f t="shared" si="9"/>
        <v>СОШ с углуб.</v>
      </c>
      <c r="E86" s="8" t="str">
        <f t="shared" si="9"/>
        <v>2а</v>
      </c>
      <c r="F86" s="8">
        <f t="shared" si="9"/>
        <v>161</v>
      </c>
      <c r="G86" s="8">
        <f t="shared" si="9"/>
        <v>154</v>
      </c>
      <c r="H86" s="9"/>
      <c r="I86" s="9">
        <v>2</v>
      </c>
      <c r="J86" s="10"/>
      <c r="K86" s="10">
        <v>1</v>
      </c>
      <c r="L86" s="9">
        <v>1</v>
      </c>
      <c r="M86" s="9"/>
      <c r="N86" s="10">
        <v>1</v>
      </c>
      <c r="O86" s="10"/>
      <c r="P86" s="9">
        <v>0</v>
      </c>
      <c r="Q86" s="9"/>
      <c r="R86" s="10"/>
      <c r="S86" s="10">
        <v>1</v>
      </c>
      <c r="T86" s="9"/>
      <c r="U86" s="9">
        <v>1</v>
      </c>
      <c r="V86" s="11">
        <f t="shared" si="7"/>
        <v>7</v>
      </c>
    </row>
    <row r="87" spans="1:22" x14ac:dyDescent="0.25">
      <c r="A87" s="4" t="str">
        <f t="shared" si="9"/>
        <v>Московский</v>
      </c>
      <c r="B87" s="12" t="str">
        <f t="shared" si="9"/>
        <v>ГБОУ СОШ №544</v>
      </c>
      <c r="C87" s="6">
        <f t="shared" si="9"/>
        <v>11544</v>
      </c>
      <c r="D87" s="6" t="str">
        <f t="shared" si="9"/>
        <v>СОШ с углуб.</v>
      </c>
      <c r="E87" s="8" t="str">
        <f t="shared" si="9"/>
        <v>2а</v>
      </c>
      <c r="F87" s="8">
        <f t="shared" si="9"/>
        <v>161</v>
      </c>
      <c r="G87" s="8">
        <f t="shared" si="9"/>
        <v>154</v>
      </c>
      <c r="H87" s="9">
        <v>2</v>
      </c>
      <c r="I87" s="9"/>
      <c r="J87" s="10"/>
      <c r="K87" s="10">
        <v>1</v>
      </c>
      <c r="L87" s="9">
        <v>2</v>
      </c>
      <c r="M87" s="9"/>
      <c r="N87" s="10"/>
      <c r="O87" s="10">
        <v>0</v>
      </c>
      <c r="P87" s="9"/>
      <c r="Q87" s="9">
        <v>2</v>
      </c>
      <c r="R87" s="10"/>
      <c r="S87" s="10">
        <v>1</v>
      </c>
      <c r="T87" s="9">
        <v>0</v>
      </c>
      <c r="U87" s="9"/>
      <c r="V87" s="11">
        <f t="shared" si="7"/>
        <v>8</v>
      </c>
    </row>
    <row r="88" spans="1:22" x14ac:dyDescent="0.25">
      <c r="A88" s="4" t="str">
        <f t="shared" si="9"/>
        <v>Московский</v>
      </c>
      <c r="B88" s="12" t="str">
        <f t="shared" si="9"/>
        <v>ГБОУ СОШ №544</v>
      </c>
      <c r="C88" s="6">
        <f t="shared" si="9"/>
        <v>11544</v>
      </c>
      <c r="D88" s="6" t="str">
        <f t="shared" si="9"/>
        <v>СОШ с углуб.</v>
      </c>
      <c r="E88" s="8" t="str">
        <f t="shared" si="9"/>
        <v>2а</v>
      </c>
      <c r="F88" s="8">
        <f t="shared" si="9"/>
        <v>161</v>
      </c>
      <c r="G88" s="8">
        <f t="shared" si="9"/>
        <v>154</v>
      </c>
      <c r="H88" s="9">
        <v>2</v>
      </c>
      <c r="I88" s="9"/>
      <c r="J88" s="10">
        <v>1</v>
      </c>
      <c r="K88" s="10"/>
      <c r="L88" s="9"/>
      <c r="M88" s="9">
        <v>0</v>
      </c>
      <c r="N88" s="10">
        <v>1</v>
      </c>
      <c r="O88" s="10"/>
      <c r="P88" s="9"/>
      <c r="Q88" s="9">
        <v>0</v>
      </c>
      <c r="R88" s="10"/>
      <c r="S88" s="10">
        <v>1</v>
      </c>
      <c r="T88" s="9">
        <v>2</v>
      </c>
      <c r="U88" s="9"/>
      <c r="V88" s="11">
        <f t="shared" si="7"/>
        <v>7</v>
      </c>
    </row>
    <row r="89" spans="1:22" x14ac:dyDescent="0.25">
      <c r="A89" s="4" t="str">
        <f t="shared" si="9"/>
        <v>Московский</v>
      </c>
      <c r="B89" s="12" t="str">
        <f t="shared" si="9"/>
        <v>ГБОУ СОШ №544</v>
      </c>
      <c r="C89" s="6">
        <f t="shared" si="9"/>
        <v>11544</v>
      </c>
      <c r="D89" s="6" t="str">
        <f t="shared" si="9"/>
        <v>СОШ с углуб.</v>
      </c>
      <c r="E89" s="8" t="str">
        <f t="shared" si="9"/>
        <v>2а</v>
      </c>
      <c r="F89" s="8">
        <f t="shared" si="9"/>
        <v>161</v>
      </c>
      <c r="G89" s="8">
        <f t="shared" si="9"/>
        <v>154</v>
      </c>
      <c r="H89" s="9"/>
      <c r="I89" s="9">
        <v>2</v>
      </c>
      <c r="J89" s="10">
        <v>1</v>
      </c>
      <c r="K89" s="10"/>
      <c r="L89" s="9"/>
      <c r="M89" s="9">
        <v>0</v>
      </c>
      <c r="N89" s="10"/>
      <c r="O89" s="10">
        <v>0</v>
      </c>
      <c r="P89" s="9">
        <v>2</v>
      </c>
      <c r="Q89" s="9"/>
      <c r="R89" s="10">
        <v>1</v>
      </c>
      <c r="S89" s="10"/>
      <c r="T89" s="9"/>
      <c r="U89" s="9">
        <v>1</v>
      </c>
      <c r="V89" s="11">
        <f t="shared" si="7"/>
        <v>7</v>
      </c>
    </row>
    <row r="90" spans="1:22" x14ac:dyDescent="0.25">
      <c r="A90" s="4" t="str">
        <f t="shared" si="9"/>
        <v>Московский</v>
      </c>
      <c r="B90" s="12" t="str">
        <f t="shared" si="9"/>
        <v>ГБОУ СОШ №544</v>
      </c>
      <c r="C90" s="6">
        <f t="shared" si="9"/>
        <v>11544</v>
      </c>
      <c r="D90" s="6" t="str">
        <f t="shared" si="9"/>
        <v>СОШ с углуб.</v>
      </c>
      <c r="E90" s="8" t="str">
        <f t="shared" si="9"/>
        <v>2а</v>
      </c>
      <c r="F90" s="8">
        <f t="shared" si="9"/>
        <v>161</v>
      </c>
      <c r="G90" s="8">
        <f t="shared" si="9"/>
        <v>154</v>
      </c>
      <c r="H90" s="9">
        <v>2</v>
      </c>
      <c r="I90" s="9"/>
      <c r="J90" s="10"/>
      <c r="K90" s="10">
        <v>1</v>
      </c>
      <c r="L90" s="9">
        <v>2</v>
      </c>
      <c r="M90" s="9"/>
      <c r="N90" s="10">
        <v>1</v>
      </c>
      <c r="O90" s="10"/>
      <c r="P90" s="9">
        <v>2</v>
      </c>
      <c r="Q90" s="9"/>
      <c r="R90" s="10">
        <v>1</v>
      </c>
      <c r="S90" s="10"/>
      <c r="T90" s="9"/>
      <c r="U90" s="9">
        <v>1</v>
      </c>
      <c r="V90" s="11">
        <f t="shared" si="7"/>
        <v>10</v>
      </c>
    </row>
    <row r="91" spans="1:22" x14ac:dyDescent="0.25">
      <c r="A91" s="4" t="str">
        <f t="shared" si="9"/>
        <v>Московский</v>
      </c>
      <c r="B91" s="12" t="str">
        <f t="shared" si="9"/>
        <v>ГБОУ СОШ №544</v>
      </c>
      <c r="C91" s="6">
        <f t="shared" si="9"/>
        <v>11544</v>
      </c>
      <c r="D91" s="6" t="str">
        <f t="shared" si="9"/>
        <v>СОШ с углуб.</v>
      </c>
      <c r="E91" s="8" t="str">
        <f t="shared" si="9"/>
        <v>2а</v>
      </c>
      <c r="F91" s="8">
        <f t="shared" si="9"/>
        <v>161</v>
      </c>
      <c r="G91" s="8">
        <f t="shared" si="9"/>
        <v>154</v>
      </c>
      <c r="H91" s="9">
        <v>2</v>
      </c>
      <c r="I91" s="9"/>
      <c r="J91" s="10"/>
      <c r="K91" s="10">
        <v>1</v>
      </c>
      <c r="L91" s="9"/>
      <c r="M91" s="9">
        <v>2</v>
      </c>
      <c r="N91" s="10"/>
      <c r="O91" s="10">
        <v>1</v>
      </c>
      <c r="P91" s="9">
        <v>2</v>
      </c>
      <c r="Q91" s="9"/>
      <c r="R91" s="10">
        <v>1</v>
      </c>
      <c r="S91" s="10"/>
      <c r="T91" s="9">
        <v>0</v>
      </c>
      <c r="U91" s="9"/>
      <c r="V91" s="11">
        <f t="shared" si="7"/>
        <v>9</v>
      </c>
    </row>
    <row r="92" spans="1:22" x14ac:dyDescent="0.25">
      <c r="A92" s="4" t="str">
        <f t="shared" si="9"/>
        <v>Московский</v>
      </c>
      <c r="B92" s="12" t="str">
        <f t="shared" si="9"/>
        <v>ГБОУ СОШ №544</v>
      </c>
      <c r="C92" s="6">
        <f t="shared" si="9"/>
        <v>11544</v>
      </c>
      <c r="D92" s="6" t="str">
        <f t="shared" si="9"/>
        <v>СОШ с углуб.</v>
      </c>
      <c r="E92" s="8" t="str">
        <f t="shared" si="9"/>
        <v>2а</v>
      </c>
      <c r="F92" s="8">
        <f t="shared" si="9"/>
        <v>161</v>
      </c>
      <c r="G92" s="8">
        <f t="shared" si="9"/>
        <v>154</v>
      </c>
      <c r="H92" s="9">
        <v>2</v>
      </c>
      <c r="I92" s="9"/>
      <c r="J92" s="10"/>
      <c r="K92" s="10">
        <v>1</v>
      </c>
      <c r="L92" s="9">
        <v>2</v>
      </c>
      <c r="M92" s="9"/>
      <c r="N92" s="10"/>
      <c r="O92" s="10">
        <v>0</v>
      </c>
      <c r="P92" s="9">
        <v>2</v>
      </c>
      <c r="Q92" s="9"/>
      <c r="R92" s="10">
        <v>0</v>
      </c>
      <c r="S92" s="10"/>
      <c r="T92" s="9">
        <v>2</v>
      </c>
      <c r="U92" s="9"/>
      <c r="V92" s="11">
        <f t="shared" si="7"/>
        <v>9</v>
      </c>
    </row>
    <row r="93" spans="1:22" x14ac:dyDescent="0.25">
      <c r="A93" s="4" t="str">
        <f t="shared" si="9"/>
        <v>Московский</v>
      </c>
      <c r="B93" s="12" t="str">
        <f t="shared" si="9"/>
        <v>ГБОУ СОШ №544</v>
      </c>
      <c r="C93" s="6">
        <f t="shared" si="9"/>
        <v>11544</v>
      </c>
      <c r="D93" s="6" t="str">
        <f t="shared" si="9"/>
        <v>СОШ с углуб.</v>
      </c>
      <c r="E93" s="8" t="str">
        <f t="shared" si="9"/>
        <v>2а</v>
      </c>
      <c r="F93" s="8">
        <f t="shared" si="9"/>
        <v>161</v>
      </c>
      <c r="G93" s="8">
        <f t="shared" si="9"/>
        <v>154</v>
      </c>
      <c r="H93" s="9">
        <v>2</v>
      </c>
      <c r="I93" s="9"/>
      <c r="J93" s="10"/>
      <c r="K93" s="10">
        <v>1</v>
      </c>
      <c r="L93" s="9">
        <v>2</v>
      </c>
      <c r="M93" s="9"/>
      <c r="N93" s="10">
        <v>1</v>
      </c>
      <c r="O93" s="10"/>
      <c r="P93" s="9"/>
      <c r="Q93" s="9">
        <v>2</v>
      </c>
      <c r="R93" s="10">
        <v>1</v>
      </c>
      <c r="S93" s="10"/>
      <c r="T93" s="9"/>
      <c r="U93" s="9">
        <v>2</v>
      </c>
      <c r="V93" s="11">
        <f t="shared" si="7"/>
        <v>11</v>
      </c>
    </row>
    <row r="94" spans="1:22" x14ac:dyDescent="0.25">
      <c r="A94" s="4" t="str">
        <f t="shared" si="9"/>
        <v>Московский</v>
      </c>
      <c r="B94" s="12" t="str">
        <f t="shared" si="9"/>
        <v>ГБОУ СОШ №544</v>
      </c>
      <c r="C94" s="6">
        <f t="shared" si="9"/>
        <v>11544</v>
      </c>
      <c r="D94" s="6" t="str">
        <f t="shared" si="9"/>
        <v>СОШ с углуб.</v>
      </c>
      <c r="E94" s="8" t="str">
        <f t="shared" si="9"/>
        <v>2а</v>
      </c>
      <c r="F94" s="8">
        <f t="shared" si="9"/>
        <v>161</v>
      </c>
      <c r="G94" s="8">
        <f t="shared" si="9"/>
        <v>154</v>
      </c>
      <c r="H94" s="9"/>
      <c r="I94" s="9">
        <v>2</v>
      </c>
      <c r="J94" s="10"/>
      <c r="K94" s="10">
        <v>1</v>
      </c>
      <c r="L94" s="9">
        <v>2</v>
      </c>
      <c r="M94" s="9"/>
      <c r="N94" s="10">
        <v>1</v>
      </c>
      <c r="O94" s="10"/>
      <c r="P94" s="9">
        <v>0</v>
      </c>
      <c r="Q94" s="9"/>
      <c r="R94" s="10"/>
      <c r="S94" s="10">
        <v>1</v>
      </c>
      <c r="T94" s="9"/>
      <c r="U94" s="9">
        <v>2</v>
      </c>
      <c r="V94" s="11">
        <f t="shared" si="7"/>
        <v>9</v>
      </c>
    </row>
    <row r="95" spans="1:22" x14ac:dyDescent="0.25">
      <c r="A95" s="4" t="str">
        <f t="shared" si="9"/>
        <v>Московский</v>
      </c>
      <c r="B95" s="12" t="str">
        <f t="shared" si="9"/>
        <v>ГБОУ СОШ №544</v>
      </c>
      <c r="C95" s="6">
        <f t="shared" si="9"/>
        <v>11544</v>
      </c>
      <c r="D95" s="6" t="str">
        <f t="shared" si="9"/>
        <v>СОШ с углуб.</v>
      </c>
      <c r="E95" s="8" t="str">
        <f t="shared" si="9"/>
        <v>2а</v>
      </c>
      <c r="F95" s="8">
        <f t="shared" si="9"/>
        <v>161</v>
      </c>
      <c r="G95" s="8">
        <f t="shared" si="9"/>
        <v>154</v>
      </c>
      <c r="H95" s="9"/>
      <c r="I95" s="9">
        <v>2</v>
      </c>
      <c r="J95" s="10"/>
      <c r="K95" s="10">
        <v>1</v>
      </c>
      <c r="L95" s="9">
        <v>2</v>
      </c>
      <c r="M95" s="9"/>
      <c r="N95" s="10">
        <v>1</v>
      </c>
      <c r="O95" s="10"/>
      <c r="P95" s="9">
        <v>2</v>
      </c>
      <c r="Q95" s="9"/>
      <c r="R95" s="10">
        <v>1</v>
      </c>
      <c r="S95" s="10"/>
      <c r="T95" s="9">
        <v>0</v>
      </c>
      <c r="U95" s="9"/>
      <c r="V95" s="11">
        <f t="shared" si="7"/>
        <v>9</v>
      </c>
    </row>
    <row r="96" spans="1:22" x14ac:dyDescent="0.25">
      <c r="A96" s="4" t="str">
        <f t="shared" si="9"/>
        <v>Московский</v>
      </c>
      <c r="B96" s="12" t="str">
        <f t="shared" si="9"/>
        <v>ГБОУ СОШ №544</v>
      </c>
      <c r="C96" s="6">
        <f t="shared" si="9"/>
        <v>11544</v>
      </c>
      <c r="D96" s="6" t="str">
        <f t="shared" si="9"/>
        <v>СОШ с углуб.</v>
      </c>
      <c r="E96" s="8" t="str">
        <f t="shared" si="9"/>
        <v>2а</v>
      </c>
      <c r="F96" s="8">
        <f t="shared" si="9"/>
        <v>161</v>
      </c>
      <c r="G96" s="8">
        <f t="shared" si="9"/>
        <v>154</v>
      </c>
      <c r="H96" s="9"/>
      <c r="I96" s="9">
        <v>2</v>
      </c>
      <c r="J96" s="10">
        <v>1</v>
      </c>
      <c r="K96" s="10"/>
      <c r="L96" s="9"/>
      <c r="M96" s="9">
        <v>0</v>
      </c>
      <c r="N96" s="10">
        <v>1</v>
      </c>
      <c r="O96" s="10"/>
      <c r="P96" s="9"/>
      <c r="Q96" s="9">
        <v>1</v>
      </c>
      <c r="R96" s="10"/>
      <c r="S96" s="10">
        <v>1</v>
      </c>
      <c r="T96" s="9">
        <v>1</v>
      </c>
      <c r="U96" s="9"/>
      <c r="V96" s="11">
        <f t="shared" si="7"/>
        <v>7</v>
      </c>
    </row>
    <row r="97" spans="1:22" x14ac:dyDescent="0.25">
      <c r="A97" s="4" t="str">
        <f t="shared" si="9"/>
        <v>Московский</v>
      </c>
      <c r="B97" s="12" t="str">
        <f t="shared" si="9"/>
        <v>ГБОУ СОШ №544</v>
      </c>
      <c r="C97" s="6">
        <f t="shared" si="9"/>
        <v>11544</v>
      </c>
      <c r="D97" s="6" t="str">
        <f t="shared" si="9"/>
        <v>СОШ с углуб.</v>
      </c>
      <c r="E97" s="13" t="s">
        <v>23</v>
      </c>
      <c r="F97" s="8">
        <f t="shared" si="9"/>
        <v>161</v>
      </c>
      <c r="G97" s="8">
        <f t="shared" si="9"/>
        <v>154</v>
      </c>
      <c r="H97" s="9">
        <v>2</v>
      </c>
      <c r="I97" s="9"/>
      <c r="J97" s="10">
        <v>1</v>
      </c>
      <c r="K97" s="10"/>
      <c r="L97" s="9">
        <v>2</v>
      </c>
      <c r="M97" s="9"/>
      <c r="N97" s="10">
        <v>1</v>
      </c>
      <c r="O97" s="10"/>
      <c r="P97" s="9">
        <v>2</v>
      </c>
      <c r="Q97" s="9"/>
      <c r="R97" s="10"/>
      <c r="S97" s="10">
        <v>0</v>
      </c>
      <c r="T97" s="9">
        <v>2</v>
      </c>
      <c r="U97" s="9"/>
      <c r="V97" s="11">
        <f>IF(COUNTBLANK(H97:U97)&lt;=7,SUM(H97:U97),"Не писал")</f>
        <v>10</v>
      </c>
    </row>
    <row r="98" spans="1:22" x14ac:dyDescent="0.25">
      <c r="A98" s="4" t="str">
        <f t="shared" si="9"/>
        <v>Московский</v>
      </c>
      <c r="B98" s="12" t="str">
        <f t="shared" si="9"/>
        <v>ГБОУ СОШ №544</v>
      </c>
      <c r="C98" s="6">
        <f t="shared" si="9"/>
        <v>11544</v>
      </c>
      <c r="D98" s="6" t="str">
        <f t="shared" si="9"/>
        <v>СОШ с углуб.</v>
      </c>
      <c r="E98" s="8" t="str">
        <f t="shared" si="9"/>
        <v>2б</v>
      </c>
      <c r="F98" s="8">
        <f t="shared" si="9"/>
        <v>161</v>
      </c>
      <c r="G98" s="8">
        <f t="shared" si="9"/>
        <v>154</v>
      </c>
      <c r="H98" s="9">
        <v>2</v>
      </c>
      <c r="I98" s="9"/>
      <c r="J98" s="10"/>
      <c r="K98" s="10">
        <v>1</v>
      </c>
      <c r="L98" s="9"/>
      <c r="M98" s="9">
        <v>1</v>
      </c>
      <c r="N98" s="10">
        <v>1</v>
      </c>
      <c r="O98" s="10"/>
      <c r="P98" s="9">
        <v>2</v>
      </c>
      <c r="Q98" s="9"/>
      <c r="R98" s="10">
        <v>1</v>
      </c>
      <c r="S98" s="10"/>
      <c r="T98" s="9">
        <v>2</v>
      </c>
      <c r="U98" s="9"/>
      <c r="V98" s="11">
        <f t="shared" ref="V98:V127" si="10">IF(COUNTBLANK(H98:U98)&lt;=7,SUM(H98:U98),"Не писал")</f>
        <v>10</v>
      </c>
    </row>
    <row r="99" spans="1:22" x14ac:dyDescent="0.25">
      <c r="A99" s="4" t="str">
        <f t="shared" si="9"/>
        <v>Московский</v>
      </c>
      <c r="B99" s="12" t="str">
        <f t="shared" si="9"/>
        <v>ГБОУ СОШ №544</v>
      </c>
      <c r="C99" s="6">
        <f t="shared" si="9"/>
        <v>11544</v>
      </c>
      <c r="D99" s="6" t="str">
        <f t="shared" si="9"/>
        <v>СОШ с углуб.</v>
      </c>
      <c r="E99" s="8" t="str">
        <f t="shared" si="9"/>
        <v>2б</v>
      </c>
      <c r="F99" s="8">
        <f t="shared" si="9"/>
        <v>161</v>
      </c>
      <c r="G99" s="8">
        <f t="shared" si="9"/>
        <v>154</v>
      </c>
      <c r="H99" s="9">
        <v>1</v>
      </c>
      <c r="I99" s="9"/>
      <c r="J99" s="10"/>
      <c r="K99" s="10">
        <v>1</v>
      </c>
      <c r="L99" s="9"/>
      <c r="M99" s="9">
        <v>0</v>
      </c>
      <c r="N99" s="10">
        <v>1</v>
      </c>
      <c r="O99" s="10"/>
      <c r="P99" s="9">
        <v>2</v>
      </c>
      <c r="Q99" s="9"/>
      <c r="R99" s="10"/>
      <c r="S99" s="10">
        <v>1</v>
      </c>
      <c r="T99" s="9">
        <v>1</v>
      </c>
      <c r="U99" s="9"/>
      <c r="V99" s="11">
        <f t="shared" si="10"/>
        <v>7</v>
      </c>
    </row>
    <row r="100" spans="1:22" x14ac:dyDescent="0.25">
      <c r="A100" s="4" t="str">
        <f t="shared" si="9"/>
        <v>Московский</v>
      </c>
      <c r="B100" s="12" t="str">
        <f t="shared" si="9"/>
        <v>ГБОУ СОШ №544</v>
      </c>
      <c r="C100" s="6">
        <f t="shared" si="9"/>
        <v>11544</v>
      </c>
      <c r="D100" s="6" t="str">
        <f t="shared" si="9"/>
        <v>СОШ с углуб.</v>
      </c>
      <c r="E100" s="8" t="str">
        <f t="shared" si="9"/>
        <v>2б</v>
      </c>
      <c r="F100" s="8">
        <f t="shared" si="9"/>
        <v>161</v>
      </c>
      <c r="G100" s="8">
        <f t="shared" si="9"/>
        <v>154</v>
      </c>
      <c r="H100" s="9">
        <v>2</v>
      </c>
      <c r="I100" s="9"/>
      <c r="J100" s="10"/>
      <c r="K100" s="10">
        <v>1</v>
      </c>
      <c r="L100" s="9">
        <v>2</v>
      </c>
      <c r="M100" s="9"/>
      <c r="N100" s="10">
        <v>1</v>
      </c>
      <c r="O100" s="10"/>
      <c r="P100" s="9"/>
      <c r="Q100" s="9">
        <v>2</v>
      </c>
      <c r="R100" s="10">
        <v>1</v>
      </c>
      <c r="S100" s="10"/>
      <c r="T100" s="9">
        <v>2</v>
      </c>
      <c r="U100" s="9"/>
      <c r="V100" s="11">
        <f t="shared" si="10"/>
        <v>11</v>
      </c>
    </row>
    <row r="101" spans="1:22" x14ac:dyDescent="0.25">
      <c r="A101" s="4" t="str">
        <f t="shared" si="9"/>
        <v>Московский</v>
      </c>
      <c r="B101" s="12" t="str">
        <f t="shared" si="9"/>
        <v>ГБОУ СОШ №544</v>
      </c>
      <c r="C101" s="6">
        <f t="shared" si="9"/>
        <v>11544</v>
      </c>
      <c r="D101" s="6" t="str">
        <f t="shared" si="9"/>
        <v>СОШ с углуб.</v>
      </c>
      <c r="E101" s="8" t="str">
        <f t="shared" si="9"/>
        <v>2б</v>
      </c>
      <c r="F101" s="8">
        <f t="shared" si="9"/>
        <v>161</v>
      </c>
      <c r="G101" s="8">
        <f t="shared" si="9"/>
        <v>154</v>
      </c>
      <c r="H101" s="9">
        <v>2</v>
      </c>
      <c r="I101" s="9"/>
      <c r="J101" s="10"/>
      <c r="K101" s="10">
        <v>1</v>
      </c>
      <c r="L101" s="9">
        <v>2</v>
      </c>
      <c r="M101" s="9"/>
      <c r="N101" s="10">
        <v>1</v>
      </c>
      <c r="O101" s="10"/>
      <c r="P101" s="9">
        <v>2</v>
      </c>
      <c r="Q101" s="9"/>
      <c r="R101" s="10"/>
      <c r="S101" s="10">
        <v>1</v>
      </c>
      <c r="T101" s="9">
        <v>0</v>
      </c>
      <c r="U101" s="9"/>
      <c r="V101" s="11">
        <f t="shared" si="10"/>
        <v>9</v>
      </c>
    </row>
    <row r="102" spans="1:22" x14ac:dyDescent="0.25">
      <c r="A102" s="4" t="str">
        <f t="shared" ref="A102:G117" si="11">A101</f>
        <v>Московский</v>
      </c>
      <c r="B102" s="12" t="str">
        <f t="shared" si="11"/>
        <v>ГБОУ СОШ №544</v>
      </c>
      <c r="C102" s="6">
        <f t="shared" si="11"/>
        <v>11544</v>
      </c>
      <c r="D102" s="6" t="str">
        <f t="shared" si="11"/>
        <v>СОШ с углуб.</v>
      </c>
      <c r="E102" s="8" t="str">
        <f t="shared" si="11"/>
        <v>2б</v>
      </c>
      <c r="F102" s="8">
        <f t="shared" si="11"/>
        <v>161</v>
      </c>
      <c r="G102" s="8">
        <f t="shared" si="11"/>
        <v>154</v>
      </c>
      <c r="H102" s="9">
        <v>2</v>
      </c>
      <c r="I102" s="9"/>
      <c r="J102" s="10">
        <v>1</v>
      </c>
      <c r="K102" s="10"/>
      <c r="L102" s="9">
        <v>2</v>
      </c>
      <c r="M102" s="9"/>
      <c r="N102" s="10">
        <v>1</v>
      </c>
      <c r="O102" s="10"/>
      <c r="P102" s="9">
        <v>2</v>
      </c>
      <c r="Q102" s="9"/>
      <c r="R102" s="10">
        <v>1</v>
      </c>
      <c r="S102" s="10"/>
      <c r="T102" s="9"/>
      <c r="U102" s="9">
        <v>2</v>
      </c>
      <c r="V102" s="11">
        <f t="shared" si="10"/>
        <v>11</v>
      </c>
    </row>
    <row r="103" spans="1:22" x14ac:dyDescent="0.25">
      <c r="A103" s="4" t="str">
        <f t="shared" si="11"/>
        <v>Московский</v>
      </c>
      <c r="B103" s="12" t="str">
        <f t="shared" si="11"/>
        <v>ГБОУ СОШ №544</v>
      </c>
      <c r="C103" s="6">
        <f t="shared" si="11"/>
        <v>11544</v>
      </c>
      <c r="D103" s="6" t="str">
        <f t="shared" si="11"/>
        <v>СОШ с углуб.</v>
      </c>
      <c r="E103" s="8" t="str">
        <f t="shared" si="11"/>
        <v>2б</v>
      </c>
      <c r="F103" s="8">
        <f t="shared" si="11"/>
        <v>161</v>
      </c>
      <c r="G103" s="8">
        <f t="shared" si="11"/>
        <v>154</v>
      </c>
      <c r="H103" s="9">
        <v>2</v>
      </c>
      <c r="I103" s="9"/>
      <c r="J103" s="10">
        <v>1</v>
      </c>
      <c r="K103" s="10"/>
      <c r="L103" s="9">
        <v>2</v>
      </c>
      <c r="M103" s="9"/>
      <c r="N103" s="10">
        <v>1</v>
      </c>
      <c r="O103" s="10"/>
      <c r="P103" s="9"/>
      <c r="Q103" s="9">
        <v>2</v>
      </c>
      <c r="R103" s="10">
        <v>1</v>
      </c>
      <c r="S103" s="10"/>
      <c r="T103" s="9">
        <v>1</v>
      </c>
      <c r="U103" s="9"/>
      <c r="V103" s="11">
        <f t="shared" si="10"/>
        <v>10</v>
      </c>
    </row>
    <row r="104" spans="1:22" x14ac:dyDescent="0.25">
      <c r="A104" s="4" t="str">
        <f t="shared" si="11"/>
        <v>Московский</v>
      </c>
      <c r="B104" s="12" t="str">
        <f t="shared" si="11"/>
        <v>ГБОУ СОШ №544</v>
      </c>
      <c r="C104" s="6">
        <f t="shared" si="11"/>
        <v>11544</v>
      </c>
      <c r="D104" s="6" t="str">
        <f t="shared" si="11"/>
        <v>СОШ с углуб.</v>
      </c>
      <c r="E104" s="8" t="str">
        <f t="shared" si="11"/>
        <v>2б</v>
      </c>
      <c r="F104" s="8">
        <f t="shared" si="11"/>
        <v>161</v>
      </c>
      <c r="G104" s="8">
        <f t="shared" si="11"/>
        <v>154</v>
      </c>
      <c r="H104" s="9">
        <v>2</v>
      </c>
      <c r="I104" s="9"/>
      <c r="J104" s="10"/>
      <c r="K104" s="10">
        <v>1</v>
      </c>
      <c r="L104" s="9">
        <v>2</v>
      </c>
      <c r="M104" s="9"/>
      <c r="N104" s="10">
        <v>1</v>
      </c>
      <c r="O104" s="10"/>
      <c r="P104" s="9">
        <v>0</v>
      </c>
      <c r="Q104" s="9"/>
      <c r="R104" s="10">
        <v>1</v>
      </c>
      <c r="S104" s="10"/>
      <c r="T104" s="9">
        <v>1</v>
      </c>
      <c r="U104" s="9"/>
      <c r="V104" s="11">
        <f t="shared" si="10"/>
        <v>8</v>
      </c>
    </row>
    <row r="105" spans="1:22" x14ac:dyDescent="0.25">
      <c r="A105" s="4" t="str">
        <f t="shared" si="11"/>
        <v>Московский</v>
      </c>
      <c r="B105" s="12" t="str">
        <f t="shared" si="11"/>
        <v>ГБОУ СОШ №544</v>
      </c>
      <c r="C105" s="6">
        <f t="shared" si="11"/>
        <v>11544</v>
      </c>
      <c r="D105" s="6" t="str">
        <f t="shared" si="11"/>
        <v>СОШ с углуб.</v>
      </c>
      <c r="E105" s="8" t="str">
        <f t="shared" si="11"/>
        <v>2б</v>
      </c>
      <c r="F105" s="8">
        <f t="shared" si="11"/>
        <v>161</v>
      </c>
      <c r="G105" s="8">
        <f t="shared" si="11"/>
        <v>154</v>
      </c>
      <c r="H105" s="9">
        <v>1</v>
      </c>
      <c r="I105" s="9"/>
      <c r="J105" s="10">
        <v>1</v>
      </c>
      <c r="K105" s="10"/>
      <c r="L105" s="9">
        <v>1</v>
      </c>
      <c r="M105" s="9"/>
      <c r="N105" s="10">
        <v>1</v>
      </c>
      <c r="O105" s="10"/>
      <c r="P105" s="9">
        <v>2</v>
      </c>
      <c r="Q105" s="9"/>
      <c r="R105" s="10"/>
      <c r="S105" s="10">
        <v>0</v>
      </c>
      <c r="T105" s="9">
        <v>2</v>
      </c>
      <c r="U105" s="9"/>
      <c r="V105" s="11">
        <f t="shared" si="10"/>
        <v>8</v>
      </c>
    </row>
    <row r="106" spans="1:22" x14ac:dyDescent="0.25">
      <c r="A106" s="4" t="str">
        <f t="shared" si="11"/>
        <v>Московский</v>
      </c>
      <c r="B106" s="12" t="str">
        <f t="shared" si="11"/>
        <v>ГБОУ СОШ №544</v>
      </c>
      <c r="C106" s="6">
        <f t="shared" si="11"/>
        <v>11544</v>
      </c>
      <c r="D106" s="6" t="str">
        <f t="shared" si="11"/>
        <v>СОШ с углуб.</v>
      </c>
      <c r="E106" s="8" t="str">
        <f t="shared" si="11"/>
        <v>2б</v>
      </c>
      <c r="F106" s="8">
        <f t="shared" si="11"/>
        <v>161</v>
      </c>
      <c r="G106" s="8">
        <f t="shared" si="11"/>
        <v>154</v>
      </c>
      <c r="H106" s="9">
        <v>2</v>
      </c>
      <c r="I106" s="9"/>
      <c r="J106" s="10">
        <v>1</v>
      </c>
      <c r="K106" s="10"/>
      <c r="L106" s="9"/>
      <c r="M106" s="9">
        <v>2</v>
      </c>
      <c r="N106" s="10"/>
      <c r="O106" s="10">
        <v>1</v>
      </c>
      <c r="P106" s="9">
        <v>2</v>
      </c>
      <c r="Q106" s="9"/>
      <c r="R106" s="10">
        <v>1</v>
      </c>
      <c r="S106" s="10"/>
      <c r="T106" s="9"/>
      <c r="U106" s="9">
        <v>0</v>
      </c>
      <c r="V106" s="11">
        <f t="shared" si="10"/>
        <v>9</v>
      </c>
    </row>
    <row r="107" spans="1:22" x14ac:dyDescent="0.25">
      <c r="A107" s="4" t="str">
        <f t="shared" si="11"/>
        <v>Московский</v>
      </c>
      <c r="B107" s="12" t="str">
        <f t="shared" si="11"/>
        <v>ГБОУ СОШ №544</v>
      </c>
      <c r="C107" s="6">
        <f t="shared" si="11"/>
        <v>11544</v>
      </c>
      <c r="D107" s="6" t="str">
        <f t="shared" si="11"/>
        <v>СОШ с углуб.</v>
      </c>
      <c r="E107" s="8" t="str">
        <f t="shared" si="11"/>
        <v>2б</v>
      </c>
      <c r="F107" s="8">
        <f t="shared" si="11"/>
        <v>161</v>
      </c>
      <c r="G107" s="8">
        <f t="shared" si="11"/>
        <v>154</v>
      </c>
      <c r="H107" s="9">
        <v>1</v>
      </c>
      <c r="I107" s="9"/>
      <c r="J107" s="10"/>
      <c r="K107" s="10">
        <v>1</v>
      </c>
      <c r="L107" s="9">
        <v>2</v>
      </c>
      <c r="M107" s="9"/>
      <c r="N107" s="10">
        <v>1</v>
      </c>
      <c r="O107" s="10"/>
      <c r="P107" s="9">
        <v>0</v>
      </c>
      <c r="Q107" s="9"/>
      <c r="R107" s="10">
        <v>1</v>
      </c>
      <c r="S107" s="10"/>
      <c r="T107" s="9">
        <v>1</v>
      </c>
      <c r="U107" s="9"/>
      <c r="V107" s="11">
        <f t="shared" si="10"/>
        <v>7</v>
      </c>
    </row>
    <row r="108" spans="1:22" x14ac:dyDescent="0.25">
      <c r="A108" s="4" t="str">
        <f t="shared" si="11"/>
        <v>Московский</v>
      </c>
      <c r="B108" s="12" t="str">
        <f t="shared" si="11"/>
        <v>ГБОУ СОШ №544</v>
      </c>
      <c r="C108" s="6">
        <f t="shared" si="11"/>
        <v>11544</v>
      </c>
      <c r="D108" s="6" t="str">
        <f t="shared" si="11"/>
        <v>СОШ с углуб.</v>
      </c>
      <c r="E108" s="8" t="str">
        <f t="shared" si="11"/>
        <v>2б</v>
      </c>
      <c r="F108" s="8">
        <f t="shared" si="11"/>
        <v>161</v>
      </c>
      <c r="G108" s="8">
        <f t="shared" si="11"/>
        <v>154</v>
      </c>
      <c r="H108" s="9"/>
      <c r="I108" s="9">
        <v>2</v>
      </c>
      <c r="J108" s="10"/>
      <c r="K108" s="10">
        <v>1</v>
      </c>
      <c r="L108" s="9">
        <v>2</v>
      </c>
      <c r="M108" s="9"/>
      <c r="N108" s="10"/>
      <c r="O108" s="10">
        <v>0</v>
      </c>
      <c r="P108" s="9">
        <v>2</v>
      </c>
      <c r="Q108" s="9"/>
      <c r="R108" s="10">
        <v>1</v>
      </c>
      <c r="S108" s="10"/>
      <c r="T108" s="9">
        <v>1</v>
      </c>
      <c r="U108" s="9"/>
      <c r="V108" s="11">
        <f t="shared" si="10"/>
        <v>9</v>
      </c>
    </row>
    <row r="109" spans="1:22" x14ac:dyDescent="0.25">
      <c r="A109" s="4" t="str">
        <f t="shared" si="11"/>
        <v>Московский</v>
      </c>
      <c r="B109" s="12" t="str">
        <f t="shared" si="11"/>
        <v>ГБОУ СОШ №544</v>
      </c>
      <c r="C109" s="6">
        <f t="shared" si="11"/>
        <v>11544</v>
      </c>
      <c r="D109" s="6" t="str">
        <f t="shared" si="11"/>
        <v>СОШ с углуб.</v>
      </c>
      <c r="E109" s="8" t="str">
        <f t="shared" si="11"/>
        <v>2б</v>
      </c>
      <c r="F109" s="8">
        <f t="shared" si="11"/>
        <v>161</v>
      </c>
      <c r="G109" s="8">
        <f t="shared" si="11"/>
        <v>154</v>
      </c>
      <c r="H109" s="9">
        <v>2</v>
      </c>
      <c r="I109" s="9"/>
      <c r="J109" s="10">
        <v>1</v>
      </c>
      <c r="K109" s="10"/>
      <c r="L109" s="9">
        <v>2</v>
      </c>
      <c r="M109" s="9"/>
      <c r="N109" s="10">
        <v>1</v>
      </c>
      <c r="O109" s="10"/>
      <c r="P109" s="9">
        <v>2</v>
      </c>
      <c r="Q109" s="9"/>
      <c r="R109" s="10"/>
      <c r="S109" s="10">
        <v>1</v>
      </c>
      <c r="T109" s="9">
        <v>0</v>
      </c>
      <c r="U109" s="9"/>
      <c r="V109" s="11">
        <f t="shared" si="10"/>
        <v>9</v>
      </c>
    </row>
    <row r="110" spans="1:22" x14ac:dyDescent="0.25">
      <c r="A110" s="4" t="str">
        <f t="shared" si="11"/>
        <v>Московский</v>
      </c>
      <c r="B110" s="12" t="str">
        <f t="shared" si="11"/>
        <v>ГБОУ СОШ №544</v>
      </c>
      <c r="C110" s="6">
        <f t="shared" si="11"/>
        <v>11544</v>
      </c>
      <c r="D110" s="6" t="str">
        <f t="shared" si="11"/>
        <v>СОШ с углуб.</v>
      </c>
      <c r="E110" s="8" t="str">
        <f t="shared" si="11"/>
        <v>2б</v>
      </c>
      <c r="F110" s="8">
        <f t="shared" si="11"/>
        <v>161</v>
      </c>
      <c r="G110" s="8">
        <f t="shared" si="11"/>
        <v>154</v>
      </c>
      <c r="H110" s="9">
        <v>2</v>
      </c>
      <c r="I110" s="9"/>
      <c r="J110" s="10"/>
      <c r="K110" s="10">
        <v>1</v>
      </c>
      <c r="L110" s="9"/>
      <c r="M110" s="9">
        <v>1</v>
      </c>
      <c r="N110" s="10"/>
      <c r="O110" s="10">
        <v>1</v>
      </c>
      <c r="P110" s="9">
        <v>2</v>
      </c>
      <c r="Q110" s="9"/>
      <c r="R110" s="10">
        <v>1</v>
      </c>
      <c r="S110" s="10"/>
      <c r="T110" s="9"/>
      <c r="U110" s="9">
        <v>1</v>
      </c>
      <c r="V110" s="11">
        <f t="shared" si="10"/>
        <v>9</v>
      </c>
    </row>
    <row r="111" spans="1:22" x14ac:dyDescent="0.25">
      <c r="A111" s="4" t="str">
        <f t="shared" si="11"/>
        <v>Московский</v>
      </c>
      <c r="B111" s="12" t="str">
        <f t="shared" si="11"/>
        <v>ГБОУ СОШ №544</v>
      </c>
      <c r="C111" s="6">
        <f t="shared" si="11"/>
        <v>11544</v>
      </c>
      <c r="D111" s="6" t="str">
        <f t="shared" si="11"/>
        <v>СОШ с углуб.</v>
      </c>
      <c r="E111" s="8" t="str">
        <f t="shared" si="11"/>
        <v>2б</v>
      </c>
      <c r="F111" s="8">
        <f t="shared" si="11"/>
        <v>161</v>
      </c>
      <c r="G111" s="8">
        <f t="shared" si="11"/>
        <v>154</v>
      </c>
      <c r="H111" s="9">
        <v>2</v>
      </c>
      <c r="I111" s="9"/>
      <c r="J111" s="10">
        <v>0</v>
      </c>
      <c r="K111" s="10"/>
      <c r="L111" s="9"/>
      <c r="M111" s="9">
        <v>0</v>
      </c>
      <c r="N111" s="10">
        <v>1</v>
      </c>
      <c r="O111" s="10"/>
      <c r="P111" s="9">
        <v>0</v>
      </c>
      <c r="Q111" s="9"/>
      <c r="R111" s="10">
        <v>1</v>
      </c>
      <c r="S111" s="10"/>
      <c r="T111" s="9">
        <v>1</v>
      </c>
      <c r="U111" s="9"/>
      <c r="V111" s="11">
        <f t="shared" si="10"/>
        <v>5</v>
      </c>
    </row>
    <row r="112" spans="1:22" x14ac:dyDescent="0.25">
      <c r="A112" s="4" t="str">
        <f t="shared" si="11"/>
        <v>Московский</v>
      </c>
      <c r="B112" s="12" t="str">
        <f t="shared" si="11"/>
        <v>ГБОУ СОШ №544</v>
      </c>
      <c r="C112" s="6">
        <f t="shared" si="11"/>
        <v>11544</v>
      </c>
      <c r="D112" s="6" t="str">
        <f t="shared" si="11"/>
        <v>СОШ с углуб.</v>
      </c>
      <c r="E112" s="8" t="str">
        <f t="shared" si="11"/>
        <v>2б</v>
      </c>
      <c r="F112" s="8">
        <f t="shared" si="11"/>
        <v>161</v>
      </c>
      <c r="G112" s="8">
        <f t="shared" si="11"/>
        <v>154</v>
      </c>
      <c r="H112" s="9">
        <v>2</v>
      </c>
      <c r="I112" s="9"/>
      <c r="J112" s="10"/>
      <c r="K112" s="10">
        <v>1</v>
      </c>
      <c r="L112" s="9"/>
      <c r="M112" s="9">
        <v>1</v>
      </c>
      <c r="N112" s="10">
        <v>1</v>
      </c>
      <c r="O112" s="10"/>
      <c r="P112" s="9">
        <v>2</v>
      </c>
      <c r="Q112" s="9"/>
      <c r="R112" s="10">
        <v>1</v>
      </c>
      <c r="S112" s="10"/>
      <c r="T112" s="9">
        <v>2</v>
      </c>
      <c r="U112" s="9"/>
      <c r="V112" s="11">
        <f t="shared" si="10"/>
        <v>10</v>
      </c>
    </row>
    <row r="113" spans="1:22" x14ac:dyDescent="0.25">
      <c r="A113" s="4" t="str">
        <f t="shared" si="11"/>
        <v>Московский</v>
      </c>
      <c r="B113" s="12" t="str">
        <f t="shared" si="11"/>
        <v>ГБОУ СОШ №544</v>
      </c>
      <c r="C113" s="6">
        <f t="shared" si="11"/>
        <v>11544</v>
      </c>
      <c r="D113" s="6" t="str">
        <f t="shared" si="11"/>
        <v>СОШ с углуб.</v>
      </c>
      <c r="E113" s="8" t="str">
        <f t="shared" si="11"/>
        <v>2б</v>
      </c>
      <c r="F113" s="8">
        <f t="shared" si="11"/>
        <v>161</v>
      </c>
      <c r="G113" s="8">
        <f t="shared" si="11"/>
        <v>154</v>
      </c>
      <c r="H113" s="9">
        <v>1</v>
      </c>
      <c r="I113" s="9"/>
      <c r="J113" s="10"/>
      <c r="K113" s="10">
        <v>1</v>
      </c>
      <c r="L113" s="9"/>
      <c r="M113" s="9">
        <v>0</v>
      </c>
      <c r="N113" s="10">
        <v>1</v>
      </c>
      <c r="O113" s="10"/>
      <c r="P113" s="9">
        <v>2</v>
      </c>
      <c r="Q113" s="9"/>
      <c r="R113" s="10"/>
      <c r="S113" s="10">
        <v>0</v>
      </c>
      <c r="T113" s="9"/>
      <c r="U113" s="9">
        <v>0</v>
      </c>
      <c r="V113" s="11">
        <f t="shared" si="10"/>
        <v>5</v>
      </c>
    </row>
    <row r="114" spans="1:22" x14ac:dyDescent="0.25">
      <c r="A114" s="4" t="str">
        <f t="shared" si="11"/>
        <v>Московский</v>
      </c>
      <c r="B114" s="12" t="str">
        <f t="shared" si="11"/>
        <v>ГБОУ СОШ №544</v>
      </c>
      <c r="C114" s="6">
        <f t="shared" si="11"/>
        <v>11544</v>
      </c>
      <c r="D114" s="6" t="str">
        <f t="shared" si="11"/>
        <v>СОШ с углуб.</v>
      </c>
      <c r="E114" s="8" t="str">
        <f t="shared" si="11"/>
        <v>2б</v>
      </c>
      <c r="F114" s="8">
        <f t="shared" si="11"/>
        <v>161</v>
      </c>
      <c r="G114" s="8">
        <f t="shared" si="11"/>
        <v>154</v>
      </c>
      <c r="H114" s="9">
        <v>2</v>
      </c>
      <c r="I114" s="9"/>
      <c r="J114" s="10">
        <v>1</v>
      </c>
      <c r="K114" s="10"/>
      <c r="L114" s="9">
        <v>1</v>
      </c>
      <c r="M114" s="9"/>
      <c r="N114" s="10"/>
      <c r="O114" s="10">
        <v>0</v>
      </c>
      <c r="P114" s="9">
        <v>1</v>
      </c>
      <c r="Q114" s="9"/>
      <c r="R114" s="10">
        <v>0</v>
      </c>
      <c r="S114" s="10"/>
      <c r="T114" s="9"/>
      <c r="U114" s="9">
        <v>0</v>
      </c>
      <c r="V114" s="11">
        <f t="shared" si="10"/>
        <v>5</v>
      </c>
    </row>
    <row r="115" spans="1:22" x14ac:dyDescent="0.25">
      <c r="A115" s="4" t="str">
        <f t="shared" si="11"/>
        <v>Московский</v>
      </c>
      <c r="B115" s="12" t="str">
        <f t="shared" si="11"/>
        <v>ГБОУ СОШ №544</v>
      </c>
      <c r="C115" s="6">
        <f t="shared" si="11"/>
        <v>11544</v>
      </c>
      <c r="D115" s="6" t="str">
        <f t="shared" si="11"/>
        <v>СОШ с углуб.</v>
      </c>
      <c r="E115" s="8" t="str">
        <f t="shared" si="11"/>
        <v>2б</v>
      </c>
      <c r="F115" s="8">
        <f t="shared" si="11"/>
        <v>161</v>
      </c>
      <c r="G115" s="8">
        <f t="shared" si="11"/>
        <v>154</v>
      </c>
      <c r="H115" s="9">
        <v>2</v>
      </c>
      <c r="I115" s="9"/>
      <c r="J115" s="10">
        <v>0</v>
      </c>
      <c r="K115" s="10"/>
      <c r="L115" s="9"/>
      <c r="M115" s="9">
        <v>1</v>
      </c>
      <c r="N115" s="10"/>
      <c r="O115" s="10">
        <v>1</v>
      </c>
      <c r="P115" s="9">
        <v>2</v>
      </c>
      <c r="Q115" s="9"/>
      <c r="R115" s="10">
        <v>1</v>
      </c>
      <c r="S115" s="10"/>
      <c r="T115" s="9"/>
      <c r="U115" s="9">
        <v>0</v>
      </c>
      <c r="V115" s="11">
        <f t="shared" si="10"/>
        <v>7</v>
      </c>
    </row>
    <row r="116" spans="1:22" x14ac:dyDescent="0.25">
      <c r="A116" s="4" t="str">
        <f t="shared" si="11"/>
        <v>Московский</v>
      </c>
      <c r="B116" s="12" t="str">
        <f t="shared" si="11"/>
        <v>ГБОУ СОШ №544</v>
      </c>
      <c r="C116" s="6">
        <f t="shared" si="11"/>
        <v>11544</v>
      </c>
      <c r="D116" s="6" t="str">
        <f t="shared" si="11"/>
        <v>СОШ с углуб.</v>
      </c>
      <c r="E116" s="8" t="str">
        <f t="shared" si="11"/>
        <v>2б</v>
      </c>
      <c r="F116" s="8">
        <f t="shared" si="11"/>
        <v>161</v>
      </c>
      <c r="G116" s="8">
        <f t="shared" si="11"/>
        <v>154</v>
      </c>
      <c r="H116" s="9"/>
      <c r="I116" s="9">
        <v>2</v>
      </c>
      <c r="J116" s="10"/>
      <c r="K116" s="10">
        <v>1</v>
      </c>
      <c r="L116" s="9"/>
      <c r="M116" s="9">
        <v>0</v>
      </c>
      <c r="N116" s="10">
        <v>1</v>
      </c>
      <c r="O116" s="10"/>
      <c r="P116" s="9">
        <v>2</v>
      </c>
      <c r="Q116" s="9"/>
      <c r="R116" s="10"/>
      <c r="S116" s="10">
        <v>1</v>
      </c>
      <c r="T116" s="9">
        <v>0</v>
      </c>
      <c r="U116" s="9"/>
      <c r="V116" s="11">
        <f t="shared" si="10"/>
        <v>7</v>
      </c>
    </row>
    <row r="117" spans="1:22" x14ac:dyDescent="0.25">
      <c r="A117" s="4" t="str">
        <f t="shared" si="11"/>
        <v>Московский</v>
      </c>
      <c r="B117" s="12" t="str">
        <f t="shared" si="11"/>
        <v>ГБОУ СОШ №544</v>
      </c>
      <c r="C117" s="6">
        <f t="shared" si="11"/>
        <v>11544</v>
      </c>
      <c r="D117" s="6" t="str">
        <f t="shared" si="11"/>
        <v>СОШ с углуб.</v>
      </c>
      <c r="E117" s="8" t="str">
        <f t="shared" si="11"/>
        <v>2б</v>
      </c>
      <c r="F117" s="8">
        <f t="shared" si="11"/>
        <v>161</v>
      </c>
      <c r="G117" s="8">
        <f t="shared" si="11"/>
        <v>154</v>
      </c>
      <c r="H117" s="9">
        <v>2</v>
      </c>
      <c r="I117" s="9"/>
      <c r="J117" s="10"/>
      <c r="K117" s="10">
        <v>1</v>
      </c>
      <c r="L117" s="9">
        <v>2</v>
      </c>
      <c r="M117" s="9"/>
      <c r="N117" s="10">
        <v>1</v>
      </c>
      <c r="O117" s="10"/>
      <c r="P117" s="9">
        <v>0</v>
      </c>
      <c r="Q117" s="9"/>
      <c r="R117" s="10">
        <v>1</v>
      </c>
      <c r="S117" s="10"/>
      <c r="T117" s="9">
        <v>1</v>
      </c>
      <c r="U117" s="9"/>
      <c r="V117" s="11">
        <f t="shared" si="10"/>
        <v>8</v>
      </c>
    </row>
    <row r="118" spans="1:22" x14ac:dyDescent="0.25">
      <c r="A118" s="4" t="str">
        <f t="shared" ref="A118:G133" si="12">A117</f>
        <v>Московский</v>
      </c>
      <c r="B118" s="12" t="str">
        <f t="shared" si="12"/>
        <v>ГБОУ СОШ №544</v>
      </c>
      <c r="C118" s="6">
        <f t="shared" si="12"/>
        <v>11544</v>
      </c>
      <c r="D118" s="6" t="str">
        <f t="shared" si="12"/>
        <v>СОШ с углуб.</v>
      </c>
      <c r="E118" s="8" t="str">
        <f t="shared" si="12"/>
        <v>2б</v>
      </c>
      <c r="F118" s="8">
        <f t="shared" si="12"/>
        <v>161</v>
      </c>
      <c r="G118" s="8">
        <f t="shared" si="12"/>
        <v>154</v>
      </c>
      <c r="H118" s="9">
        <v>0</v>
      </c>
      <c r="I118" s="9"/>
      <c r="J118" s="10"/>
      <c r="K118" s="10">
        <v>1</v>
      </c>
      <c r="L118" s="9">
        <v>2</v>
      </c>
      <c r="M118" s="9"/>
      <c r="N118" s="10"/>
      <c r="O118" s="10">
        <v>0</v>
      </c>
      <c r="P118" s="9">
        <v>1</v>
      </c>
      <c r="Q118" s="9"/>
      <c r="R118" s="10"/>
      <c r="S118" s="10">
        <v>1</v>
      </c>
      <c r="T118" s="9">
        <v>0</v>
      </c>
      <c r="U118" s="9"/>
      <c r="V118" s="11">
        <f t="shared" si="10"/>
        <v>5</v>
      </c>
    </row>
    <row r="119" spans="1:22" x14ac:dyDescent="0.25">
      <c r="A119" s="4" t="str">
        <f t="shared" si="12"/>
        <v>Московский</v>
      </c>
      <c r="B119" s="12" t="str">
        <f t="shared" si="12"/>
        <v>ГБОУ СОШ №544</v>
      </c>
      <c r="C119" s="6">
        <f t="shared" si="12"/>
        <v>11544</v>
      </c>
      <c r="D119" s="6" t="str">
        <f t="shared" si="12"/>
        <v>СОШ с углуб.</v>
      </c>
      <c r="E119" s="8" t="str">
        <f t="shared" si="12"/>
        <v>2б</v>
      </c>
      <c r="F119" s="8">
        <f t="shared" si="12"/>
        <v>161</v>
      </c>
      <c r="G119" s="8">
        <f t="shared" si="12"/>
        <v>154</v>
      </c>
      <c r="H119" s="9">
        <v>2</v>
      </c>
      <c r="I119" s="9"/>
      <c r="J119" s="10"/>
      <c r="K119" s="10">
        <v>1</v>
      </c>
      <c r="L119" s="9">
        <v>2</v>
      </c>
      <c r="M119" s="9"/>
      <c r="N119" s="10">
        <v>1</v>
      </c>
      <c r="O119" s="10"/>
      <c r="P119" s="9">
        <v>0</v>
      </c>
      <c r="Q119" s="9"/>
      <c r="R119" s="10">
        <v>0</v>
      </c>
      <c r="S119" s="10"/>
      <c r="T119" s="9">
        <v>1</v>
      </c>
      <c r="U119" s="9"/>
      <c r="V119" s="11">
        <f t="shared" si="10"/>
        <v>7</v>
      </c>
    </row>
    <row r="120" spans="1:22" x14ac:dyDescent="0.25">
      <c r="A120" s="4" t="str">
        <f t="shared" si="12"/>
        <v>Московский</v>
      </c>
      <c r="B120" s="12" t="str">
        <f t="shared" si="12"/>
        <v>ГБОУ СОШ №544</v>
      </c>
      <c r="C120" s="6">
        <f t="shared" si="12"/>
        <v>11544</v>
      </c>
      <c r="D120" s="6" t="str">
        <f t="shared" si="12"/>
        <v>СОШ с углуб.</v>
      </c>
      <c r="E120" s="8" t="str">
        <f t="shared" si="12"/>
        <v>2б</v>
      </c>
      <c r="F120" s="8">
        <f t="shared" si="12"/>
        <v>161</v>
      </c>
      <c r="G120" s="8">
        <f t="shared" si="12"/>
        <v>154</v>
      </c>
      <c r="H120" s="9">
        <v>2</v>
      </c>
      <c r="I120" s="9"/>
      <c r="J120" s="10"/>
      <c r="K120" s="10">
        <v>1</v>
      </c>
      <c r="L120" s="9">
        <v>2</v>
      </c>
      <c r="M120" s="9"/>
      <c r="N120" s="10"/>
      <c r="O120" s="10">
        <v>1</v>
      </c>
      <c r="P120" s="9">
        <v>2</v>
      </c>
      <c r="Q120" s="9"/>
      <c r="R120" s="10"/>
      <c r="S120" s="10">
        <v>1</v>
      </c>
      <c r="T120" s="9"/>
      <c r="U120" s="9">
        <v>0</v>
      </c>
      <c r="V120" s="11">
        <f t="shared" si="10"/>
        <v>9</v>
      </c>
    </row>
    <row r="121" spans="1:22" x14ac:dyDescent="0.25">
      <c r="A121" s="4" t="str">
        <f t="shared" si="12"/>
        <v>Московский</v>
      </c>
      <c r="B121" s="12" t="str">
        <f t="shared" si="12"/>
        <v>ГБОУ СОШ №544</v>
      </c>
      <c r="C121" s="6">
        <f t="shared" si="12"/>
        <v>11544</v>
      </c>
      <c r="D121" s="6" t="str">
        <f t="shared" si="12"/>
        <v>СОШ с углуб.</v>
      </c>
      <c r="E121" s="8" t="str">
        <f t="shared" si="12"/>
        <v>2б</v>
      </c>
      <c r="F121" s="8">
        <f t="shared" si="12"/>
        <v>161</v>
      </c>
      <c r="G121" s="8">
        <f t="shared" si="12"/>
        <v>154</v>
      </c>
      <c r="H121" s="9"/>
      <c r="I121" s="9">
        <v>2</v>
      </c>
      <c r="J121" s="10"/>
      <c r="K121" s="10">
        <v>1</v>
      </c>
      <c r="L121" s="9"/>
      <c r="M121" s="9">
        <v>1</v>
      </c>
      <c r="N121" s="10">
        <v>1</v>
      </c>
      <c r="O121" s="10"/>
      <c r="P121" s="9">
        <v>0</v>
      </c>
      <c r="Q121" s="9"/>
      <c r="R121" s="10">
        <v>1</v>
      </c>
      <c r="S121" s="10"/>
      <c r="T121" s="9">
        <v>2</v>
      </c>
      <c r="U121" s="9"/>
      <c r="V121" s="11">
        <f t="shared" si="10"/>
        <v>8</v>
      </c>
    </row>
    <row r="122" spans="1:22" x14ac:dyDescent="0.25">
      <c r="A122" s="4" t="str">
        <f t="shared" si="12"/>
        <v>Московский</v>
      </c>
      <c r="B122" s="12" t="str">
        <f t="shared" si="12"/>
        <v>ГБОУ СОШ №544</v>
      </c>
      <c r="C122" s="6">
        <f t="shared" si="12"/>
        <v>11544</v>
      </c>
      <c r="D122" s="6" t="str">
        <f t="shared" si="12"/>
        <v>СОШ с углуб.</v>
      </c>
      <c r="E122" s="8" t="str">
        <f t="shared" si="12"/>
        <v>2б</v>
      </c>
      <c r="F122" s="8">
        <f t="shared" si="12"/>
        <v>161</v>
      </c>
      <c r="G122" s="8">
        <f t="shared" si="12"/>
        <v>154</v>
      </c>
      <c r="H122" s="9">
        <v>2</v>
      </c>
      <c r="I122" s="9"/>
      <c r="J122" s="10"/>
      <c r="K122" s="10">
        <v>0</v>
      </c>
      <c r="L122" s="9"/>
      <c r="M122" s="9">
        <v>1</v>
      </c>
      <c r="N122" s="10">
        <v>1</v>
      </c>
      <c r="O122" s="10"/>
      <c r="P122" s="9"/>
      <c r="Q122" s="9">
        <v>2</v>
      </c>
      <c r="R122" s="10">
        <v>1</v>
      </c>
      <c r="S122" s="10"/>
      <c r="T122" s="9">
        <v>1</v>
      </c>
      <c r="U122" s="9"/>
      <c r="V122" s="11">
        <f t="shared" si="10"/>
        <v>8</v>
      </c>
    </row>
    <row r="123" spans="1:22" x14ac:dyDescent="0.25">
      <c r="A123" s="4" t="str">
        <f t="shared" si="12"/>
        <v>Московский</v>
      </c>
      <c r="B123" s="12" t="str">
        <f t="shared" si="12"/>
        <v>ГБОУ СОШ №544</v>
      </c>
      <c r="C123" s="6">
        <f t="shared" si="12"/>
        <v>11544</v>
      </c>
      <c r="D123" s="6" t="str">
        <f t="shared" si="12"/>
        <v>СОШ с углуб.</v>
      </c>
      <c r="E123" s="8" t="str">
        <f t="shared" si="12"/>
        <v>2б</v>
      </c>
      <c r="F123" s="8">
        <f t="shared" si="12"/>
        <v>161</v>
      </c>
      <c r="G123" s="8">
        <f t="shared" si="12"/>
        <v>154</v>
      </c>
      <c r="H123" s="9">
        <v>2</v>
      </c>
      <c r="I123" s="9"/>
      <c r="J123" s="10"/>
      <c r="K123" s="10">
        <v>1</v>
      </c>
      <c r="L123" s="9"/>
      <c r="M123" s="9">
        <v>1</v>
      </c>
      <c r="N123" s="10">
        <v>1</v>
      </c>
      <c r="O123" s="10"/>
      <c r="P123" s="9">
        <v>2</v>
      </c>
      <c r="Q123" s="9"/>
      <c r="R123" s="10">
        <v>1</v>
      </c>
      <c r="S123" s="10"/>
      <c r="T123" s="9">
        <v>1</v>
      </c>
      <c r="U123" s="9"/>
      <c r="V123" s="11">
        <f t="shared" si="10"/>
        <v>9</v>
      </c>
    </row>
    <row r="124" spans="1:22" x14ac:dyDescent="0.25">
      <c r="A124" s="4" t="str">
        <f t="shared" si="12"/>
        <v>Московский</v>
      </c>
      <c r="B124" s="12" t="str">
        <f t="shared" si="12"/>
        <v>ГБОУ СОШ №544</v>
      </c>
      <c r="C124" s="6">
        <f t="shared" si="12"/>
        <v>11544</v>
      </c>
      <c r="D124" s="6" t="str">
        <f t="shared" si="12"/>
        <v>СОШ с углуб.</v>
      </c>
      <c r="E124" s="8" t="str">
        <f t="shared" si="12"/>
        <v>2б</v>
      </c>
      <c r="F124" s="8">
        <f t="shared" si="12"/>
        <v>161</v>
      </c>
      <c r="G124" s="8">
        <f t="shared" si="12"/>
        <v>154</v>
      </c>
      <c r="H124" s="9"/>
      <c r="I124" s="9">
        <v>2</v>
      </c>
      <c r="J124" s="10">
        <v>1</v>
      </c>
      <c r="K124" s="10"/>
      <c r="L124" s="9"/>
      <c r="M124" s="9">
        <v>2</v>
      </c>
      <c r="N124" s="10">
        <v>1</v>
      </c>
      <c r="O124" s="10"/>
      <c r="P124" s="9">
        <v>2</v>
      </c>
      <c r="Q124" s="9"/>
      <c r="R124" s="10">
        <v>1</v>
      </c>
      <c r="S124" s="10"/>
      <c r="T124" s="9">
        <v>0</v>
      </c>
      <c r="U124" s="9"/>
      <c r="V124" s="11">
        <f t="shared" si="10"/>
        <v>9</v>
      </c>
    </row>
    <row r="125" spans="1:22" x14ac:dyDescent="0.25">
      <c r="A125" s="4" t="str">
        <f t="shared" si="12"/>
        <v>Московский</v>
      </c>
      <c r="B125" s="12" t="str">
        <f t="shared" si="12"/>
        <v>ГБОУ СОШ №544</v>
      </c>
      <c r="C125" s="6">
        <f t="shared" si="12"/>
        <v>11544</v>
      </c>
      <c r="D125" s="6" t="str">
        <f t="shared" si="12"/>
        <v>СОШ с углуб.</v>
      </c>
      <c r="E125" s="8" t="str">
        <f t="shared" si="12"/>
        <v>2б</v>
      </c>
      <c r="F125" s="8">
        <f t="shared" si="12"/>
        <v>161</v>
      </c>
      <c r="G125" s="8">
        <f t="shared" si="12"/>
        <v>154</v>
      </c>
      <c r="H125" s="9">
        <v>1</v>
      </c>
      <c r="I125" s="9"/>
      <c r="J125" s="10">
        <v>1</v>
      </c>
      <c r="K125" s="10"/>
      <c r="L125" s="9"/>
      <c r="M125" s="9">
        <v>2</v>
      </c>
      <c r="N125" s="10"/>
      <c r="O125" s="10">
        <v>1</v>
      </c>
      <c r="P125" s="9">
        <v>2</v>
      </c>
      <c r="Q125" s="9"/>
      <c r="R125" s="10">
        <v>1</v>
      </c>
      <c r="S125" s="10"/>
      <c r="T125" s="9">
        <v>1</v>
      </c>
      <c r="U125" s="9"/>
      <c r="V125" s="11">
        <f t="shared" si="10"/>
        <v>9</v>
      </c>
    </row>
    <row r="126" spans="1:22" x14ac:dyDescent="0.25">
      <c r="A126" s="4" t="str">
        <f t="shared" si="12"/>
        <v>Московский</v>
      </c>
      <c r="B126" s="12" t="str">
        <f t="shared" si="12"/>
        <v>ГБОУ СОШ №544</v>
      </c>
      <c r="C126" s="6">
        <f t="shared" si="12"/>
        <v>11544</v>
      </c>
      <c r="D126" s="6" t="str">
        <f t="shared" si="12"/>
        <v>СОШ с углуб.</v>
      </c>
      <c r="E126" s="8" t="str">
        <f t="shared" si="12"/>
        <v>2б</v>
      </c>
      <c r="F126" s="8">
        <f t="shared" si="12"/>
        <v>161</v>
      </c>
      <c r="G126" s="8">
        <f t="shared" si="12"/>
        <v>154</v>
      </c>
      <c r="H126" s="9">
        <v>2</v>
      </c>
      <c r="I126" s="9"/>
      <c r="J126" s="10"/>
      <c r="K126" s="10">
        <v>1</v>
      </c>
      <c r="L126" s="9">
        <v>2</v>
      </c>
      <c r="M126" s="9"/>
      <c r="N126" s="10">
        <v>1</v>
      </c>
      <c r="O126" s="10"/>
      <c r="P126" s="9">
        <v>0</v>
      </c>
      <c r="Q126" s="9"/>
      <c r="R126" s="10">
        <v>1</v>
      </c>
      <c r="S126" s="10"/>
      <c r="T126" s="9">
        <v>1</v>
      </c>
      <c r="U126" s="9"/>
      <c r="V126" s="11">
        <f t="shared" si="10"/>
        <v>8</v>
      </c>
    </row>
    <row r="127" spans="1:22" x14ac:dyDescent="0.25">
      <c r="A127" s="4" t="str">
        <f t="shared" si="12"/>
        <v>Московский</v>
      </c>
      <c r="B127" s="12" t="str">
        <f t="shared" si="12"/>
        <v>ГБОУ СОШ №544</v>
      </c>
      <c r="C127" s="6">
        <f t="shared" si="12"/>
        <v>11544</v>
      </c>
      <c r="D127" s="6" t="str">
        <f t="shared" si="12"/>
        <v>СОШ с углуб.</v>
      </c>
      <c r="E127" s="8" t="str">
        <f t="shared" si="12"/>
        <v>2б</v>
      </c>
      <c r="F127" s="8">
        <f t="shared" si="12"/>
        <v>161</v>
      </c>
      <c r="G127" s="8">
        <f t="shared" si="12"/>
        <v>154</v>
      </c>
      <c r="H127" s="9">
        <v>2</v>
      </c>
      <c r="I127" s="9"/>
      <c r="J127" s="10">
        <v>0</v>
      </c>
      <c r="K127" s="10"/>
      <c r="L127" s="9">
        <v>2</v>
      </c>
      <c r="M127" s="9"/>
      <c r="N127" s="10">
        <v>1</v>
      </c>
      <c r="O127" s="10"/>
      <c r="P127" s="9">
        <v>0</v>
      </c>
      <c r="Q127" s="9"/>
      <c r="R127" s="10">
        <v>1</v>
      </c>
      <c r="S127" s="10"/>
      <c r="T127" s="9">
        <v>0</v>
      </c>
      <c r="U127" s="9"/>
      <c r="V127" s="11">
        <f t="shared" si="10"/>
        <v>6</v>
      </c>
    </row>
    <row r="128" spans="1:22" x14ac:dyDescent="0.25">
      <c r="A128" s="4" t="str">
        <f t="shared" si="12"/>
        <v>Московский</v>
      </c>
      <c r="B128" s="12" t="str">
        <f t="shared" si="12"/>
        <v>ГБОУ СОШ №544</v>
      </c>
      <c r="C128" s="6">
        <f t="shared" si="12"/>
        <v>11544</v>
      </c>
      <c r="D128" s="6" t="str">
        <f t="shared" si="12"/>
        <v>СОШ с углуб.</v>
      </c>
      <c r="E128" s="13" t="s">
        <v>24</v>
      </c>
      <c r="F128" s="8">
        <f t="shared" si="12"/>
        <v>161</v>
      </c>
      <c r="G128" s="8">
        <f t="shared" si="12"/>
        <v>154</v>
      </c>
      <c r="H128" s="9">
        <v>2</v>
      </c>
      <c r="I128" s="9"/>
      <c r="J128" s="10"/>
      <c r="K128" s="10">
        <v>1</v>
      </c>
      <c r="L128" s="9">
        <v>2</v>
      </c>
      <c r="M128" s="9"/>
      <c r="N128" s="10">
        <v>1</v>
      </c>
      <c r="O128" s="10"/>
      <c r="P128" s="9">
        <v>2</v>
      </c>
      <c r="Q128" s="9"/>
      <c r="R128" s="10">
        <v>1</v>
      </c>
      <c r="S128" s="10"/>
      <c r="T128" s="9">
        <v>0</v>
      </c>
      <c r="U128" s="9"/>
      <c r="V128" s="11">
        <f>IF(COUNTBLANK(H128:U128)&lt;=7,SUM(H128:U128),"Не писал")</f>
        <v>9</v>
      </c>
    </row>
    <row r="129" spans="1:22" x14ac:dyDescent="0.25">
      <c r="A129" s="4" t="str">
        <f t="shared" si="12"/>
        <v>Московский</v>
      </c>
      <c r="B129" s="12" t="str">
        <f t="shared" si="12"/>
        <v>ГБОУ СОШ №544</v>
      </c>
      <c r="C129" s="6">
        <f t="shared" si="12"/>
        <v>11544</v>
      </c>
      <c r="D129" s="6" t="str">
        <f t="shared" si="12"/>
        <v>СОШ с углуб.</v>
      </c>
      <c r="E129" s="8" t="str">
        <f t="shared" si="12"/>
        <v>2в</v>
      </c>
      <c r="F129" s="8">
        <f t="shared" si="12"/>
        <v>161</v>
      </c>
      <c r="G129" s="8">
        <f t="shared" si="12"/>
        <v>154</v>
      </c>
      <c r="H129" s="9">
        <v>1</v>
      </c>
      <c r="I129" s="9"/>
      <c r="J129" s="10"/>
      <c r="K129" s="10">
        <v>1</v>
      </c>
      <c r="L129" s="9">
        <v>2</v>
      </c>
      <c r="M129" s="9"/>
      <c r="N129" s="10">
        <v>1</v>
      </c>
      <c r="O129" s="10"/>
      <c r="P129" s="9">
        <v>2</v>
      </c>
      <c r="Q129" s="9"/>
      <c r="R129" s="10">
        <v>1</v>
      </c>
      <c r="S129" s="10"/>
      <c r="T129" s="9">
        <v>0</v>
      </c>
      <c r="U129" s="9"/>
      <c r="V129" s="11">
        <f t="shared" ref="V129:V157" si="13">IF(COUNTBLANK(H129:U129)&lt;=7,SUM(H129:U129),"Не писал")</f>
        <v>8</v>
      </c>
    </row>
    <row r="130" spans="1:22" x14ac:dyDescent="0.25">
      <c r="A130" s="4" t="str">
        <f t="shared" si="12"/>
        <v>Московский</v>
      </c>
      <c r="B130" s="12" t="str">
        <f t="shared" si="12"/>
        <v>ГБОУ СОШ №544</v>
      </c>
      <c r="C130" s="6">
        <f t="shared" si="12"/>
        <v>11544</v>
      </c>
      <c r="D130" s="6" t="str">
        <f t="shared" si="12"/>
        <v>СОШ с углуб.</v>
      </c>
      <c r="E130" s="8" t="str">
        <f t="shared" si="12"/>
        <v>2в</v>
      </c>
      <c r="F130" s="8">
        <f t="shared" si="12"/>
        <v>161</v>
      </c>
      <c r="G130" s="8">
        <f t="shared" si="12"/>
        <v>154</v>
      </c>
      <c r="H130" s="9">
        <v>2</v>
      </c>
      <c r="I130" s="9"/>
      <c r="J130" s="10"/>
      <c r="K130" s="10">
        <v>1</v>
      </c>
      <c r="L130" s="9"/>
      <c r="M130" s="9">
        <v>2</v>
      </c>
      <c r="N130" s="10"/>
      <c r="O130" s="10">
        <v>1</v>
      </c>
      <c r="P130" s="9">
        <v>0</v>
      </c>
      <c r="Q130" s="9"/>
      <c r="R130" s="10">
        <v>1</v>
      </c>
      <c r="S130" s="10"/>
      <c r="T130" s="9">
        <v>2</v>
      </c>
      <c r="U130" s="9"/>
      <c r="V130" s="11">
        <f t="shared" si="13"/>
        <v>9</v>
      </c>
    </row>
    <row r="131" spans="1:22" x14ac:dyDescent="0.25">
      <c r="A131" s="4" t="str">
        <f t="shared" si="12"/>
        <v>Московский</v>
      </c>
      <c r="B131" s="12" t="str">
        <f t="shared" si="12"/>
        <v>ГБОУ СОШ №544</v>
      </c>
      <c r="C131" s="6">
        <f t="shared" si="12"/>
        <v>11544</v>
      </c>
      <c r="D131" s="6" t="str">
        <f t="shared" si="12"/>
        <v>СОШ с углуб.</v>
      </c>
      <c r="E131" s="8" t="str">
        <f t="shared" si="12"/>
        <v>2в</v>
      </c>
      <c r="F131" s="8">
        <f t="shared" si="12"/>
        <v>161</v>
      </c>
      <c r="G131" s="8">
        <f t="shared" si="12"/>
        <v>154</v>
      </c>
      <c r="H131" s="9">
        <v>2</v>
      </c>
      <c r="I131" s="9"/>
      <c r="J131" s="10"/>
      <c r="K131" s="10">
        <v>1</v>
      </c>
      <c r="L131" s="9"/>
      <c r="M131" s="9">
        <v>1</v>
      </c>
      <c r="N131" s="10"/>
      <c r="O131" s="10">
        <v>1</v>
      </c>
      <c r="P131" s="9">
        <v>2</v>
      </c>
      <c r="Q131" s="9"/>
      <c r="R131" s="10">
        <v>1</v>
      </c>
      <c r="S131" s="10"/>
      <c r="T131" s="9">
        <v>2</v>
      </c>
      <c r="U131" s="9"/>
      <c r="V131" s="11">
        <f t="shared" si="13"/>
        <v>10</v>
      </c>
    </row>
    <row r="132" spans="1:22" x14ac:dyDescent="0.25">
      <c r="A132" s="4" t="str">
        <f t="shared" si="12"/>
        <v>Московский</v>
      </c>
      <c r="B132" s="12" t="str">
        <f t="shared" si="12"/>
        <v>ГБОУ СОШ №544</v>
      </c>
      <c r="C132" s="6">
        <f t="shared" si="12"/>
        <v>11544</v>
      </c>
      <c r="D132" s="6" t="str">
        <f t="shared" si="12"/>
        <v>СОШ с углуб.</v>
      </c>
      <c r="E132" s="8" t="str">
        <f t="shared" si="12"/>
        <v>2в</v>
      </c>
      <c r="F132" s="8">
        <f t="shared" si="12"/>
        <v>161</v>
      </c>
      <c r="G132" s="8">
        <f t="shared" si="12"/>
        <v>154</v>
      </c>
      <c r="H132" s="9">
        <v>2</v>
      </c>
      <c r="I132" s="9"/>
      <c r="J132" s="10"/>
      <c r="K132" s="10">
        <v>1</v>
      </c>
      <c r="L132" s="9">
        <v>2</v>
      </c>
      <c r="M132" s="9"/>
      <c r="N132" s="10">
        <v>1</v>
      </c>
      <c r="O132" s="10"/>
      <c r="P132" s="9">
        <v>2</v>
      </c>
      <c r="Q132" s="9"/>
      <c r="R132" s="10"/>
      <c r="S132" s="10">
        <v>1</v>
      </c>
      <c r="T132" s="9">
        <v>2</v>
      </c>
      <c r="U132" s="9"/>
      <c r="V132" s="11">
        <f t="shared" si="13"/>
        <v>11</v>
      </c>
    </row>
    <row r="133" spans="1:22" x14ac:dyDescent="0.25">
      <c r="A133" s="4" t="str">
        <f t="shared" si="12"/>
        <v>Московский</v>
      </c>
      <c r="B133" s="12" t="str">
        <f t="shared" si="12"/>
        <v>ГБОУ СОШ №544</v>
      </c>
      <c r="C133" s="6">
        <f t="shared" si="12"/>
        <v>11544</v>
      </c>
      <c r="D133" s="6" t="str">
        <f t="shared" si="12"/>
        <v>СОШ с углуб.</v>
      </c>
      <c r="E133" s="8" t="str">
        <f t="shared" si="12"/>
        <v>2в</v>
      </c>
      <c r="F133" s="8">
        <f t="shared" si="12"/>
        <v>161</v>
      </c>
      <c r="G133" s="8">
        <f t="shared" si="12"/>
        <v>154</v>
      </c>
      <c r="H133" s="9">
        <v>1</v>
      </c>
      <c r="I133" s="9"/>
      <c r="J133" s="10">
        <v>1</v>
      </c>
      <c r="K133" s="10"/>
      <c r="L133" s="9"/>
      <c r="M133" s="9">
        <v>0</v>
      </c>
      <c r="N133" s="10">
        <v>1</v>
      </c>
      <c r="O133" s="10"/>
      <c r="P133" s="9">
        <v>2</v>
      </c>
      <c r="Q133" s="9"/>
      <c r="R133" s="10">
        <v>1</v>
      </c>
      <c r="S133" s="10"/>
      <c r="T133" s="9">
        <v>2</v>
      </c>
      <c r="U133" s="9"/>
      <c r="V133" s="11">
        <f t="shared" si="13"/>
        <v>8</v>
      </c>
    </row>
    <row r="134" spans="1:22" x14ac:dyDescent="0.25">
      <c r="A134" s="4" t="str">
        <f t="shared" ref="A134:G149" si="14">A133</f>
        <v>Московский</v>
      </c>
      <c r="B134" s="12" t="str">
        <f t="shared" si="14"/>
        <v>ГБОУ СОШ №544</v>
      </c>
      <c r="C134" s="6">
        <f t="shared" si="14"/>
        <v>11544</v>
      </c>
      <c r="D134" s="6" t="str">
        <f t="shared" si="14"/>
        <v>СОШ с углуб.</v>
      </c>
      <c r="E134" s="8" t="str">
        <f t="shared" si="14"/>
        <v>2в</v>
      </c>
      <c r="F134" s="8">
        <f t="shared" si="14"/>
        <v>161</v>
      </c>
      <c r="G134" s="8">
        <f t="shared" si="14"/>
        <v>154</v>
      </c>
      <c r="H134" s="9">
        <v>2</v>
      </c>
      <c r="I134" s="9"/>
      <c r="J134" s="10">
        <v>1</v>
      </c>
      <c r="K134" s="10"/>
      <c r="L134" s="9">
        <v>2</v>
      </c>
      <c r="M134" s="9"/>
      <c r="N134" s="10">
        <v>1</v>
      </c>
      <c r="O134" s="10"/>
      <c r="P134" s="9"/>
      <c r="Q134" s="9">
        <v>1</v>
      </c>
      <c r="R134" s="10"/>
      <c r="S134" s="10">
        <v>0</v>
      </c>
      <c r="T134" s="9">
        <v>2</v>
      </c>
      <c r="U134" s="9"/>
      <c r="V134" s="11">
        <f t="shared" si="13"/>
        <v>9</v>
      </c>
    </row>
    <row r="135" spans="1:22" x14ac:dyDescent="0.25">
      <c r="A135" s="4" t="str">
        <f t="shared" si="14"/>
        <v>Московский</v>
      </c>
      <c r="B135" s="12" t="str">
        <f t="shared" si="14"/>
        <v>ГБОУ СОШ №544</v>
      </c>
      <c r="C135" s="6">
        <f t="shared" si="14"/>
        <v>11544</v>
      </c>
      <c r="D135" s="6" t="str">
        <f t="shared" si="14"/>
        <v>СОШ с углуб.</v>
      </c>
      <c r="E135" s="8" t="str">
        <f t="shared" si="14"/>
        <v>2в</v>
      </c>
      <c r="F135" s="8">
        <f t="shared" si="14"/>
        <v>161</v>
      </c>
      <c r="G135" s="8">
        <f t="shared" si="14"/>
        <v>154</v>
      </c>
      <c r="H135" s="9">
        <v>1</v>
      </c>
      <c r="I135" s="9"/>
      <c r="J135" s="10"/>
      <c r="K135" s="10">
        <v>1</v>
      </c>
      <c r="L135" s="9"/>
      <c r="M135" s="9">
        <v>1</v>
      </c>
      <c r="N135" s="10">
        <v>1</v>
      </c>
      <c r="O135" s="10"/>
      <c r="P135" s="9">
        <v>2</v>
      </c>
      <c r="Q135" s="9"/>
      <c r="R135" s="10">
        <v>1</v>
      </c>
      <c r="S135" s="10"/>
      <c r="T135" s="9">
        <v>1</v>
      </c>
      <c r="U135" s="9"/>
      <c r="V135" s="11">
        <f t="shared" si="13"/>
        <v>8</v>
      </c>
    </row>
    <row r="136" spans="1:22" x14ac:dyDescent="0.25">
      <c r="A136" s="4" t="str">
        <f t="shared" si="14"/>
        <v>Московский</v>
      </c>
      <c r="B136" s="12" t="str">
        <f t="shared" si="14"/>
        <v>ГБОУ СОШ №544</v>
      </c>
      <c r="C136" s="6">
        <f t="shared" si="14"/>
        <v>11544</v>
      </c>
      <c r="D136" s="6" t="str">
        <f t="shared" si="14"/>
        <v>СОШ с углуб.</v>
      </c>
      <c r="E136" s="8" t="str">
        <f t="shared" si="14"/>
        <v>2в</v>
      </c>
      <c r="F136" s="8">
        <f t="shared" si="14"/>
        <v>161</v>
      </c>
      <c r="G136" s="8">
        <f t="shared" si="14"/>
        <v>154</v>
      </c>
      <c r="H136" s="9">
        <v>2</v>
      </c>
      <c r="I136" s="9"/>
      <c r="J136" s="10">
        <v>1</v>
      </c>
      <c r="K136" s="10"/>
      <c r="L136" s="9">
        <v>2</v>
      </c>
      <c r="M136" s="9"/>
      <c r="N136" s="10">
        <v>1</v>
      </c>
      <c r="O136" s="10"/>
      <c r="P136" s="9">
        <v>2</v>
      </c>
      <c r="Q136" s="9"/>
      <c r="R136" s="10">
        <v>1</v>
      </c>
      <c r="S136" s="10"/>
      <c r="T136" s="9"/>
      <c r="U136" s="9">
        <v>2</v>
      </c>
      <c r="V136" s="11">
        <f t="shared" si="13"/>
        <v>11</v>
      </c>
    </row>
    <row r="137" spans="1:22" x14ac:dyDescent="0.25">
      <c r="A137" s="4" t="str">
        <f t="shared" si="14"/>
        <v>Московский</v>
      </c>
      <c r="B137" s="12" t="str">
        <f t="shared" si="14"/>
        <v>ГБОУ СОШ №544</v>
      </c>
      <c r="C137" s="6">
        <f t="shared" si="14"/>
        <v>11544</v>
      </c>
      <c r="D137" s="6" t="str">
        <f t="shared" si="14"/>
        <v>СОШ с углуб.</v>
      </c>
      <c r="E137" s="8" t="str">
        <f t="shared" si="14"/>
        <v>2в</v>
      </c>
      <c r="F137" s="8">
        <f t="shared" si="14"/>
        <v>161</v>
      </c>
      <c r="G137" s="8">
        <f t="shared" si="14"/>
        <v>154</v>
      </c>
      <c r="H137" s="9">
        <v>2</v>
      </c>
      <c r="I137" s="9"/>
      <c r="J137" s="10"/>
      <c r="K137" s="10">
        <v>1</v>
      </c>
      <c r="L137" s="9">
        <v>2</v>
      </c>
      <c r="M137" s="9"/>
      <c r="N137" s="10">
        <v>1</v>
      </c>
      <c r="O137" s="10"/>
      <c r="P137" s="9">
        <v>0</v>
      </c>
      <c r="Q137" s="9"/>
      <c r="R137" s="10"/>
      <c r="S137" s="10">
        <v>0</v>
      </c>
      <c r="T137" s="9">
        <v>0</v>
      </c>
      <c r="U137" s="9"/>
      <c r="V137" s="11">
        <f t="shared" si="13"/>
        <v>6</v>
      </c>
    </row>
    <row r="138" spans="1:22" x14ac:dyDescent="0.25">
      <c r="A138" s="4" t="str">
        <f t="shared" si="14"/>
        <v>Московский</v>
      </c>
      <c r="B138" s="12" t="str">
        <f t="shared" si="14"/>
        <v>ГБОУ СОШ №544</v>
      </c>
      <c r="C138" s="6">
        <f t="shared" si="14"/>
        <v>11544</v>
      </c>
      <c r="D138" s="6" t="str">
        <f t="shared" si="14"/>
        <v>СОШ с углуб.</v>
      </c>
      <c r="E138" s="8" t="str">
        <f t="shared" si="14"/>
        <v>2в</v>
      </c>
      <c r="F138" s="8">
        <f t="shared" si="14"/>
        <v>161</v>
      </c>
      <c r="G138" s="8">
        <f t="shared" si="14"/>
        <v>154</v>
      </c>
      <c r="H138" s="9">
        <v>2</v>
      </c>
      <c r="I138" s="9"/>
      <c r="J138" s="10">
        <v>1</v>
      </c>
      <c r="K138" s="10"/>
      <c r="L138" s="9"/>
      <c r="M138" s="9">
        <v>2</v>
      </c>
      <c r="N138" s="10">
        <v>1</v>
      </c>
      <c r="O138" s="10"/>
      <c r="P138" s="9">
        <v>2</v>
      </c>
      <c r="Q138" s="9"/>
      <c r="R138" s="10">
        <v>1</v>
      </c>
      <c r="S138" s="10"/>
      <c r="T138" s="9">
        <v>2</v>
      </c>
      <c r="U138" s="9"/>
      <c r="V138" s="11">
        <f t="shared" si="13"/>
        <v>11</v>
      </c>
    </row>
    <row r="139" spans="1:22" x14ac:dyDescent="0.25">
      <c r="A139" s="4" t="str">
        <f t="shared" si="14"/>
        <v>Московский</v>
      </c>
      <c r="B139" s="12" t="str">
        <f t="shared" si="14"/>
        <v>ГБОУ СОШ №544</v>
      </c>
      <c r="C139" s="6">
        <f t="shared" si="14"/>
        <v>11544</v>
      </c>
      <c r="D139" s="6" t="str">
        <f t="shared" si="14"/>
        <v>СОШ с углуб.</v>
      </c>
      <c r="E139" s="8" t="str">
        <f t="shared" si="14"/>
        <v>2в</v>
      </c>
      <c r="F139" s="8">
        <f t="shared" si="14"/>
        <v>161</v>
      </c>
      <c r="G139" s="8">
        <f t="shared" si="14"/>
        <v>154</v>
      </c>
      <c r="H139" s="9">
        <v>2</v>
      </c>
      <c r="I139" s="9"/>
      <c r="J139" s="10">
        <v>1</v>
      </c>
      <c r="K139" s="10"/>
      <c r="L139" s="9"/>
      <c r="M139" s="9">
        <v>1</v>
      </c>
      <c r="N139" s="10">
        <v>1</v>
      </c>
      <c r="O139" s="10"/>
      <c r="P139" s="9">
        <v>2</v>
      </c>
      <c r="Q139" s="9"/>
      <c r="R139" s="10">
        <v>1</v>
      </c>
      <c r="S139" s="10"/>
      <c r="T139" s="9">
        <v>2</v>
      </c>
      <c r="U139" s="9"/>
      <c r="V139" s="11">
        <f t="shared" si="13"/>
        <v>10</v>
      </c>
    </row>
    <row r="140" spans="1:22" x14ac:dyDescent="0.25">
      <c r="A140" s="4" t="str">
        <f t="shared" si="14"/>
        <v>Московский</v>
      </c>
      <c r="B140" s="12" t="str">
        <f t="shared" si="14"/>
        <v>ГБОУ СОШ №544</v>
      </c>
      <c r="C140" s="6">
        <f t="shared" si="14"/>
        <v>11544</v>
      </c>
      <c r="D140" s="6" t="str">
        <f t="shared" si="14"/>
        <v>СОШ с углуб.</v>
      </c>
      <c r="E140" s="8" t="str">
        <f t="shared" si="14"/>
        <v>2в</v>
      </c>
      <c r="F140" s="8">
        <f t="shared" si="14"/>
        <v>161</v>
      </c>
      <c r="G140" s="8">
        <f t="shared" si="14"/>
        <v>154</v>
      </c>
      <c r="H140" s="9">
        <v>0</v>
      </c>
      <c r="I140" s="9"/>
      <c r="J140" s="10">
        <v>1</v>
      </c>
      <c r="K140" s="10"/>
      <c r="L140" s="9"/>
      <c r="M140" s="9">
        <v>0</v>
      </c>
      <c r="N140" s="10">
        <v>1</v>
      </c>
      <c r="O140" s="10"/>
      <c r="P140" s="9">
        <v>0</v>
      </c>
      <c r="Q140" s="9"/>
      <c r="R140" s="10">
        <v>1</v>
      </c>
      <c r="S140" s="10"/>
      <c r="T140" s="9">
        <v>0</v>
      </c>
      <c r="U140" s="9"/>
      <c r="V140" s="11">
        <f t="shared" si="13"/>
        <v>3</v>
      </c>
    </row>
    <row r="141" spans="1:22" x14ac:dyDescent="0.25">
      <c r="A141" s="4" t="str">
        <f t="shared" si="14"/>
        <v>Московский</v>
      </c>
      <c r="B141" s="12" t="str">
        <f t="shared" si="14"/>
        <v>ГБОУ СОШ №544</v>
      </c>
      <c r="C141" s="6">
        <f t="shared" si="14"/>
        <v>11544</v>
      </c>
      <c r="D141" s="6" t="str">
        <f t="shared" si="14"/>
        <v>СОШ с углуб.</v>
      </c>
      <c r="E141" s="8" t="str">
        <f t="shared" si="14"/>
        <v>2в</v>
      </c>
      <c r="F141" s="8">
        <f t="shared" si="14"/>
        <v>161</v>
      </c>
      <c r="G141" s="8">
        <f t="shared" si="14"/>
        <v>154</v>
      </c>
      <c r="H141" s="9"/>
      <c r="I141" s="9">
        <v>2</v>
      </c>
      <c r="J141" s="10">
        <v>1</v>
      </c>
      <c r="K141" s="10"/>
      <c r="L141" s="9">
        <v>2</v>
      </c>
      <c r="M141" s="9"/>
      <c r="N141" s="10">
        <v>1</v>
      </c>
      <c r="O141" s="10"/>
      <c r="P141" s="9"/>
      <c r="Q141" s="9">
        <v>2</v>
      </c>
      <c r="R141" s="10"/>
      <c r="S141" s="10">
        <v>0</v>
      </c>
      <c r="T141" s="9"/>
      <c r="U141" s="9">
        <v>2</v>
      </c>
      <c r="V141" s="11">
        <f t="shared" si="13"/>
        <v>10</v>
      </c>
    </row>
    <row r="142" spans="1:22" x14ac:dyDescent="0.25">
      <c r="A142" s="4" t="str">
        <f t="shared" si="14"/>
        <v>Московский</v>
      </c>
      <c r="B142" s="12" t="str">
        <f t="shared" si="14"/>
        <v>ГБОУ СОШ №544</v>
      </c>
      <c r="C142" s="6">
        <f t="shared" si="14"/>
        <v>11544</v>
      </c>
      <c r="D142" s="6" t="str">
        <f t="shared" si="14"/>
        <v>СОШ с углуб.</v>
      </c>
      <c r="E142" s="8" t="str">
        <f t="shared" si="14"/>
        <v>2в</v>
      </c>
      <c r="F142" s="8">
        <f t="shared" si="14"/>
        <v>161</v>
      </c>
      <c r="G142" s="8">
        <f t="shared" si="14"/>
        <v>154</v>
      </c>
      <c r="H142" s="9"/>
      <c r="I142" s="9">
        <v>2</v>
      </c>
      <c r="J142" s="10">
        <v>1</v>
      </c>
      <c r="K142" s="10"/>
      <c r="L142" s="9">
        <v>2</v>
      </c>
      <c r="M142" s="9"/>
      <c r="N142" s="10">
        <v>1</v>
      </c>
      <c r="O142" s="10"/>
      <c r="P142" s="9">
        <v>2</v>
      </c>
      <c r="Q142" s="9"/>
      <c r="R142" s="10">
        <v>1</v>
      </c>
      <c r="S142" s="10"/>
      <c r="T142" s="9">
        <v>1</v>
      </c>
      <c r="U142" s="9"/>
      <c r="V142" s="11">
        <f t="shared" si="13"/>
        <v>10</v>
      </c>
    </row>
    <row r="143" spans="1:22" x14ac:dyDescent="0.25">
      <c r="A143" s="4" t="str">
        <f t="shared" si="14"/>
        <v>Московский</v>
      </c>
      <c r="B143" s="12" t="str">
        <f t="shared" si="14"/>
        <v>ГБОУ СОШ №544</v>
      </c>
      <c r="C143" s="6">
        <f t="shared" si="14"/>
        <v>11544</v>
      </c>
      <c r="D143" s="6" t="str">
        <f t="shared" si="14"/>
        <v>СОШ с углуб.</v>
      </c>
      <c r="E143" s="8" t="str">
        <f t="shared" si="14"/>
        <v>2в</v>
      </c>
      <c r="F143" s="8">
        <f t="shared" si="14"/>
        <v>161</v>
      </c>
      <c r="G143" s="8">
        <f t="shared" si="14"/>
        <v>154</v>
      </c>
      <c r="H143" s="9">
        <v>1</v>
      </c>
      <c r="I143" s="9"/>
      <c r="J143" s="10"/>
      <c r="K143" s="10">
        <v>1</v>
      </c>
      <c r="L143" s="9"/>
      <c r="M143" s="9">
        <v>2</v>
      </c>
      <c r="N143" s="10"/>
      <c r="O143" s="10">
        <v>0</v>
      </c>
      <c r="P143" s="9">
        <v>2</v>
      </c>
      <c r="Q143" s="9"/>
      <c r="R143" s="10">
        <v>1</v>
      </c>
      <c r="S143" s="10"/>
      <c r="T143" s="9"/>
      <c r="U143" s="9">
        <v>0</v>
      </c>
      <c r="V143" s="11">
        <f t="shared" si="13"/>
        <v>7</v>
      </c>
    </row>
    <row r="144" spans="1:22" x14ac:dyDescent="0.25">
      <c r="A144" s="4" t="str">
        <f t="shared" si="14"/>
        <v>Московский</v>
      </c>
      <c r="B144" s="12" t="str">
        <f t="shared" si="14"/>
        <v>ГБОУ СОШ №544</v>
      </c>
      <c r="C144" s="6">
        <f t="shared" si="14"/>
        <v>11544</v>
      </c>
      <c r="D144" s="6" t="str">
        <f t="shared" si="14"/>
        <v>СОШ с углуб.</v>
      </c>
      <c r="E144" s="8" t="str">
        <f t="shared" si="14"/>
        <v>2в</v>
      </c>
      <c r="F144" s="8">
        <f t="shared" si="14"/>
        <v>161</v>
      </c>
      <c r="G144" s="8">
        <f t="shared" si="14"/>
        <v>154</v>
      </c>
      <c r="H144" s="9"/>
      <c r="I144" s="9">
        <v>0</v>
      </c>
      <c r="J144" s="10"/>
      <c r="K144" s="10">
        <v>1</v>
      </c>
      <c r="L144" s="9"/>
      <c r="M144" s="9">
        <v>0</v>
      </c>
      <c r="N144" s="10"/>
      <c r="O144" s="10">
        <v>0</v>
      </c>
      <c r="P144" s="9"/>
      <c r="Q144" s="9">
        <v>0</v>
      </c>
      <c r="R144" s="10">
        <v>0</v>
      </c>
      <c r="S144" s="10"/>
      <c r="T144" s="9">
        <v>0</v>
      </c>
      <c r="U144" s="9"/>
      <c r="V144" s="11">
        <v>1</v>
      </c>
    </row>
    <row r="145" spans="1:22" x14ac:dyDescent="0.25">
      <c r="A145" s="4" t="str">
        <f t="shared" si="14"/>
        <v>Московский</v>
      </c>
      <c r="B145" s="12" t="str">
        <f t="shared" si="14"/>
        <v>ГБОУ СОШ №544</v>
      </c>
      <c r="C145" s="6">
        <f t="shared" si="14"/>
        <v>11544</v>
      </c>
      <c r="D145" s="6" t="str">
        <f t="shared" si="14"/>
        <v>СОШ с углуб.</v>
      </c>
      <c r="E145" s="8" t="str">
        <f t="shared" si="14"/>
        <v>2в</v>
      </c>
      <c r="F145" s="8">
        <f t="shared" si="14"/>
        <v>161</v>
      </c>
      <c r="G145" s="8">
        <f t="shared" si="14"/>
        <v>154</v>
      </c>
      <c r="H145" s="9">
        <v>0</v>
      </c>
      <c r="I145" s="9"/>
      <c r="J145" s="10"/>
      <c r="K145" s="10">
        <v>1</v>
      </c>
      <c r="L145" s="9"/>
      <c r="M145" s="9">
        <v>1</v>
      </c>
      <c r="N145" s="10">
        <v>1</v>
      </c>
      <c r="O145" s="10"/>
      <c r="P145" s="9"/>
      <c r="Q145" s="9">
        <v>2</v>
      </c>
      <c r="R145" s="10">
        <v>1</v>
      </c>
      <c r="S145" s="10"/>
      <c r="T145" s="9">
        <v>2</v>
      </c>
      <c r="U145" s="9"/>
      <c r="V145" s="11">
        <f t="shared" si="13"/>
        <v>8</v>
      </c>
    </row>
    <row r="146" spans="1:22" x14ac:dyDescent="0.25">
      <c r="A146" s="4" t="str">
        <f t="shared" si="14"/>
        <v>Московский</v>
      </c>
      <c r="B146" s="12" t="str">
        <f t="shared" si="14"/>
        <v>ГБОУ СОШ №544</v>
      </c>
      <c r="C146" s="6">
        <f t="shared" si="14"/>
        <v>11544</v>
      </c>
      <c r="D146" s="6" t="str">
        <f t="shared" si="14"/>
        <v>СОШ с углуб.</v>
      </c>
      <c r="E146" s="8" t="str">
        <f t="shared" si="14"/>
        <v>2в</v>
      </c>
      <c r="F146" s="8">
        <f t="shared" si="14"/>
        <v>161</v>
      </c>
      <c r="G146" s="8">
        <f t="shared" si="14"/>
        <v>154</v>
      </c>
      <c r="H146" s="9">
        <v>2</v>
      </c>
      <c r="I146" s="9"/>
      <c r="J146" s="10"/>
      <c r="K146" s="10">
        <v>1</v>
      </c>
      <c r="L146" s="9"/>
      <c r="M146" s="9">
        <v>1</v>
      </c>
      <c r="N146" s="10">
        <v>1</v>
      </c>
      <c r="O146" s="10"/>
      <c r="P146" s="9">
        <v>2</v>
      </c>
      <c r="Q146" s="9"/>
      <c r="R146" s="10">
        <v>1</v>
      </c>
      <c r="S146" s="10"/>
      <c r="T146" s="9">
        <v>0</v>
      </c>
      <c r="U146" s="9"/>
      <c r="V146" s="11">
        <f t="shared" si="13"/>
        <v>8</v>
      </c>
    </row>
    <row r="147" spans="1:22" x14ac:dyDescent="0.25">
      <c r="A147" s="4" t="str">
        <f t="shared" si="14"/>
        <v>Московский</v>
      </c>
      <c r="B147" s="12" t="str">
        <f t="shared" si="14"/>
        <v>ГБОУ СОШ №544</v>
      </c>
      <c r="C147" s="6">
        <f t="shared" si="14"/>
        <v>11544</v>
      </c>
      <c r="D147" s="6" t="str">
        <f t="shared" si="14"/>
        <v>СОШ с углуб.</v>
      </c>
      <c r="E147" s="8" t="str">
        <f t="shared" si="14"/>
        <v>2в</v>
      </c>
      <c r="F147" s="8">
        <f t="shared" si="14"/>
        <v>161</v>
      </c>
      <c r="G147" s="8">
        <f t="shared" si="14"/>
        <v>154</v>
      </c>
      <c r="H147" s="9">
        <v>2</v>
      </c>
      <c r="I147" s="9"/>
      <c r="J147" s="10"/>
      <c r="K147" s="10">
        <v>1</v>
      </c>
      <c r="L147" s="9"/>
      <c r="M147" s="9">
        <v>1</v>
      </c>
      <c r="N147" s="10">
        <v>1</v>
      </c>
      <c r="O147" s="10"/>
      <c r="P147" s="9">
        <v>2</v>
      </c>
      <c r="Q147" s="9"/>
      <c r="R147" s="10">
        <v>1</v>
      </c>
      <c r="S147" s="10"/>
      <c r="T147" s="9">
        <v>1</v>
      </c>
      <c r="U147" s="9"/>
      <c r="V147" s="11">
        <f t="shared" si="13"/>
        <v>9</v>
      </c>
    </row>
    <row r="148" spans="1:22" x14ac:dyDescent="0.25">
      <c r="A148" s="4" t="str">
        <f t="shared" si="14"/>
        <v>Московский</v>
      </c>
      <c r="B148" s="12" t="str">
        <f t="shared" si="14"/>
        <v>ГБОУ СОШ №544</v>
      </c>
      <c r="C148" s="6">
        <f t="shared" si="14"/>
        <v>11544</v>
      </c>
      <c r="D148" s="6" t="str">
        <f t="shared" si="14"/>
        <v>СОШ с углуб.</v>
      </c>
      <c r="E148" s="8" t="str">
        <f t="shared" si="14"/>
        <v>2в</v>
      </c>
      <c r="F148" s="8">
        <f t="shared" si="14"/>
        <v>161</v>
      </c>
      <c r="G148" s="8">
        <f t="shared" si="14"/>
        <v>154</v>
      </c>
      <c r="H148" s="9"/>
      <c r="I148" s="9">
        <v>2</v>
      </c>
      <c r="J148" s="10">
        <v>1</v>
      </c>
      <c r="K148" s="10"/>
      <c r="L148" s="9"/>
      <c r="M148" s="9">
        <v>1</v>
      </c>
      <c r="N148" s="10">
        <v>1</v>
      </c>
      <c r="O148" s="10"/>
      <c r="P148" s="9">
        <v>2</v>
      </c>
      <c r="Q148" s="9"/>
      <c r="R148" s="10"/>
      <c r="S148" s="10">
        <v>0</v>
      </c>
      <c r="T148" s="9"/>
      <c r="U148" s="9">
        <v>0</v>
      </c>
      <c r="V148" s="11">
        <f t="shared" si="13"/>
        <v>7</v>
      </c>
    </row>
    <row r="149" spans="1:22" x14ac:dyDescent="0.25">
      <c r="A149" s="4" t="str">
        <f t="shared" si="14"/>
        <v>Московский</v>
      </c>
      <c r="B149" s="12" t="str">
        <f t="shared" si="14"/>
        <v>ГБОУ СОШ №544</v>
      </c>
      <c r="C149" s="6">
        <f t="shared" si="14"/>
        <v>11544</v>
      </c>
      <c r="D149" s="6" t="str">
        <f t="shared" si="14"/>
        <v>СОШ с углуб.</v>
      </c>
      <c r="E149" s="8" t="str">
        <f t="shared" si="14"/>
        <v>2в</v>
      </c>
      <c r="F149" s="8">
        <f t="shared" si="14"/>
        <v>161</v>
      </c>
      <c r="G149" s="8">
        <f t="shared" si="14"/>
        <v>154</v>
      </c>
      <c r="H149" s="9">
        <v>2</v>
      </c>
      <c r="I149" s="9"/>
      <c r="J149" s="10">
        <v>1</v>
      </c>
      <c r="K149" s="10"/>
      <c r="L149" s="9"/>
      <c r="M149" s="9">
        <v>2</v>
      </c>
      <c r="N149" s="10">
        <v>1</v>
      </c>
      <c r="O149" s="10"/>
      <c r="P149" s="9">
        <v>1</v>
      </c>
      <c r="Q149" s="9"/>
      <c r="R149" s="10">
        <v>1</v>
      </c>
      <c r="S149" s="10"/>
      <c r="T149" s="9">
        <v>1</v>
      </c>
      <c r="U149" s="9"/>
      <c r="V149" s="11">
        <f t="shared" si="13"/>
        <v>9</v>
      </c>
    </row>
    <row r="150" spans="1:22" x14ac:dyDescent="0.25">
      <c r="A150" s="4" t="str">
        <f t="shared" ref="A150:G157" si="15">A149</f>
        <v>Московский</v>
      </c>
      <c r="B150" s="12" t="str">
        <f t="shared" si="15"/>
        <v>ГБОУ СОШ №544</v>
      </c>
      <c r="C150" s="6">
        <f t="shared" si="15"/>
        <v>11544</v>
      </c>
      <c r="D150" s="6" t="str">
        <f t="shared" si="15"/>
        <v>СОШ с углуб.</v>
      </c>
      <c r="E150" s="8" t="str">
        <f t="shared" si="15"/>
        <v>2в</v>
      </c>
      <c r="F150" s="8">
        <f t="shared" si="15"/>
        <v>161</v>
      </c>
      <c r="G150" s="8">
        <f t="shared" si="15"/>
        <v>154</v>
      </c>
      <c r="H150" s="9"/>
      <c r="I150" s="9">
        <v>2</v>
      </c>
      <c r="J150" s="10"/>
      <c r="K150" s="10">
        <v>1</v>
      </c>
      <c r="L150" s="9"/>
      <c r="M150" s="9">
        <v>0</v>
      </c>
      <c r="N150" s="10">
        <v>1</v>
      </c>
      <c r="O150" s="10"/>
      <c r="P150" s="9">
        <v>1</v>
      </c>
      <c r="Q150" s="9"/>
      <c r="R150" s="10">
        <v>1</v>
      </c>
      <c r="S150" s="10"/>
      <c r="T150" s="9">
        <v>2</v>
      </c>
      <c r="U150" s="9"/>
      <c r="V150" s="11">
        <f t="shared" si="13"/>
        <v>8</v>
      </c>
    </row>
    <row r="151" spans="1:22" x14ac:dyDescent="0.25">
      <c r="A151" s="4" t="str">
        <f t="shared" si="15"/>
        <v>Московский</v>
      </c>
      <c r="B151" s="12" t="str">
        <f t="shared" si="15"/>
        <v>ГБОУ СОШ №544</v>
      </c>
      <c r="C151" s="6">
        <f t="shared" si="15"/>
        <v>11544</v>
      </c>
      <c r="D151" s="6" t="str">
        <f t="shared" si="15"/>
        <v>СОШ с углуб.</v>
      </c>
      <c r="E151" s="8" t="str">
        <f t="shared" si="15"/>
        <v>2в</v>
      </c>
      <c r="F151" s="8">
        <f t="shared" si="15"/>
        <v>161</v>
      </c>
      <c r="G151" s="8">
        <f t="shared" si="15"/>
        <v>154</v>
      </c>
      <c r="H151" s="9">
        <v>1</v>
      </c>
      <c r="I151" s="9"/>
      <c r="J151" s="10"/>
      <c r="K151" s="10">
        <v>0</v>
      </c>
      <c r="L151" s="9"/>
      <c r="M151" s="9">
        <v>0</v>
      </c>
      <c r="N151" s="10">
        <v>1</v>
      </c>
      <c r="O151" s="10"/>
      <c r="P151" s="9">
        <v>0</v>
      </c>
      <c r="Q151" s="9"/>
      <c r="R151" s="10"/>
      <c r="S151" s="10">
        <v>1</v>
      </c>
      <c r="T151" s="9">
        <v>0</v>
      </c>
      <c r="U151" s="9"/>
      <c r="V151" s="11">
        <f t="shared" si="13"/>
        <v>3</v>
      </c>
    </row>
    <row r="152" spans="1:22" x14ac:dyDescent="0.25">
      <c r="A152" s="4" t="str">
        <f t="shared" si="15"/>
        <v>Московский</v>
      </c>
      <c r="B152" s="12" t="str">
        <f t="shared" si="15"/>
        <v>ГБОУ СОШ №544</v>
      </c>
      <c r="C152" s="6">
        <f t="shared" si="15"/>
        <v>11544</v>
      </c>
      <c r="D152" s="6" t="str">
        <f t="shared" si="15"/>
        <v>СОШ с углуб.</v>
      </c>
      <c r="E152" s="8" t="str">
        <f t="shared" si="15"/>
        <v>2в</v>
      </c>
      <c r="F152" s="8">
        <f t="shared" si="15"/>
        <v>161</v>
      </c>
      <c r="G152" s="8">
        <f t="shared" si="15"/>
        <v>154</v>
      </c>
      <c r="H152" s="9">
        <v>2</v>
      </c>
      <c r="I152" s="9"/>
      <c r="J152" s="10"/>
      <c r="K152" s="10">
        <v>1</v>
      </c>
      <c r="L152" s="9"/>
      <c r="M152" s="9">
        <v>1</v>
      </c>
      <c r="N152" s="10">
        <v>1</v>
      </c>
      <c r="O152" s="10"/>
      <c r="P152" s="9">
        <v>2</v>
      </c>
      <c r="Q152" s="9"/>
      <c r="R152" s="10">
        <v>1</v>
      </c>
      <c r="S152" s="10"/>
      <c r="T152" s="9">
        <v>1</v>
      </c>
      <c r="U152" s="9"/>
      <c r="V152" s="11">
        <f t="shared" si="13"/>
        <v>9</v>
      </c>
    </row>
    <row r="153" spans="1:22" x14ac:dyDescent="0.25">
      <c r="A153" s="4" t="str">
        <f t="shared" si="15"/>
        <v>Московский</v>
      </c>
      <c r="B153" s="12" t="str">
        <f t="shared" si="15"/>
        <v>ГБОУ СОШ №544</v>
      </c>
      <c r="C153" s="6">
        <f t="shared" si="15"/>
        <v>11544</v>
      </c>
      <c r="D153" s="6" t="str">
        <f t="shared" si="15"/>
        <v>СОШ с углуб.</v>
      </c>
      <c r="E153" s="8" t="str">
        <f t="shared" si="15"/>
        <v>2в</v>
      </c>
      <c r="F153" s="8">
        <f t="shared" si="15"/>
        <v>161</v>
      </c>
      <c r="G153" s="8">
        <f t="shared" si="15"/>
        <v>154</v>
      </c>
      <c r="H153" s="9">
        <v>1</v>
      </c>
      <c r="I153" s="9"/>
      <c r="J153" s="10">
        <v>1</v>
      </c>
      <c r="K153" s="10"/>
      <c r="L153" s="9"/>
      <c r="M153" s="9">
        <v>2</v>
      </c>
      <c r="N153" s="10">
        <v>1</v>
      </c>
      <c r="O153" s="10"/>
      <c r="P153" s="9"/>
      <c r="Q153" s="9">
        <v>2</v>
      </c>
      <c r="R153" s="10"/>
      <c r="S153" s="10">
        <v>0</v>
      </c>
      <c r="T153" s="9">
        <v>1</v>
      </c>
      <c r="U153" s="9"/>
      <c r="V153" s="11">
        <f t="shared" si="13"/>
        <v>8</v>
      </c>
    </row>
    <row r="154" spans="1:22" x14ac:dyDescent="0.25">
      <c r="A154" s="4" t="str">
        <f t="shared" si="15"/>
        <v>Московский</v>
      </c>
      <c r="B154" s="12" t="str">
        <f t="shared" si="15"/>
        <v>ГБОУ СОШ №544</v>
      </c>
      <c r="C154" s="6">
        <f t="shared" si="15"/>
        <v>11544</v>
      </c>
      <c r="D154" s="6" t="str">
        <f t="shared" si="15"/>
        <v>СОШ с углуб.</v>
      </c>
      <c r="E154" s="8" t="str">
        <f t="shared" si="15"/>
        <v>2в</v>
      </c>
      <c r="F154" s="8">
        <f t="shared" si="15"/>
        <v>161</v>
      </c>
      <c r="G154" s="8">
        <f t="shared" si="15"/>
        <v>154</v>
      </c>
      <c r="H154" s="9"/>
      <c r="I154" s="9">
        <v>2</v>
      </c>
      <c r="J154" s="10">
        <v>1</v>
      </c>
      <c r="K154" s="10"/>
      <c r="L154" s="9">
        <v>2</v>
      </c>
      <c r="M154" s="9"/>
      <c r="N154" s="10">
        <v>1</v>
      </c>
      <c r="O154" s="10"/>
      <c r="P154" s="9">
        <v>0</v>
      </c>
      <c r="Q154" s="9"/>
      <c r="R154" s="10"/>
      <c r="S154" s="10">
        <v>1</v>
      </c>
      <c r="T154" s="9">
        <v>0</v>
      </c>
      <c r="U154" s="9"/>
      <c r="V154" s="11">
        <f t="shared" si="13"/>
        <v>7</v>
      </c>
    </row>
    <row r="155" spans="1:22" x14ac:dyDescent="0.25">
      <c r="A155" s="4" t="str">
        <f t="shared" si="15"/>
        <v>Московский</v>
      </c>
      <c r="B155" s="12" t="str">
        <f t="shared" si="15"/>
        <v>ГБОУ СОШ №544</v>
      </c>
      <c r="C155" s="6">
        <f t="shared" si="15"/>
        <v>11544</v>
      </c>
      <c r="D155" s="6" t="str">
        <f t="shared" si="15"/>
        <v>СОШ с углуб.</v>
      </c>
      <c r="E155" s="8" t="str">
        <f t="shared" si="15"/>
        <v>2в</v>
      </c>
      <c r="F155" s="8">
        <f t="shared" si="15"/>
        <v>161</v>
      </c>
      <c r="G155" s="8">
        <f t="shared" si="15"/>
        <v>154</v>
      </c>
      <c r="H155" s="9">
        <v>2</v>
      </c>
      <c r="I155" s="9"/>
      <c r="J155" s="10">
        <v>0</v>
      </c>
      <c r="K155" s="10"/>
      <c r="L155" s="9"/>
      <c r="M155" s="9">
        <v>0</v>
      </c>
      <c r="N155" s="10"/>
      <c r="O155" s="10">
        <v>0</v>
      </c>
      <c r="P155" s="9"/>
      <c r="Q155" s="9">
        <v>2</v>
      </c>
      <c r="R155" s="10">
        <v>1</v>
      </c>
      <c r="S155" s="10"/>
      <c r="T155" s="9">
        <v>0</v>
      </c>
      <c r="U155" s="9"/>
      <c r="V155" s="11">
        <v>5</v>
      </c>
    </row>
    <row r="156" spans="1:22" x14ac:dyDescent="0.25">
      <c r="A156" s="4" t="str">
        <f t="shared" si="15"/>
        <v>Московский</v>
      </c>
      <c r="B156" s="12" t="str">
        <f t="shared" si="15"/>
        <v>ГБОУ СОШ №544</v>
      </c>
      <c r="C156" s="6">
        <f t="shared" si="15"/>
        <v>11544</v>
      </c>
      <c r="D156" s="6" t="str">
        <f t="shared" si="15"/>
        <v>СОШ с углуб.</v>
      </c>
      <c r="E156" s="8" t="str">
        <f t="shared" si="15"/>
        <v>2в</v>
      </c>
      <c r="F156" s="8">
        <f t="shared" si="15"/>
        <v>161</v>
      </c>
      <c r="G156" s="8">
        <f t="shared" si="15"/>
        <v>154</v>
      </c>
      <c r="H156" s="9"/>
      <c r="I156" s="9">
        <v>2</v>
      </c>
      <c r="J156" s="10"/>
      <c r="K156" s="10">
        <v>1</v>
      </c>
      <c r="L156" s="9">
        <v>2</v>
      </c>
      <c r="M156" s="9"/>
      <c r="N156" s="10">
        <v>1</v>
      </c>
      <c r="O156" s="10"/>
      <c r="P156" s="9"/>
      <c r="Q156" s="9">
        <v>2</v>
      </c>
      <c r="R156" s="10">
        <v>1</v>
      </c>
      <c r="S156" s="10"/>
      <c r="T156" s="9">
        <v>1</v>
      </c>
      <c r="U156" s="9"/>
      <c r="V156" s="11">
        <f t="shared" si="13"/>
        <v>10</v>
      </c>
    </row>
    <row r="157" spans="1:22" x14ac:dyDescent="0.25">
      <c r="A157" s="4" t="str">
        <f t="shared" si="15"/>
        <v>Московский</v>
      </c>
      <c r="B157" s="12" t="str">
        <f t="shared" si="15"/>
        <v>ГБОУ СОШ №544</v>
      </c>
      <c r="C157" s="6">
        <f t="shared" si="15"/>
        <v>11544</v>
      </c>
      <c r="D157" s="6" t="str">
        <f t="shared" si="15"/>
        <v>СОШ с углуб.</v>
      </c>
      <c r="E157" s="8" t="str">
        <f t="shared" si="15"/>
        <v>2в</v>
      </c>
      <c r="F157" s="8">
        <f t="shared" si="15"/>
        <v>161</v>
      </c>
      <c r="G157" s="8">
        <f t="shared" si="15"/>
        <v>154</v>
      </c>
      <c r="H157" s="9">
        <v>2</v>
      </c>
      <c r="I157" s="9"/>
      <c r="J157" s="10">
        <v>1</v>
      </c>
      <c r="K157" s="10"/>
      <c r="L157" s="9"/>
      <c r="M157" s="9">
        <v>1</v>
      </c>
      <c r="N157" s="10">
        <v>1</v>
      </c>
      <c r="O157" s="10"/>
      <c r="P157" s="9">
        <v>2</v>
      </c>
      <c r="Q157" s="9"/>
      <c r="R157" s="10">
        <v>1</v>
      </c>
      <c r="S157" s="10"/>
      <c r="T157" s="9">
        <v>2</v>
      </c>
      <c r="U157" s="9"/>
      <c r="V157" s="11">
        <f t="shared" si="13"/>
        <v>10</v>
      </c>
    </row>
    <row r="158" spans="1:22" x14ac:dyDescent="0.25">
      <c r="H158" s="15">
        <f>COUNTA(H4:H157)</f>
        <v>113</v>
      </c>
      <c r="I158" s="15">
        <f t="shared" ref="I158:V158" si="16">COUNTA(I4:I157)</f>
        <v>41</v>
      </c>
      <c r="J158" s="15">
        <f t="shared" si="16"/>
        <v>80</v>
      </c>
      <c r="K158" s="15">
        <f t="shared" si="16"/>
        <v>74</v>
      </c>
      <c r="L158" s="15">
        <f t="shared" si="16"/>
        <v>79</v>
      </c>
      <c r="M158" s="15">
        <f t="shared" si="16"/>
        <v>75</v>
      </c>
      <c r="N158" s="15">
        <f t="shared" si="16"/>
        <v>126</v>
      </c>
      <c r="O158" s="15">
        <f t="shared" si="16"/>
        <v>28</v>
      </c>
      <c r="P158" s="15">
        <f t="shared" si="16"/>
        <v>115</v>
      </c>
      <c r="Q158" s="15">
        <f t="shared" si="16"/>
        <v>39</v>
      </c>
      <c r="R158" s="15">
        <f t="shared" si="16"/>
        <v>114</v>
      </c>
      <c r="S158" s="15">
        <f t="shared" si="16"/>
        <v>40</v>
      </c>
      <c r="T158" s="15">
        <f t="shared" si="16"/>
        <v>117</v>
      </c>
      <c r="U158" s="15">
        <f t="shared" si="16"/>
        <v>37</v>
      </c>
      <c r="V158" s="15">
        <f t="shared" si="16"/>
        <v>154</v>
      </c>
    </row>
    <row r="159" spans="1:22" x14ac:dyDescent="0.25">
      <c r="H159" s="49">
        <f>SUM(H4:H157)/(H158*2)</f>
        <v>0.88053097345132747</v>
      </c>
      <c r="I159" s="49">
        <f t="shared" ref="I159:U159" si="17">SUM(I4:I157)/(I158*2)</f>
        <v>0.82926829268292679</v>
      </c>
      <c r="J159" s="49">
        <f>SUM(J4:J157)/(J158*1)</f>
        <v>0.8125</v>
      </c>
      <c r="K159" s="49">
        <f>SUM(K4:K157)/(K158*1)</f>
        <v>0.91891891891891897</v>
      </c>
      <c r="L159" s="49">
        <f t="shared" si="17"/>
        <v>0.91139240506329111</v>
      </c>
      <c r="M159" s="49">
        <f t="shared" si="17"/>
        <v>0.50666666666666671</v>
      </c>
      <c r="N159" s="49">
        <f>SUM(N4:N157)/(N158*1)</f>
        <v>0.96825396825396826</v>
      </c>
      <c r="O159" s="49">
        <f>SUM(O4:O157)/(O158*1)</f>
        <v>0.4642857142857143</v>
      </c>
      <c r="P159" s="49">
        <f t="shared" si="17"/>
        <v>0.73913043478260865</v>
      </c>
      <c r="Q159" s="49">
        <f t="shared" si="17"/>
        <v>0.88461538461538458</v>
      </c>
      <c r="R159" s="49">
        <f>SUM(R4:R157)/(R158*1)</f>
        <v>0.92105263157894735</v>
      </c>
      <c r="S159" s="49">
        <f>SUM(S4:S157)/(S158*1)</f>
        <v>0.7</v>
      </c>
      <c r="T159" s="49">
        <f t="shared" si="17"/>
        <v>0.63247863247863245</v>
      </c>
      <c r="U159" s="49">
        <f t="shared" si="17"/>
        <v>0.54054054054054057</v>
      </c>
      <c r="V159" s="49">
        <f>SUM(V4:V157)/(V158*11)</f>
        <v>0.77626918536009448</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157"/>
    <dataValidation type="list" allowBlank="1" showInputMessage="1" showErrorMessage="1" sqref="P4:Q157 H4:I157 T4:U157 L4:M157">
      <formula1>балл2</formula1>
    </dataValidation>
    <dataValidation type="list" allowBlank="1" showInputMessage="1" showErrorMessage="1" sqref="N4:O157 J4:K157 R4:S157">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1"/>
  <dimension ref="A1:Y53"/>
  <sheetViews>
    <sheetView topLeftCell="C34" workbookViewId="0">
      <selection activeCell="H52" sqref="H52:V53"/>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85546875" style="15" customWidth="1"/>
    <col min="10" max="11" width="7.85546875" style="16" customWidth="1"/>
    <col min="12" max="13" width="7.85546875" style="15" customWidth="1"/>
    <col min="14" max="15" width="7.85546875" style="16" customWidth="1"/>
    <col min="16" max="17" width="7.85546875" style="15" customWidth="1"/>
    <col min="18" max="19" width="7.85546875" style="16" customWidth="1"/>
    <col min="20" max="21" width="7.8554687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63</v>
      </c>
      <c r="C4" s="6">
        <f>VLOOKUP(B4,[29]Списки!$C$1:$E$40,2,FALSE)</f>
        <v>11594</v>
      </c>
      <c r="D4" s="6" t="str">
        <f>VLOOKUP(B4,[29]Списки!$C$1:$E$40,3,FALSE)</f>
        <v>СОШ</v>
      </c>
      <c r="E4" s="7" t="s">
        <v>22</v>
      </c>
      <c r="F4" s="8">
        <v>53</v>
      </c>
      <c r="G4" s="8">
        <v>48</v>
      </c>
      <c r="H4" s="9"/>
      <c r="I4" s="9">
        <v>2</v>
      </c>
      <c r="J4" s="10"/>
      <c r="K4" s="10">
        <v>1</v>
      </c>
      <c r="L4" s="9"/>
      <c r="M4" s="9">
        <v>2</v>
      </c>
      <c r="N4" s="10">
        <v>1</v>
      </c>
      <c r="O4" s="10"/>
      <c r="P4" s="9"/>
      <c r="Q4" s="9">
        <v>2</v>
      </c>
      <c r="R4" s="10">
        <v>1</v>
      </c>
      <c r="S4" s="10"/>
      <c r="T4" s="9">
        <v>2</v>
      </c>
      <c r="U4" s="9"/>
      <c r="V4" s="11">
        <f>IF(COUNTBLANK(H4:U4)&lt;=7,SUM(H4:U4),"Не писал")</f>
        <v>11</v>
      </c>
      <c r="X4" s="118">
        <v>0</v>
      </c>
      <c r="Y4" s="50">
        <f>COUNTIF(V$4:V142,X4)</f>
        <v>0</v>
      </c>
    </row>
    <row r="5" spans="1:25" x14ac:dyDescent="0.25">
      <c r="A5" s="4" t="str">
        <f t="shared" ref="A5:A21" si="0">A4</f>
        <v>Московский</v>
      </c>
      <c r="B5" s="12" t="str">
        <f t="shared" ref="B5:G20" si="1">B4</f>
        <v>ГБОУ СОШ №594</v>
      </c>
      <c r="C5" s="6">
        <f t="shared" si="1"/>
        <v>11594</v>
      </c>
      <c r="D5" s="6" t="str">
        <f t="shared" si="1"/>
        <v>СОШ</v>
      </c>
      <c r="E5" s="8" t="str">
        <f t="shared" si="1"/>
        <v>2а</v>
      </c>
      <c r="F5" s="8">
        <f t="shared" si="1"/>
        <v>53</v>
      </c>
      <c r="G5" s="8">
        <f t="shared" si="1"/>
        <v>48</v>
      </c>
      <c r="H5" s="9">
        <v>2</v>
      </c>
      <c r="I5" s="9"/>
      <c r="J5" s="10">
        <v>0</v>
      </c>
      <c r="K5" s="10"/>
      <c r="L5" s="9">
        <v>2</v>
      </c>
      <c r="M5" s="9"/>
      <c r="N5" s="10"/>
      <c r="O5" s="10">
        <v>1</v>
      </c>
      <c r="P5" s="9">
        <v>2</v>
      </c>
      <c r="Q5" s="9"/>
      <c r="R5" s="10"/>
      <c r="S5" s="10">
        <v>0</v>
      </c>
      <c r="T5" s="9">
        <v>1</v>
      </c>
      <c r="U5" s="9"/>
      <c r="V5" s="11">
        <f t="shared" ref="V5:V51" si="2">IF(COUNTBLANK(H5:U5)&lt;=7,SUM(H5:U5),"Не писал")</f>
        <v>8</v>
      </c>
      <c r="X5" s="118">
        <v>1</v>
      </c>
      <c r="Y5" s="50">
        <f>COUNTIF(V$4:V143,X5)</f>
        <v>0</v>
      </c>
    </row>
    <row r="6" spans="1:25" x14ac:dyDescent="0.25">
      <c r="A6" s="4" t="str">
        <f t="shared" si="0"/>
        <v>Московский</v>
      </c>
      <c r="B6" s="12" t="str">
        <f t="shared" si="1"/>
        <v>ГБОУ СОШ №594</v>
      </c>
      <c r="C6" s="6">
        <f t="shared" si="1"/>
        <v>11594</v>
      </c>
      <c r="D6" s="6" t="str">
        <f t="shared" si="1"/>
        <v>СОШ</v>
      </c>
      <c r="E6" s="8" t="str">
        <f t="shared" si="1"/>
        <v>2а</v>
      </c>
      <c r="F6" s="8">
        <f t="shared" si="1"/>
        <v>53</v>
      </c>
      <c r="G6" s="8">
        <f t="shared" si="1"/>
        <v>48</v>
      </c>
      <c r="H6" s="9">
        <v>2</v>
      </c>
      <c r="I6" s="9"/>
      <c r="J6" s="10"/>
      <c r="K6" s="10">
        <v>1</v>
      </c>
      <c r="L6" s="9"/>
      <c r="M6" s="9">
        <v>2</v>
      </c>
      <c r="N6" s="10"/>
      <c r="O6" s="10">
        <v>0</v>
      </c>
      <c r="P6" s="9">
        <v>2</v>
      </c>
      <c r="Q6" s="9"/>
      <c r="R6" s="10"/>
      <c r="S6" s="10">
        <v>1</v>
      </c>
      <c r="T6" s="9">
        <v>2</v>
      </c>
      <c r="U6" s="9"/>
      <c r="V6" s="11">
        <f t="shared" si="2"/>
        <v>10</v>
      </c>
      <c r="X6" s="118">
        <v>2</v>
      </c>
      <c r="Y6" s="50">
        <f>COUNTIF(V$4:V144,X6)</f>
        <v>1</v>
      </c>
    </row>
    <row r="7" spans="1:25" x14ac:dyDescent="0.25">
      <c r="A7" s="4" t="str">
        <f t="shared" si="0"/>
        <v>Московский</v>
      </c>
      <c r="B7" s="12" t="str">
        <f t="shared" si="1"/>
        <v>ГБОУ СОШ №594</v>
      </c>
      <c r="C7" s="6">
        <f t="shared" si="1"/>
        <v>11594</v>
      </c>
      <c r="D7" s="6" t="str">
        <f t="shared" si="1"/>
        <v>СОШ</v>
      </c>
      <c r="E7" s="8" t="str">
        <f t="shared" si="1"/>
        <v>2а</v>
      </c>
      <c r="F7" s="8">
        <f t="shared" si="1"/>
        <v>53</v>
      </c>
      <c r="G7" s="8">
        <f t="shared" si="1"/>
        <v>48</v>
      </c>
      <c r="H7" s="9">
        <v>2</v>
      </c>
      <c r="I7" s="9"/>
      <c r="J7" s="10">
        <v>1</v>
      </c>
      <c r="K7" s="10"/>
      <c r="L7" s="9"/>
      <c r="M7" s="9">
        <v>1</v>
      </c>
      <c r="N7" s="10"/>
      <c r="O7" s="10">
        <v>0</v>
      </c>
      <c r="P7" s="9">
        <v>2</v>
      </c>
      <c r="Q7" s="9"/>
      <c r="R7" s="10">
        <v>1</v>
      </c>
      <c r="S7" s="10"/>
      <c r="T7" s="9">
        <v>1</v>
      </c>
      <c r="U7" s="9"/>
      <c r="V7" s="11">
        <f t="shared" si="2"/>
        <v>8</v>
      </c>
      <c r="X7" s="118">
        <v>3</v>
      </c>
      <c r="Y7" s="50">
        <f>COUNTIF(V$4:V145,X7)</f>
        <v>3</v>
      </c>
    </row>
    <row r="8" spans="1:25" x14ac:dyDescent="0.25">
      <c r="A8" s="4" t="str">
        <f t="shared" si="0"/>
        <v>Московский</v>
      </c>
      <c r="B8" s="12" t="str">
        <f t="shared" si="1"/>
        <v>ГБОУ СОШ №594</v>
      </c>
      <c r="C8" s="6">
        <f t="shared" si="1"/>
        <v>11594</v>
      </c>
      <c r="D8" s="6" t="str">
        <f t="shared" si="1"/>
        <v>СОШ</v>
      </c>
      <c r="E8" s="8" t="str">
        <f t="shared" si="1"/>
        <v>2а</v>
      </c>
      <c r="F8" s="8">
        <f t="shared" si="1"/>
        <v>53</v>
      </c>
      <c r="G8" s="8">
        <f t="shared" si="1"/>
        <v>48</v>
      </c>
      <c r="H8" s="9">
        <v>2</v>
      </c>
      <c r="I8" s="9"/>
      <c r="J8" s="10"/>
      <c r="K8" s="10">
        <v>1</v>
      </c>
      <c r="L8" s="9"/>
      <c r="M8" s="9">
        <v>2</v>
      </c>
      <c r="N8" s="10"/>
      <c r="O8" s="10">
        <v>0</v>
      </c>
      <c r="P8" s="9">
        <v>0</v>
      </c>
      <c r="Q8" s="9"/>
      <c r="R8" s="10">
        <v>1</v>
      </c>
      <c r="S8" s="10"/>
      <c r="T8" s="9"/>
      <c r="U8" s="9">
        <v>0</v>
      </c>
      <c r="V8" s="11">
        <f t="shared" si="2"/>
        <v>6</v>
      </c>
      <c r="X8" s="118">
        <v>4</v>
      </c>
      <c r="Y8" s="50">
        <f>COUNTIF(V$4:V146,X8)</f>
        <v>1</v>
      </c>
    </row>
    <row r="9" spans="1:25" x14ac:dyDescent="0.25">
      <c r="A9" s="4" t="str">
        <f t="shared" si="0"/>
        <v>Московский</v>
      </c>
      <c r="B9" s="12" t="str">
        <f t="shared" si="1"/>
        <v>ГБОУ СОШ №594</v>
      </c>
      <c r="C9" s="6">
        <f t="shared" si="1"/>
        <v>11594</v>
      </c>
      <c r="D9" s="6" t="str">
        <f t="shared" si="1"/>
        <v>СОШ</v>
      </c>
      <c r="E9" s="8" t="str">
        <f t="shared" si="1"/>
        <v>2а</v>
      </c>
      <c r="F9" s="8">
        <f t="shared" si="1"/>
        <v>53</v>
      </c>
      <c r="G9" s="8">
        <f t="shared" si="1"/>
        <v>48</v>
      </c>
      <c r="H9" s="9"/>
      <c r="I9" s="9">
        <v>2</v>
      </c>
      <c r="J9" s="10"/>
      <c r="K9" s="10">
        <v>0</v>
      </c>
      <c r="L9" s="9">
        <v>1</v>
      </c>
      <c r="M9" s="9"/>
      <c r="N9" s="10">
        <v>1</v>
      </c>
      <c r="O9" s="10"/>
      <c r="P9" s="9">
        <v>0</v>
      </c>
      <c r="Q9" s="9"/>
      <c r="R9" s="10">
        <v>1</v>
      </c>
      <c r="S9" s="10"/>
      <c r="T9" s="9">
        <v>2</v>
      </c>
      <c r="U9" s="9"/>
      <c r="V9" s="11">
        <f t="shared" si="2"/>
        <v>7</v>
      </c>
      <c r="X9" s="118">
        <v>5</v>
      </c>
      <c r="Y9" s="50">
        <f>COUNTIF(V$4:V147,X9)</f>
        <v>2</v>
      </c>
    </row>
    <row r="10" spans="1:25" x14ac:dyDescent="0.25">
      <c r="A10" s="4" t="str">
        <f t="shared" si="0"/>
        <v>Московский</v>
      </c>
      <c r="B10" s="12" t="str">
        <f t="shared" si="1"/>
        <v>ГБОУ СОШ №594</v>
      </c>
      <c r="C10" s="6">
        <f t="shared" si="1"/>
        <v>11594</v>
      </c>
      <c r="D10" s="6" t="str">
        <f t="shared" si="1"/>
        <v>СОШ</v>
      </c>
      <c r="E10" s="8" t="str">
        <f t="shared" si="1"/>
        <v>2а</v>
      </c>
      <c r="F10" s="8">
        <f t="shared" si="1"/>
        <v>53</v>
      </c>
      <c r="G10" s="8">
        <f t="shared" si="1"/>
        <v>48</v>
      </c>
      <c r="H10" s="9">
        <v>2</v>
      </c>
      <c r="I10" s="9"/>
      <c r="J10" s="10"/>
      <c r="K10" s="10">
        <v>1</v>
      </c>
      <c r="L10" s="9"/>
      <c r="M10" s="9">
        <v>2</v>
      </c>
      <c r="N10" s="10"/>
      <c r="O10" s="10">
        <v>1</v>
      </c>
      <c r="P10" s="9"/>
      <c r="Q10" s="9">
        <v>2</v>
      </c>
      <c r="R10" s="10">
        <v>1</v>
      </c>
      <c r="S10" s="10"/>
      <c r="T10" s="9">
        <v>2</v>
      </c>
      <c r="U10" s="9"/>
      <c r="V10" s="11">
        <f t="shared" si="2"/>
        <v>11</v>
      </c>
      <c r="X10" s="118">
        <v>6</v>
      </c>
      <c r="Y10" s="50">
        <f>COUNTIF(V$4:V148,X10)</f>
        <v>4</v>
      </c>
    </row>
    <row r="11" spans="1:25" x14ac:dyDescent="0.25">
      <c r="A11" s="4" t="str">
        <f t="shared" si="0"/>
        <v>Московский</v>
      </c>
      <c r="B11" s="12" t="str">
        <f t="shared" si="1"/>
        <v>ГБОУ СОШ №594</v>
      </c>
      <c r="C11" s="6">
        <f t="shared" si="1"/>
        <v>11594</v>
      </c>
      <c r="D11" s="6" t="str">
        <f t="shared" si="1"/>
        <v>СОШ</v>
      </c>
      <c r="E11" s="8" t="str">
        <f t="shared" si="1"/>
        <v>2а</v>
      </c>
      <c r="F11" s="8">
        <f t="shared" si="1"/>
        <v>53</v>
      </c>
      <c r="G11" s="8">
        <f t="shared" si="1"/>
        <v>48</v>
      </c>
      <c r="H11" s="9"/>
      <c r="I11" s="9">
        <v>0</v>
      </c>
      <c r="J11" s="10">
        <v>1</v>
      </c>
      <c r="K11" s="10"/>
      <c r="L11" s="9"/>
      <c r="M11" s="9">
        <v>0</v>
      </c>
      <c r="N11" s="10">
        <v>1</v>
      </c>
      <c r="O11" s="10"/>
      <c r="P11" s="9"/>
      <c r="Q11" s="9">
        <v>0</v>
      </c>
      <c r="R11" s="10">
        <v>1</v>
      </c>
      <c r="S11" s="10"/>
      <c r="T11" s="9">
        <v>0</v>
      </c>
      <c r="U11" s="9"/>
      <c r="V11" s="11">
        <f t="shared" si="2"/>
        <v>3</v>
      </c>
      <c r="X11" s="118">
        <v>7</v>
      </c>
      <c r="Y11" s="50">
        <f>COUNTIF(V$4:V149,X11)</f>
        <v>6</v>
      </c>
    </row>
    <row r="12" spans="1:25" x14ac:dyDescent="0.25">
      <c r="A12" s="4" t="str">
        <f t="shared" si="0"/>
        <v>Московский</v>
      </c>
      <c r="B12" s="12" t="str">
        <f t="shared" si="1"/>
        <v>ГБОУ СОШ №594</v>
      </c>
      <c r="C12" s="6">
        <f t="shared" si="1"/>
        <v>11594</v>
      </c>
      <c r="D12" s="6" t="str">
        <f t="shared" si="1"/>
        <v>СОШ</v>
      </c>
      <c r="E12" s="8" t="str">
        <f t="shared" si="1"/>
        <v>2а</v>
      </c>
      <c r="F12" s="8">
        <f t="shared" si="1"/>
        <v>53</v>
      </c>
      <c r="G12" s="8">
        <f t="shared" si="1"/>
        <v>48</v>
      </c>
      <c r="H12" s="9">
        <v>2</v>
      </c>
      <c r="I12" s="9"/>
      <c r="J12" s="10"/>
      <c r="K12" s="10">
        <v>1</v>
      </c>
      <c r="L12" s="9"/>
      <c r="M12" s="9">
        <v>2</v>
      </c>
      <c r="N12" s="10">
        <v>1</v>
      </c>
      <c r="O12" s="10"/>
      <c r="P12" s="9"/>
      <c r="Q12" s="9">
        <v>2</v>
      </c>
      <c r="R12" s="10">
        <v>1</v>
      </c>
      <c r="S12" s="10"/>
      <c r="T12" s="9"/>
      <c r="U12" s="9">
        <v>1</v>
      </c>
      <c r="V12" s="11">
        <f t="shared" si="2"/>
        <v>10</v>
      </c>
      <c r="X12" s="118">
        <v>8</v>
      </c>
      <c r="Y12" s="50">
        <f>COUNTIF(V$4:V150,X12)</f>
        <v>12</v>
      </c>
    </row>
    <row r="13" spans="1:25" x14ac:dyDescent="0.25">
      <c r="A13" s="4" t="str">
        <f t="shared" si="0"/>
        <v>Московский</v>
      </c>
      <c r="B13" s="12" t="str">
        <f t="shared" si="1"/>
        <v>ГБОУ СОШ №594</v>
      </c>
      <c r="C13" s="6">
        <f t="shared" si="1"/>
        <v>11594</v>
      </c>
      <c r="D13" s="6" t="str">
        <f t="shared" si="1"/>
        <v>СОШ</v>
      </c>
      <c r="E13" s="8" t="str">
        <f t="shared" si="1"/>
        <v>2а</v>
      </c>
      <c r="F13" s="8">
        <f t="shared" si="1"/>
        <v>53</v>
      </c>
      <c r="G13" s="8">
        <f t="shared" si="1"/>
        <v>48</v>
      </c>
      <c r="H13" s="9">
        <v>2</v>
      </c>
      <c r="I13" s="9"/>
      <c r="J13" s="10"/>
      <c r="K13" s="10">
        <v>1</v>
      </c>
      <c r="L13" s="9"/>
      <c r="M13" s="9">
        <v>2</v>
      </c>
      <c r="N13" s="10"/>
      <c r="O13" s="10">
        <v>0</v>
      </c>
      <c r="P13" s="9">
        <v>0</v>
      </c>
      <c r="Q13" s="9"/>
      <c r="R13" s="10"/>
      <c r="S13" s="10">
        <v>0</v>
      </c>
      <c r="T13" s="9">
        <v>1</v>
      </c>
      <c r="U13" s="9"/>
      <c r="V13" s="11">
        <f t="shared" si="2"/>
        <v>6</v>
      </c>
      <c r="X13" s="118">
        <v>9</v>
      </c>
      <c r="Y13" s="50">
        <f>COUNTIF(V$4:V151,X13)</f>
        <v>8</v>
      </c>
    </row>
    <row r="14" spans="1:25" x14ac:dyDescent="0.25">
      <c r="A14" s="4" t="str">
        <f t="shared" si="0"/>
        <v>Московский</v>
      </c>
      <c r="B14" s="12" t="str">
        <f t="shared" si="1"/>
        <v>ГБОУ СОШ №594</v>
      </c>
      <c r="C14" s="6">
        <f t="shared" si="1"/>
        <v>11594</v>
      </c>
      <c r="D14" s="6" t="str">
        <f t="shared" si="1"/>
        <v>СОШ</v>
      </c>
      <c r="E14" s="8" t="str">
        <f t="shared" si="1"/>
        <v>2а</v>
      </c>
      <c r="F14" s="8">
        <f t="shared" si="1"/>
        <v>53</v>
      </c>
      <c r="G14" s="8">
        <f t="shared" si="1"/>
        <v>48</v>
      </c>
      <c r="H14" s="9">
        <v>2</v>
      </c>
      <c r="I14" s="9"/>
      <c r="J14" s="10">
        <v>1</v>
      </c>
      <c r="K14" s="10"/>
      <c r="L14" s="9"/>
      <c r="M14" s="9">
        <v>1</v>
      </c>
      <c r="N14" s="10"/>
      <c r="O14" s="10">
        <v>0</v>
      </c>
      <c r="P14" s="9"/>
      <c r="Q14" s="9">
        <v>2</v>
      </c>
      <c r="R14" s="10">
        <v>1</v>
      </c>
      <c r="S14" s="10"/>
      <c r="T14" s="9">
        <v>1</v>
      </c>
      <c r="U14" s="9"/>
      <c r="V14" s="11">
        <f t="shared" si="2"/>
        <v>8</v>
      </c>
      <c r="X14" s="118">
        <v>10</v>
      </c>
      <c r="Y14" s="50">
        <f>COUNTIF(V$4:V152,X14)</f>
        <v>5</v>
      </c>
    </row>
    <row r="15" spans="1:25" x14ac:dyDescent="0.25">
      <c r="A15" s="4" t="str">
        <f t="shared" si="0"/>
        <v>Московский</v>
      </c>
      <c r="B15" s="12" t="str">
        <f t="shared" si="1"/>
        <v>ГБОУ СОШ №594</v>
      </c>
      <c r="C15" s="6">
        <f t="shared" si="1"/>
        <v>11594</v>
      </c>
      <c r="D15" s="6" t="str">
        <f t="shared" si="1"/>
        <v>СОШ</v>
      </c>
      <c r="E15" s="8" t="str">
        <f t="shared" si="1"/>
        <v>2а</v>
      </c>
      <c r="F15" s="8">
        <f t="shared" si="1"/>
        <v>53</v>
      </c>
      <c r="G15" s="8">
        <f t="shared" si="1"/>
        <v>48</v>
      </c>
      <c r="H15" s="9">
        <v>2</v>
      </c>
      <c r="I15" s="9"/>
      <c r="J15" s="10"/>
      <c r="K15" s="10">
        <v>1</v>
      </c>
      <c r="L15" s="9"/>
      <c r="M15" s="9">
        <v>2</v>
      </c>
      <c r="N15" s="10">
        <v>1</v>
      </c>
      <c r="O15" s="10"/>
      <c r="P15" s="9">
        <v>0</v>
      </c>
      <c r="Q15" s="9"/>
      <c r="R15" s="10">
        <v>1</v>
      </c>
      <c r="S15" s="10"/>
      <c r="T15" s="9">
        <v>1</v>
      </c>
      <c r="U15" s="9"/>
      <c r="V15" s="11">
        <f t="shared" si="2"/>
        <v>8</v>
      </c>
      <c r="X15" s="118">
        <v>11</v>
      </c>
      <c r="Y15" s="50">
        <f>COUNTIF(V$4:V153,X15)</f>
        <v>6</v>
      </c>
    </row>
    <row r="16" spans="1:25" x14ac:dyDescent="0.25">
      <c r="A16" s="4" t="str">
        <f t="shared" si="0"/>
        <v>Московский</v>
      </c>
      <c r="B16" s="12" t="str">
        <f t="shared" si="1"/>
        <v>ГБОУ СОШ №594</v>
      </c>
      <c r="C16" s="6">
        <f t="shared" si="1"/>
        <v>11594</v>
      </c>
      <c r="D16" s="6" t="str">
        <f t="shared" si="1"/>
        <v>СОШ</v>
      </c>
      <c r="E16" s="8" t="str">
        <f t="shared" si="1"/>
        <v>2а</v>
      </c>
      <c r="F16" s="8">
        <f t="shared" si="1"/>
        <v>53</v>
      </c>
      <c r="G16" s="8">
        <f t="shared" si="1"/>
        <v>48</v>
      </c>
      <c r="H16" s="9">
        <v>2</v>
      </c>
      <c r="I16" s="9"/>
      <c r="J16" s="10">
        <v>1</v>
      </c>
      <c r="K16" s="10"/>
      <c r="L16" s="9">
        <v>2</v>
      </c>
      <c r="M16" s="9"/>
      <c r="N16" s="10">
        <v>1</v>
      </c>
      <c r="O16" s="10"/>
      <c r="P16" s="9">
        <v>2</v>
      </c>
      <c r="Q16" s="9"/>
      <c r="R16" s="10">
        <v>1</v>
      </c>
      <c r="S16" s="10"/>
      <c r="T16" s="9">
        <v>1</v>
      </c>
      <c r="U16" s="9"/>
      <c r="V16" s="11">
        <f t="shared" si="2"/>
        <v>10</v>
      </c>
      <c r="Y16" s="156">
        <f>SUM(Y4:Y15)</f>
        <v>48</v>
      </c>
    </row>
    <row r="17" spans="1:22" x14ac:dyDescent="0.25">
      <c r="A17" s="4" t="str">
        <f t="shared" si="0"/>
        <v>Московский</v>
      </c>
      <c r="B17" s="12" t="str">
        <f t="shared" si="1"/>
        <v>ГБОУ СОШ №594</v>
      </c>
      <c r="C17" s="6">
        <f t="shared" si="1"/>
        <v>11594</v>
      </c>
      <c r="D17" s="6" t="str">
        <f t="shared" si="1"/>
        <v>СОШ</v>
      </c>
      <c r="E17" s="8" t="str">
        <f t="shared" si="1"/>
        <v>2а</v>
      </c>
      <c r="F17" s="8">
        <f t="shared" si="1"/>
        <v>53</v>
      </c>
      <c r="G17" s="8">
        <f t="shared" si="1"/>
        <v>48</v>
      </c>
      <c r="H17" s="9">
        <v>2</v>
      </c>
      <c r="I17" s="9"/>
      <c r="J17" s="10">
        <v>0</v>
      </c>
      <c r="K17" s="10"/>
      <c r="L17" s="9"/>
      <c r="M17" s="9">
        <v>1</v>
      </c>
      <c r="N17" s="10">
        <v>1</v>
      </c>
      <c r="O17" s="10"/>
      <c r="P17" s="9">
        <v>0</v>
      </c>
      <c r="Q17" s="9"/>
      <c r="R17" s="10"/>
      <c r="S17" s="10">
        <v>0</v>
      </c>
      <c r="T17" s="9">
        <v>1</v>
      </c>
      <c r="U17" s="9"/>
      <c r="V17" s="11">
        <f t="shared" si="2"/>
        <v>5</v>
      </c>
    </row>
    <row r="18" spans="1:22" x14ac:dyDescent="0.25">
      <c r="A18" s="4" t="str">
        <f t="shared" si="0"/>
        <v>Московский</v>
      </c>
      <c r="B18" s="12" t="str">
        <f t="shared" si="1"/>
        <v>ГБОУ СОШ №594</v>
      </c>
      <c r="C18" s="6">
        <f t="shared" si="1"/>
        <v>11594</v>
      </c>
      <c r="D18" s="6" t="str">
        <f t="shared" si="1"/>
        <v>СОШ</v>
      </c>
      <c r="E18" s="8" t="str">
        <f t="shared" si="1"/>
        <v>2а</v>
      </c>
      <c r="F18" s="8">
        <f t="shared" si="1"/>
        <v>53</v>
      </c>
      <c r="G18" s="8">
        <f t="shared" si="1"/>
        <v>48</v>
      </c>
      <c r="H18" s="9">
        <v>2</v>
      </c>
      <c r="I18" s="9"/>
      <c r="J18" s="10">
        <v>1</v>
      </c>
      <c r="K18" s="10"/>
      <c r="L18" s="9">
        <v>0</v>
      </c>
      <c r="M18" s="9"/>
      <c r="N18" s="10">
        <v>1</v>
      </c>
      <c r="O18" s="10"/>
      <c r="P18" s="9">
        <v>1</v>
      </c>
      <c r="Q18" s="9"/>
      <c r="R18" s="10">
        <v>1</v>
      </c>
      <c r="S18" s="10"/>
      <c r="T18" s="9">
        <v>0</v>
      </c>
      <c r="U18" s="9"/>
      <c r="V18" s="11">
        <f t="shared" si="2"/>
        <v>6</v>
      </c>
    </row>
    <row r="19" spans="1:22" x14ac:dyDescent="0.25">
      <c r="A19" s="4" t="str">
        <f t="shared" si="0"/>
        <v>Московский</v>
      </c>
      <c r="B19" s="12" t="str">
        <f t="shared" si="1"/>
        <v>ГБОУ СОШ №594</v>
      </c>
      <c r="C19" s="6">
        <f t="shared" si="1"/>
        <v>11594</v>
      </c>
      <c r="D19" s="6" t="str">
        <f t="shared" si="1"/>
        <v>СОШ</v>
      </c>
      <c r="E19" s="8" t="str">
        <f t="shared" si="1"/>
        <v>2а</v>
      </c>
      <c r="F19" s="8">
        <f t="shared" si="1"/>
        <v>53</v>
      </c>
      <c r="G19" s="8">
        <f t="shared" si="1"/>
        <v>48</v>
      </c>
      <c r="H19" s="9">
        <v>2</v>
      </c>
      <c r="I19" s="9"/>
      <c r="J19" s="10">
        <v>0</v>
      </c>
      <c r="K19" s="10"/>
      <c r="L19" s="9"/>
      <c r="M19" s="9">
        <v>2</v>
      </c>
      <c r="N19" s="10"/>
      <c r="O19" s="10">
        <v>1</v>
      </c>
      <c r="P19" s="9">
        <v>2</v>
      </c>
      <c r="Q19" s="9"/>
      <c r="R19" s="10">
        <v>1</v>
      </c>
      <c r="S19" s="10"/>
      <c r="T19" s="9"/>
      <c r="U19" s="9">
        <v>1</v>
      </c>
      <c r="V19" s="11">
        <f t="shared" si="2"/>
        <v>9</v>
      </c>
    </row>
    <row r="20" spans="1:22" x14ac:dyDescent="0.25">
      <c r="A20" s="4" t="str">
        <f t="shared" si="0"/>
        <v>Московский</v>
      </c>
      <c r="B20" s="12" t="str">
        <f t="shared" si="1"/>
        <v>ГБОУ СОШ №594</v>
      </c>
      <c r="C20" s="6">
        <f t="shared" si="1"/>
        <v>11594</v>
      </c>
      <c r="D20" s="6" t="str">
        <f t="shared" si="1"/>
        <v>СОШ</v>
      </c>
      <c r="E20" s="8" t="str">
        <f t="shared" si="1"/>
        <v>2а</v>
      </c>
      <c r="F20" s="8">
        <f t="shared" si="1"/>
        <v>53</v>
      </c>
      <c r="G20" s="8">
        <f t="shared" si="1"/>
        <v>48</v>
      </c>
      <c r="H20" s="9"/>
      <c r="I20" s="9">
        <v>1</v>
      </c>
      <c r="J20" s="10"/>
      <c r="K20" s="10">
        <v>1</v>
      </c>
      <c r="L20" s="9"/>
      <c r="M20" s="9">
        <v>2</v>
      </c>
      <c r="N20" s="10"/>
      <c r="O20" s="10">
        <v>0</v>
      </c>
      <c r="P20" s="9">
        <v>0</v>
      </c>
      <c r="Q20" s="9"/>
      <c r="R20" s="10"/>
      <c r="S20" s="10">
        <v>0</v>
      </c>
      <c r="T20" s="9">
        <v>1</v>
      </c>
      <c r="U20" s="9"/>
      <c r="V20" s="11">
        <f t="shared" si="2"/>
        <v>5</v>
      </c>
    </row>
    <row r="21" spans="1:22" x14ac:dyDescent="0.25">
      <c r="A21" s="4" t="str">
        <f t="shared" si="0"/>
        <v>Московский</v>
      </c>
      <c r="B21" s="12" t="str">
        <f t="shared" ref="B21:G21" si="3">B20</f>
        <v>ГБОУ СОШ №594</v>
      </c>
      <c r="C21" s="6">
        <f t="shared" si="3"/>
        <v>11594</v>
      </c>
      <c r="D21" s="6" t="str">
        <f t="shared" si="3"/>
        <v>СОШ</v>
      </c>
      <c r="E21" s="8" t="str">
        <f t="shared" si="3"/>
        <v>2а</v>
      </c>
      <c r="F21" s="8">
        <f t="shared" si="3"/>
        <v>53</v>
      </c>
      <c r="G21" s="8">
        <f t="shared" si="3"/>
        <v>48</v>
      </c>
      <c r="H21" s="9">
        <v>2</v>
      </c>
      <c r="I21" s="9"/>
      <c r="J21" s="10">
        <v>1</v>
      </c>
      <c r="K21" s="10"/>
      <c r="L21" s="9"/>
      <c r="M21" s="9">
        <v>2</v>
      </c>
      <c r="N21" s="10"/>
      <c r="O21" s="10">
        <v>1</v>
      </c>
      <c r="P21" s="9">
        <v>2</v>
      </c>
      <c r="Q21" s="9"/>
      <c r="R21" s="10">
        <v>1</v>
      </c>
      <c r="S21" s="10"/>
      <c r="T21" s="9"/>
      <c r="U21" s="9">
        <v>2</v>
      </c>
      <c r="V21" s="11">
        <f t="shared" si="2"/>
        <v>11</v>
      </c>
    </row>
    <row r="22" spans="1:22" x14ac:dyDescent="0.25">
      <c r="A22" s="4" t="str">
        <f t="shared" ref="A22:G37" si="4">A21</f>
        <v>Московский</v>
      </c>
      <c r="B22" s="12" t="str">
        <f t="shared" si="4"/>
        <v>ГБОУ СОШ №594</v>
      </c>
      <c r="C22" s="6">
        <f t="shared" si="4"/>
        <v>11594</v>
      </c>
      <c r="D22" s="6" t="str">
        <f t="shared" si="4"/>
        <v>СОШ</v>
      </c>
      <c r="E22" s="8" t="str">
        <f t="shared" si="4"/>
        <v>2а</v>
      </c>
      <c r="F22" s="8">
        <f t="shared" si="4"/>
        <v>53</v>
      </c>
      <c r="G22" s="8">
        <f t="shared" si="4"/>
        <v>48</v>
      </c>
      <c r="H22" s="9">
        <v>2</v>
      </c>
      <c r="I22" s="9"/>
      <c r="J22" s="10">
        <v>1</v>
      </c>
      <c r="K22" s="10"/>
      <c r="L22" s="9">
        <v>2</v>
      </c>
      <c r="M22" s="9"/>
      <c r="N22" s="10">
        <v>1</v>
      </c>
      <c r="O22" s="10"/>
      <c r="P22" s="9">
        <v>2</v>
      </c>
      <c r="Q22" s="9"/>
      <c r="R22" s="10">
        <v>1</v>
      </c>
      <c r="S22" s="10"/>
      <c r="T22" s="9"/>
      <c r="U22" s="9">
        <v>1</v>
      </c>
      <c r="V22" s="11">
        <f t="shared" si="2"/>
        <v>10</v>
      </c>
    </row>
    <row r="23" spans="1:22" x14ac:dyDescent="0.25">
      <c r="A23" s="4" t="str">
        <f t="shared" si="4"/>
        <v>Московский</v>
      </c>
      <c r="B23" s="12" t="str">
        <f t="shared" si="4"/>
        <v>ГБОУ СОШ №594</v>
      </c>
      <c r="C23" s="6">
        <f t="shared" si="4"/>
        <v>11594</v>
      </c>
      <c r="D23" s="6" t="str">
        <f t="shared" si="4"/>
        <v>СОШ</v>
      </c>
      <c r="E23" s="8" t="str">
        <f t="shared" si="4"/>
        <v>2а</v>
      </c>
      <c r="F23" s="8">
        <f t="shared" si="4"/>
        <v>53</v>
      </c>
      <c r="G23" s="8">
        <f t="shared" si="4"/>
        <v>48</v>
      </c>
      <c r="H23" s="9">
        <v>1</v>
      </c>
      <c r="I23" s="9"/>
      <c r="J23" s="10"/>
      <c r="K23" s="10">
        <v>1</v>
      </c>
      <c r="L23" s="9">
        <v>2</v>
      </c>
      <c r="M23" s="9"/>
      <c r="N23" s="10">
        <v>1</v>
      </c>
      <c r="O23" s="10"/>
      <c r="P23" s="9">
        <v>2</v>
      </c>
      <c r="Q23" s="9"/>
      <c r="R23" s="10">
        <v>1</v>
      </c>
      <c r="S23" s="10"/>
      <c r="T23" s="9">
        <v>1</v>
      </c>
      <c r="U23" s="9"/>
      <c r="V23" s="11">
        <f t="shared" si="2"/>
        <v>9</v>
      </c>
    </row>
    <row r="24" spans="1:22" x14ac:dyDescent="0.25">
      <c r="A24" s="4" t="str">
        <f t="shared" si="4"/>
        <v>Московский</v>
      </c>
      <c r="B24" s="12" t="str">
        <f t="shared" si="4"/>
        <v>ГБОУ СОШ №594</v>
      </c>
      <c r="C24" s="6">
        <f t="shared" si="4"/>
        <v>11594</v>
      </c>
      <c r="D24" s="6" t="str">
        <f t="shared" si="4"/>
        <v>СОШ</v>
      </c>
      <c r="E24" s="8" t="str">
        <f t="shared" si="4"/>
        <v>2а</v>
      </c>
      <c r="F24" s="8">
        <f t="shared" si="4"/>
        <v>53</v>
      </c>
      <c r="G24" s="8">
        <f t="shared" si="4"/>
        <v>48</v>
      </c>
      <c r="H24" s="9"/>
      <c r="I24" s="9">
        <v>2</v>
      </c>
      <c r="J24" s="10">
        <v>1</v>
      </c>
      <c r="K24" s="10"/>
      <c r="L24" s="9">
        <v>2</v>
      </c>
      <c r="M24" s="9"/>
      <c r="N24" s="10">
        <v>1</v>
      </c>
      <c r="O24" s="10"/>
      <c r="P24" s="9">
        <v>2</v>
      </c>
      <c r="Q24" s="9"/>
      <c r="R24" s="10"/>
      <c r="S24" s="10">
        <v>1</v>
      </c>
      <c r="T24" s="9">
        <v>2</v>
      </c>
      <c r="U24" s="9"/>
      <c r="V24" s="11">
        <f t="shared" si="2"/>
        <v>11</v>
      </c>
    </row>
    <row r="25" spans="1:22" x14ac:dyDescent="0.25">
      <c r="A25" s="4" t="str">
        <f t="shared" si="4"/>
        <v>Московский</v>
      </c>
      <c r="B25" s="12" t="str">
        <f t="shared" si="4"/>
        <v>ГБОУ СОШ №594</v>
      </c>
      <c r="C25" s="6">
        <f t="shared" si="4"/>
        <v>11594</v>
      </c>
      <c r="D25" s="6" t="str">
        <f t="shared" si="4"/>
        <v>СОШ</v>
      </c>
      <c r="E25" s="8" t="str">
        <f t="shared" si="4"/>
        <v>2а</v>
      </c>
      <c r="F25" s="8">
        <f t="shared" si="4"/>
        <v>53</v>
      </c>
      <c r="G25" s="8">
        <f t="shared" si="4"/>
        <v>48</v>
      </c>
      <c r="H25" s="9"/>
      <c r="I25" s="9">
        <v>1</v>
      </c>
      <c r="J25" s="10">
        <v>0</v>
      </c>
      <c r="K25" s="10"/>
      <c r="L25" s="9"/>
      <c r="M25" s="9">
        <v>0</v>
      </c>
      <c r="N25" s="10">
        <v>0</v>
      </c>
      <c r="O25" s="10"/>
      <c r="P25" s="9">
        <v>0</v>
      </c>
      <c r="Q25" s="9"/>
      <c r="R25" s="10">
        <v>1</v>
      </c>
      <c r="S25" s="10"/>
      <c r="T25" s="9">
        <v>1</v>
      </c>
      <c r="U25" s="9"/>
      <c r="V25" s="11">
        <f t="shared" si="2"/>
        <v>3</v>
      </c>
    </row>
    <row r="26" spans="1:22" x14ac:dyDescent="0.25">
      <c r="A26" s="4" t="str">
        <f t="shared" si="4"/>
        <v>Московский</v>
      </c>
      <c r="B26" s="12" t="str">
        <f t="shared" si="4"/>
        <v>ГБОУ СОШ №594</v>
      </c>
      <c r="C26" s="6">
        <f t="shared" si="4"/>
        <v>11594</v>
      </c>
      <c r="D26" s="6" t="str">
        <f t="shared" si="4"/>
        <v>СОШ</v>
      </c>
      <c r="E26" s="8" t="str">
        <f t="shared" si="4"/>
        <v>2а</v>
      </c>
      <c r="F26" s="8">
        <f t="shared" si="4"/>
        <v>53</v>
      </c>
      <c r="G26" s="8">
        <f t="shared" si="4"/>
        <v>48</v>
      </c>
      <c r="H26" s="9"/>
      <c r="I26" s="9">
        <v>2</v>
      </c>
      <c r="J26" s="10">
        <v>1</v>
      </c>
      <c r="K26" s="10"/>
      <c r="L26" s="9">
        <v>2</v>
      </c>
      <c r="M26" s="9"/>
      <c r="N26" s="10">
        <v>1</v>
      </c>
      <c r="O26" s="10"/>
      <c r="P26" s="9"/>
      <c r="Q26" s="9">
        <v>2</v>
      </c>
      <c r="R26" s="10"/>
      <c r="S26" s="10">
        <v>1</v>
      </c>
      <c r="T26" s="9">
        <v>2</v>
      </c>
      <c r="U26" s="9"/>
      <c r="V26" s="11">
        <f t="shared" si="2"/>
        <v>11</v>
      </c>
    </row>
    <row r="27" spans="1:22" x14ac:dyDescent="0.25">
      <c r="A27" s="4" t="str">
        <f t="shared" si="4"/>
        <v>Московский</v>
      </c>
      <c r="B27" s="12" t="str">
        <f t="shared" si="4"/>
        <v>ГБОУ СОШ №594</v>
      </c>
      <c r="C27" s="6">
        <f t="shared" si="4"/>
        <v>11594</v>
      </c>
      <c r="D27" s="6" t="str">
        <f t="shared" si="4"/>
        <v>СОШ</v>
      </c>
      <c r="E27" s="8" t="str">
        <f t="shared" si="4"/>
        <v>2а</v>
      </c>
      <c r="F27" s="8">
        <f t="shared" si="4"/>
        <v>53</v>
      </c>
      <c r="G27" s="8">
        <f t="shared" si="4"/>
        <v>48</v>
      </c>
      <c r="H27" s="9"/>
      <c r="I27" s="9">
        <v>2</v>
      </c>
      <c r="J27" s="10"/>
      <c r="K27" s="10">
        <v>1</v>
      </c>
      <c r="L27" s="9"/>
      <c r="M27" s="9">
        <v>2</v>
      </c>
      <c r="N27" s="10">
        <v>1</v>
      </c>
      <c r="O27" s="10"/>
      <c r="P27" s="9">
        <v>0</v>
      </c>
      <c r="Q27" s="9"/>
      <c r="R27" s="10">
        <v>1</v>
      </c>
      <c r="S27" s="10"/>
      <c r="T27" s="9"/>
      <c r="U27" s="9">
        <v>1</v>
      </c>
      <c r="V27" s="11">
        <f t="shared" si="2"/>
        <v>8</v>
      </c>
    </row>
    <row r="28" spans="1:22" x14ac:dyDescent="0.25">
      <c r="A28" s="4" t="str">
        <f t="shared" si="4"/>
        <v>Московский</v>
      </c>
      <c r="B28" s="12" t="str">
        <f t="shared" si="4"/>
        <v>ГБОУ СОШ №594</v>
      </c>
      <c r="C28" s="6">
        <f t="shared" si="4"/>
        <v>11594</v>
      </c>
      <c r="D28" s="6" t="str">
        <f t="shared" si="4"/>
        <v>СОШ</v>
      </c>
      <c r="E28" s="13" t="s">
        <v>23</v>
      </c>
      <c r="F28" s="8">
        <f t="shared" si="4"/>
        <v>53</v>
      </c>
      <c r="G28" s="8">
        <f t="shared" si="4"/>
        <v>48</v>
      </c>
      <c r="H28" s="9">
        <v>2</v>
      </c>
      <c r="I28" s="9"/>
      <c r="J28" s="10"/>
      <c r="K28" s="10">
        <v>1</v>
      </c>
      <c r="L28" s="9">
        <v>2</v>
      </c>
      <c r="M28" s="9"/>
      <c r="N28" s="10">
        <v>1</v>
      </c>
      <c r="O28" s="10"/>
      <c r="P28" s="9">
        <v>2</v>
      </c>
      <c r="Q28" s="9"/>
      <c r="R28" s="10">
        <v>1</v>
      </c>
      <c r="S28" s="10"/>
      <c r="T28" s="9">
        <v>1</v>
      </c>
      <c r="U28" s="9"/>
      <c r="V28" s="11">
        <f t="shared" si="2"/>
        <v>10</v>
      </c>
    </row>
    <row r="29" spans="1:22" x14ac:dyDescent="0.25">
      <c r="A29" s="4" t="str">
        <f t="shared" si="4"/>
        <v>Московский</v>
      </c>
      <c r="B29" s="12" t="str">
        <f t="shared" si="4"/>
        <v>ГБОУ СОШ №594</v>
      </c>
      <c r="C29" s="6">
        <f t="shared" si="4"/>
        <v>11594</v>
      </c>
      <c r="D29" s="6" t="str">
        <f t="shared" si="4"/>
        <v>СОШ</v>
      </c>
      <c r="E29" s="8" t="str">
        <f t="shared" si="4"/>
        <v>2б</v>
      </c>
      <c r="F29" s="8">
        <f t="shared" si="4"/>
        <v>53</v>
      </c>
      <c r="G29" s="8">
        <f t="shared" si="4"/>
        <v>48</v>
      </c>
      <c r="H29" s="9">
        <v>1</v>
      </c>
      <c r="I29" s="9"/>
      <c r="J29" s="10">
        <v>1</v>
      </c>
      <c r="K29" s="10"/>
      <c r="L29" s="9">
        <v>1</v>
      </c>
      <c r="M29" s="9"/>
      <c r="N29" s="10">
        <v>1</v>
      </c>
      <c r="O29" s="10"/>
      <c r="P29" s="9">
        <v>2</v>
      </c>
      <c r="Q29" s="9"/>
      <c r="R29" s="10">
        <v>1</v>
      </c>
      <c r="S29" s="10"/>
      <c r="T29" s="9">
        <v>0</v>
      </c>
      <c r="U29" s="9"/>
      <c r="V29" s="11">
        <f t="shared" si="2"/>
        <v>7</v>
      </c>
    </row>
    <row r="30" spans="1:22" x14ac:dyDescent="0.25">
      <c r="A30" s="4" t="str">
        <f t="shared" si="4"/>
        <v>Московский</v>
      </c>
      <c r="B30" s="12" t="str">
        <f t="shared" si="4"/>
        <v>ГБОУ СОШ №594</v>
      </c>
      <c r="C30" s="6">
        <f t="shared" si="4"/>
        <v>11594</v>
      </c>
      <c r="D30" s="6" t="str">
        <f t="shared" si="4"/>
        <v>СОШ</v>
      </c>
      <c r="E30" s="8" t="str">
        <f t="shared" si="4"/>
        <v>2б</v>
      </c>
      <c r="F30" s="8">
        <f t="shared" si="4"/>
        <v>53</v>
      </c>
      <c r="G30" s="8">
        <f t="shared" si="4"/>
        <v>48</v>
      </c>
      <c r="H30" s="9">
        <v>2</v>
      </c>
      <c r="I30" s="9"/>
      <c r="J30" s="10">
        <v>1</v>
      </c>
      <c r="K30" s="10"/>
      <c r="L30" s="9">
        <v>2</v>
      </c>
      <c r="M30" s="9"/>
      <c r="N30" s="10">
        <v>1</v>
      </c>
      <c r="O30" s="10"/>
      <c r="P30" s="9">
        <v>0</v>
      </c>
      <c r="Q30" s="9"/>
      <c r="R30" s="10">
        <v>1</v>
      </c>
      <c r="S30" s="10"/>
      <c r="T30" s="9">
        <v>2</v>
      </c>
      <c r="U30" s="9"/>
      <c r="V30" s="11">
        <f t="shared" si="2"/>
        <v>9</v>
      </c>
    </row>
    <row r="31" spans="1:22" x14ac:dyDescent="0.25">
      <c r="A31" s="4" t="str">
        <f t="shared" si="4"/>
        <v>Московский</v>
      </c>
      <c r="B31" s="12" t="str">
        <f t="shared" si="4"/>
        <v>ГБОУ СОШ №594</v>
      </c>
      <c r="C31" s="6">
        <f t="shared" si="4"/>
        <v>11594</v>
      </c>
      <c r="D31" s="6" t="str">
        <f t="shared" si="4"/>
        <v>СОШ</v>
      </c>
      <c r="E31" s="8" t="str">
        <f t="shared" si="4"/>
        <v>2б</v>
      </c>
      <c r="F31" s="8">
        <f t="shared" si="4"/>
        <v>53</v>
      </c>
      <c r="G31" s="8">
        <f t="shared" si="4"/>
        <v>48</v>
      </c>
      <c r="H31" s="9">
        <v>0</v>
      </c>
      <c r="I31" s="9"/>
      <c r="J31" s="10">
        <v>1</v>
      </c>
      <c r="K31" s="10"/>
      <c r="L31" s="9">
        <v>2</v>
      </c>
      <c r="M31" s="9"/>
      <c r="N31" s="10"/>
      <c r="O31" s="10">
        <v>1</v>
      </c>
      <c r="P31" s="9">
        <v>2</v>
      </c>
      <c r="Q31" s="9"/>
      <c r="R31" s="10"/>
      <c r="S31" s="10">
        <v>1</v>
      </c>
      <c r="T31" s="9">
        <v>1</v>
      </c>
      <c r="U31" s="9"/>
      <c r="V31" s="11">
        <f t="shared" si="2"/>
        <v>8</v>
      </c>
    </row>
    <row r="32" spans="1:22" x14ac:dyDescent="0.25">
      <c r="A32" s="4" t="str">
        <f t="shared" si="4"/>
        <v>Московский</v>
      </c>
      <c r="B32" s="12" t="str">
        <f t="shared" si="4"/>
        <v>ГБОУ СОШ №594</v>
      </c>
      <c r="C32" s="6">
        <f t="shared" si="4"/>
        <v>11594</v>
      </c>
      <c r="D32" s="6" t="str">
        <f t="shared" si="4"/>
        <v>СОШ</v>
      </c>
      <c r="E32" s="8" t="str">
        <f t="shared" si="4"/>
        <v>2б</v>
      </c>
      <c r="F32" s="8">
        <f t="shared" si="4"/>
        <v>53</v>
      </c>
      <c r="G32" s="8">
        <f t="shared" si="4"/>
        <v>48</v>
      </c>
      <c r="H32" s="9">
        <v>2</v>
      </c>
      <c r="I32" s="9"/>
      <c r="J32" s="10"/>
      <c r="K32" s="10">
        <v>1</v>
      </c>
      <c r="L32" s="9"/>
      <c r="M32" s="9">
        <v>1</v>
      </c>
      <c r="N32" s="10">
        <v>1</v>
      </c>
      <c r="O32" s="10"/>
      <c r="P32" s="9">
        <v>2</v>
      </c>
      <c r="Q32" s="9"/>
      <c r="R32" s="10">
        <v>1</v>
      </c>
      <c r="S32" s="10"/>
      <c r="T32" s="9">
        <v>1</v>
      </c>
      <c r="U32" s="9"/>
      <c r="V32" s="11">
        <f t="shared" si="2"/>
        <v>9</v>
      </c>
    </row>
    <row r="33" spans="1:22" x14ac:dyDescent="0.25">
      <c r="A33" s="4" t="str">
        <f t="shared" si="4"/>
        <v>Московский</v>
      </c>
      <c r="B33" s="12" t="str">
        <f t="shared" si="4"/>
        <v>ГБОУ СОШ №594</v>
      </c>
      <c r="C33" s="6">
        <f t="shared" si="4"/>
        <v>11594</v>
      </c>
      <c r="D33" s="6" t="str">
        <f t="shared" si="4"/>
        <v>СОШ</v>
      </c>
      <c r="E33" s="8" t="str">
        <f t="shared" si="4"/>
        <v>2б</v>
      </c>
      <c r="F33" s="8">
        <f t="shared" si="4"/>
        <v>53</v>
      </c>
      <c r="G33" s="8">
        <f t="shared" si="4"/>
        <v>48</v>
      </c>
      <c r="H33" s="9">
        <v>2</v>
      </c>
      <c r="I33" s="9"/>
      <c r="J33" s="10"/>
      <c r="K33" s="10">
        <v>1</v>
      </c>
      <c r="L33" s="9">
        <v>2</v>
      </c>
      <c r="M33" s="9"/>
      <c r="N33" s="10">
        <v>1</v>
      </c>
      <c r="O33" s="10"/>
      <c r="P33" s="9">
        <v>0</v>
      </c>
      <c r="Q33" s="9"/>
      <c r="R33" s="10">
        <v>1</v>
      </c>
      <c r="S33" s="10"/>
      <c r="T33" s="9"/>
      <c r="U33" s="9">
        <v>1</v>
      </c>
      <c r="V33" s="11">
        <f t="shared" si="2"/>
        <v>8</v>
      </c>
    </row>
    <row r="34" spans="1:22" x14ac:dyDescent="0.25">
      <c r="A34" s="4" t="str">
        <f t="shared" si="4"/>
        <v>Московский</v>
      </c>
      <c r="B34" s="12" t="str">
        <f t="shared" si="4"/>
        <v>ГБОУ СОШ №594</v>
      </c>
      <c r="C34" s="6">
        <f t="shared" si="4"/>
        <v>11594</v>
      </c>
      <c r="D34" s="6" t="str">
        <f t="shared" si="4"/>
        <v>СОШ</v>
      </c>
      <c r="E34" s="8" t="str">
        <f t="shared" si="4"/>
        <v>2б</v>
      </c>
      <c r="F34" s="8">
        <f t="shared" si="4"/>
        <v>53</v>
      </c>
      <c r="G34" s="8">
        <f t="shared" si="4"/>
        <v>48</v>
      </c>
      <c r="H34" s="9">
        <v>2</v>
      </c>
      <c r="I34" s="9"/>
      <c r="J34" s="10">
        <v>1</v>
      </c>
      <c r="K34" s="10"/>
      <c r="L34" s="9"/>
      <c r="M34" s="9">
        <v>1</v>
      </c>
      <c r="N34" s="10">
        <v>0</v>
      </c>
      <c r="O34" s="10"/>
      <c r="P34" s="9">
        <v>2</v>
      </c>
      <c r="Q34" s="9"/>
      <c r="R34" s="10"/>
      <c r="S34" s="10">
        <v>1</v>
      </c>
      <c r="T34" s="9">
        <v>2</v>
      </c>
      <c r="U34" s="9"/>
      <c r="V34" s="11">
        <f t="shared" si="2"/>
        <v>9</v>
      </c>
    </row>
    <row r="35" spans="1:22" x14ac:dyDescent="0.25">
      <c r="A35" s="4" t="str">
        <f t="shared" si="4"/>
        <v>Московский</v>
      </c>
      <c r="B35" s="12" t="str">
        <f t="shared" si="4"/>
        <v>ГБОУ СОШ №594</v>
      </c>
      <c r="C35" s="6">
        <f t="shared" si="4"/>
        <v>11594</v>
      </c>
      <c r="D35" s="6" t="str">
        <f t="shared" si="4"/>
        <v>СОШ</v>
      </c>
      <c r="E35" s="8" t="str">
        <f t="shared" si="4"/>
        <v>2б</v>
      </c>
      <c r="F35" s="8">
        <f t="shared" si="4"/>
        <v>53</v>
      </c>
      <c r="G35" s="8">
        <f t="shared" si="4"/>
        <v>48</v>
      </c>
      <c r="H35" s="9">
        <v>2</v>
      </c>
      <c r="I35" s="9"/>
      <c r="J35" s="10">
        <v>1</v>
      </c>
      <c r="K35" s="10"/>
      <c r="L35" s="9"/>
      <c r="M35" s="9">
        <v>2</v>
      </c>
      <c r="N35" s="10">
        <v>1</v>
      </c>
      <c r="O35" s="10"/>
      <c r="P35" s="9">
        <v>0</v>
      </c>
      <c r="Q35" s="9"/>
      <c r="R35" s="10"/>
      <c r="S35" s="10">
        <v>1</v>
      </c>
      <c r="T35" s="9"/>
      <c r="U35" s="9">
        <v>1</v>
      </c>
      <c r="V35" s="11">
        <f t="shared" si="2"/>
        <v>8</v>
      </c>
    </row>
    <row r="36" spans="1:22" x14ac:dyDescent="0.25">
      <c r="A36" s="4" t="str">
        <f t="shared" si="4"/>
        <v>Московский</v>
      </c>
      <c r="B36" s="12" t="str">
        <f t="shared" si="4"/>
        <v>ГБОУ СОШ №594</v>
      </c>
      <c r="C36" s="6">
        <f t="shared" si="4"/>
        <v>11594</v>
      </c>
      <c r="D36" s="6" t="str">
        <f t="shared" si="4"/>
        <v>СОШ</v>
      </c>
      <c r="E36" s="8" t="str">
        <f t="shared" si="4"/>
        <v>2б</v>
      </c>
      <c r="F36" s="8">
        <f t="shared" si="4"/>
        <v>53</v>
      </c>
      <c r="G36" s="8">
        <f t="shared" si="4"/>
        <v>48</v>
      </c>
      <c r="H36" s="9">
        <v>2</v>
      </c>
      <c r="I36" s="9"/>
      <c r="J36" s="10"/>
      <c r="K36" s="10">
        <v>1</v>
      </c>
      <c r="L36" s="9"/>
      <c r="M36" s="9">
        <v>2</v>
      </c>
      <c r="N36" s="10">
        <v>1</v>
      </c>
      <c r="O36" s="10"/>
      <c r="P36" s="9">
        <v>0</v>
      </c>
      <c r="Q36" s="9"/>
      <c r="R36" s="10">
        <v>1</v>
      </c>
      <c r="S36" s="10"/>
      <c r="T36" s="9">
        <v>2</v>
      </c>
      <c r="U36" s="9"/>
      <c r="V36" s="11">
        <f t="shared" si="2"/>
        <v>9</v>
      </c>
    </row>
    <row r="37" spans="1:22" x14ac:dyDescent="0.25">
      <c r="A37" s="4" t="str">
        <f t="shared" si="4"/>
        <v>Московский</v>
      </c>
      <c r="B37" s="12" t="str">
        <f t="shared" si="4"/>
        <v>ГБОУ СОШ №594</v>
      </c>
      <c r="C37" s="6">
        <f t="shared" si="4"/>
        <v>11594</v>
      </c>
      <c r="D37" s="6" t="str">
        <f t="shared" si="4"/>
        <v>СОШ</v>
      </c>
      <c r="E37" s="8" t="str">
        <f t="shared" si="4"/>
        <v>2б</v>
      </c>
      <c r="F37" s="8">
        <f t="shared" si="4"/>
        <v>53</v>
      </c>
      <c r="G37" s="8">
        <f t="shared" si="4"/>
        <v>48</v>
      </c>
      <c r="H37" s="9">
        <v>2</v>
      </c>
      <c r="I37" s="9"/>
      <c r="J37" s="10">
        <v>1</v>
      </c>
      <c r="K37" s="10"/>
      <c r="L37" s="9"/>
      <c r="M37" s="9">
        <v>2</v>
      </c>
      <c r="N37" s="10">
        <v>1</v>
      </c>
      <c r="O37" s="10"/>
      <c r="P37" s="9"/>
      <c r="Q37" s="9">
        <v>1</v>
      </c>
      <c r="R37" s="10"/>
      <c r="S37" s="10">
        <v>1</v>
      </c>
      <c r="T37" s="9"/>
      <c r="U37" s="9">
        <v>0</v>
      </c>
      <c r="V37" s="11">
        <f t="shared" si="2"/>
        <v>8</v>
      </c>
    </row>
    <row r="38" spans="1:22" x14ac:dyDescent="0.25">
      <c r="A38" s="4" t="str">
        <f t="shared" ref="A38:G51" si="5">A37</f>
        <v>Московский</v>
      </c>
      <c r="B38" s="12" t="str">
        <f t="shared" si="5"/>
        <v>ГБОУ СОШ №594</v>
      </c>
      <c r="C38" s="6">
        <f t="shared" si="5"/>
        <v>11594</v>
      </c>
      <c r="D38" s="6" t="str">
        <f t="shared" si="5"/>
        <v>СОШ</v>
      </c>
      <c r="E38" s="8" t="str">
        <f t="shared" si="5"/>
        <v>2б</v>
      </c>
      <c r="F38" s="8">
        <f t="shared" si="5"/>
        <v>53</v>
      </c>
      <c r="G38" s="8">
        <f t="shared" si="5"/>
        <v>48</v>
      </c>
      <c r="H38" s="9"/>
      <c r="I38" s="9">
        <v>2</v>
      </c>
      <c r="J38" s="10"/>
      <c r="K38" s="10">
        <v>1</v>
      </c>
      <c r="L38" s="9">
        <v>2</v>
      </c>
      <c r="M38" s="9"/>
      <c r="N38" s="10">
        <v>1</v>
      </c>
      <c r="O38" s="10"/>
      <c r="P38" s="9"/>
      <c r="Q38" s="9">
        <v>2</v>
      </c>
      <c r="R38" s="10">
        <v>1</v>
      </c>
      <c r="S38" s="10"/>
      <c r="T38" s="9">
        <v>2</v>
      </c>
      <c r="U38" s="9"/>
      <c r="V38" s="11">
        <f t="shared" si="2"/>
        <v>11</v>
      </c>
    </row>
    <row r="39" spans="1:22" x14ac:dyDescent="0.25">
      <c r="A39" s="4" t="str">
        <f t="shared" si="5"/>
        <v>Московский</v>
      </c>
      <c r="B39" s="12" t="str">
        <f t="shared" si="5"/>
        <v>ГБОУ СОШ №594</v>
      </c>
      <c r="C39" s="6">
        <f t="shared" si="5"/>
        <v>11594</v>
      </c>
      <c r="D39" s="6" t="str">
        <f t="shared" si="5"/>
        <v>СОШ</v>
      </c>
      <c r="E39" s="8" t="str">
        <f t="shared" si="5"/>
        <v>2б</v>
      </c>
      <c r="F39" s="8">
        <f t="shared" si="5"/>
        <v>53</v>
      </c>
      <c r="G39" s="8">
        <f t="shared" si="5"/>
        <v>48</v>
      </c>
      <c r="H39" s="9"/>
      <c r="I39" s="9">
        <v>2</v>
      </c>
      <c r="J39" s="10"/>
      <c r="K39" s="10">
        <v>1</v>
      </c>
      <c r="L39" s="9"/>
      <c r="M39" s="9">
        <v>1</v>
      </c>
      <c r="N39" s="10">
        <v>1</v>
      </c>
      <c r="O39" s="10"/>
      <c r="P39" s="9">
        <v>0</v>
      </c>
      <c r="Q39" s="9"/>
      <c r="R39" s="10">
        <v>1</v>
      </c>
      <c r="S39" s="10"/>
      <c r="T39" s="9">
        <v>1</v>
      </c>
      <c r="U39" s="9"/>
      <c r="V39" s="11">
        <f t="shared" si="2"/>
        <v>7</v>
      </c>
    </row>
    <row r="40" spans="1:22" x14ac:dyDescent="0.25">
      <c r="A40" s="4" t="str">
        <f t="shared" si="5"/>
        <v>Московский</v>
      </c>
      <c r="B40" s="12" t="str">
        <f t="shared" si="5"/>
        <v>ГБОУ СОШ №594</v>
      </c>
      <c r="C40" s="6">
        <f t="shared" si="5"/>
        <v>11594</v>
      </c>
      <c r="D40" s="6" t="str">
        <f t="shared" si="5"/>
        <v>СОШ</v>
      </c>
      <c r="E40" s="8" t="str">
        <f t="shared" si="5"/>
        <v>2б</v>
      </c>
      <c r="F40" s="8">
        <f t="shared" si="5"/>
        <v>53</v>
      </c>
      <c r="G40" s="8">
        <f t="shared" si="5"/>
        <v>48</v>
      </c>
      <c r="H40" s="9">
        <v>1</v>
      </c>
      <c r="I40" s="9"/>
      <c r="J40" s="10"/>
      <c r="K40" s="10">
        <v>1</v>
      </c>
      <c r="L40" s="9"/>
      <c r="M40" s="9">
        <v>0</v>
      </c>
      <c r="N40" s="10">
        <v>0</v>
      </c>
      <c r="O40" s="10"/>
      <c r="P40" s="9">
        <v>1</v>
      </c>
      <c r="Q40" s="9"/>
      <c r="R40" s="10"/>
      <c r="S40" s="10">
        <v>0</v>
      </c>
      <c r="T40" s="9">
        <v>0</v>
      </c>
      <c r="U40" s="9"/>
      <c r="V40" s="11">
        <f t="shared" si="2"/>
        <v>3</v>
      </c>
    </row>
    <row r="41" spans="1:22" x14ac:dyDescent="0.25">
      <c r="A41" s="4" t="str">
        <f t="shared" si="5"/>
        <v>Московский</v>
      </c>
      <c r="B41" s="12" t="str">
        <f t="shared" si="5"/>
        <v>ГБОУ СОШ №594</v>
      </c>
      <c r="C41" s="6">
        <f t="shared" si="5"/>
        <v>11594</v>
      </c>
      <c r="D41" s="6" t="str">
        <f t="shared" si="5"/>
        <v>СОШ</v>
      </c>
      <c r="E41" s="8" t="str">
        <f t="shared" si="5"/>
        <v>2б</v>
      </c>
      <c r="F41" s="8">
        <f t="shared" si="5"/>
        <v>53</v>
      </c>
      <c r="G41" s="8">
        <f t="shared" si="5"/>
        <v>48</v>
      </c>
      <c r="H41" s="9">
        <v>2</v>
      </c>
      <c r="I41" s="9"/>
      <c r="J41" s="10"/>
      <c r="K41" s="10">
        <v>1</v>
      </c>
      <c r="L41" s="9"/>
      <c r="M41" s="9">
        <v>0</v>
      </c>
      <c r="N41" s="10">
        <v>1</v>
      </c>
      <c r="O41" s="10"/>
      <c r="P41" s="9">
        <v>0</v>
      </c>
      <c r="Q41" s="9"/>
      <c r="R41" s="10">
        <v>1</v>
      </c>
      <c r="S41" s="10"/>
      <c r="T41" s="9">
        <v>1</v>
      </c>
      <c r="U41" s="9"/>
      <c r="V41" s="11">
        <f t="shared" si="2"/>
        <v>6</v>
      </c>
    </row>
    <row r="42" spans="1:22" x14ac:dyDescent="0.25">
      <c r="A42" s="4" t="str">
        <f t="shared" si="5"/>
        <v>Московский</v>
      </c>
      <c r="B42" s="12" t="str">
        <f t="shared" si="5"/>
        <v>ГБОУ СОШ №594</v>
      </c>
      <c r="C42" s="6">
        <f t="shared" si="5"/>
        <v>11594</v>
      </c>
      <c r="D42" s="6" t="str">
        <f t="shared" si="5"/>
        <v>СОШ</v>
      </c>
      <c r="E42" s="8" t="str">
        <f t="shared" si="5"/>
        <v>2б</v>
      </c>
      <c r="F42" s="8">
        <f t="shared" si="5"/>
        <v>53</v>
      </c>
      <c r="G42" s="8">
        <f t="shared" si="5"/>
        <v>48</v>
      </c>
      <c r="H42" s="9">
        <v>2</v>
      </c>
      <c r="I42" s="9"/>
      <c r="J42" s="10"/>
      <c r="K42" s="10">
        <v>1</v>
      </c>
      <c r="L42" s="9"/>
      <c r="M42" s="9">
        <v>2</v>
      </c>
      <c r="N42" s="10">
        <v>1</v>
      </c>
      <c r="O42" s="10"/>
      <c r="P42" s="9">
        <v>1</v>
      </c>
      <c r="Q42" s="9"/>
      <c r="R42" s="10">
        <v>0</v>
      </c>
      <c r="S42" s="10"/>
      <c r="T42" s="9"/>
      <c r="U42" s="9">
        <v>1</v>
      </c>
      <c r="V42" s="11">
        <f t="shared" si="2"/>
        <v>8</v>
      </c>
    </row>
    <row r="43" spans="1:22" x14ac:dyDescent="0.25">
      <c r="A43" s="4" t="str">
        <f t="shared" si="5"/>
        <v>Московский</v>
      </c>
      <c r="B43" s="12" t="str">
        <f t="shared" si="5"/>
        <v>ГБОУ СОШ №594</v>
      </c>
      <c r="C43" s="6">
        <f t="shared" si="5"/>
        <v>11594</v>
      </c>
      <c r="D43" s="6" t="str">
        <f t="shared" si="5"/>
        <v>СОШ</v>
      </c>
      <c r="E43" s="8" t="str">
        <f t="shared" si="5"/>
        <v>2б</v>
      </c>
      <c r="F43" s="8">
        <f t="shared" si="5"/>
        <v>53</v>
      </c>
      <c r="G43" s="8">
        <f t="shared" si="5"/>
        <v>48</v>
      </c>
      <c r="H43" s="9">
        <v>2</v>
      </c>
      <c r="I43" s="9"/>
      <c r="J43" s="10"/>
      <c r="K43" s="10">
        <v>1</v>
      </c>
      <c r="L43" s="9"/>
      <c r="M43" s="9">
        <v>1</v>
      </c>
      <c r="N43" s="10"/>
      <c r="O43" s="10">
        <v>0</v>
      </c>
      <c r="P43" s="9">
        <v>1</v>
      </c>
      <c r="Q43" s="9"/>
      <c r="R43" s="10"/>
      <c r="S43" s="10">
        <v>0</v>
      </c>
      <c r="T43" s="9">
        <v>2</v>
      </c>
      <c r="U43" s="9"/>
      <c r="V43" s="11">
        <f t="shared" si="2"/>
        <v>7</v>
      </c>
    </row>
    <row r="44" spans="1:22" x14ac:dyDescent="0.25">
      <c r="A44" s="4" t="str">
        <f t="shared" si="5"/>
        <v>Московский</v>
      </c>
      <c r="B44" s="12" t="str">
        <f t="shared" si="5"/>
        <v>ГБОУ СОШ №594</v>
      </c>
      <c r="C44" s="6">
        <f t="shared" si="5"/>
        <v>11594</v>
      </c>
      <c r="D44" s="6" t="str">
        <f t="shared" si="5"/>
        <v>СОШ</v>
      </c>
      <c r="E44" s="8" t="str">
        <f t="shared" si="5"/>
        <v>2б</v>
      </c>
      <c r="F44" s="8">
        <f t="shared" si="5"/>
        <v>53</v>
      </c>
      <c r="G44" s="8">
        <f t="shared" si="5"/>
        <v>48</v>
      </c>
      <c r="H44" s="9">
        <v>2</v>
      </c>
      <c r="I44" s="9"/>
      <c r="J44" s="10">
        <v>1</v>
      </c>
      <c r="K44" s="10"/>
      <c r="L44" s="9">
        <v>1</v>
      </c>
      <c r="M44" s="9"/>
      <c r="N44" s="10">
        <v>1</v>
      </c>
      <c r="O44" s="10"/>
      <c r="P44" s="9"/>
      <c r="Q44" s="9">
        <v>0</v>
      </c>
      <c r="R44" s="10"/>
      <c r="S44" s="10">
        <v>0</v>
      </c>
      <c r="T44" s="9">
        <v>2</v>
      </c>
      <c r="U44" s="9"/>
      <c r="V44" s="11">
        <f t="shared" si="2"/>
        <v>7</v>
      </c>
    </row>
    <row r="45" spans="1:22" x14ac:dyDescent="0.25">
      <c r="A45" s="4" t="str">
        <f t="shared" si="5"/>
        <v>Московский</v>
      </c>
      <c r="B45" s="12" t="str">
        <f t="shared" si="5"/>
        <v>ГБОУ СОШ №594</v>
      </c>
      <c r="C45" s="6">
        <f t="shared" si="5"/>
        <v>11594</v>
      </c>
      <c r="D45" s="6" t="str">
        <f t="shared" si="5"/>
        <v>СОШ</v>
      </c>
      <c r="E45" s="8" t="str">
        <f t="shared" si="5"/>
        <v>2б</v>
      </c>
      <c r="F45" s="8">
        <f t="shared" si="5"/>
        <v>53</v>
      </c>
      <c r="G45" s="8">
        <f t="shared" si="5"/>
        <v>48</v>
      </c>
      <c r="H45" s="9">
        <v>2</v>
      </c>
      <c r="I45" s="9"/>
      <c r="J45" s="10">
        <v>1</v>
      </c>
      <c r="K45" s="10"/>
      <c r="L45" s="9">
        <v>1</v>
      </c>
      <c r="M45" s="9"/>
      <c r="N45" s="10">
        <v>1</v>
      </c>
      <c r="O45" s="10"/>
      <c r="P45" s="9">
        <v>2</v>
      </c>
      <c r="Q45" s="9"/>
      <c r="R45" s="10"/>
      <c r="S45" s="10">
        <v>1</v>
      </c>
      <c r="T45" s="9"/>
      <c r="U45" s="9">
        <v>1</v>
      </c>
      <c r="V45" s="11">
        <f t="shared" si="2"/>
        <v>9</v>
      </c>
    </row>
    <row r="46" spans="1:22" x14ac:dyDescent="0.25">
      <c r="A46" s="4" t="str">
        <f t="shared" si="5"/>
        <v>Московский</v>
      </c>
      <c r="B46" s="12" t="str">
        <f t="shared" si="5"/>
        <v>ГБОУ СОШ №594</v>
      </c>
      <c r="C46" s="6">
        <f t="shared" si="5"/>
        <v>11594</v>
      </c>
      <c r="D46" s="6" t="str">
        <f t="shared" si="5"/>
        <v>СОШ</v>
      </c>
      <c r="E46" s="8" t="str">
        <f t="shared" si="5"/>
        <v>2б</v>
      </c>
      <c r="F46" s="8">
        <f t="shared" si="5"/>
        <v>53</v>
      </c>
      <c r="G46" s="8">
        <f t="shared" si="5"/>
        <v>48</v>
      </c>
      <c r="H46" s="9">
        <v>1</v>
      </c>
      <c r="I46" s="9"/>
      <c r="J46" s="10">
        <v>1</v>
      </c>
      <c r="K46" s="10"/>
      <c r="L46" s="9"/>
      <c r="M46" s="9">
        <v>2</v>
      </c>
      <c r="N46" s="10">
        <v>1</v>
      </c>
      <c r="O46" s="10"/>
      <c r="P46" s="9">
        <v>2</v>
      </c>
      <c r="Q46" s="9"/>
      <c r="R46" s="10">
        <v>0</v>
      </c>
      <c r="S46" s="10"/>
      <c r="T46" s="9">
        <v>1</v>
      </c>
      <c r="U46" s="9"/>
      <c r="V46" s="11">
        <f t="shared" si="2"/>
        <v>8</v>
      </c>
    </row>
    <row r="47" spans="1:22" x14ac:dyDescent="0.25">
      <c r="A47" s="4" t="str">
        <f t="shared" si="5"/>
        <v>Московский</v>
      </c>
      <c r="B47" s="12" t="str">
        <f t="shared" si="5"/>
        <v>ГБОУ СОШ №594</v>
      </c>
      <c r="C47" s="6">
        <f t="shared" si="5"/>
        <v>11594</v>
      </c>
      <c r="D47" s="6" t="str">
        <f t="shared" si="5"/>
        <v>СОШ</v>
      </c>
      <c r="E47" s="8" t="str">
        <f t="shared" si="5"/>
        <v>2б</v>
      </c>
      <c r="F47" s="8">
        <f t="shared" si="5"/>
        <v>53</v>
      </c>
      <c r="G47" s="8">
        <f t="shared" si="5"/>
        <v>48</v>
      </c>
      <c r="H47" s="9">
        <v>2</v>
      </c>
      <c r="I47" s="9"/>
      <c r="J47" s="10">
        <v>1</v>
      </c>
      <c r="K47" s="10"/>
      <c r="L47" s="9">
        <v>1</v>
      </c>
      <c r="M47" s="9"/>
      <c r="N47" s="10">
        <v>1</v>
      </c>
      <c r="O47" s="10"/>
      <c r="P47" s="9">
        <v>2</v>
      </c>
      <c r="Q47" s="9"/>
      <c r="R47" s="10">
        <v>1</v>
      </c>
      <c r="S47" s="10"/>
      <c r="T47" s="9">
        <v>1</v>
      </c>
      <c r="U47" s="9"/>
      <c r="V47" s="11">
        <f t="shared" si="2"/>
        <v>9</v>
      </c>
    </row>
    <row r="48" spans="1:22" x14ac:dyDescent="0.25">
      <c r="A48" s="4" t="str">
        <f t="shared" si="5"/>
        <v>Московский</v>
      </c>
      <c r="B48" s="12" t="str">
        <f t="shared" si="5"/>
        <v>ГБОУ СОШ №594</v>
      </c>
      <c r="C48" s="6">
        <f t="shared" si="5"/>
        <v>11594</v>
      </c>
      <c r="D48" s="6" t="str">
        <f t="shared" si="5"/>
        <v>СОШ</v>
      </c>
      <c r="E48" s="8" t="str">
        <f t="shared" si="5"/>
        <v>2б</v>
      </c>
      <c r="F48" s="8">
        <f t="shared" si="5"/>
        <v>53</v>
      </c>
      <c r="G48" s="8">
        <f t="shared" si="5"/>
        <v>48</v>
      </c>
      <c r="H48" s="9"/>
      <c r="I48" s="9">
        <v>1</v>
      </c>
      <c r="J48" s="10">
        <v>0</v>
      </c>
      <c r="K48" s="10"/>
      <c r="L48" s="9"/>
      <c r="M48" s="9">
        <v>0</v>
      </c>
      <c r="N48" s="10">
        <v>1</v>
      </c>
      <c r="O48" s="10"/>
      <c r="P48" s="9"/>
      <c r="Q48" s="9">
        <v>0</v>
      </c>
      <c r="R48" s="10"/>
      <c r="S48" s="10">
        <v>0</v>
      </c>
      <c r="T48" s="9"/>
      <c r="U48" s="9">
        <v>0</v>
      </c>
      <c r="V48" s="11">
        <f t="shared" si="2"/>
        <v>2</v>
      </c>
    </row>
    <row r="49" spans="1:22" x14ac:dyDescent="0.25">
      <c r="A49" s="4" t="str">
        <f t="shared" si="5"/>
        <v>Московский</v>
      </c>
      <c r="B49" s="12" t="str">
        <f t="shared" si="5"/>
        <v>ГБОУ СОШ №594</v>
      </c>
      <c r="C49" s="6">
        <f t="shared" si="5"/>
        <v>11594</v>
      </c>
      <c r="D49" s="6" t="str">
        <f t="shared" si="5"/>
        <v>СОШ</v>
      </c>
      <c r="E49" s="8" t="str">
        <f t="shared" si="5"/>
        <v>2б</v>
      </c>
      <c r="F49" s="8">
        <f t="shared" si="5"/>
        <v>53</v>
      </c>
      <c r="G49" s="8">
        <f t="shared" si="5"/>
        <v>48</v>
      </c>
      <c r="H49" s="9">
        <v>2</v>
      </c>
      <c r="I49" s="9"/>
      <c r="J49" s="10">
        <v>1</v>
      </c>
      <c r="K49" s="10"/>
      <c r="L49" s="9">
        <v>2</v>
      </c>
      <c r="M49" s="9"/>
      <c r="N49" s="10">
        <v>1</v>
      </c>
      <c r="O49" s="10"/>
      <c r="P49" s="9">
        <v>0</v>
      </c>
      <c r="Q49" s="9"/>
      <c r="R49" s="10">
        <v>1</v>
      </c>
      <c r="S49" s="10"/>
      <c r="T49" s="9"/>
      <c r="U49" s="9">
        <v>0</v>
      </c>
      <c r="V49" s="11">
        <f t="shared" si="2"/>
        <v>7</v>
      </c>
    </row>
    <row r="50" spans="1:22" x14ac:dyDescent="0.25">
      <c r="A50" s="4" t="str">
        <f t="shared" si="5"/>
        <v>Московский</v>
      </c>
      <c r="B50" s="12" t="str">
        <f t="shared" si="5"/>
        <v>ГБОУ СОШ №594</v>
      </c>
      <c r="C50" s="6">
        <f t="shared" si="5"/>
        <v>11594</v>
      </c>
      <c r="D50" s="6" t="str">
        <f t="shared" si="5"/>
        <v>СОШ</v>
      </c>
      <c r="E50" s="8" t="str">
        <f t="shared" si="5"/>
        <v>2б</v>
      </c>
      <c r="F50" s="8">
        <f t="shared" si="5"/>
        <v>53</v>
      </c>
      <c r="G50" s="8">
        <f t="shared" si="5"/>
        <v>48</v>
      </c>
      <c r="H50" s="9">
        <v>2</v>
      </c>
      <c r="I50" s="9"/>
      <c r="J50" s="10"/>
      <c r="K50" s="10">
        <v>1</v>
      </c>
      <c r="L50" s="9"/>
      <c r="M50" s="9">
        <v>2</v>
      </c>
      <c r="N50" s="10"/>
      <c r="O50" s="10">
        <v>0</v>
      </c>
      <c r="P50" s="9">
        <v>0</v>
      </c>
      <c r="Q50" s="9"/>
      <c r="R50" s="10">
        <v>1</v>
      </c>
      <c r="S50" s="10"/>
      <c r="T50" s="9">
        <v>2</v>
      </c>
      <c r="U50" s="9"/>
      <c r="V50" s="11">
        <f t="shared" si="2"/>
        <v>8</v>
      </c>
    </row>
    <row r="51" spans="1:22" x14ac:dyDescent="0.25">
      <c r="A51" s="4" t="str">
        <f t="shared" si="5"/>
        <v>Московский</v>
      </c>
      <c r="B51" s="12" t="str">
        <f t="shared" si="5"/>
        <v>ГБОУ СОШ №594</v>
      </c>
      <c r="C51" s="6">
        <f t="shared" si="5"/>
        <v>11594</v>
      </c>
      <c r="D51" s="6" t="str">
        <f t="shared" si="5"/>
        <v>СОШ</v>
      </c>
      <c r="E51" s="8" t="str">
        <f t="shared" si="5"/>
        <v>2б</v>
      </c>
      <c r="F51" s="8">
        <f t="shared" si="5"/>
        <v>53</v>
      </c>
      <c r="G51" s="8">
        <f t="shared" si="5"/>
        <v>48</v>
      </c>
      <c r="H51" s="9">
        <v>2</v>
      </c>
      <c r="I51" s="9"/>
      <c r="J51" s="10"/>
      <c r="K51" s="10">
        <v>1</v>
      </c>
      <c r="L51" s="9"/>
      <c r="M51" s="9">
        <v>0</v>
      </c>
      <c r="N51" s="10">
        <v>0</v>
      </c>
      <c r="O51" s="10"/>
      <c r="P51" s="9">
        <v>1</v>
      </c>
      <c r="Q51" s="9"/>
      <c r="R51" s="10">
        <v>0</v>
      </c>
      <c r="S51" s="10"/>
      <c r="T51" s="9">
        <v>0</v>
      </c>
      <c r="U51" s="9"/>
      <c r="V51" s="11">
        <f t="shared" si="2"/>
        <v>4</v>
      </c>
    </row>
    <row r="52" spans="1:22" x14ac:dyDescent="0.25">
      <c r="H52" s="15">
        <f>COUNTA(H4:H51)</f>
        <v>37</v>
      </c>
      <c r="I52" s="15">
        <f t="shared" ref="I52:V52" si="6">COUNTA(I4:I51)</f>
        <v>11</v>
      </c>
      <c r="J52" s="15">
        <f t="shared" si="6"/>
        <v>25</v>
      </c>
      <c r="K52" s="15">
        <f t="shared" si="6"/>
        <v>23</v>
      </c>
      <c r="L52" s="15">
        <f t="shared" si="6"/>
        <v>18</v>
      </c>
      <c r="M52" s="15">
        <f t="shared" si="6"/>
        <v>30</v>
      </c>
      <c r="N52" s="15">
        <f t="shared" si="6"/>
        <v>35</v>
      </c>
      <c r="O52" s="15">
        <f t="shared" si="6"/>
        <v>13</v>
      </c>
      <c r="P52" s="15">
        <f t="shared" si="6"/>
        <v>38</v>
      </c>
      <c r="Q52" s="15">
        <f t="shared" si="6"/>
        <v>10</v>
      </c>
      <c r="R52" s="15">
        <f t="shared" si="6"/>
        <v>32</v>
      </c>
      <c r="S52" s="15">
        <f t="shared" si="6"/>
        <v>16</v>
      </c>
      <c r="T52" s="15">
        <f t="shared" si="6"/>
        <v>35</v>
      </c>
      <c r="U52" s="15">
        <f t="shared" si="6"/>
        <v>13</v>
      </c>
      <c r="V52" s="15">
        <f t="shared" si="6"/>
        <v>48</v>
      </c>
    </row>
    <row r="53" spans="1:22" x14ac:dyDescent="0.25">
      <c r="H53" s="49">
        <f>SUM(H4:H51)/(H52*2)</f>
        <v>0.91891891891891897</v>
      </c>
      <c r="I53" s="49">
        <f t="shared" ref="I53:U53" si="7">SUM(I4:I51)/(I52*2)</f>
        <v>0.77272727272727271</v>
      </c>
      <c r="J53" s="49">
        <f>SUM(J4:J51)/(J52*1)</f>
        <v>0.8</v>
      </c>
      <c r="K53" s="49">
        <f>SUM(K4:K51)/(K52*1)</f>
        <v>0.95652173913043481</v>
      </c>
      <c r="L53" s="49">
        <f t="shared" si="7"/>
        <v>0.80555555555555558</v>
      </c>
      <c r="M53" s="49">
        <f t="shared" si="7"/>
        <v>0.68333333333333335</v>
      </c>
      <c r="N53" s="49">
        <f>SUM(N4:N51)/(N52*1)</f>
        <v>0.88571428571428568</v>
      </c>
      <c r="O53" s="49">
        <f>SUM(O4:O51)/(O52*1)</f>
        <v>0.38461538461538464</v>
      </c>
      <c r="P53" s="49">
        <f t="shared" si="7"/>
        <v>0.51315789473684215</v>
      </c>
      <c r="Q53" s="49">
        <f t="shared" si="7"/>
        <v>0.65</v>
      </c>
      <c r="R53" s="49">
        <f>SUM(R4:R51)/(R52*1)</f>
        <v>0.90625</v>
      </c>
      <c r="S53" s="49">
        <f>SUM(S4:S51)/(S52*1)</f>
        <v>0.5</v>
      </c>
      <c r="T53" s="49">
        <f t="shared" si="7"/>
        <v>0.61428571428571432</v>
      </c>
      <c r="U53" s="49">
        <f t="shared" si="7"/>
        <v>0.38461538461538464</v>
      </c>
      <c r="V53" s="49">
        <f>SUM(V4:V51)/(V52*11)</f>
        <v>0.71022727272727271</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51"/>
    <dataValidation type="list" allowBlank="1" showInputMessage="1" showErrorMessage="1" sqref="H4:I51 T4:U51 L4:M51 P4:Q51">
      <formula1>балл2</formula1>
    </dataValidation>
    <dataValidation type="list" allowBlank="1" showInputMessage="1" showErrorMessage="1" sqref="J4:K51 R4:S51 N4:O51">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2"/>
  <dimension ref="A1:Y71"/>
  <sheetViews>
    <sheetView topLeftCell="B46" workbookViewId="0">
      <selection activeCell="H70" sqref="H70:V71"/>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42578125" style="15" customWidth="1"/>
    <col min="10" max="11" width="7.42578125" style="16" customWidth="1"/>
    <col min="12" max="13" width="7.42578125" style="15" customWidth="1"/>
    <col min="14" max="15" width="7.42578125" style="16" customWidth="1"/>
    <col min="16" max="17" width="7.42578125" style="15" customWidth="1"/>
    <col min="18" max="19" width="7.42578125" style="16" customWidth="1"/>
    <col min="20" max="21" width="7.425781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64</v>
      </c>
      <c r="C4" s="6">
        <f>VLOOKUP(B4,[30]Списки!$C$1:$E$40,2,FALSE)</f>
        <v>11643</v>
      </c>
      <c r="D4" s="6" t="str">
        <f>VLOOKUP(B4,[30]Списки!$C$1:$E$40,3,FALSE)</f>
        <v>СОШ</v>
      </c>
      <c r="E4" s="7" t="s">
        <v>22</v>
      </c>
      <c r="F4" s="8">
        <v>68</v>
      </c>
      <c r="G4" s="8">
        <v>66</v>
      </c>
      <c r="H4" s="9">
        <v>1</v>
      </c>
      <c r="I4" s="9"/>
      <c r="J4" s="10">
        <v>1</v>
      </c>
      <c r="K4" s="10"/>
      <c r="L4" s="9">
        <v>2</v>
      </c>
      <c r="M4" s="9"/>
      <c r="N4" s="10">
        <v>1</v>
      </c>
      <c r="O4" s="10"/>
      <c r="P4" s="9">
        <v>2</v>
      </c>
      <c r="Q4" s="9"/>
      <c r="R4" s="10">
        <v>1</v>
      </c>
      <c r="S4" s="10"/>
      <c r="T4" s="9">
        <v>1</v>
      </c>
      <c r="U4" s="9"/>
      <c r="V4" s="11">
        <f t="shared" ref="V4:V67" si="0">IF(COUNTBLANK(H4:U4)&lt;=7,SUM(H4:U4),"Не писал")</f>
        <v>9</v>
      </c>
      <c r="X4" s="118">
        <v>0</v>
      </c>
      <c r="Y4" s="50">
        <f>COUNTIF(V$4:V142,X4)</f>
        <v>0</v>
      </c>
    </row>
    <row r="5" spans="1:25" x14ac:dyDescent="0.25">
      <c r="A5" s="4" t="str">
        <f t="shared" ref="A5:A18" si="1">A4</f>
        <v>Московский</v>
      </c>
      <c r="B5" s="12" t="str">
        <f t="shared" ref="B5:G20" si="2">B4</f>
        <v>ГБОУ СОШ №643</v>
      </c>
      <c r="C5" s="6">
        <f t="shared" si="2"/>
        <v>11643</v>
      </c>
      <c r="D5" s="6" t="str">
        <f t="shared" si="2"/>
        <v>СОШ</v>
      </c>
      <c r="E5" s="8" t="str">
        <f t="shared" si="2"/>
        <v>2а</v>
      </c>
      <c r="F5" s="8">
        <f t="shared" si="2"/>
        <v>68</v>
      </c>
      <c r="G5" s="8">
        <f t="shared" si="2"/>
        <v>66</v>
      </c>
      <c r="H5" s="9">
        <v>2</v>
      </c>
      <c r="I5" s="9"/>
      <c r="J5" s="10"/>
      <c r="K5" s="10">
        <v>1</v>
      </c>
      <c r="L5" s="9">
        <v>1</v>
      </c>
      <c r="M5" s="9"/>
      <c r="N5" s="10">
        <v>1</v>
      </c>
      <c r="O5" s="10"/>
      <c r="P5" s="9">
        <v>0</v>
      </c>
      <c r="Q5" s="9"/>
      <c r="R5" s="10">
        <v>1</v>
      </c>
      <c r="S5" s="10"/>
      <c r="T5" s="9">
        <v>1</v>
      </c>
      <c r="U5" s="9"/>
      <c r="V5" s="11">
        <f t="shared" si="0"/>
        <v>7</v>
      </c>
      <c r="X5" s="118">
        <v>1</v>
      </c>
      <c r="Y5" s="50">
        <f>COUNTIF(V$4:V143,X5)</f>
        <v>0</v>
      </c>
    </row>
    <row r="6" spans="1:25" x14ac:dyDescent="0.25">
      <c r="A6" s="4" t="str">
        <f t="shared" si="1"/>
        <v>Московский</v>
      </c>
      <c r="B6" s="12" t="str">
        <f t="shared" si="2"/>
        <v>ГБОУ СОШ №643</v>
      </c>
      <c r="C6" s="6">
        <f t="shared" si="2"/>
        <v>11643</v>
      </c>
      <c r="D6" s="6" t="str">
        <f t="shared" si="2"/>
        <v>СОШ</v>
      </c>
      <c r="E6" s="8" t="str">
        <f t="shared" si="2"/>
        <v>2а</v>
      </c>
      <c r="F6" s="8">
        <f t="shared" si="2"/>
        <v>68</v>
      </c>
      <c r="G6" s="8">
        <f t="shared" si="2"/>
        <v>66</v>
      </c>
      <c r="H6" s="9">
        <v>2</v>
      </c>
      <c r="I6" s="9"/>
      <c r="J6" s="10"/>
      <c r="K6" s="10">
        <v>1</v>
      </c>
      <c r="L6" s="9">
        <v>2</v>
      </c>
      <c r="M6" s="9"/>
      <c r="N6" s="10">
        <v>1</v>
      </c>
      <c r="O6" s="10"/>
      <c r="P6" s="9">
        <v>1</v>
      </c>
      <c r="Q6" s="9"/>
      <c r="R6" s="10">
        <v>1</v>
      </c>
      <c r="S6" s="10"/>
      <c r="T6" s="9">
        <v>1</v>
      </c>
      <c r="U6" s="9"/>
      <c r="V6" s="11">
        <f t="shared" si="0"/>
        <v>9</v>
      </c>
      <c r="X6" s="118">
        <v>2</v>
      </c>
      <c r="Y6" s="50">
        <f>COUNTIF(V$4:V144,X6)</f>
        <v>0</v>
      </c>
    </row>
    <row r="7" spans="1:25" x14ac:dyDescent="0.25">
      <c r="A7" s="4" t="str">
        <f t="shared" si="1"/>
        <v>Московский</v>
      </c>
      <c r="B7" s="12" t="str">
        <f t="shared" si="2"/>
        <v>ГБОУ СОШ №643</v>
      </c>
      <c r="C7" s="6">
        <f t="shared" si="2"/>
        <v>11643</v>
      </c>
      <c r="D7" s="6" t="str">
        <f t="shared" si="2"/>
        <v>СОШ</v>
      </c>
      <c r="E7" s="8" t="str">
        <f t="shared" si="2"/>
        <v>2а</v>
      </c>
      <c r="F7" s="8">
        <f t="shared" si="2"/>
        <v>68</v>
      </c>
      <c r="G7" s="8">
        <f t="shared" si="2"/>
        <v>66</v>
      </c>
      <c r="H7" s="9">
        <v>2</v>
      </c>
      <c r="I7" s="9"/>
      <c r="J7" s="10"/>
      <c r="K7" s="10">
        <v>1</v>
      </c>
      <c r="L7" s="9">
        <v>2</v>
      </c>
      <c r="M7" s="9"/>
      <c r="N7" s="10">
        <v>1</v>
      </c>
      <c r="O7" s="10"/>
      <c r="P7" s="9">
        <v>2</v>
      </c>
      <c r="Q7" s="9"/>
      <c r="R7" s="10">
        <v>1</v>
      </c>
      <c r="S7" s="10"/>
      <c r="T7" s="9">
        <v>1</v>
      </c>
      <c r="U7" s="9"/>
      <c r="V7" s="11">
        <f t="shared" si="0"/>
        <v>10</v>
      </c>
      <c r="X7" s="118">
        <v>3</v>
      </c>
      <c r="Y7" s="50">
        <f>COUNTIF(V$4:V145,X7)</f>
        <v>2</v>
      </c>
    </row>
    <row r="8" spans="1:25" x14ac:dyDescent="0.25">
      <c r="A8" s="4" t="str">
        <f t="shared" si="1"/>
        <v>Московский</v>
      </c>
      <c r="B8" s="12" t="str">
        <f t="shared" si="2"/>
        <v>ГБОУ СОШ №643</v>
      </c>
      <c r="C8" s="6">
        <f t="shared" si="2"/>
        <v>11643</v>
      </c>
      <c r="D8" s="6" t="str">
        <f t="shared" si="2"/>
        <v>СОШ</v>
      </c>
      <c r="E8" s="8" t="str">
        <f t="shared" si="2"/>
        <v>2а</v>
      </c>
      <c r="F8" s="8">
        <f t="shared" si="2"/>
        <v>68</v>
      </c>
      <c r="G8" s="8">
        <f t="shared" si="2"/>
        <v>66</v>
      </c>
      <c r="H8" s="9">
        <v>1</v>
      </c>
      <c r="I8" s="9"/>
      <c r="J8" s="10"/>
      <c r="K8" s="10">
        <v>1</v>
      </c>
      <c r="L8" s="9">
        <v>1</v>
      </c>
      <c r="M8" s="9"/>
      <c r="N8" s="10">
        <v>1</v>
      </c>
      <c r="O8" s="10"/>
      <c r="P8" s="9">
        <v>2</v>
      </c>
      <c r="Q8" s="9"/>
      <c r="R8" s="10">
        <v>1</v>
      </c>
      <c r="S8" s="10"/>
      <c r="T8" s="9">
        <v>2</v>
      </c>
      <c r="U8" s="9"/>
      <c r="V8" s="11">
        <f t="shared" si="0"/>
        <v>9</v>
      </c>
      <c r="X8" s="118">
        <v>4</v>
      </c>
      <c r="Y8" s="50">
        <f>COUNTIF(V$4:V146,X8)</f>
        <v>2</v>
      </c>
    </row>
    <row r="9" spans="1:25" x14ac:dyDescent="0.25">
      <c r="A9" s="4" t="str">
        <f t="shared" si="1"/>
        <v>Московский</v>
      </c>
      <c r="B9" s="12" t="str">
        <f t="shared" si="2"/>
        <v>ГБОУ СОШ №643</v>
      </c>
      <c r="C9" s="6">
        <f t="shared" si="2"/>
        <v>11643</v>
      </c>
      <c r="D9" s="6" t="str">
        <f t="shared" si="2"/>
        <v>СОШ</v>
      </c>
      <c r="E9" s="8" t="str">
        <f t="shared" si="2"/>
        <v>2а</v>
      </c>
      <c r="F9" s="8">
        <f t="shared" si="2"/>
        <v>68</v>
      </c>
      <c r="G9" s="8">
        <f t="shared" si="2"/>
        <v>66</v>
      </c>
      <c r="H9" s="9">
        <v>2</v>
      </c>
      <c r="I9" s="9"/>
      <c r="J9" s="10"/>
      <c r="K9" s="10">
        <v>1</v>
      </c>
      <c r="L9" s="9">
        <v>2</v>
      </c>
      <c r="M9" s="9"/>
      <c r="N9" s="10">
        <v>1</v>
      </c>
      <c r="O9" s="10"/>
      <c r="P9" s="9">
        <v>2</v>
      </c>
      <c r="Q9" s="9"/>
      <c r="R9" s="10">
        <v>1</v>
      </c>
      <c r="S9" s="10"/>
      <c r="T9" s="9">
        <v>1</v>
      </c>
      <c r="U9" s="9"/>
      <c r="V9" s="11">
        <f t="shared" si="0"/>
        <v>10</v>
      </c>
      <c r="X9" s="118">
        <v>5</v>
      </c>
      <c r="Y9" s="50">
        <f>COUNTIF(V$4:V147,X9)</f>
        <v>3</v>
      </c>
    </row>
    <row r="10" spans="1:25" x14ac:dyDescent="0.25">
      <c r="A10" s="4" t="str">
        <f t="shared" si="1"/>
        <v>Московский</v>
      </c>
      <c r="B10" s="12" t="str">
        <f t="shared" si="2"/>
        <v>ГБОУ СОШ №643</v>
      </c>
      <c r="C10" s="6">
        <f t="shared" si="2"/>
        <v>11643</v>
      </c>
      <c r="D10" s="6" t="str">
        <f t="shared" si="2"/>
        <v>СОШ</v>
      </c>
      <c r="E10" s="8" t="str">
        <f t="shared" si="2"/>
        <v>2а</v>
      </c>
      <c r="F10" s="8">
        <f t="shared" si="2"/>
        <v>68</v>
      </c>
      <c r="G10" s="8">
        <f t="shared" si="2"/>
        <v>66</v>
      </c>
      <c r="H10" s="9">
        <v>2</v>
      </c>
      <c r="I10" s="9"/>
      <c r="J10" s="10"/>
      <c r="K10" s="10">
        <v>1</v>
      </c>
      <c r="L10" s="9">
        <v>2</v>
      </c>
      <c r="M10" s="9"/>
      <c r="N10" s="10">
        <v>1</v>
      </c>
      <c r="O10" s="10"/>
      <c r="P10" s="9">
        <v>2</v>
      </c>
      <c r="Q10" s="9"/>
      <c r="R10" s="10">
        <v>1</v>
      </c>
      <c r="S10" s="10"/>
      <c r="T10" s="9">
        <v>0</v>
      </c>
      <c r="U10" s="9"/>
      <c r="V10" s="11">
        <f t="shared" si="0"/>
        <v>9</v>
      </c>
      <c r="X10" s="118">
        <v>6</v>
      </c>
      <c r="Y10" s="50">
        <f>COUNTIF(V$4:V148,X10)</f>
        <v>1</v>
      </c>
    </row>
    <row r="11" spans="1:25" x14ac:dyDescent="0.25">
      <c r="A11" s="4" t="str">
        <f t="shared" si="1"/>
        <v>Московский</v>
      </c>
      <c r="B11" s="12" t="str">
        <f t="shared" si="2"/>
        <v>ГБОУ СОШ №643</v>
      </c>
      <c r="C11" s="6">
        <f t="shared" si="2"/>
        <v>11643</v>
      </c>
      <c r="D11" s="6" t="str">
        <f t="shared" si="2"/>
        <v>СОШ</v>
      </c>
      <c r="E11" s="8" t="str">
        <f t="shared" si="2"/>
        <v>2а</v>
      </c>
      <c r="F11" s="8">
        <f t="shared" si="2"/>
        <v>68</v>
      </c>
      <c r="G11" s="8">
        <f t="shared" si="2"/>
        <v>66</v>
      </c>
      <c r="H11" s="9">
        <v>2</v>
      </c>
      <c r="I11" s="9"/>
      <c r="J11" s="10"/>
      <c r="K11" s="10">
        <v>1</v>
      </c>
      <c r="L11" s="9">
        <v>2</v>
      </c>
      <c r="M11" s="9"/>
      <c r="N11" s="10">
        <v>1</v>
      </c>
      <c r="O11" s="10"/>
      <c r="P11" s="9">
        <v>2</v>
      </c>
      <c r="Q11" s="9"/>
      <c r="R11" s="10">
        <v>1</v>
      </c>
      <c r="S11" s="10"/>
      <c r="T11" s="9">
        <v>1</v>
      </c>
      <c r="U11" s="9"/>
      <c r="V11" s="11">
        <f t="shared" si="0"/>
        <v>10</v>
      </c>
      <c r="X11" s="118">
        <v>7</v>
      </c>
      <c r="Y11" s="50">
        <f>COUNTIF(V$4:V149,X11)</f>
        <v>11</v>
      </c>
    </row>
    <row r="12" spans="1:25" x14ac:dyDescent="0.25">
      <c r="A12" s="4" t="str">
        <f t="shared" si="1"/>
        <v>Московский</v>
      </c>
      <c r="B12" s="12" t="str">
        <f t="shared" si="2"/>
        <v>ГБОУ СОШ №643</v>
      </c>
      <c r="C12" s="6">
        <f t="shared" si="2"/>
        <v>11643</v>
      </c>
      <c r="D12" s="6" t="str">
        <f t="shared" si="2"/>
        <v>СОШ</v>
      </c>
      <c r="E12" s="8" t="str">
        <f t="shared" si="2"/>
        <v>2а</v>
      </c>
      <c r="F12" s="8">
        <f t="shared" si="2"/>
        <v>68</v>
      </c>
      <c r="G12" s="8">
        <f t="shared" si="2"/>
        <v>66</v>
      </c>
      <c r="H12" s="9">
        <v>1</v>
      </c>
      <c r="I12" s="9"/>
      <c r="J12" s="10"/>
      <c r="K12" s="10">
        <v>0</v>
      </c>
      <c r="L12" s="9">
        <v>2</v>
      </c>
      <c r="M12" s="9"/>
      <c r="N12" s="10">
        <v>1</v>
      </c>
      <c r="O12" s="10"/>
      <c r="P12" s="9">
        <v>2</v>
      </c>
      <c r="Q12" s="9"/>
      <c r="R12" s="10">
        <v>1</v>
      </c>
      <c r="S12" s="10"/>
      <c r="T12" s="9">
        <v>1</v>
      </c>
      <c r="U12" s="9"/>
      <c r="V12" s="11">
        <f t="shared" si="0"/>
        <v>8</v>
      </c>
      <c r="X12" s="118">
        <v>8</v>
      </c>
      <c r="Y12" s="50">
        <f>COUNTIF(V$4:V150,X12)</f>
        <v>10</v>
      </c>
    </row>
    <row r="13" spans="1:25" x14ac:dyDescent="0.25">
      <c r="A13" s="4" t="str">
        <f t="shared" si="1"/>
        <v>Московский</v>
      </c>
      <c r="B13" s="12" t="str">
        <f t="shared" si="2"/>
        <v>ГБОУ СОШ №643</v>
      </c>
      <c r="C13" s="6">
        <f t="shared" si="2"/>
        <v>11643</v>
      </c>
      <c r="D13" s="6" t="str">
        <f t="shared" si="2"/>
        <v>СОШ</v>
      </c>
      <c r="E13" s="8" t="str">
        <f t="shared" si="2"/>
        <v>2а</v>
      </c>
      <c r="F13" s="8">
        <f t="shared" si="2"/>
        <v>68</v>
      </c>
      <c r="G13" s="8">
        <f t="shared" si="2"/>
        <v>66</v>
      </c>
      <c r="H13" s="9">
        <v>2</v>
      </c>
      <c r="I13" s="9"/>
      <c r="J13" s="10">
        <v>1</v>
      </c>
      <c r="K13" s="10"/>
      <c r="L13" s="9">
        <v>2</v>
      </c>
      <c r="M13" s="9"/>
      <c r="N13" s="10">
        <v>1</v>
      </c>
      <c r="O13" s="10"/>
      <c r="P13" s="9">
        <v>2</v>
      </c>
      <c r="Q13" s="9"/>
      <c r="R13" s="10">
        <v>0</v>
      </c>
      <c r="S13" s="10"/>
      <c r="T13" s="9">
        <v>1</v>
      </c>
      <c r="U13" s="9"/>
      <c r="V13" s="11">
        <f t="shared" si="0"/>
        <v>9</v>
      </c>
      <c r="X13" s="118">
        <v>9</v>
      </c>
      <c r="Y13" s="50">
        <f>COUNTIF(V$4:V151,X13)</f>
        <v>17</v>
      </c>
    </row>
    <row r="14" spans="1:25" x14ac:dyDescent="0.25">
      <c r="A14" s="4" t="str">
        <f t="shared" si="1"/>
        <v>Московский</v>
      </c>
      <c r="B14" s="12" t="str">
        <f t="shared" si="2"/>
        <v>ГБОУ СОШ №643</v>
      </c>
      <c r="C14" s="6">
        <f t="shared" si="2"/>
        <v>11643</v>
      </c>
      <c r="D14" s="6" t="str">
        <f t="shared" si="2"/>
        <v>СОШ</v>
      </c>
      <c r="E14" s="8" t="str">
        <f t="shared" si="2"/>
        <v>2а</v>
      </c>
      <c r="F14" s="8">
        <f t="shared" si="2"/>
        <v>68</v>
      </c>
      <c r="G14" s="8">
        <f t="shared" si="2"/>
        <v>66</v>
      </c>
      <c r="H14" s="9">
        <v>2</v>
      </c>
      <c r="I14" s="9"/>
      <c r="J14" s="10">
        <v>1</v>
      </c>
      <c r="K14" s="10"/>
      <c r="L14" s="9">
        <v>2</v>
      </c>
      <c r="M14" s="9"/>
      <c r="N14" s="10">
        <v>1</v>
      </c>
      <c r="O14" s="10"/>
      <c r="P14" s="9"/>
      <c r="Q14" s="9">
        <v>0</v>
      </c>
      <c r="R14" s="10">
        <v>1</v>
      </c>
      <c r="S14" s="10"/>
      <c r="T14" s="9">
        <v>1</v>
      </c>
      <c r="U14" s="9"/>
      <c r="V14" s="11">
        <f t="shared" si="0"/>
        <v>8</v>
      </c>
      <c r="X14" s="118">
        <v>10</v>
      </c>
      <c r="Y14" s="50">
        <f>COUNTIF(V$4:V152,X14)</f>
        <v>15</v>
      </c>
    </row>
    <row r="15" spans="1:25" x14ac:dyDescent="0.25">
      <c r="A15" s="4" t="str">
        <f t="shared" si="1"/>
        <v>Московский</v>
      </c>
      <c r="B15" s="12" t="str">
        <f t="shared" si="2"/>
        <v>ГБОУ СОШ №643</v>
      </c>
      <c r="C15" s="6">
        <f t="shared" si="2"/>
        <v>11643</v>
      </c>
      <c r="D15" s="6" t="str">
        <f t="shared" si="2"/>
        <v>СОШ</v>
      </c>
      <c r="E15" s="8" t="str">
        <f t="shared" si="2"/>
        <v>2а</v>
      </c>
      <c r="F15" s="8">
        <f t="shared" si="2"/>
        <v>68</v>
      </c>
      <c r="G15" s="8">
        <f t="shared" si="2"/>
        <v>66</v>
      </c>
      <c r="H15" s="9">
        <v>2</v>
      </c>
      <c r="I15" s="9"/>
      <c r="J15" s="10">
        <v>0</v>
      </c>
      <c r="K15" s="10"/>
      <c r="L15" s="9">
        <v>2</v>
      </c>
      <c r="M15" s="9"/>
      <c r="N15" s="10"/>
      <c r="O15" s="10">
        <v>1</v>
      </c>
      <c r="P15" s="9">
        <v>1</v>
      </c>
      <c r="Q15" s="9"/>
      <c r="R15" s="10">
        <v>1</v>
      </c>
      <c r="S15" s="10"/>
      <c r="T15" s="9">
        <v>0</v>
      </c>
      <c r="U15" s="9"/>
      <c r="V15" s="11">
        <f t="shared" si="0"/>
        <v>7</v>
      </c>
      <c r="X15" s="118">
        <v>11</v>
      </c>
      <c r="Y15" s="50">
        <f>COUNTIF(V$4:V153,X15)</f>
        <v>5</v>
      </c>
    </row>
    <row r="16" spans="1:25" x14ac:dyDescent="0.25">
      <c r="A16" s="4" t="str">
        <f t="shared" si="1"/>
        <v>Московский</v>
      </c>
      <c r="B16" s="12" t="str">
        <f t="shared" si="2"/>
        <v>ГБОУ СОШ №643</v>
      </c>
      <c r="C16" s="6">
        <f t="shared" si="2"/>
        <v>11643</v>
      </c>
      <c r="D16" s="6" t="str">
        <f t="shared" si="2"/>
        <v>СОШ</v>
      </c>
      <c r="E16" s="8" t="str">
        <f t="shared" si="2"/>
        <v>2а</v>
      </c>
      <c r="F16" s="8">
        <f t="shared" si="2"/>
        <v>68</v>
      </c>
      <c r="G16" s="8">
        <f t="shared" si="2"/>
        <v>66</v>
      </c>
      <c r="H16" s="9">
        <v>2</v>
      </c>
      <c r="I16" s="9"/>
      <c r="J16" s="10"/>
      <c r="K16" s="10">
        <v>1</v>
      </c>
      <c r="L16" s="9">
        <v>2</v>
      </c>
      <c r="M16" s="9"/>
      <c r="N16" s="10">
        <v>0</v>
      </c>
      <c r="O16" s="10"/>
      <c r="P16" s="9">
        <v>1</v>
      </c>
      <c r="Q16" s="9"/>
      <c r="R16" s="10">
        <v>1</v>
      </c>
      <c r="S16" s="10"/>
      <c r="T16" s="9">
        <v>1</v>
      </c>
      <c r="U16" s="9"/>
      <c r="V16" s="11">
        <f t="shared" si="0"/>
        <v>8</v>
      </c>
      <c r="Y16" s="156">
        <f>SUM(Y4:Y15)</f>
        <v>66</v>
      </c>
    </row>
    <row r="17" spans="1:22" x14ac:dyDescent="0.25">
      <c r="A17" s="4" t="str">
        <f t="shared" si="1"/>
        <v>Московский</v>
      </c>
      <c r="B17" s="12" t="str">
        <f t="shared" si="2"/>
        <v>ГБОУ СОШ №643</v>
      </c>
      <c r="C17" s="6">
        <f t="shared" si="2"/>
        <v>11643</v>
      </c>
      <c r="D17" s="6" t="str">
        <f t="shared" si="2"/>
        <v>СОШ</v>
      </c>
      <c r="E17" s="8" t="str">
        <f t="shared" si="2"/>
        <v>2а</v>
      </c>
      <c r="F17" s="8">
        <f t="shared" si="2"/>
        <v>68</v>
      </c>
      <c r="G17" s="8">
        <f t="shared" si="2"/>
        <v>66</v>
      </c>
      <c r="H17" s="9">
        <v>1</v>
      </c>
      <c r="I17" s="9"/>
      <c r="J17" s="10">
        <v>1</v>
      </c>
      <c r="K17" s="10"/>
      <c r="L17" s="9">
        <v>2</v>
      </c>
      <c r="M17" s="9"/>
      <c r="N17" s="10">
        <v>1</v>
      </c>
      <c r="O17" s="10"/>
      <c r="P17" s="9">
        <v>2</v>
      </c>
      <c r="Q17" s="9"/>
      <c r="R17" s="10">
        <v>1</v>
      </c>
      <c r="S17" s="10"/>
      <c r="T17" s="9">
        <v>1</v>
      </c>
      <c r="U17" s="9"/>
      <c r="V17" s="11">
        <f t="shared" si="0"/>
        <v>9</v>
      </c>
    </row>
    <row r="18" spans="1:22" x14ac:dyDescent="0.25">
      <c r="A18" s="4" t="str">
        <f t="shared" si="1"/>
        <v>Московский</v>
      </c>
      <c r="B18" s="12" t="str">
        <f t="shared" si="2"/>
        <v>ГБОУ СОШ №643</v>
      </c>
      <c r="C18" s="6">
        <f t="shared" si="2"/>
        <v>11643</v>
      </c>
      <c r="D18" s="6" t="str">
        <f t="shared" si="2"/>
        <v>СОШ</v>
      </c>
      <c r="E18" s="8" t="str">
        <f t="shared" si="2"/>
        <v>2а</v>
      </c>
      <c r="F18" s="8">
        <f t="shared" si="2"/>
        <v>68</v>
      </c>
      <c r="G18" s="8">
        <f t="shared" si="2"/>
        <v>66</v>
      </c>
      <c r="H18" s="9">
        <v>2</v>
      </c>
      <c r="I18" s="9"/>
      <c r="J18" s="10">
        <v>0</v>
      </c>
      <c r="K18" s="10"/>
      <c r="L18" s="9">
        <v>2</v>
      </c>
      <c r="M18" s="9"/>
      <c r="N18" s="10">
        <v>1</v>
      </c>
      <c r="O18" s="10"/>
      <c r="P18" s="9">
        <v>2</v>
      </c>
      <c r="Q18" s="9"/>
      <c r="R18" s="10">
        <v>1</v>
      </c>
      <c r="S18" s="10"/>
      <c r="T18" s="9">
        <v>1</v>
      </c>
      <c r="U18" s="9"/>
      <c r="V18" s="11">
        <f t="shared" si="0"/>
        <v>9</v>
      </c>
    </row>
    <row r="19" spans="1:22" x14ac:dyDescent="0.25">
      <c r="A19" s="4" t="e">
        <f>#REF!</f>
        <v>#REF!</v>
      </c>
      <c r="B19" s="12" t="str">
        <f t="shared" si="2"/>
        <v>ГБОУ СОШ №643</v>
      </c>
      <c r="C19" s="6">
        <f t="shared" si="2"/>
        <v>11643</v>
      </c>
      <c r="D19" s="6" t="str">
        <f t="shared" si="2"/>
        <v>СОШ</v>
      </c>
      <c r="E19" s="8" t="str">
        <f t="shared" si="2"/>
        <v>2а</v>
      </c>
      <c r="F19" s="8">
        <f t="shared" si="2"/>
        <v>68</v>
      </c>
      <c r="G19" s="8">
        <f t="shared" si="2"/>
        <v>66</v>
      </c>
      <c r="H19" s="9">
        <v>2</v>
      </c>
      <c r="I19" s="9"/>
      <c r="J19" s="10">
        <v>1</v>
      </c>
      <c r="K19" s="10"/>
      <c r="L19" s="9">
        <v>2</v>
      </c>
      <c r="M19" s="9"/>
      <c r="N19" s="10">
        <v>1</v>
      </c>
      <c r="O19" s="10"/>
      <c r="P19" s="9">
        <v>2</v>
      </c>
      <c r="Q19" s="9"/>
      <c r="R19" s="10">
        <v>1</v>
      </c>
      <c r="S19" s="10"/>
      <c r="T19" s="9">
        <v>1</v>
      </c>
      <c r="U19" s="9"/>
      <c r="V19" s="11">
        <f t="shared" si="0"/>
        <v>10</v>
      </c>
    </row>
    <row r="20" spans="1:22" x14ac:dyDescent="0.25">
      <c r="A20" s="4" t="e">
        <f>A19</f>
        <v>#REF!</v>
      </c>
      <c r="B20" s="12" t="str">
        <f t="shared" si="2"/>
        <v>ГБОУ СОШ №643</v>
      </c>
      <c r="C20" s="6">
        <f t="shared" si="2"/>
        <v>11643</v>
      </c>
      <c r="D20" s="6" t="str">
        <f t="shared" si="2"/>
        <v>СОШ</v>
      </c>
      <c r="E20" s="8" t="str">
        <f t="shared" si="2"/>
        <v>2а</v>
      </c>
      <c r="F20" s="8">
        <f t="shared" si="2"/>
        <v>68</v>
      </c>
      <c r="G20" s="8">
        <f t="shared" si="2"/>
        <v>66</v>
      </c>
      <c r="H20" s="9">
        <v>2</v>
      </c>
      <c r="I20" s="9"/>
      <c r="J20" s="10"/>
      <c r="K20" s="10">
        <v>0</v>
      </c>
      <c r="L20" s="9">
        <v>1</v>
      </c>
      <c r="M20" s="9"/>
      <c r="N20" s="10">
        <v>1</v>
      </c>
      <c r="O20" s="10"/>
      <c r="P20" s="9">
        <v>2</v>
      </c>
      <c r="Q20" s="9"/>
      <c r="R20" s="10">
        <v>1</v>
      </c>
      <c r="S20" s="10"/>
      <c r="T20" s="9">
        <v>1</v>
      </c>
      <c r="U20" s="9"/>
      <c r="V20" s="11">
        <f t="shared" si="0"/>
        <v>8</v>
      </c>
    </row>
    <row r="21" spans="1:22" x14ac:dyDescent="0.25">
      <c r="A21" s="4" t="e">
        <f>A20</f>
        <v>#REF!</v>
      </c>
      <c r="B21" s="12" t="str">
        <f t="shared" ref="B21:G21" si="3">B20</f>
        <v>ГБОУ СОШ №643</v>
      </c>
      <c r="C21" s="6">
        <f t="shared" si="3"/>
        <v>11643</v>
      </c>
      <c r="D21" s="6" t="str">
        <f t="shared" si="3"/>
        <v>СОШ</v>
      </c>
      <c r="E21" s="8" t="str">
        <f t="shared" si="3"/>
        <v>2а</v>
      </c>
      <c r="F21" s="8">
        <f t="shared" si="3"/>
        <v>68</v>
      </c>
      <c r="G21" s="8">
        <f t="shared" si="3"/>
        <v>66</v>
      </c>
      <c r="H21" s="9">
        <v>1</v>
      </c>
      <c r="I21" s="9"/>
      <c r="J21" s="10">
        <v>1</v>
      </c>
      <c r="K21" s="10"/>
      <c r="L21" s="9">
        <v>2</v>
      </c>
      <c r="M21" s="9"/>
      <c r="N21" s="10">
        <v>0</v>
      </c>
      <c r="O21" s="10"/>
      <c r="P21" s="9">
        <v>0</v>
      </c>
      <c r="Q21" s="9"/>
      <c r="R21" s="10">
        <v>1</v>
      </c>
      <c r="S21" s="10"/>
      <c r="T21" s="9">
        <v>1</v>
      </c>
      <c r="U21" s="9"/>
      <c r="V21" s="11">
        <f t="shared" si="0"/>
        <v>6</v>
      </c>
    </row>
    <row r="22" spans="1:22" x14ac:dyDescent="0.25">
      <c r="A22" s="4" t="e">
        <f t="shared" ref="A22:G37" si="4">A21</f>
        <v>#REF!</v>
      </c>
      <c r="B22" s="12" t="str">
        <f t="shared" si="4"/>
        <v>ГБОУ СОШ №643</v>
      </c>
      <c r="C22" s="6">
        <f t="shared" si="4"/>
        <v>11643</v>
      </c>
      <c r="D22" s="6" t="str">
        <f t="shared" si="4"/>
        <v>СОШ</v>
      </c>
      <c r="E22" s="8" t="str">
        <f t="shared" si="4"/>
        <v>2а</v>
      </c>
      <c r="F22" s="8">
        <f t="shared" si="4"/>
        <v>68</v>
      </c>
      <c r="G22" s="8">
        <f t="shared" si="4"/>
        <v>66</v>
      </c>
      <c r="H22" s="9"/>
      <c r="I22" s="9">
        <v>1</v>
      </c>
      <c r="J22" s="10">
        <v>1</v>
      </c>
      <c r="K22" s="10"/>
      <c r="L22" s="9">
        <v>0</v>
      </c>
      <c r="M22" s="9"/>
      <c r="N22" s="10">
        <v>1</v>
      </c>
      <c r="O22" s="10"/>
      <c r="P22" s="9">
        <v>2</v>
      </c>
      <c r="Q22" s="9"/>
      <c r="R22" s="10">
        <v>1</v>
      </c>
      <c r="S22" s="10"/>
      <c r="T22" s="9">
        <v>1</v>
      </c>
      <c r="U22" s="9"/>
      <c r="V22" s="11">
        <f t="shared" si="0"/>
        <v>7</v>
      </c>
    </row>
    <row r="23" spans="1:22" x14ac:dyDescent="0.25">
      <c r="A23" s="4" t="e">
        <f t="shared" si="4"/>
        <v>#REF!</v>
      </c>
      <c r="B23" s="12" t="str">
        <f t="shared" si="4"/>
        <v>ГБОУ СОШ №643</v>
      </c>
      <c r="C23" s="6">
        <f t="shared" si="4"/>
        <v>11643</v>
      </c>
      <c r="D23" s="6" t="str">
        <f t="shared" si="4"/>
        <v>СОШ</v>
      </c>
      <c r="E23" s="8" t="str">
        <f t="shared" si="4"/>
        <v>2а</v>
      </c>
      <c r="F23" s="8">
        <f t="shared" si="4"/>
        <v>68</v>
      </c>
      <c r="G23" s="8">
        <f t="shared" si="4"/>
        <v>66</v>
      </c>
      <c r="H23" s="9">
        <v>1</v>
      </c>
      <c r="I23" s="9"/>
      <c r="J23" s="10">
        <v>1</v>
      </c>
      <c r="K23" s="10"/>
      <c r="L23" s="9"/>
      <c r="M23" s="9">
        <v>2</v>
      </c>
      <c r="N23" s="10">
        <v>1</v>
      </c>
      <c r="O23" s="10"/>
      <c r="P23" s="9"/>
      <c r="Q23" s="9">
        <v>1</v>
      </c>
      <c r="R23" s="10"/>
      <c r="S23" s="10">
        <v>0</v>
      </c>
      <c r="T23" s="9">
        <v>1</v>
      </c>
      <c r="U23" s="9"/>
      <c r="V23" s="11">
        <f t="shared" si="0"/>
        <v>7</v>
      </c>
    </row>
    <row r="24" spans="1:22" x14ac:dyDescent="0.25">
      <c r="A24" s="4" t="e">
        <f t="shared" si="4"/>
        <v>#REF!</v>
      </c>
      <c r="B24" s="12" t="str">
        <f t="shared" si="4"/>
        <v>ГБОУ СОШ №643</v>
      </c>
      <c r="C24" s="6">
        <f t="shared" si="4"/>
        <v>11643</v>
      </c>
      <c r="D24" s="6" t="str">
        <f t="shared" si="4"/>
        <v>СОШ</v>
      </c>
      <c r="E24" s="8" t="str">
        <f t="shared" si="4"/>
        <v>2а</v>
      </c>
      <c r="F24" s="8">
        <f t="shared" si="4"/>
        <v>68</v>
      </c>
      <c r="G24" s="8">
        <f t="shared" si="4"/>
        <v>66</v>
      </c>
      <c r="H24" s="9">
        <v>1</v>
      </c>
      <c r="I24" s="9"/>
      <c r="J24" s="10">
        <v>1</v>
      </c>
      <c r="K24" s="10"/>
      <c r="L24" s="9">
        <v>2</v>
      </c>
      <c r="M24" s="9"/>
      <c r="N24" s="10">
        <v>1</v>
      </c>
      <c r="O24" s="10"/>
      <c r="P24" s="9"/>
      <c r="Q24" s="9">
        <v>2</v>
      </c>
      <c r="R24" s="10"/>
      <c r="S24" s="10">
        <v>1</v>
      </c>
      <c r="T24" s="9">
        <v>1</v>
      </c>
      <c r="U24" s="9"/>
      <c r="V24" s="11">
        <f t="shared" si="0"/>
        <v>9</v>
      </c>
    </row>
    <row r="25" spans="1:22" x14ac:dyDescent="0.25">
      <c r="A25" s="4" t="e">
        <f t="shared" si="4"/>
        <v>#REF!</v>
      </c>
      <c r="B25" s="12" t="str">
        <f t="shared" si="4"/>
        <v>ГБОУ СОШ №643</v>
      </c>
      <c r="C25" s="6">
        <f t="shared" si="4"/>
        <v>11643</v>
      </c>
      <c r="D25" s="6" t="str">
        <f t="shared" si="4"/>
        <v>СОШ</v>
      </c>
      <c r="E25" s="8" t="str">
        <f t="shared" si="4"/>
        <v>2а</v>
      </c>
      <c r="F25" s="8">
        <f t="shared" si="4"/>
        <v>68</v>
      </c>
      <c r="G25" s="8">
        <f t="shared" si="4"/>
        <v>66</v>
      </c>
      <c r="H25" s="9"/>
      <c r="I25" s="9">
        <v>2</v>
      </c>
      <c r="J25" s="10">
        <v>1</v>
      </c>
      <c r="K25" s="10"/>
      <c r="L25" s="9"/>
      <c r="M25" s="9">
        <v>2</v>
      </c>
      <c r="N25" s="10">
        <v>1</v>
      </c>
      <c r="O25" s="10"/>
      <c r="P25" s="9"/>
      <c r="Q25" s="9">
        <v>2</v>
      </c>
      <c r="R25" s="10">
        <v>1</v>
      </c>
      <c r="S25" s="10"/>
      <c r="T25" s="9">
        <v>1</v>
      </c>
      <c r="U25" s="9"/>
      <c r="V25" s="11">
        <f t="shared" si="0"/>
        <v>10</v>
      </c>
    </row>
    <row r="26" spans="1:22" x14ac:dyDescent="0.25">
      <c r="A26" s="4" t="e">
        <f t="shared" si="4"/>
        <v>#REF!</v>
      </c>
      <c r="B26" s="12" t="str">
        <f t="shared" si="4"/>
        <v>ГБОУ СОШ №643</v>
      </c>
      <c r="C26" s="6">
        <f t="shared" si="4"/>
        <v>11643</v>
      </c>
      <c r="D26" s="6" t="str">
        <f t="shared" si="4"/>
        <v>СОШ</v>
      </c>
      <c r="E26" s="8" t="str">
        <f t="shared" si="4"/>
        <v>2а</v>
      </c>
      <c r="F26" s="8">
        <f t="shared" si="4"/>
        <v>68</v>
      </c>
      <c r="G26" s="8">
        <f t="shared" si="4"/>
        <v>66</v>
      </c>
      <c r="H26" s="9">
        <v>1</v>
      </c>
      <c r="I26" s="9"/>
      <c r="J26" s="10">
        <v>0</v>
      </c>
      <c r="K26" s="10"/>
      <c r="L26" s="9">
        <v>2</v>
      </c>
      <c r="M26" s="9"/>
      <c r="N26" s="10">
        <v>1</v>
      </c>
      <c r="O26" s="10"/>
      <c r="P26" s="9"/>
      <c r="Q26" s="9">
        <v>1</v>
      </c>
      <c r="R26" s="10">
        <v>1</v>
      </c>
      <c r="S26" s="10"/>
      <c r="T26" s="9">
        <v>2</v>
      </c>
      <c r="U26" s="9"/>
      <c r="V26" s="11">
        <f t="shared" si="0"/>
        <v>8</v>
      </c>
    </row>
    <row r="27" spans="1:22" x14ac:dyDescent="0.25">
      <c r="A27" s="4" t="e">
        <f t="shared" si="4"/>
        <v>#REF!</v>
      </c>
      <c r="B27" s="12" t="str">
        <f t="shared" si="4"/>
        <v>ГБОУ СОШ №643</v>
      </c>
      <c r="C27" s="6">
        <f t="shared" si="4"/>
        <v>11643</v>
      </c>
      <c r="D27" s="6" t="str">
        <f t="shared" si="4"/>
        <v>СОШ</v>
      </c>
      <c r="E27" s="8" t="str">
        <f t="shared" si="4"/>
        <v>2а</v>
      </c>
      <c r="F27" s="8">
        <f t="shared" si="4"/>
        <v>68</v>
      </c>
      <c r="G27" s="8">
        <f t="shared" si="4"/>
        <v>66</v>
      </c>
      <c r="H27" s="9">
        <v>2</v>
      </c>
      <c r="I27" s="9"/>
      <c r="J27" s="10"/>
      <c r="K27" s="10">
        <v>1</v>
      </c>
      <c r="L27" s="9">
        <v>2</v>
      </c>
      <c r="M27" s="9"/>
      <c r="N27" s="10">
        <v>1</v>
      </c>
      <c r="O27" s="10"/>
      <c r="P27" s="9">
        <v>0</v>
      </c>
      <c r="Q27" s="9"/>
      <c r="R27" s="10">
        <v>1</v>
      </c>
      <c r="S27" s="10"/>
      <c r="T27" s="9">
        <v>2</v>
      </c>
      <c r="U27" s="9"/>
      <c r="V27" s="11">
        <f t="shared" si="0"/>
        <v>9</v>
      </c>
    </row>
    <row r="28" spans="1:22" x14ac:dyDescent="0.25">
      <c r="A28" s="4" t="e">
        <f t="shared" si="4"/>
        <v>#REF!</v>
      </c>
      <c r="B28" s="12" t="str">
        <f t="shared" si="4"/>
        <v>ГБОУ СОШ №643</v>
      </c>
      <c r="C28" s="6">
        <f t="shared" si="4"/>
        <v>11643</v>
      </c>
      <c r="D28" s="6" t="str">
        <f t="shared" si="4"/>
        <v>СОШ</v>
      </c>
      <c r="E28" s="8" t="str">
        <f t="shared" si="4"/>
        <v>2а</v>
      </c>
      <c r="F28" s="8">
        <f t="shared" si="4"/>
        <v>68</v>
      </c>
      <c r="G28" s="8">
        <f t="shared" si="4"/>
        <v>66</v>
      </c>
      <c r="H28" s="9">
        <v>1</v>
      </c>
      <c r="I28" s="9"/>
      <c r="J28" s="10"/>
      <c r="K28" s="10">
        <v>1</v>
      </c>
      <c r="L28" s="9">
        <v>2</v>
      </c>
      <c r="M28" s="9"/>
      <c r="N28" s="10">
        <v>1</v>
      </c>
      <c r="O28" s="10"/>
      <c r="P28" s="9">
        <v>2</v>
      </c>
      <c r="Q28" s="9"/>
      <c r="R28" s="10">
        <v>1</v>
      </c>
      <c r="S28" s="10"/>
      <c r="T28" s="9">
        <v>1</v>
      </c>
      <c r="U28" s="9"/>
      <c r="V28" s="11">
        <f t="shared" si="0"/>
        <v>9</v>
      </c>
    </row>
    <row r="29" spans="1:22" x14ac:dyDescent="0.25">
      <c r="A29" s="4" t="e">
        <f t="shared" si="4"/>
        <v>#REF!</v>
      </c>
      <c r="B29" s="12" t="str">
        <f t="shared" si="4"/>
        <v>ГБОУ СОШ №643</v>
      </c>
      <c r="C29" s="6">
        <f t="shared" si="4"/>
        <v>11643</v>
      </c>
      <c r="D29" s="6" t="str">
        <f t="shared" si="4"/>
        <v>СОШ</v>
      </c>
      <c r="E29" s="8" t="str">
        <f t="shared" si="4"/>
        <v>2а</v>
      </c>
      <c r="F29" s="8">
        <f t="shared" si="4"/>
        <v>68</v>
      </c>
      <c r="G29" s="8">
        <f t="shared" si="4"/>
        <v>66</v>
      </c>
      <c r="H29" s="9">
        <v>2</v>
      </c>
      <c r="I29" s="9"/>
      <c r="J29" s="10">
        <v>1</v>
      </c>
      <c r="K29" s="10"/>
      <c r="L29" s="9">
        <v>2</v>
      </c>
      <c r="M29" s="9"/>
      <c r="N29" s="10">
        <v>1</v>
      </c>
      <c r="O29" s="10"/>
      <c r="P29" s="9"/>
      <c r="Q29" s="9">
        <v>2</v>
      </c>
      <c r="R29" s="10">
        <v>1</v>
      </c>
      <c r="S29" s="10"/>
      <c r="T29" s="9">
        <v>1</v>
      </c>
      <c r="U29" s="9"/>
      <c r="V29" s="11">
        <f t="shared" si="0"/>
        <v>10</v>
      </c>
    </row>
    <row r="30" spans="1:22" x14ac:dyDescent="0.25">
      <c r="A30" s="4" t="e">
        <f t="shared" si="4"/>
        <v>#REF!</v>
      </c>
      <c r="B30" s="12" t="str">
        <f t="shared" si="4"/>
        <v>ГБОУ СОШ №643</v>
      </c>
      <c r="C30" s="6">
        <f t="shared" si="4"/>
        <v>11643</v>
      </c>
      <c r="D30" s="6" t="str">
        <f t="shared" si="4"/>
        <v>СОШ</v>
      </c>
      <c r="E30" s="8" t="str">
        <f t="shared" si="4"/>
        <v>2а</v>
      </c>
      <c r="F30" s="8">
        <f t="shared" si="4"/>
        <v>68</v>
      </c>
      <c r="G30" s="8">
        <f t="shared" si="4"/>
        <v>66</v>
      </c>
      <c r="H30" s="9">
        <v>2</v>
      </c>
      <c r="I30" s="9"/>
      <c r="J30" s="10"/>
      <c r="K30" s="10">
        <v>1</v>
      </c>
      <c r="L30" s="9">
        <v>0</v>
      </c>
      <c r="M30" s="9"/>
      <c r="N30" s="10"/>
      <c r="O30" s="10">
        <v>1</v>
      </c>
      <c r="P30" s="9">
        <v>2</v>
      </c>
      <c r="Q30" s="9"/>
      <c r="R30" s="10"/>
      <c r="S30" s="10">
        <v>1</v>
      </c>
      <c r="T30" s="9">
        <v>1</v>
      </c>
      <c r="U30" s="9"/>
      <c r="V30" s="11">
        <f t="shared" si="0"/>
        <v>8</v>
      </c>
    </row>
    <row r="31" spans="1:22" x14ac:dyDescent="0.25">
      <c r="A31" s="4" t="e">
        <f t="shared" si="4"/>
        <v>#REF!</v>
      </c>
      <c r="B31" s="12" t="str">
        <f t="shared" si="4"/>
        <v>ГБОУ СОШ №643</v>
      </c>
      <c r="C31" s="6">
        <f t="shared" si="4"/>
        <v>11643</v>
      </c>
      <c r="D31" s="6" t="str">
        <f t="shared" si="4"/>
        <v>СОШ</v>
      </c>
      <c r="E31" s="8" t="str">
        <f t="shared" si="4"/>
        <v>2а</v>
      </c>
      <c r="F31" s="8">
        <f t="shared" si="4"/>
        <v>68</v>
      </c>
      <c r="G31" s="8">
        <f t="shared" si="4"/>
        <v>66</v>
      </c>
      <c r="H31" s="9">
        <v>2</v>
      </c>
      <c r="I31" s="9"/>
      <c r="J31" s="10"/>
      <c r="K31" s="10">
        <v>1</v>
      </c>
      <c r="L31" s="9"/>
      <c r="M31" s="9">
        <v>0</v>
      </c>
      <c r="N31" s="10"/>
      <c r="O31" s="10">
        <v>1</v>
      </c>
      <c r="P31" s="9">
        <v>2</v>
      </c>
      <c r="Q31" s="9"/>
      <c r="R31" s="10">
        <v>1</v>
      </c>
      <c r="S31" s="10"/>
      <c r="T31" s="9">
        <v>1</v>
      </c>
      <c r="U31" s="9"/>
      <c r="V31" s="11">
        <f t="shared" si="0"/>
        <v>8</v>
      </c>
    </row>
    <row r="32" spans="1:22" x14ac:dyDescent="0.25">
      <c r="A32" s="4" t="e">
        <f t="shared" si="4"/>
        <v>#REF!</v>
      </c>
      <c r="B32" s="12" t="str">
        <f t="shared" si="4"/>
        <v>ГБОУ СОШ №643</v>
      </c>
      <c r="C32" s="6">
        <f t="shared" si="4"/>
        <v>11643</v>
      </c>
      <c r="D32" s="6" t="str">
        <f t="shared" si="4"/>
        <v>СОШ</v>
      </c>
      <c r="E32" s="8" t="str">
        <f t="shared" si="4"/>
        <v>2а</v>
      </c>
      <c r="F32" s="8">
        <f t="shared" si="4"/>
        <v>68</v>
      </c>
      <c r="G32" s="8">
        <f t="shared" si="4"/>
        <v>66</v>
      </c>
      <c r="H32" s="9">
        <v>2</v>
      </c>
      <c r="I32" s="9"/>
      <c r="J32" s="10">
        <v>1</v>
      </c>
      <c r="K32" s="10"/>
      <c r="L32" s="9">
        <v>1</v>
      </c>
      <c r="M32" s="9"/>
      <c r="N32" s="10">
        <v>1</v>
      </c>
      <c r="O32" s="10"/>
      <c r="P32" s="9"/>
      <c r="Q32" s="9">
        <v>2</v>
      </c>
      <c r="R32" s="10">
        <v>1</v>
      </c>
      <c r="S32" s="10"/>
      <c r="T32" s="9">
        <v>1</v>
      </c>
      <c r="U32" s="9"/>
      <c r="V32" s="11">
        <f t="shared" si="0"/>
        <v>9</v>
      </c>
    </row>
    <row r="33" spans="1:22" x14ac:dyDescent="0.25">
      <c r="A33" s="4" t="e">
        <f t="shared" si="4"/>
        <v>#REF!</v>
      </c>
      <c r="B33" s="12" t="str">
        <f t="shared" si="4"/>
        <v>ГБОУ СОШ №643</v>
      </c>
      <c r="C33" s="6">
        <f t="shared" si="4"/>
        <v>11643</v>
      </c>
      <c r="D33" s="6" t="str">
        <f t="shared" si="4"/>
        <v>СОШ</v>
      </c>
      <c r="E33" s="8" t="str">
        <f t="shared" si="4"/>
        <v>2а</v>
      </c>
      <c r="F33" s="8">
        <f t="shared" si="4"/>
        <v>68</v>
      </c>
      <c r="G33" s="8">
        <f t="shared" si="4"/>
        <v>66</v>
      </c>
      <c r="H33" s="9">
        <v>2</v>
      </c>
      <c r="I33" s="9"/>
      <c r="J33" s="10">
        <v>1</v>
      </c>
      <c r="K33" s="10"/>
      <c r="L33" s="9">
        <v>1</v>
      </c>
      <c r="M33" s="9"/>
      <c r="N33" s="10">
        <v>1</v>
      </c>
      <c r="O33" s="10"/>
      <c r="P33" s="9">
        <v>2</v>
      </c>
      <c r="Q33" s="9"/>
      <c r="R33" s="10">
        <v>1</v>
      </c>
      <c r="S33" s="10"/>
      <c r="T33" s="9">
        <v>2</v>
      </c>
      <c r="U33" s="9"/>
      <c r="V33" s="11">
        <f t="shared" si="0"/>
        <v>10</v>
      </c>
    </row>
    <row r="34" spans="1:22" x14ac:dyDescent="0.25">
      <c r="A34" s="4" t="e">
        <f t="shared" si="4"/>
        <v>#REF!</v>
      </c>
      <c r="B34" s="12" t="str">
        <f t="shared" si="4"/>
        <v>ГБОУ СОШ №643</v>
      </c>
      <c r="C34" s="6">
        <f t="shared" si="4"/>
        <v>11643</v>
      </c>
      <c r="D34" s="6" t="str">
        <f t="shared" si="4"/>
        <v>СОШ</v>
      </c>
      <c r="E34" s="8" t="str">
        <f t="shared" si="4"/>
        <v>2а</v>
      </c>
      <c r="F34" s="8">
        <f t="shared" si="4"/>
        <v>68</v>
      </c>
      <c r="G34" s="8">
        <f t="shared" si="4"/>
        <v>66</v>
      </c>
      <c r="H34" s="9">
        <v>2</v>
      </c>
      <c r="I34" s="9"/>
      <c r="J34" s="10">
        <v>1</v>
      </c>
      <c r="K34" s="10"/>
      <c r="L34" s="9">
        <v>1</v>
      </c>
      <c r="M34" s="9"/>
      <c r="N34" s="10">
        <v>0</v>
      </c>
      <c r="O34" s="10"/>
      <c r="P34" s="9">
        <v>1</v>
      </c>
      <c r="Q34" s="9"/>
      <c r="R34" s="10"/>
      <c r="S34" s="10">
        <v>1</v>
      </c>
      <c r="T34" s="9"/>
      <c r="U34" s="9">
        <v>1</v>
      </c>
      <c r="V34" s="11">
        <f t="shared" si="0"/>
        <v>7</v>
      </c>
    </row>
    <row r="35" spans="1:22" x14ac:dyDescent="0.25">
      <c r="A35" s="4" t="e">
        <f t="shared" si="4"/>
        <v>#REF!</v>
      </c>
      <c r="B35" s="12" t="str">
        <f t="shared" si="4"/>
        <v>ГБОУ СОШ №643</v>
      </c>
      <c r="C35" s="6">
        <f t="shared" si="4"/>
        <v>11643</v>
      </c>
      <c r="D35" s="6" t="str">
        <f t="shared" si="4"/>
        <v>СОШ</v>
      </c>
      <c r="E35" s="8" t="str">
        <f t="shared" si="4"/>
        <v>2а</v>
      </c>
      <c r="F35" s="8">
        <f t="shared" si="4"/>
        <v>68</v>
      </c>
      <c r="G35" s="8">
        <f t="shared" si="4"/>
        <v>66</v>
      </c>
      <c r="H35" s="9"/>
      <c r="I35" s="9">
        <v>1</v>
      </c>
      <c r="J35" s="10">
        <v>1</v>
      </c>
      <c r="K35" s="10"/>
      <c r="L35" s="9"/>
      <c r="M35" s="9">
        <v>2</v>
      </c>
      <c r="N35" s="10"/>
      <c r="O35" s="10">
        <v>1</v>
      </c>
      <c r="P35" s="9"/>
      <c r="Q35" s="9">
        <v>1</v>
      </c>
      <c r="R35" s="10">
        <v>1</v>
      </c>
      <c r="S35" s="10"/>
      <c r="T35" s="9">
        <v>1</v>
      </c>
      <c r="U35" s="9"/>
      <c r="V35" s="11">
        <f t="shared" si="0"/>
        <v>8</v>
      </c>
    </row>
    <row r="36" spans="1:22" x14ac:dyDescent="0.25">
      <c r="A36" s="4" t="e">
        <f t="shared" si="4"/>
        <v>#REF!</v>
      </c>
      <c r="B36" s="12" t="str">
        <f t="shared" si="4"/>
        <v>ГБОУ СОШ №643</v>
      </c>
      <c r="C36" s="6">
        <f t="shared" si="4"/>
        <v>11643</v>
      </c>
      <c r="D36" s="6" t="str">
        <f t="shared" si="4"/>
        <v>СОШ</v>
      </c>
      <c r="E36" s="8" t="str">
        <f t="shared" si="4"/>
        <v>2а</v>
      </c>
      <c r="F36" s="8">
        <f t="shared" si="4"/>
        <v>68</v>
      </c>
      <c r="G36" s="8">
        <f t="shared" si="4"/>
        <v>66</v>
      </c>
      <c r="H36" s="9">
        <v>2</v>
      </c>
      <c r="I36" s="9"/>
      <c r="J36" s="10"/>
      <c r="K36" s="10">
        <v>1</v>
      </c>
      <c r="L36" s="9">
        <v>1</v>
      </c>
      <c r="M36" s="9"/>
      <c r="N36" s="10"/>
      <c r="O36" s="10">
        <v>1</v>
      </c>
      <c r="P36" s="9">
        <v>1</v>
      </c>
      <c r="Q36" s="9"/>
      <c r="R36" s="10"/>
      <c r="S36" s="10">
        <v>1</v>
      </c>
      <c r="T36" s="9">
        <v>2</v>
      </c>
      <c r="U36" s="9"/>
      <c r="V36" s="11">
        <f t="shared" si="0"/>
        <v>9</v>
      </c>
    </row>
    <row r="37" spans="1:22" x14ac:dyDescent="0.25">
      <c r="A37" s="4" t="e">
        <f t="shared" si="4"/>
        <v>#REF!</v>
      </c>
      <c r="B37" s="12" t="str">
        <f t="shared" si="4"/>
        <v>ГБОУ СОШ №643</v>
      </c>
      <c r="C37" s="6">
        <f t="shared" si="4"/>
        <v>11643</v>
      </c>
      <c r="D37" s="6" t="str">
        <f t="shared" si="4"/>
        <v>СОШ</v>
      </c>
      <c r="E37" s="13" t="s">
        <v>23</v>
      </c>
      <c r="F37" s="8">
        <f t="shared" si="4"/>
        <v>68</v>
      </c>
      <c r="G37" s="8">
        <f t="shared" si="4"/>
        <v>66</v>
      </c>
      <c r="H37" s="9">
        <v>1</v>
      </c>
      <c r="I37" s="9"/>
      <c r="J37" s="10"/>
      <c r="K37" s="10">
        <v>1</v>
      </c>
      <c r="L37" s="9"/>
      <c r="M37" s="9">
        <v>2</v>
      </c>
      <c r="N37" s="10">
        <v>1</v>
      </c>
      <c r="O37" s="10"/>
      <c r="P37" s="9">
        <v>2</v>
      </c>
      <c r="Q37" s="9"/>
      <c r="R37" s="10">
        <v>1</v>
      </c>
      <c r="S37" s="10"/>
      <c r="T37" s="9">
        <v>1</v>
      </c>
      <c r="U37" s="9"/>
      <c r="V37" s="11">
        <f t="shared" si="0"/>
        <v>9</v>
      </c>
    </row>
    <row r="38" spans="1:22" x14ac:dyDescent="0.25">
      <c r="A38" s="4" t="e">
        <f t="shared" ref="A38:G53" si="5">A37</f>
        <v>#REF!</v>
      </c>
      <c r="B38" s="12" t="str">
        <f t="shared" si="5"/>
        <v>ГБОУ СОШ №643</v>
      </c>
      <c r="C38" s="6">
        <f t="shared" si="5"/>
        <v>11643</v>
      </c>
      <c r="D38" s="6" t="str">
        <f t="shared" si="5"/>
        <v>СОШ</v>
      </c>
      <c r="E38" s="8" t="str">
        <f t="shared" si="5"/>
        <v>2б</v>
      </c>
      <c r="F38" s="8">
        <f t="shared" si="5"/>
        <v>68</v>
      </c>
      <c r="G38" s="8">
        <f t="shared" si="5"/>
        <v>66</v>
      </c>
      <c r="H38" s="9">
        <v>1</v>
      </c>
      <c r="I38" s="9"/>
      <c r="J38" s="10"/>
      <c r="K38" s="10">
        <v>1</v>
      </c>
      <c r="L38" s="9"/>
      <c r="M38" s="9">
        <v>0</v>
      </c>
      <c r="N38" s="10"/>
      <c r="O38" s="10">
        <v>0</v>
      </c>
      <c r="P38" s="9">
        <v>1</v>
      </c>
      <c r="Q38" s="9"/>
      <c r="R38" s="10"/>
      <c r="S38" s="10">
        <v>1</v>
      </c>
      <c r="T38" s="9"/>
      <c r="U38" s="9">
        <v>0</v>
      </c>
      <c r="V38" s="11">
        <f t="shared" si="0"/>
        <v>4</v>
      </c>
    </row>
    <row r="39" spans="1:22" x14ac:dyDescent="0.25">
      <c r="A39" s="4" t="e">
        <f t="shared" si="5"/>
        <v>#REF!</v>
      </c>
      <c r="B39" s="12" t="str">
        <f t="shared" si="5"/>
        <v>ГБОУ СОШ №643</v>
      </c>
      <c r="C39" s="6">
        <f t="shared" si="5"/>
        <v>11643</v>
      </c>
      <c r="D39" s="6" t="str">
        <f t="shared" si="5"/>
        <v>СОШ</v>
      </c>
      <c r="E39" s="8" t="str">
        <f t="shared" si="5"/>
        <v>2б</v>
      </c>
      <c r="F39" s="8">
        <f t="shared" si="5"/>
        <v>68</v>
      </c>
      <c r="G39" s="8">
        <f t="shared" si="5"/>
        <v>66</v>
      </c>
      <c r="H39" s="9">
        <v>1</v>
      </c>
      <c r="I39" s="9"/>
      <c r="J39" s="10"/>
      <c r="K39" s="10">
        <v>1</v>
      </c>
      <c r="L39" s="9">
        <v>2</v>
      </c>
      <c r="M39" s="9"/>
      <c r="N39" s="10"/>
      <c r="O39" s="10">
        <v>1</v>
      </c>
      <c r="P39" s="9">
        <v>2</v>
      </c>
      <c r="Q39" s="9"/>
      <c r="R39" s="10"/>
      <c r="S39" s="10">
        <v>0</v>
      </c>
      <c r="T39" s="9"/>
      <c r="U39" s="9">
        <v>1</v>
      </c>
      <c r="V39" s="11">
        <f t="shared" si="0"/>
        <v>8</v>
      </c>
    </row>
    <row r="40" spans="1:22" x14ac:dyDescent="0.25">
      <c r="A40" s="4" t="e">
        <f t="shared" si="5"/>
        <v>#REF!</v>
      </c>
      <c r="B40" s="12" t="str">
        <f t="shared" si="5"/>
        <v>ГБОУ СОШ №643</v>
      </c>
      <c r="C40" s="6">
        <f t="shared" si="5"/>
        <v>11643</v>
      </c>
      <c r="D40" s="6" t="str">
        <f t="shared" si="5"/>
        <v>СОШ</v>
      </c>
      <c r="E40" s="8" t="str">
        <f t="shared" si="5"/>
        <v>2б</v>
      </c>
      <c r="F40" s="8">
        <f t="shared" si="5"/>
        <v>68</v>
      </c>
      <c r="G40" s="8">
        <f t="shared" si="5"/>
        <v>66</v>
      </c>
      <c r="H40" s="9"/>
      <c r="I40" s="9">
        <v>2</v>
      </c>
      <c r="J40" s="10"/>
      <c r="K40" s="10">
        <v>1</v>
      </c>
      <c r="L40" s="9"/>
      <c r="M40" s="9">
        <v>2</v>
      </c>
      <c r="N40" s="10">
        <v>1</v>
      </c>
      <c r="O40" s="10"/>
      <c r="P40" s="9">
        <v>2</v>
      </c>
      <c r="Q40" s="9"/>
      <c r="R40" s="10">
        <v>1</v>
      </c>
      <c r="S40" s="10"/>
      <c r="T40" s="9"/>
      <c r="U40" s="9">
        <v>2</v>
      </c>
      <c r="V40" s="11">
        <f t="shared" si="0"/>
        <v>11</v>
      </c>
    </row>
    <row r="41" spans="1:22" x14ac:dyDescent="0.25">
      <c r="A41" s="4" t="e">
        <f t="shared" si="5"/>
        <v>#REF!</v>
      </c>
      <c r="B41" s="12" t="str">
        <f t="shared" si="5"/>
        <v>ГБОУ СОШ №643</v>
      </c>
      <c r="C41" s="6">
        <f t="shared" si="5"/>
        <v>11643</v>
      </c>
      <c r="D41" s="6" t="str">
        <f t="shared" si="5"/>
        <v>СОШ</v>
      </c>
      <c r="E41" s="8" t="str">
        <f t="shared" si="5"/>
        <v>2б</v>
      </c>
      <c r="F41" s="8">
        <f t="shared" si="5"/>
        <v>68</v>
      </c>
      <c r="G41" s="8">
        <f t="shared" si="5"/>
        <v>66</v>
      </c>
      <c r="H41" s="9">
        <v>2</v>
      </c>
      <c r="I41" s="9"/>
      <c r="J41" s="10"/>
      <c r="K41" s="10">
        <v>1</v>
      </c>
      <c r="L41" s="9"/>
      <c r="M41" s="9">
        <v>0</v>
      </c>
      <c r="N41" s="10">
        <v>1</v>
      </c>
      <c r="O41" s="10"/>
      <c r="P41" s="9">
        <v>2</v>
      </c>
      <c r="Q41" s="9"/>
      <c r="R41" s="10">
        <v>1</v>
      </c>
      <c r="S41" s="10"/>
      <c r="T41" s="9">
        <v>0</v>
      </c>
      <c r="U41" s="9"/>
      <c r="V41" s="11">
        <f t="shared" si="0"/>
        <v>7</v>
      </c>
    </row>
    <row r="42" spans="1:22" x14ac:dyDescent="0.25">
      <c r="A42" s="4" t="e">
        <f t="shared" si="5"/>
        <v>#REF!</v>
      </c>
      <c r="B42" s="12" t="str">
        <f t="shared" si="5"/>
        <v>ГБОУ СОШ №643</v>
      </c>
      <c r="C42" s="6">
        <f t="shared" si="5"/>
        <v>11643</v>
      </c>
      <c r="D42" s="6" t="str">
        <f t="shared" si="5"/>
        <v>СОШ</v>
      </c>
      <c r="E42" s="8" t="str">
        <f t="shared" si="5"/>
        <v>2б</v>
      </c>
      <c r="F42" s="8">
        <f t="shared" si="5"/>
        <v>68</v>
      </c>
      <c r="G42" s="8">
        <f t="shared" si="5"/>
        <v>66</v>
      </c>
      <c r="H42" s="9">
        <v>1</v>
      </c>
      <c r="I42" s="9"/>
      <c r="J42" s="10"/>
      <c r="K42" s="10">
        <v>1</v>
      </c>
      <c r="L42" s="9"/>
      <c r="M42" s="9">
        <v>1</v>
      </c>
      <c r="N42" s="10">
        <v>1</v>
      </c>
      <c r="O42" s="10"/>
      <c r="P42" s="9">
        <v>2</v>
      </c>
      <c r="Q42" s="9"/>
      <c r="R42" s="10">
        <v>1</v>
      </c>
      <c r="S42" s="10"/>
      <c r="T42" s="9">
        <v>2</v>
      </c>
      <c r="U42" s="9"/>
      <c r="V42" s="11">
        <f t="shared" si="0"/>
        <v>9</v>
      </c>
    </row>
    <row r="43" spans="1:22" x14ac:dyDescent="0.25">
      <c r="A43" s="4" t="e">
        <f t="shared" si="5"/>
        <v>#REF!</v>
      </c>
      <c r="B43" s="12" t="str">
        <f t="shared" si="5"/>
        <v>ГБОУ СОШ №643</v>
      </c>
      <c r="C43" s="6">
        <f t="shared" si="5"/>
        <v>11643</v>
      </c>
      <c r="D43" s="6" t="str">
        <f t="shared" si="5"/>
        <v>СОШ</v>
      </c>
      <c r="E43" s="8" t="str">
        <f t="shared" si="5"/>
        <v>2б</v>
      </c>
      <c r="F43" s="8">
        <f t="shared" si="5"/>
        <v>68</v>
      </c>
      <c r="G43" s="8">
        <f t="shared" si="5"/>
        <v>66</v>
      </c>
      <c r="H43" s="9">
        <v>2</v>
      </c>
      <c r="I43" s="9"/>
      <c r="J43" s="10">
        <v>1</v>
      </c>
      <c r="K43" s="10"/>
      <c r="L43" s="9">
        <v>2</v>
      </c>
      <c r="M43" s="9"/>
      <c r="N43" s="10">
        <v>1</v>
      </c>
      <c r="O43" s="10"/>
      <c r="P43" s="9"/>
      <c r="Q43" s="9">
        <v>2</v>
      </c>
      <c r="R43" s="10">
        <v>1</v>
      </c>
      <c r="S43" s="10"/>
      <c r="T43" s="9">
        <v>2</v>
      </c>
      <c r="U43" s="9"/>
      <c r="V43" s="11">
        <f t="shared" si="0"/>
        <v>11</v>
      </c>
    </row>
    <row r="44" spans="1:22" x14ac:dyDescent="0.25">
      <c r="A44" s="4" t="e">
        <f t="shared" si="5"/>
        <v>#REF!</v>
      </c>
      <c r="B44" s="12" t="str">
        <f t="shared" si="5"/>
        <v>ГБОУ СОШ №643</v>
      </c>
      <c r="C44" s="6">
        <f t="shared" si="5"/>
        <v>11643</v>
      </c>
      <c r="D44" s="6" t="str">
        <f t="shared" si="5"/>
        <v>СОШ</v>
      </c>
      <c r="E44" s="8" t="str">
        <f t="shared" si="5"/>
        <v>2б</v>
      </c>
      <c r="F44" s="8">
        <f t="shared" si="5"/>
        <v>68</v>
      </c>
      <c r="G44" s="8">
        <f t="shared" si="5"/>
        <v>66</v>
      </c>
      <c r="H44" s="9"/>
      <c r="I44" s="9">
        <v>2</v>
      </c>
      <c r="J44" s="10"/>
      <c r="K44" s="10">
        <v>1</v>
      </c>
      <c r="L44" s="9"/>
      <c r="M44" s="9">
        <v>2</v>
      </c>
      <c r="N44" s="10">
        <v>1</v>
      </c>
      <c r="O44" s="10"/>
      <c r="P44" s="9"/>
      <c r="Q44" s="9">
        <v>2</v>
      </c>
      <c r="R44" s="10"/>
      <c r="S44" s="10">
        <v>1</v>
      </c>
      <c r="T44" s="9">
        <v>2</v>
      </c>
      <c r="U44" s="9"/>
      <c r="V44" s="11">
        <f t="shared" si="0"/>
        <v>11</v>
      </c>
    </row>
    <row r="45" spans="1:22" x14ac:dyDescent="0.25">
      <c r="A45" s="4" t="e">
        <f t="shared" si="5"/>
        <v>#REF!</v>
      </c>
      <c r="B45" s="12" t="str">
        <f t="shared" si="5"/>
        <v>ГБОУ СОШ №643</v>
      </c>
      <c r="C45" s="6">
        <f t="shared" si="5"/>
        <v>11643</v>
      </c>
      <c r="D45" s="6" t="str">
        <f t="shared" si="5"/>
        <v>СОШ</v>
      </c>
      <c r="E45" s="8" t="str">
        <f t="shared" si="5"/>
        <v>2б</v>
      </c>
      <c r="F45" s="8">
        <f t="shared" si="5"/>
        <v>68</v>
      </c>
      <c r="G45" s="8">
        <f t="shared" si="5"/>
        <v>66</v>
      </c>
      <c r="H45" s="9"/>
      <c r="I45" s="9">
        <v>2</v>
      </c>
      <c r="J45" s="10"/>
      <c r="K45" s="10">
        <v>1</v>
      </c>
      <c r="L45" s="9">
        <v>2</v>
      </c>
      <c r="M45" s="9"/>
      <c r="N45" s="10"/>
      <c r="O45" s="10">
        <v>1</v>
      </c>
      <c r="P45" s="9">
        <v>2</v>
      </c>
      <c r="Q45" s="9"/>
      <c r="R45" s="10">
        <v>1</v>
      </c>
      <c r="S45" s="10"/>
      <c r="T45" s="9">
        <v>0</v>
      </c>
      <c r="U45" s="9"/>
      <c r="V45" s="11">
        <f t="shared" si="0"/>
        <v>9</v>
      </c>
    </row>
    <row r="46" spans="1:22" x14ac:dyDescent="0.25">
      <c r="A46" s="4" t="e">
        <f t="shared" si="5"/>
        <v>#REF!</v>
      </c>
      <c r="B46" s="12" t="str">
        <f t="shared" si="5"/>
        <v>ГБОУ СОШ №643</v>
      </c>
      <c r="C46" s="6">
        <f t="shared" si="5"/>
        <v>11643</v>
      </c>
      <c r="D46" s="6" t="str">
        <f t="shared" si="5"/>
        <v>СОШ</v>
      </c>
      <c r="E46" s="8" t="str">
        <f t="shared" si="5"/>
        <v>2б</v>
      </c>
      <c r="F46" s="8">
        <f t="shared" si="5"/>
        <v>68</v>
      </c>
      <c r="G46" s="8">
        <f t="shared" si="5"/>
        <v>66</v>
      </c>
      <c r="H46" s="9">
        <v>2</v>
      </c>
      <c r="I46" s="9"/>
      <c r="J46" s="10"/>
      <c r="K46" s="10">
        <v>1</v>
      </c>
      <c r="L46" s="9">
        <v>2</v>
      </c>
      <c r="M46" s="9"/>
      <c r="N46" s="10">
        <v>1</v>
      </c>
      <c r="O46" s="10"/>
      <c r="P46" s="9">
        <v>0</v>
      </c>
      <c r="Q46" s="9"/>
      <c r="R46" s="10">
        <v>1</v>
      </c>
      <c r="S46" s="10"/>
      <c r="T46" s="9"/>
      <c r="U46" s="9">
        <v>0</v>
      </c>
      <c r="V46" s="11">
        <f t="shared" si="0"/>
        <v>7</v>
      </c>
    </row>
    <row r="47" spans="1:22" x14ac:dyDescent="0.25">
      <c r="A47" s="4" t="e">
        <f t="shared" si="5"/>
        <v>#REF!</v>
      </c>
      <c r="B47" s="12" t="str">
        <f t="shared" si="5"/>
        <v>ГБОУ СОШ №643</v>
      </c>
      <c r="C47" s="6">
        <f t="shared" si="5"/>
        <v>11643</v>
      </c>
      <c r="D47" s="6" t="str">
        <f t="shared" si="5"/>
        <v>СОШ</v>
      </c>
      <c r="E47" s="8" t="str">
        <f t="shared" si="5"/>
        <v>2б</v>
      </c>
      <c r="F47" s="8">
        <f t="shared" si="5"/>
        <v>68</v>
      </c>
      <c r="G47" s="8">
        <f t="shared" si="5"/>
        <v>66</v>
      </c>
      <c r="H47" s="9">
        <v>2</v>
      </c>
      <c r="I47" s="9"/>
      <c r="J47" s="10"/>
      <c r="K47" s="10">
        <v>1</v>
      </c>
      <c r="L47" s="9"/>
      <c r="M47" s="9">
        <v>2</v>
      </c>
      <c r="N47" s="10">
        <v>1</v>
      </c>
      <c r="O47" s="10"/>
      <c r="P47" s="9">
        <v>2</v>
      </c>
      <c r="Q47" s="9"/>
      <c r="R47" s="10"/>
      <c r="S47" s="10">
        <v>1</v>
      </c>
      <c r="T47" s="9">
        <v>1</v>
      </c>
      <c r="U47" s="9"/>
      <c r="V47" s="11">
        <f t="shared" si="0"/>
        <v>10</v>
      </c>
    </row>
    <row r="48" spans="1:22" x14ac:dyDescent="0.25">
      <c r="A48" s="4" t="e">
        <f t="shared" si="5"/>
        <v>#REF!</v>
      </c>
      <c r="B48" s="12" t="str">
        <f t="shared" si="5"/>
        <v>ГБОУ СОШ №643</v>
      </c>
      <c r="C48" s="6">
        <f t="shared" si="5"/>
        <v>11643</v>
      </c>
      <c r="D48" s="6" t="str">
        <f t="shared" si="5"/>
        <v>СОШ</v>
      </c>
      <c r="E48" s="8" t="str">
        <f t="shared" si="5"/>
        <v>2б</v>
      </c>
      <c r="F48" s="8">
        <f t="shared" si="5"/>
        <v>68</v>
      </c>
      <c r="G48" s="8">
        <f t="shared" si="5"/>
        <v>66</v>
      </c>
      <c r="H48" s="9">
        <v>2</v>
      </c>
      <c r="I48" s="9"/>
      <c r="J48" s="10">
        <v>1</v>
      </c>
      <c r="K48" s="10"/>
      <c r="L48" s="9">
        <v>2</v>
      </c>
      <c r="M48" s="9"/>
      <c r="N48" s="10">
        <v>1</v>
      </c>
      <c r="O48" s="10"/>
      <c r="P48" s="9">
        <v>2</v>
      </c>
      <c r="Q48" s="9"/>
      <c r="R48" s="10">
        <v>1</v>
      </c>
      <c r="S48" s="10"/>
      <c r="T48" s="9"/>
      <c r="U48" s="9">
        <v>2</v>
      </c>
      <c r="V48" s="11">
        <f t="shared" si="0"/>
        <v>11</v>
      </c>
    </row>
    <row r="49" spans="1:22" x14ac:dyDescent="0.25">
      <c r="A49" s="4" t="e">
        <f t="shared" si="5"/>
        <v>#REF!</v>
      </c>
      <c r="B49" s="12" t="str">
        <f t="shared" si="5"/>
        <v>ГБОУ СОШ №643</v>
      </c>
      <c r="C49" s="6">
        <f t="shared" si="5"/>
        <v>11643</v>
      </c>
      <c r="D49" s="6" t="str">
        <f t="shared" si="5"/>
        <v>СОШ</v>
      </c>
      <c r="E49" s="8" t="str">
        <f t="shared" si="5"/>
        <v>2б</v>
      </c>
      <c r="F49" s="8">
        <f t="shared" si="5"/>
        <v>68</v>
      </c>
      <c r="G49" s="8">
        <f t="shared" si="5"/>
        <v>66</v>
      </c>
      <c r="H49" s="9"/>
      <c r="I49" s="9">
        <v>2</v>
      </c>
      <c r="J49" s="10"/>
      <c r="K49" s="10">
        <v>0</v>
      </c>
      <c r="L49" s="9">
        <v>2</v>
      </c>
      <c r="M49" s="9"/>
      <c r="N49" s="10">
        <v>0</v>
      </c>
      <c r="O49" s="10"/>
      <c r="P49" s="9">
        <v>0</v>
      </c>
      <c r="Q49" s="9"/>
      <c r="R49" s="10">
        <v>0</v>
      </c>
      <c r="S49" s="10"/>
      <c r="T49" s="9">
        <v>0</v>
      </c>
      <c r="U49" s="9"/>
      <c r="V49" s="11">
        <f t="shared" si="0"/>
        <v>4</v>
      </c>
    </row>
    <row r="50" spans="1:22" x14ac:dyDescent="0.25">
      <c r="A50" s="4" t="e">
        <f t="shared" si="5"/>
        <v>#REF!</v>
      </c>
      <c r="B50" s="12" t="str">
        <f t="shared" si="5"/>
        <v>ГБОУ СОШ №643</v>
      </c>
      <c r="C50" s="6">
        <f t="shared" si="5"/>
        <v>11643</v>
      </c>
      <c r="D50" s="6" t="str">
        <f t="shared" si="5"/>
        <v>СОШ</v>
      </c>
      <c r="E50" s="8" t="str">
        <f t="shared" si="5"/>
        <v>2б</v>
      </c>
      <c r="F50" s="8">
        <f t="shared" si="5"/>
        <v>68</v>
      </c>
      <c r="G50" s="8">
        <f t="shared" si="5"/>
        <v>66</v>
      </c>
      <c r="H50" s="9">
        <v>2</v>
      </c>
      <c r="I50" s="9"/>
      <c r="J50" s="10">
        <v>0</v>
      </c>
      <c r="K50" s="10"/>
      <c r="L50" s="9">
        <v>2</v>
      </c>
      <c r="M50" s="9"/>
      <c r="N50" s="10">
        <v>1</v>
      </c>
      <c r="O50" s="10"/>
      <c r="P50" s="9">
        <v>2</v>
      </c>
      <c r="Q50" s="9"/>
      <c r="R50" s="10"/>
      <c r="S50" s="10">
        <v>1</v>
      </c>
      <c r="T50" s="9"/>
      <c r="U50" s="9">
        <v>2</v>
      </c>
      <c r="V50" s="11">
        <f t="shared" si="0"/>
        <v>10</v>
      </c>
    </row>
    <row r="51" spans="1:22" x14ac:dyDescent="0.25">
      <c r="A51" s="4" t="e">
        <f t="shared" si="5"/>
        <v>#REF!</v>
      </c>
      <c r="B51" s="12" t="str">
        <f t="shared" si="5"/>
        <v>ГБОУ СОШ №643</v>
      </c>
      <c r="C51" s="6">
        <f t="shared" si="5"/>
        <v>11643</v>
      </c>
      <c r="D51" s="6" t="str">
        <f t="shared" si="5"/>
        <v>СОШ</v>
      </c>
      <c r="E51" s="8" t="str">
        <f t="shared" si="5"/>
        <v>2б</v>
      </c>
      <c r="F51" s="8">
        <f t="shared" si="5"/>
        <v>68</v>
      </c>
      <c r="G51" s="8">
        <f t="shared" si="5"/>
        <v>66</v>
      </c>
      <c r="H51" s="9">
        <v>2</v>
      </c>
      <c r="I51" s="9"/>
      <c r="J51" s="10">
        <v>1</v>
      </c>
      <c r="K51" s="10"/>
      <c r="L51" s="9"/>
      <c r="M51" s="9">
        <v>2</v>
      </c>
      <c r="N51" s="10">
        <v>1</v>
      </c>
      <c r="O51" s="10"/>
      <c r="P51" s="9">
        <v>2</v>
      </c>
      <c r="Q51" s="9"/>
      <c r="R51" s="10">
        <v>1</v>
      </c>
      <c r="S51" s="10"/>
      <c r="T51" s="9">
        <v>1</v>
      </c>
      <c r="U51" s="9"/>
      <c r="V51" s="11">
        <f t="shared" si="0"/>
        <v>10</v>
      </c>
    </row>
    <row r="52" spans="1:22" x14ac:dyDescent="0.25">
      <c r="A52" s="4" t="e">
        <f t="shared" si="5"/>
        <v>#REF!</v>
      </c>
      <c r="B52" s="12" t="str">
        <f t="shared" si="5"/>
        <v>ГБОУ СОШ №643</v>
      </c>
      <c r="C52" s="6">
        <f t="shared" si="5"/>
        <v>11643</v>
      </c>
      <c r="D52" s="6" t="str">
        <f t="shared" si="5"/>
        <v>СОШ</v>
      </c>
      <c r="E52" s="8" t="str">
        <f t="shared" si="5"/>
        <v>2б</v>
      </c>
      <c r="F52" s="8">
        <f t="shared" si="5"/>
        <v>68</v>
      </c>
      <c r="G52" s="8">
        <f t="shared" si="5"/>
        <v>66</v>
      </c>
      <c r="H52" s="9"/>
      <c r="I52" s="9">
        <v>2</v>
      </c>
      <c r="J52" s="10"/>
      <c r="K52" s="10">
        <v>1</v>
      </c>
      <c r="L52" s="9"/>
      <c r="M52" s="9">
        <v>1</v>
      </c>
      <c r="N52" s="10">
        <v>1</v>
      </c>
      <c r="O52" s="10"/>
      <c r="P52" s="9">
        <v>2</v>
      </c>
      <c r="Q52" s="9"/>
      <c r="R52" s="10">
        <v>1</v>
      </c>
      <c r="S52" s="10"/>
      <c r="T52" s="9"/>
      <c r="U52" s="9">
        <v>1</v>
      </c>
      <c r="V52" s="11">
        <f t="shared" si="0"/>
        <v>9</v>
      </c>
    </row>
    <row r="53" spans="1:22" x14ac:dyDescent="0.25">
      <c r="A53" s="4" t="e">
        <f t="shared" si="5"/>
        <v>#REF!</v>
      </c>
      <c r="B53" s="12" t="str">
        <f t="shared" si="5"/>
        <v>ГБОУ СОШ №643</v>
      </c>
      <c r="C53" s="6">
        <f t="shared" si="5"/>
        <v>11643</v>
      </c>
      <c r="D53" s="6" t="str">
        <f t="shared" si="5"/>
        <v>СОШ</v>
      </c>
      <c r="E53" s="8" t="str">
        <f t="shared" si="5"/>
        <v>2б</v>
      </c>
      <c r="F53" s="8">
        <f t="shared" si="5"/>
        <v>68</v>
      </c>
      <c r="G53" s="8">
        <f t="shared" si="5"/>
        <v>66</v>
      </c>
      <c r="H53" s="9">
        <v>2</v>
      </c>
      <c r="I53" s="9"/>
      <c r="J53" s="10">
        <v>1</v>
      </c>
      <c r="K53" s="10"/>
      <c r="L53" s="9">
        <v>2</v>
      </c>
      <c r="M53" s="9"/>
      <c r="N53" s="10">
        <v>1</v>
      </c>
      <c r="O53" s="10"/>
      <c r="P53" s="9">
        <v>2</v>
      </c>
      <c r="Q53" s="9"/>
      <c r="R53" s="10">
        <v>1</v>
      </c>
      <c r="S53" s="10"/>
      <c r="T53" s="9">
        <v>1</v>
      </c>
      <c r="U53" s="9"/>
      <c r="V53" s="11">
        <f t="shared" si="0"/>
        <v>10</v>
      </c>
    </row>
    <row r="54" spans="1:22" x14ac:dyDescent="0.25">
      <c r="A54" s="4" t="e">
        <f t="shared" ref="A54:G69" si="6">A53</f>
        <v>#REF!</v>
      </c>
      <c r="B54" s="12" t="str">
        <f t="shared" si="6"/>
        <v>ГБОУ СОШ №643</v>
      </c>
      <c r="C54" s="6">
        <f t="shared" si="6"/>
        <v>11643</v>
      </c>
      <c r="D54" s="6" t="str">
        <f t="shared" si="6"/>
        <v>СОШ</v>
      </c>
      <c r="E54" s="8" t="str">
        <f t="shared" si="6"/>
        <v>2б</v>
      </c>
      <c r="F54" s="8">
        <f t="shared" si="6"/>
        <v>68</v>
      </c>
      <c r="G54" s="8">
        <f t="shared" si="6"/>
        <v>66</v>
      </c>
      <c r="H54" s="9">
        <v>0</v>
      </c>
      <c r="I54" s="9"/>
      <c r="J54" s="10"/>
      <c r="K54" s="10">
        <v>0</v>
      </c>
      <c r="L54" s="9"/>
      <c r="M54" s="9">
        <v>2</v>
      </c>
      <c r="N54" s="10">
        <v>1</v>
      </c>
      <c r="O54" s="10"/>
      <c r="P54" s="9">
        <v>0</v>
      </c>
      <c r="Q54" s="9"/>
      <c r="R54" s="10">
        <v>1</v>
      </c>
      <c r="S54" s="10"/>
      <c r="T54" s="9">
        <v>1</v>
      </c>
      <c r="U54" s="9"/>
      <c r="V54" s="11">
        <f t="shared" si="0"/>
        <v>5</v>
      </c>
    </row>
    <row r="55" spans="1:22" x14ac:dyDescent="0.25">
      <c r="A55" s="4" t="e">
        <f t="shared" si="6"/>
        <v>#REF!</v>
      </c>
      <c r="B55" s="12" t="str">
        <f t="shared" si="6"/>
        <v>ГБОУ СОШ №643</v>
      </c>
      <c r="C55" s="6">
        <f t="shared" si="6"/>
        <v>11643</v>
      </c>
      <c r="D55" s="6" t="str">
        <f t="shared" si="6"/>
        <v>СОШ</v>
      </c>
      <c r="E55" s="8" t="str">
        <f t="shared" si="6"/>
        <v>2б</v>
      </c>
      <c r="F55" s="8">
        <f t="shared" si="6"/>
        <v>68</v>
      </c>
      <c r="G55" s="8">
        <f t="shared" si="6"/>
        <v>66</v>
      </c>
      <c r="H55" s="9">
        <v>0</v>
      </c>
      <c r="I55" s="9"/>
      <c r="J55" s="10">
        <v>1</v>
      </c>
      <c r="K55" s="10"/>
      <c r="L55" s="9"/>
      <c r="M55" s="9">
        <v>1</v>
      </c>
      <c r="N55" s="10">
        <v>1</v>
      </c>
      <c r="O55" s="10"/>
      <c r="P55" s="9">
        <v>0</v>
      </c>
      <c r="Q55" s="9"/>
      <c r="R55" s="10">
        <v>0</v>
      </c>
      <c r="S55" s="10"/>
      <c r="T55" s="9"/>
      <c r="U55" s="9">
        <v>2</v>
      </c>
      <c r="V55" s="11">
        <f t="shared" si="0"/>
        <v>5</v>
      </c>
    </row>
    <row r="56" spans="1:22" x14ac:dyDescent="0.25">
      <c r="A56" s="4" t="e">
        <f t="shared" si="6"/>
        <v>#REF!</v>
      </c>
      <c r="B56" s="12" t="str">
        <f t="shared" si="6"/>
        <v>ГБОУ СОШ №643</v>
      </c>
      <c r="C56" s="6">
        <f t="shared" si="6"/>
        <v>11643</v>
      </c>
      <c r="D56" s="6" t="str">
        <f t="shared" si="6"/>
        <v>СОШ</v>
      </c>
      <c r="E56" s="8" t="str">
        <f t="shared" si="6"/>
        <v>2б</v>
      </c>
      <c r="F56" s="8">
        <f t="shared" si="6"/>
        <v>68</v>
      </c>
      <c r="G56" s="8">
        <f t="shared" si="6"/>
        <v>66</v>
      </c>
      <c r="H56" s="9"/>
      <c r="I56" s="9">
        <v>2</v>
      </c>
      <c r="J56" s="10"/>
      <c r="K56" s="10">
        <v>1</v>
      </c>
      <c r="L56" s="9"/>
      <c r="M56" s="9">
        <v>2</v>
      </c>
      <c r="N56" s="10"/>
      <c r="O56" s="10">
        <v>1</v>
      </c>
      <c r="P56" s="9">
        <v>2</v>
      </c>
      <c r="Q56" s="9"/>
      <c r="R56" s="10">
        <v>1</v>
      </c>
      <c r="S56" s="10"/>
      <c r="T56" s="9"/>
      <c r="U56" s="9">
        <v>1</v>
      </c>
      <c r="V56" s="11">
        <f t="shared" si="0"/>
        <v>10</v>
      </c>
    </row>
    <row r="57" spans="1:22" x14ac:dyDescent="0.25">
      <c r="A57" s="4" t="e">
        <f t="shared" si="6"/>
        <v>#REF!</v>
      </c>
      <c r="B57" s="12" t="str">
        <f t="shared" si="6"/>
        <v>ГБОУ СОШ №643</v>
      </c>
      <c r="C57" s="6">
        <f t="shared" si="6"/>
        <v>11643</v>
      </c>
      <c r="D57" s="6" t="str">
        <f t="shared" si="6"/>
        <v>СОШ</v>
      </c>
      <c r="E57" s="8" t="str">
        <f t="shared" si="6"/>
        <v>2б</v>
      </c>
      <c r="F57" s="8">
        <f t="shared" si="6"/>
        <v>68</v>
      </c>
      <c r="G57" s="8">
        <f t="shared" si="6"/>
        <v>66</v>
      </c>
      <c r="H57" s="9"/>
      <c r="I57" s="9">
        <v>2</v>
      </c>
      <c r="J57" s="10"/>
      <c r="K57" s="10">
        <v>1</v>
      </c>
      <c r="L57" s="9">
        <v>2</v>
      </c>
      <c r="M57" s="9"/>
      <c r="N57" s="10">
        <v>1</v>
      </c>
      <c r="O57" s="10"/>
      <c r="P57" s="9">
        <v>2</v>
      </c>
      <c r="Q57" s="9"/>
      <c r="R57" s="10">
        <v>1</v>
      </c>
      <c r="S57" s="10"/>
      <c r="T57" s="9">
        <v>1</v>
      </c>
      <c r="U57" s="9"/>
      <c r="V57" s="11">
        <f t="shared" si="0"/>
        <v>10</v>
      </c>
    </row>
    <row r="58" spans="1:22" x14ac:dyDescent="0.25">
      <c r="A58" s="4" t="e">
        <f t="shared" si="6"/>
        <v>#REF!</v>
      </c>
      <c r="B58" s="12" t="str">
        <f t="shared" si="6"/>
        <v>ГБОУ СОШ №643</v>
      </c>
      <c r="C58" s="6">
        <f t="shared" si="6"/>
        <v>11643</v>
      </c>
      <c r="D58" s="6" t="str">
        <f t="shared" si="6"/>
        <v>СОШ</v>
      </c>
      <c r="E58" s="8" t="str">
        <f t="shared" si="6"/>
        <v>2б</v>
      </c>
      <c r="F58" s="8">
        <f t="shared" si="6"/>
        <v>68</v>
      </c>
      <c r="G58" s="8">
        <f t="shared" si="6"/>
        <v>66</v>
      </c>
      <c r="H58" s="9">
        <v>2</v>
      </c>
      <c r="I58" s="9"/>
      <c r="J58" s="10"/>
      <c r="K58" s="10">
        <v>1</v>
      </c>
      <c r="L58" s="9">
        <v>2</v>
      </c>
      <c r="M58" s="9"/>
      <c r="N58" s="10">
        <v>1</v>
      </c>
      <c r="O58" s="10"/>
      <c r="P58" s="9">
        <v>2</v>
      </c>
      <c r="Q58" s="9"/>
      <c r="R58" s="10">
        <v>1</v>
      </c>
      <c r="S58" s="10"/>
      <c r="T58" s="9"/>
      <c r="U58" s="9">
        <v>0</v>
      </c>
      <c r="V58" s="11">
        <f t="shared" si="0"/>
        <v>9</v>
      </c>
    </row>
    <row r="59" spans="1:22" x14ac:dyDescent="0.25">
      <c r="A59" s="4" t="e">
        <f t="shared" si="6"/>
        <v>#REF!</v>
      </c>
      <c r="B59" s="12" t="str">
        <f t="shared" si="6"/>
        <v>ГБОУ СОШ №643</v>
      </c>
      <c r="C59" s="6">
        <f t="shared" si="6"/>
        <v>11643</v>
      </c>
      <c r="D59" s="6" t="str">
        <f t="shared" si="6"/>
        <v>СОШ</v>
      </c>
      <c r="E59" s="8" t="str">
        <f t="shared" si="6"/>
        <v>2б</v>
      </c>
      <c r="F59" s="8">
        <f t="shared" si="6"/>
        <v>68</v>
      </c>
      <c r="G59" s="8">
        <f t="shared" si="6"/>
        <v>66</v>
      </c>
      <c r="H59" s="9">
        <v>1</v>
      </c>
      <c r="I59" s="9"/>
      <c r="J59" s="10">
        <v>0</v>
      </c>
      <c r="K59" s="10"/>
      <c r="L59" s="9"/>
      <c r="M59" s="9">
        <v>0</v>
      </c>
      <c r="N59" s="10">
        <v>0</v>
      </c>
      <c r="O59" s="10"/>
      <c r="P59" s="9">
        <v>2</v>
      </c>
      <c r="Q59" s="9"/>
      <c r="R59" s="10">
        <v>0</v>
      </c>
      <c r="S59" s="10"/>
      <c r="T59" s="9">
        <v>0</v>
      </c>
      <c r="U59" s="9"/>
      <c r="V59" s="11">
        <f t="shared" si="0"/>
        <v>3</v>
      </c>
    </row>
    <row r="60" spans="1:22" x14ac:dyDescent="0.25">
      <c r="A60" s="4" t="e">
        <f t="shared" si="6"/>
        <v>#REF!</v>
      </c>
      <c r="B60" s="12" t="str">
        <f t="shared" si="6"/>
        <v>ГБОУ СОШ №643</v>
      </c>
      <c r="C60" s="6">
        <f t="shared" si="6"/>
        <v>11643</v>
      </c>
      <c r="D60" s="6" t="str">
        <f t="shared" si="6"/>
        <v>СОШ</v>
      </c>
      <c r="E60" s="8" t="str">
        <f t="shared" si="6"/>
        <v>2б</v>
      </c>
      <c r="F60" s="8">
        <f t="shared" si="6"/>
        <v>68</v>
      </c>
      <c r="G60" s="8">
        <f t="shared" si="6"/>
        <v>66</v>
      </c>
      <c r="H60" s="9">
        <v>1</v>
      </c>
      <c r="I60" s="9"/>
      <c r="J60" s="10"/>
      <c r="K60" s="10">
        <v>1</v>
      </c>
      <c r="L60" s="9"/>
      <c r="M60" s="9">
        <v>2</v>
      </c>
      <c r="N60" s="10"/>
      <c r="O60" s="10">
        <v>0</v>
      </c>
      <c r="P60" s="9">
        <v>0</v>
      </c>
      <c r="Q60" s="9"/>
      <c r="R60" s="10">
        <v>1</v>
      </c>
      <c r="S60" s="10"/>
      <c r="T60" s="9">
        <v>2</v>
      </c>
      <c r="U60" s="9"/>
      <c r="V60" s="11">
        <f t="shared" si="0"/>
        <v>7</v>
      </c>
    </row>
    <row r="61" spans="1:22" x14ac:dyDescent="0.25">
      <c r="A61" s="4" t="e">
        <f t="shared" si="6"/>
        <v>#REF!</v>
      </c>
      <c r="B61" s="12" t="str">
        <f t="shared" si="6"/>
        <v>ГБОУ СОШ №643</v>
      </c>
      <c r="C61" s="6">
        <f t="shared" si="6"/>
        <v>11643</v>
      </c>
      <c r="D61" s="6" t="str">
        <f t="shared" si="6"/>
        <v>СОШ</v>
      </c>
      <c r="E61" s="8" t="str">
        <f t="shared" si="6"/>
        <v>2б</v>
      </c>
      <c r="F61" s="8">
        <f t="shared" si="6"/>
        <v>68</v>
      </c>
      <c r="G61" s="8">
        <f t="shared" si="6"/>
        <v>66</v>
      </c>
      <c r="H61" s="9">
        <v>0</v>
      </c>
      <c r="I61" s="9"/>
      <c r="J61" s="10">
        <v>1</v>
      </c>
      <c r="K61" s="10"/>
      <c r="L61" s="9">
        <v>2</v>
      </c>
      <c r="M61" s="9"/>
      <c r="N61" s="10"/>
      <c r="O61" s="10">
        <v>0</v>
      </c>
      <c r="P61" s="9">
        <v>2</v>
      </c>
      <c r="Q61" s="9"/>
      <c r="R61" s="10">
        <v>1</v>
      </c>
      <c r="S61" s="10"/>
      <c r="T61" s="9">
        <v>2</v>
      </c>
      <c r="U61" s="9"/>
      <c r="V61" s="11">
        <f t="shared" si="0"/>
        <v>8</v>
      </c>
    </row>
    <row r="62" spans="1:22" x14ac:dyDescent="0.25">
      <c r="A62" s="4" t="e">
        <f>#REF!</f>
        <v>#REF!</v>
      </c>
      <c r="B62" s="12" t="str">
        <f t="shared" si="6"/>
        <v>ГБОУ СОШ №643</v>
      </c>
      <c r="C62" s="6">
        <f t="shared" si="6"/>
        <v>11643</v>
      </c>
      <c r="D62" s="6" t="str">
        <f t="shared" si="6"/>
        <v>СОШ</v>
      </c>
      <c r="E62" s="8" t="str">
        <f t="shared" si="6"/>
        <v>2б</v>
      </c>
      <c r="F62" s="8">
        <f t="shared" si="6"/>
        <v>68</v>
      </c>
      <c r="G62" s="8">
        <f t="shared" si="6"/>
        <v>66</v>
      </c>
      <c r="H62" s="9"/>
      <c r="I62" s="9">
        <v>2</v>
      </c>
      <c r="J62" s="10">
        <v>1</v>
      </c>
      <c r="K62" s="10"/>
      <c r="L62" s="9">
        <v>2</v>
      </c>
      <c r="M62" s="9"/>
      <c r="N62" s="10">
        <v>1</v>
      </c>
      <c r="O62" s="10"/>
      <c r="P62" s="9"/>
      <c r="Q62" s="9">
        <v>2</v>
      </c>
      <c r="R62" s="10">
        <v>1</v>
      </c>
      <c r="S62" s="10"/>
      <c r="T62" s="9">
        <v>2</v>
      </c>
      <c r="U62" s="9"/>
      <c r="V62" s="11">
        <f t="shared" si="0"/>
        <v>11</v>
      </c>
    </row>
    <row r="63" spans="1:22" x14ac:dyDescent="0.25">
      <c r="A63" s="4" t="e">
        <f t="shared" si="6"/>
        <v>#REF!</v>
      </c>
      <c r="B63" s="12" t="str">
        <f t="shared" si="6"/>
        <v>ГБОУ СОШ №643</v>
      </c>
      <c r="C63" s="6">
        <f t="shared" si="6"/>
        <v>11643</v>
      </c>
      <c r="D63" s="6" t="str">
        <f t="shared" si="6"/>
        <v>СОШ</v>
      </c>
      <c r="E63" s="8" t="str">
        <f t="shared" si="6"/>
        <v>2б</v>
      </c>
      <c r="F63" s="8">
        <f t="shared" si="6"/>
        <v>68</v>
      </c>
      <c r="G63" s="8">
        <f t="shared" si="6"/>
        <v>66</v>
      </c>
      <c r="H63" s="9">
        <v>1</v>
      </c>
      <c r="I63" s="9"/>
      <c r="J63" s="10">
        <v>1</v>
      </c>
      <c r="K63" s="10"/>
      <c r="L63" s="9"/>
      <c r="M63" s="9">
        <v>1</v>
      </c>
      <c r="N63" s="10">
        <v>1</v>
      </c>
      <c r="O63" s="10"/>
      <c r="P63" s="9">
        <v>2</v>
      </c>
      <c r="Q63" s="9"/>
      <c r="R63" s="10">
        <v>1</v>
      </c>
      <c r="S63" s="10"/>
      <c r="T63" s="9">
        <v>0</v>
      </c>
      <c r="U63" s="9"/>
      <c r="V63" s="11">
        <f t="shared" si="0"/>
        <v>7</v>
      </c>
    </row>
    <row r="64" spans="1:22" x14ac:dyDescent="0.25">
      <c r="A64" s="4" t="e">
        <f t="shared" si="6"/>
        <v>#REF!</v>
      </c>
      <c r="B64" s="12" t="str">
        <f t="shared" si="6"/>
        <v>ГБОУ СОШ №643</v>
      </c>
      <c r="C64" s="6">
        <f t="shared" si="6"/>
        <v>11643</v>
      </c>
      <c r="D64" s="6" t="str">
        <f t="shared" si="6"/>
        <v>СОШ</v>
      </c>
      <c r="E64" s="8" t="str">
        <f t="shared" si="6"/>
        <v>2б</v>
      </c>
      <c r="F64" s="8">
        <f t="shared" si="6"/>
        <v>68</v>
      </c>
      <c r="G64" s="8">
        <f t="shared" si="6"/>
        <v>66</v>
      </c>
      <c r="H64" s="9">
        <v>0</v>
      </c>
      <c r="I64" s="9"/>
      <c r="J64" s="10"/>
      <c r="K64" s="10">
        <v>1</v>
      </c>
      <c r="L64" s="9"/>
      <c r="M64" s="9">
        <v>1</v>
      </c>
      <c r="N64" s="10">
        <v>1</v>
      </c>
      <c r="O64" s="10"/>
      <c r="P64" s="9">
        <v>1</v>
      </c>
      <c r="Q64" s="9"/>
      <c r="R64" s="10"/>
      <c r="S64" s="10">
        <v>1</v>
      </c>
      <c r="T64" s="9"/>
      <c r="U64" s="9">
        <v>2</v>
      </c>
      <c r="V64" s="11">
        <f t="shared" si="0"/>
        <v>7</v>
      </c>
    </row>
    <row r="65" spans="1:22" x14ac:dyDescent="0.25">
      <c r="A65" s="4" t="e">
        <f t="shared" si="6"/>
        <v>#REF!</v>
      </c>
      <c r="B65" s="12" t="str">
        <f t="shared" si="6"/>
        <v>ГБОУ СОШ №643</v>
      </c>
      <c r="C65" s="6">
        <f t="shared" si="6"/>
        <v>11643</v>
      </c>
      <c r="D65" s="6" t="str">
        <f t="shared" si="6"/>
        <v>СОШ</v>
      </c>
      <c r="E65" s="8" t="str">
        <f t="shared" si="6"/>
        <v>2б</v>
      </c>
      <c r="F65" s="8">
        <f t="shared" si="6"/>
        <v>68</v>
      </c>
      <c r="G65" s="8">
        <f t="shared" si="6"/>
        <v>66</v>
      </c>
      <c r="H65" s="9">
        <v>1</v>
      </c>
      <c r="I65" s="9"/>
      <c r="J65" s="10">
        <v>0</v>
      </c>
      <c r="K65" s="10"/>
      <c r="L65" s="9">
        <v>0</v>
      </c>
      <c r="M65" s="9"/>
      <c r="N65" s="10"/>
      <c r="O65" s="10">
        <v>0</v>
      </c>
      <c r="P65" s="9"/>
      <c r="Q65" s="9">
        <v>0</v>
      </c>
      <c r="R65" s="10">
        <v>1</v>
      </c>
      <c r="S65" s="10"/>
      <c r="T65" s="9">
        <v>1</v>
      </c>
      <c r="U65" s="9"/>
      <c r="V65" s="11">
        <f t="shared" si="0"/>
        <v>3</v>
      </c>
    </row>
    <row r="66" spans="1:22" x14ac:dyDescent="0.25">
      <c r="A66" s="4" t="e">
        <f t="shared" si="6"/>
        <v>#REF!</v>
      </c>
      <c r="B66" s="12" t="str">
        <f t="shared" si="6"/>
        <v>ГБОУ СОШ №643</v>
      </c>
      <c r="C66" s="6">
        <f t="shared" si="6"/>
        <v>11643</v>
      </c>
      <c r="D66" s="6" t="str">
        <f t="shared" si="6"/>
        <v>СОШ</v>
      </c>
      <c r="E66" s="8" t="str">
        <f t="shared" si="6"/>
        <v>2б</v>
      </c>
      <c r="F66" s="8">
        <f t="shared" si="6"/>
        <v>68</v>
      </c>
      <c r="G66" s="8">
        <f t="shared" si="6"/>
        <v>66</v>
      </c>
      <c r="H66" s="9">
        <v>2</v>
      </c>
      <c r="I66" s="9"/>
      <c r="J66" s="10">
        <v>0</v>
      </c>
      <c r="K66" s="10"/>
      <c r="L66" s="9"/>
      <c r="M66" s="9">
        <v>2</v>
      </c>
      <c r="N66" s="10"/>
      <c r="O66" s="10">
        <v>0</v>
      </c>
      <c r="P66" s="9"/>
      <c r="Q66" s="9">
        <v>0</v>
      </c>
      <c r="R66" s="10">
        <v>1</v>
      </c>
      <c r="S66" s="10"/>
      <c r="T66" s="9">
        <v>0</v>
      </c>
      <c r="U66" s="9"/>
      <c r="V66" s="11">
        <f t="shared" si="0"/>
        <v>5</v>
      </c>
    </row>
    <row r="67" spans="1:22" x14ac:dyDescent="0.25">
      <c r="A67" s="4" t="e">
        <f t="shared" si="6"/>
        <v>#REF!</v>
      </c>
      <c r="B67" s="12" t="str">
        <f t="shared" si="6"/>
        <v>ГБОУ СОШ №643</v>
      </c>
      <c r="C67" s="6">
        <f t="shared" si="6"/>
        <v>11643</v>
      </c>
      <c r="D67" s="6" t="str">
        <f t="shared" si="6"/>
        <v>СОШ</v>
      </c>
      <c r="E67" s="8" t="str">
        <f t="shared" si="6"/>
        <v>2б</v>
      </c>
      <c r="F67" s="8">
        <f t="shared" si="6"/>
        <v>68</v>
      </c>
      <c r="G67" s="8">
        <f t="shared" si="6"/>
        <v>66</v>
      </c>
      <c r="H67" s="9">
        <v>2</v>
      </c>
      <c r="I67" s="9"/>
      <c r="J67" s="10">
        <v>1</v>
      </c>
      <c r="K67" s="10"/>
      <c r="L67" s="9"/>
      <c r="M67" s="9">
        <v>1</v>
      </c>
      <c r="N67" s="10">
        <v>1</v>
      </c>
      <c r="O67" s="10"/>
      <c r="P67" s="9"/>
      <c r="Q67" s="9">
        <v>2</v>
      </c>
      <c r="R67" s="10">
        <v>1</v>
      </c>
      <c r="S67" s="10"/>
      <c r="T67" s="9">
        <v>2</v>
      </c>
      <c r="U67" s="9"/>
      <c r="V67" s="11">
        <f t="shared" si="0"/>
        <v>10</v>
      </c>
    </row>
    <row r="68" spans="1:22" x14ac:dyDescent="0.25">
      <c r="A68" s="4" t="e">
        <f t="shared" si="6"/>
        <v>#REF!</v>
      </c>
      <c r="B68" s="12" t="str">
        <f t="shared" si="6"/>
        <v>ГБОУ СОШ №643</v>
      </c>
      <c r="C68" s="6">
        <f t="shared" si="6"/>
        <v>11643</v>
      </c>
      <c r="D68" s="6" t="str">
        <f t="shared" si="6"/>
        <v>СОШ</v>
      </c>
      <c r="E68" s="8" t="str">
        <f t="shared" si="6"/>
        <v>2б</v>
      </c>
      <c r="F68" s="8">
        <f t="shared" si="6"/>
        <v>68</v>
      </c>
      <c r="G68" s="8">
        <f t="shared" si="6"/>
        <v>66</v>
      </c>
      <c r="H68" s="9">
        <v>1</v>
      </c>
      <c r="I68" s="9"/>
      <c r="J68" s="10"/>
      <c r="K68" s="10">
        <v>1</v>
      </c>
      <c r="L68" s="9">
        <v>2</v>
      </c>
      <c r="M68" s="9"/>
      <c r="N68" s="10">
        <v>1</v>
      </c>
      <c r="O68" s="10"/>
      <c r="P68" s="9">
        <v>2</v>
      </c>
      <c r="Q68" s="9"/>
      <c r="R68" s="10">
        <v>1</v>
      </c>
      <c r="S68" s="10"/>
      <c r="T68" s="9">
        <v>2</v>
      </c>
      <c r="U68" s="9"/>
      <c r="V68" s="11">
        <f>IF(COUNTBLANK(H68:U68)&lt;=7,SUM(H68:U68),"Не писал")</f>
        <v>10</v>
      </c>
    </row>
    <row r="69" spans="1:22" x14ac:dyDescent="0.25">
      <c r="A69" s="4" t="e">
        <f t="shared" si="6"/>
        <v>#REF!</v>
      </c>
      <c r="B69" s="12" t="str">
        <f t="shared" si="6"/>
        <v>ГБОУ СОШ №643</v>
      </c>
      <c r="C69" s="6">
        <f t="shared" si="6"/>
        <v>11643</v>
      </c>
      <c r="D69" s="6" t="str">
        <f t="shared" si="6"/>
        <v>СОШ</v>
      </c>
      <c r="E69" s="8" t="str">
        <f t="shared" si="6"/>
        <v>2б</v>
      </c>
      <c r="F69" s="8">
        <f t="shared" si="6"/>
        <v>68</v>
      </c>
      <c r="G69" s="8">
        <f t="shared" si="6"/>
        <v>66</v>
      </c>
      <c r="H69" s="9">
        <v>1</v>
      </c>
      <c r="I69" s="9"/>
      <c r="J69" s="10">
        <v>1</v>
      </c>
      <c r="K69" s="10"/>
      <c r="L69" s="9"/>
      <c r="M69" s="9">
        <v>1</v>
      </c>
      <c r="N69" s="10">
        <v>1</v>
      </c>
      <c r="O69" s="10"/>
      <c r="P69" s="9">
        <v>2</v>
      </c>
      <c r="Q69" s="9"/>
      <c r="R69" s="10">
        <v>1</v>
      </c>
      <c r="S69" s="10"/>
      <c r="T69" s="9">
        <v>0</v>
      </c>
      <c r="U69" s="9"/>
      <c r="V69" s="11">
        <f>IF(COUNTBLANK(H69:U69)&lt;=7,SUM(H69:U69),"Не писал")</f>
        <v>7</v>
      </c>
    </row>
    <row r="70" spans="1:22" x14ac:dyDescent="0.25">
      <c r="H70" s="15">
        <f>COUNTA(H4:H69)</f>
        <v>55</v>
      </c>
      <c r="I70" s="15">
        <f t="shared" ref="I70:V70" si="7">COUNTA(I4:I69)</f>
        <v>11</v>
      </c>
      <c r="J70" s="15">
        <f t="shared" si="7"/>
        <v>32</v>
      </c>
      <c r="K70" s="15">
        <f t="shared" si="7"/>
        <v>34</v>
      </c>
      <c r="L70" s="15">
        <f t="shared" si="7"/>
        <v>43</v>
      </c>
      <c r="M70" s="15">
        <f t="shared" si="7"/>
        <v>23</v>
      </c>
      <c r="N70" s="15">
        <f t="shared" si="7"/>
        <v>53</v>
      </c>
      <c r="O70" s="15">
        <f t="shared" si="7"/>
        <v>13</v>
      </c>
      <c r="P70" s="15">
        <f t="shared" si="7"/>
        <v>52</v>
      </c>
      <c r="Q70" s="15">
        <f t="shared" si="7"/>
        <v>14</v>
      </c>
      <c r="R70" s="15">
        <f t="shared" si="7"/>
        <v>55</v>
      </c>
      <c r="S70" s="15">
        <f t="shared" si="7"/>
        <v>11</v>
      </c>
      <c r="T70" s="15">
        <f t="shared" si="7"/>
        <v>54</v>
      </c>
      <c r="U70" s="15">
        <f t="shared" si="7"/>
        <v>12</v>
      </c>
      <c r="V70" s="15">
        <f t="shared" si="7"/>
        <v>66</v>
      </c>
    </row>
    <row r="71" spans="1:22" x14ac:dyDescent="0.25">
      <c r="H71" s="49">
        <f>SUM(H4:H69)/(H70*2)</f>
        <v>0.75454545454545452</v>
      </c>
      <c r="I71" s="49">
        <f t="shared" ref="I71:U71" si="8">SUM(I4:I69)/(I70*2)</f>
        <v>0.90909090909090906</v>
      </c>
      <c r="J71" s="49">
        <f>SUM(J4:J69)/(J70*1)</f>
        <v>0.78125</v>
      </c>
      <c r="K71" s="49">
        <f>SUM(K4:K69)/(K70*1)</f>
        <v>0.88235294117647056</v>
      </c>
      <c r="L71" s="49">
        <f t="shared" si="8"/>
        <v>0.84883720930232553</v>
      </c>
      <c r="M71" s="49">
        <f t="shared" si="8"/>
        <v>0.67391304347826086</v>
      </c>
      <c r="N71" s="49">
        <f>SUM(N4:N69)/(N70*1)</f>
        <v>0.90566037735849059</v>
      </c>
      <c r="O71" s="49">
        <f>SUM(O4:O69)/(O70*1)</f>
        <v>0.61538461538461542</v>
      </c>
      <c r="P71" s="49">
        <f t="shared" si="8"/>
        <v>0.77884615384615385</v>
      </c>
      <c r="Q71" s="49">
        <f t="shared" si="8"/>
        <v>0.6785714285714286</v>
      </c>
      <c r="R71" s="49">
        <f>SUM(R4:R69)/(R70*1)</f>
        <v>0.92727272727272725</v>
      </c>
      <c r="S71" s="49">
        <f>SUM(S4:S69)/(S70*1)</f>
        <v>0.81818181818181823</v>
      </c>
      <c r="T71" s="49">
        <f t="shared" si="8"/>
        <v>0.53703703703703709</v>
      </c>
      <c r="U71" s="49">
        <f t="shared" si="8"/>
        <v>0.58333333333333337</v>
      </c>
      <c r="V71" s="49">
        <f>SUM(V4:V69)/(V70*11)</f>
        <v>0.75757575757575757</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69"/>
    <dataValidation type="list" allowBlank="1" showInputMessage="1" showErrorMessage="1" sqref="H4:I69 P4:Q69 L4:M69 T4:U69">
      <formula1>балл2</formula1>
    </dataValidation>
    <dataValidation type="list" allowBlank="1" showInputMessage="1" showErrorMessage="1" sqref="J4:K69 N4:O69 R4:S69">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3"/>
  <dimension ref="A1:Y49"/>
  <sheetViews>
    <sheetView topLeftCell="A22" zoomScale="90" zoomScaleNormal="90" workbookViewId="0">
      <selection activeCell="H48" sqref="H48:V49"/>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 style="15" customWidth="1"/>
    <col min="10" max="11" width="7" style="16" customWidth="1"/>
    <col min="12" max="13" width="7" style="15" customWidth="1"/>
    <col min="14" max="15" width="7" style="16" customWidth="1"/>
    <col min="16" max="17" width="7" style="15" customWidth="1"/>
    <col min="18" max="18" width="7" style="16" customWidth="1"/>
    <col min="19" max="19" width="8" style="16" customWidth="1"/>
    <col min="20" max="21" width="7" style="15" customWidth="1"/>
  </cols>
  <sheetData>
    <row r="1" spans="1:25"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5.25"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c r="X2" s="131" t="s">
        <v>174</v>
      </c>
      <c r="Y2" s="131" t="s">
        <v>115</v>
      </c>
    </row>
    <row r="3" spans="1:25"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18">
        <v>0</v>
      </c>
      <c r="Y3" s="50">
        <f>COUNTIF(V$4:V141,X3)</f>
        <v>0</v>
      </c>
    </row>
    <row r="4" spans="1:25" x14ac:dyDescent="0.25">
      <c r="A4" s="4" t="s">
        <v>16</v>
      </c>
      <c r="B4" s="12" t="s">
        <v>65</v>
      </c>
      <c r="C4" s="6">
        <f>VLOOKUP(B4,[31]Списки!$C$1:$E$40,2,FALSE)</f>
        <v>11684</v>
      </c>
      <c r="D4" s="6" t="str">
        <f>VLOOKUP(B4,[31]Списки!$C$1:$E$40,3,FALSE)</f>
        <v>СОШ</v>
      </c>
      <c r="E4" s="7" t="s">
        <v>22</v>
      </c>
      <c r="F4" s="8">
        <v>50</v>
      </c>
      <c r="G4" s="8">
        <v>44</v>
      </c>
      <c r="H4" s="9">
        <v>2</v>
      </c>
      <c r="I4" s="9"/>
      <c r="J4" s="10">
        <v>0</v>
      </c>
      <c r="K4" s="10"/>
      <c r="L4" s="9"/>
      <c r="M4" s="9">
        <v>1</v>
      </c>
      <c r="N4" s="10"/>
      <c r="O4" s="10">
        <v>1</v>
      </c>
      <c r="P4" s="9"/>
      <c r="Q4" s="9">
        <v>2</v>
      </c>
      <c r="R4" s="10">
        <v>0</v>
      </c>
      <c r="S4" s="10"/>
      <c r="T4" s="9">
        <v>2</v>
      </c>
      <c r="U4" s="9"/>
      <c r="V4" s="11">
        <f t="shared" ref="V4:V47" si="0">IF(COUNTBLANK(H4:U4)&lt;=7,SUM(H4:U4),"Не писал")</f>
        <v>8</v>
      </c>
      <c r="X4" s="118">
        <v>1</v>
      </c>
      <c r="Y4" s="50">
        <f>COUNTIF(V$4:V142,X4)</f>
        <v>0</v>
      </c>
    </row>
    <row r="5" spans="1:25" x14ac:dyDescent="0.25">
      <c r="A5" s="4" t="str">
        <f t="shared" ref="A5:A21" si="1">A4</f>
        <v>Московский</v>
      </c>
      <c r="B5" s="12" t="str">
        <f t="shared" ref="B5:G20" si="2">B4</f>
        <v>ГБОУ СОШ №684</v>
      </c>
      <c r="C5" s="6">
        <f t="shared" si="2"/>
        <v>11684</v>
      </c>
      <c r="D5" s="6" t="str">
        <f t="shared" si="2"/>
        <v>СОШ</v>
      </c>
      <c r="E5" s="8" t="str">
        <f t="shared" si="2"/>
        <v>2а</v>
      </c>
      <c r="F5" s="8">
        <f t="shared" si="2"/>
        <v>50</v>
      </c>
      <c r="G5" s="8">
        <f t="shared" si="2"/>
        <v>44</v>
      </c>
      <c r="H5" s="9">
        <v>2</v>
      </c>
      <c r="I5" s="9"/>
      <c r="J5" s="10">
        <v>1</v>
      </c>
      <c r="K5" s="10"/>
      <c r="L5" s="9">
        <v>2</v>
      </c>
      <c r="M5" s="9"/>
      <c r="N5" s="10">
        <v>1</v>
      </c>
      <c r="O5" s="10"/>
      <c r="P5" s="9">
        <v>2</v>
      </c>
      <c r="Q5" s="9"/>
      <c r="R5" s="10"/>
      <c r="S5" s="10">
        <v>1</v>
      </c>
      <c r="T5" s="9"/>
      <c r="U5" s="9">
        <v>1</v>
      </c>
      <c r="V5" s="11">
        <f t="shared" si="0"/>
        <v>10</v>
      </c>
      <c r="X5" s="118">
        <v>2</v>
      </c>
      <c r="Y5" s="50">
        <f>COUNTIF(V$4:V143,X5)</f>
        <v>0</v>
      </c>
    </row>
    <row r="6" spans="1:25" x14ac:dyDescent="0.25">
      <c r="A6" s="4" t="str">
        <f t="shared" si="1"/>
        <v>Московский</v>
      </c>
      <c r="B6" s="12" t="str">
        <f t="shared" si="2"/>
        <v>ГБОУ СОШ №684</v>
      </c>
      <c r="C6" s="6">
        <f t="shared" si="2"/>
        <v>11684</v>
      </c>
      <c r="D6" s="6" t="str">
        <f t="shared" si="2"/>
        <v>СОШ</v>
      </c>
      <c r="E6" s="8" t="str">
        <f t="shared" si="2"/>
        <v>2а</v>
      </c>
      <c r="F6" s="8">
        <f t="shared" si="2"/>
        <v>50</v>
      </c>
      <c r="G6" s="8">
        <f t="shared" si="2"/>
        <v>44</v>
      </c>
      <c r="H6" s="9"/>
      <c r="I6" s="9">
        <v>1</v>
      </c>
      <c r="J6" s="10">
        <v>1</v>
      </c>
      <c r="K6" s="10"/>
      <c r="L6" s="9"/>
      <c r="M6" s="9">
        <v>2</v>
      </c>
      <c r="N6" s="10"/>
      <c r="O6" s="10">
        <v>0</v>
      </c>
      <c r="P6" s="9">
        <v>2</v>
      </c>
      <c r="Q6" s="9"/>
      <c r="R6" s="10">
        <v>1</v>
      </c>
      <c r="S6" s="10"/>
      <c r="T6" s="9">
        <v>0</v>
      </c>
      <c r="U6" s="9"/>
      <c r="V6" s="11">
        <f t="shared" si="0"/>
        <v>7</v>
      </c>
      <c r="X6" s="118">
        <v>3</v>
      </c>
      <c r="Y6" s="50">
        <f>COUNTIF(V$4:V144,X6)</f>
        <v>0</v>
      </c>
    </row>
    <row r="7" spans="1:25" x14ac:dyDescent="0.25">
      <c r="A7" s="4" t="str">
        <f t="shared" si="1"/>
        <v>Московский</v>
      </c>
      <c r="B7" s="12" t="str">
        <f t="shared" si="2"/>
        <v>ГБОУ СОШ №684</v>
      </c>
      <c r="C7" s="6">
        <f t="shared" si="2"/>
        <v>11684</v>
      </c>
      <c r="D7" s="6" t="str">
        <f t="shared" si="2"/>
        <v>СОШ</v>
      </c>
      <c r="E7" s="8" t="str">
        <f t="shared" si="2"/>
        <v>2а</v>
      </c>
      <c r="F7" s="8">
        <f t="shared" si="2"/>
        <v>50</v>
      </c>
      <c r="G7" s="8">
        <f t="shared" si="2"/>
        <v>44</v>
      </c>
      <c r="H7" s="9">
        <v>1</v>
      </c>
      <c r="I7" s="9"/>
      <c r="J7" s="10"/>
      <c r="K7" s="10">
        <v>1</v>
      </c>
      <c r="L7" s="9"/>
      <c r="M7" s="9">
        <v>2</v>
      </c>
      <c r="N7" s="10">
        <v>1</v>
      </c>
      <c r="O7" s="10"/>
      <c r="P7" s="9">
        <v>2</v>
      </c>
      <c r="Q7" s="9"/>
      <c r="R7" s="10">
        <v>1</v>
      </c>
      <c r="S7" s="10"/>
      <c r="T7" s="9">
        <v>2</v>
      </c>
      <c r="U7" s="9"/>
      <c r="V7" s="11">
        <f t="shared" si="0"/>
        <v>10</v>
      </c>
      <c r="X7" s="118">
        <v>4</v>
      </c>
      <c r="Y7" s="50">
        <f>COUNTIF(V$4:V145,X7)</f>
        <v>0</v>
      </c>
    </row>
    <row r="8" spans="1:25" x14ac:dyDescent="0.25">
      <c r="A8" s="4" t="str">
        <f t="shared" si="1"/>
        <v>Московский</v>
      </c>
      <c r="B8" s="12" t="str">
        <f t="shared" si="2"/>
        <v>ГБОУ СОШ №684</v>
      </c>
      <c r="C8" s="6">
        <f t="shared" si="2"/>
        <v>11684</v>
      </c>
      <c r="D8" s="6" t="str">
        <f t="shared" si="2"/>
        <v>СОШ</v>
      </c>
      <c r="E8" s="8" t="str">
        <f t="shared" si="2"/>
        <v>2а</v>
      </c>
      <c r="F8" s="8">
        <f t="shared" si="2"/>
        <v>50</v>
      </c>
      <c r="G8" s="8">
        <f t="shared" si="2"/>
        <v>44</v>
      </c>
      <c r="H8" s="9">
        <v>2</v>
      </c>
      <c r="I8" s="9"/>
      <c r="J8" s="10"/>
      <c r="K8" s="10">
        <v>1</v>
      </c>
      <c r="L8" s="9"/>
      <c r="M8" s="9">
        <v>2</v>
      </c>
      <c r="N8" s="10">
        <v>1</v>
      </c>
      <c r="O8" s="10"/>
      <c r="P8" s="9"/>
      <c r="Q8" s="9">
        <v>1</v>
      </c>
      <c r="R8" s="10"/>
      <c r="S8" s="10">
        <v>1</v>
      </c>
      <c r="T8" s="9">
        <v>1</v>
      </c>
      <c r="U8" s="9"/>
      <c r="V8" s="11">
        <f t="shared" si="0"/>
        <v>9</v>
      </c>
      <c r="X8" s="118">
        <v>5</v>
      </c>
      <c r="Y8" s="50">
        <f>COUNTIF(V$4:V146,X8)</f>
        <v>0</v>
      </c>
    </row>
    <row r="9" spans="1:25" x14ac:dyDescent="0.25">
      <c r="A9" s="4" t="str">
        <f t="shared" si="1"/>
        <v>Московский</v>
      </c>
      <c r="B9" s="12" t="str">
        <f t="shared" si="2"/>
        <v>ГБОУ СОШ №684</v>
      </c>
      <c r="C9" s="6">
        <f t="shared" si="2"/>
        <v>11684</v>
      </c>
      <c r="D9" s="6" t="str">
        <f t="shared" si="2"/>
        <v>СОШ</v>
      </c>
      <c r="E9" s="8" t="str">
        <f t="shared" si="2"/>
        <v>2а</v>
      </c>
      <c r="F9" s="8">
        <f t="shared" si="2"/>
        <v>50</v>
      </c>
      <c r="G9" s="8">
        <f t="shared" si="2"/>
        <v>44</v>
      </c>
      <c r="H9" s="9">
        <v>2</v>
      </c>
      <c r="I9" s="9"/>
      <c r="J9" s="10">
        <v>0</v>
      </c>
      <c r="K9" s="10"/>
      <c r="L9" s="9">
        <v>1</v>
      </c>
      <c r="M9" s="9"/>
      <c r="N9" s="10">
        <v>0</v>
      </c>
      <c r="O9" s="10"/>
      <c r="P9" s="9">
        <v>1</v>
      </c>
      <c r="Q9" s="9"/>
      <c r="R9" s="10"/>
      <c r="S9" s="10">
        <v>1</v>
      </c>
      <c r="T9" s="9">
        <v>1</v>
      </c>
      <c r="U9" s="9"/>
      <c r="V9" s="11">
        <f t="shared" si="0"/>
        <v>6</v>
      </c>
      <c r="X9" s="118">
        <v>6</v>
      </c>
      <c r="Y9" s="50">
        <f>COUNTIF(V$4:V147,X9)</f>
        <v>5</v>
      </c>
    </row>
    <row r="10" spans="1:25" x14ac:dyDescent="0.25">
      <c r="A10" s="4" t="str">
        <f t="shared" si="1"/>
        <v>Московский</v>
      </c>
      <c r="B10" s="12" t="str">
        <f t="shared" si="2"/>
        <v>ГБОУ СОШ №684</v>
      </c>
      <c r="C10" s="6">
        <f t="shared" si="2"/>
        <v>11684</v>
      </c>
      <c r="D10" s="6" t="str">
        <f t="shared" si="2"/>
        <v>СОШ</v>
      </c>
      <c r="E10" s="8" t="str">
        <f t="shared" si="2"/>
        <v>2а</v>
      </c>
      <c r="F10" s="8">
        <f t="shared" si="2"/>
        <v>50</v>
      </c>
      <c r="G10" s="8">
        <f t="shared" si="2"/>
        <v>44</v>
      </c>
      <c r="H10" s="9"/>
      <c r="I10" s="9">
        <v>2</v>
      </c>
      <c r="J10" s="10">
        <v>1</v>
      </c>
      <c r="K10" s="10"/>
      <c r="L10" s="9">
        <v>1</v>
      </c>
      <c r="M10" s="9"/>
      <c r="N10" s="10">
        <v>1</v>
      </c>
      <c r="O10" s="10"/>
      <c r="P10" s="9"/>
      <c r="Q10" s="9">
        <v>0</v>
      </c>
      <c r="R10" s="10">
        <v>1</v>
      </c>
      <c r="S10" s="10"/>
      <c r="T10" s="9"/>
      <c r="U10" s="9">
        <v>2</v>
      </c>
      <c r="V10" s="11">
        <f t="shared" si="0"/>
        <v>8</v>
      </c>
      <c r="X10" s="118">
        <v>7</v>
      </c>
      <c r="Y10" s="50">
        <f>COUNTIF(V$4:V148,X10)</f>
        <v>1</v>
      </c>
    </row>
    <row r="11" spans="1:25" x14ac:dyDescent="0.25">
      <c r="A11" s="4" t="str">
        <f t="shared" si="1"/>
        <v>Московский</v>
      </c>
      <c r="B11" s="12" t="str">
        <f t="shared" si="2"/>
        <v>ГБОУ СОШ №684</v>
      </c>
      <c r="C11" s="6">
        <f t="shared" si="2"/>
        <v>11684</v>
      </c>
      <c r="D11" s="6" t="str">
        <f t="shared" si="2"/>
        <v>СОШ</v>
      </c>
      <c r="E11" s="8" t="str">
        <f t="shared" si="2"/>
        <v>2а</v>
      </c>
      <c r="F11" s="8">
        <f t="shared" si="2"/>
        <v>50</v>
      </c>
      <c r="G11" s="8">
        <f t="shared" si="2"/>
        <v>44</v>
      </c>
      <c r="H11" s="9">
        <v>2</v>
      </c>
      <c r="I11" s="9"/>
      <c r="J11" s="10">
        <v>1</v>
      </c>
      <c r="K11" s="10"/>
      <c r="L11" s="9">
        <v>2</v>
      </c>
      <c r="M11" s="9"/>
      <c r="N11" s="10">
        <v>1</v>
      </c>
      <c r="O11" s="10"/>
      <c r="P11" s="9"/>
      <c r="Q11" s="9">
        <v>2</v>
      </c>
      <c r="R11" s="10">
        <v>1</v>
      </c>
      <c r="S11" s="10"/>
      <c r="T11" s="9">
        <v>0</v>
      </c>
      <c r="U11" s="9"/>
      <c r="V11" s="11">
        <f t="shared" si="0"/>
        <v>9</v>
      </c>
      <c r="X11" s="118">
        <v>8</v>
      </c>
      <c r="Y11" s="50">
        <f>COUNTIF(V$4:V149,X11)</f>
        <v>6</v>
      </c>
    </row>
    <row r="12" spans="1:25" x14ac:dyDescent="0.25">
      <c r="A12" s="4" t="str">
        <f t="shared" si="1"/>
        <v>Московский</v>
      </c>
      <c r="B12" s="12" t="str">
        <f t="shared" si="2"/>
        <v>ГБОУ СОШ №684</v>
      </c>
      <c r="C12" s="6">
        <f t="shared" si="2"/>
        <v>11684</v>
      </c>
      <c r="D12" s="6" t="str">
        <f t="shared" si="2"/>
        <v>СОШ</v>
      </c>
      <c r="E12" s="8" t="str">
        <f t="shared" si="2"/>
        <v>2а</v>
      </c>
      <c r="F12" s="8">
        <f t="shared" si="2"/>
        <v>50</v>
      </c>
      <c r="G12" s="8">
        <f t="shared" si="2"/>
        <v>44</v>
      </c>
      <c r="H12" s="9">
        <v>2</v>
      </c>
      <c r="I12" s="9"/>
      <c r="J12" s="10">
        <v>1</v>
      </c>
      <c r="K12" s="10"/>
      <c r="L12" s="9">
        <v>2</v>
      </c>
      <c r="M12" s="9"/>
      <c r="N12" s="10">
        <v>1</v>
      </c>
      <c r="O12" s="10"/>
      <c r="P12" s="9">
        <v>2</v>
      </c>
      <c r="Q12" s="9"/>
      <c r="R12" s="10">
        <v>1</v>
      </c>
      <c r="S12" s="10"/>
      <c r="T12" s="9"/>
      <c r="U12" s="9">
        <v>1</v>
      </c>
      <c r="V12" s="11">
        <f t="shared" si="0"/>
        <v>10</v>
      </c>
      <c r="X12" s="118">
        <v>9</v>
      </c>
      <c r="Y12" s="50">
        <f>COUNTIF(V$4:V150,X12)</f>
        <v>8</v>
      </c>
    </row>
    <row r="13" spans="1:25" x14ac:dyDescent="0.25">
      <c r="A13" s="4" t="str">
        <f t="shared" si="1"/>
        <v>Московский</v>
      </c>
      <c r="B13" s="12" t="str">
        <f t="shared" si="2"/>
        <v>ГБОУ СОШ №684</v>
      </c>
      <c r="C13" s="6">
        <f t="shared" si="2"/>
        <v>11684</v>
      </c>
      <c r="D13" s="6" t="str">
        <f t="shared" si="2"/>
        <v>СОШ</v>
      </c>
      <c r="E13" s="8" t="str">
        <f t="shared" si="2"/>
        <v>2а</v>
      </c>
      <c r="F13" s="8">
        <f t="shared" si="2"/>
        <v>50</v>
      </c>
      <c r="G13" s="8">
        <f t="shared" si="2"/>
        <v>44</v>
      </c>
      <c r="H13" s="9">
        <v>1</v>
      </c>
      <c r="I13" s="9"/>
      <c r="J13" s="10">
        <v>0</v>
      </c>
      <c r="K13" s="10"/>
      <c r="L13" s="9">
        <v>1</v>
      </c>
      <c r="M13" s="9"/>
      <c r="N13" s="10"/>
      <c r="O13" s="10">
        <v>0</v>
      </c>
      <c r="P13" s="9"/>
      <c r="Q13" s="9">
        <v>2</v>
      </c>
      <c r="R13" s="10">
        <v>1</v>
      </c>
      <c r="S13" s="10"/>
      <c r="T13" s="9">
        <v>1</v>
      </c>
      <c r="U13" s="9"/>
      <c r="V13" s="11">
        <f t="shared" si="0"/>
        <v>6</v>
      </c>
      <c r="X13" s="118">
        <v>10</v>
      </c>
      <c r="Y13" s="50">
        <f>COUNTIF(V$4:V151,X13)</f>
        <v>14</v>
      </c>
    </row>
    <row r="14" spans="1:25" x14ac:dyDescent="0.25">
      <c r="A14" s="4" t="str">
        <f t="shared" si="1"/>
        <v>Московский</v>
      </c>
      <c r="B14" s="12" t="str">
        <f t="shared" si="2"/>
        <v>ГБОУ СОШ №684</v>
      </c>
      <c r="C14" s="6">
        <f t="shared" si="2"/>
        <v>11684</v>
      </c>
      <c r="D14" s="6" t="str">
        <f t="shared" si="2"/>
        <v>СОШ</v>
      </c>
      <c r="E14" s="8" t="str">
        <f t="shared" si="2"/>
        <v>2а</v>
      </c>
      <c r="F14" s="8">
        <f t="shared" si="2"/>
        <v>50</v>
      </c>
      <c r="G14" s="8">
        <f t="shared" si="2"/>
        <v>44</v>
      </c>
      <c r="H14" s="9"/>
      <c r="I14" s="9">
        <v>1</v>
      </c>
      <c r="J14" s="10"/>
      <c r="K14" s="10">
        <v>1</v>
      </c>
      <c r="L14" s="9"/>
      <c r="M14" s="9">
        <v>0</v>
      </c>
      <c r="N14" s="10">
        <v>1</v>
      </c>
      <c r="O14" s="10"/>
      <c r="P14" s="9">
        <v>1</v>
      </c>
      <c r="Q14" s="9"/>
      <c r="R14" s="10"/>
      <c r="S14" s="10">
        <v>1</v>
      </c>
      <c r="T14" s="9">
        <v>1</v>
      </c>
      <c r="U14" s="9"/>
      <c r="V14" s="11">
        <f t="shared" si="0"/>
        <v>6</v>
      </c>
      <c r="X14" s="118">
        <v>11</v>
      </c>
      <c r="Y14" s="50">
        <f>COUNTIF(V$4:V152,X14)</f>
        <v>10</v>
      </c>
    </row>
    <row r="15" spans="1:25" x14ac:dyDescent="0.25">
      <c r="A15" s="4" t="str">
        <f t="shared" si="1"/>
        <v>Московский</v>
      </c>
      <c r="B15" s="12" t="str">
        <f t="shared" si="2"/>
        <v>ГБОУ СОШ №684</v>
      </c>
      <c r="C15" s="6">
        <f t="shared" si="2"/>
        <v>11684</v>
      </c>
      <c r="D15" s="6" t="str">
        <f t="shared" si="2"/>
        <v>СОШ</v>
      </c>
      <c r="E15" s="8" t="str">
        <f t="shared" si="2"/>
        <v>2а</v>
      </c>
      <c r="F15" s="8">
        <f t="shared" si="2"/>
        <v>50</v>
      </c>
      <c r="G15" s="8">
        <f t="shared" si="2"/>
        <v>44</v>
      </c>
      <c r="H15" s="9"/>
      <c r="I15" s="9">
        <v>2</v>
      </c>
      <c r="J15" s="10"/>
      <c r="K15" s="10">
        <v>1</v>
      </c>
      <c r="L15" s="9"/>
      <c r="M15" s="9">
        <v>2</v>
      </c>
      <c r="N15" s="10"/>
      <c r="O15" s="10">
        <v>1</v>
      </c>
      <c r="P15" s="9">
        <v>2</v>
      </c>
      <c r="Q15" s="9"/>
      <c r="R15" s="10">
        <v>1</v>
      </c>
      <c r="S15" s="10"/>
      <c r="T15" s="9">
        <v>2</v>
      </c>
      <c r="U15" s="9"/>
      <c r="V15" s="11">
        <f t="shared" si="0"/>
        <v>11</v>
      </c>
      <c r="Y15" s="156">
        <f>SUM(Y3:Y14)</f>
        <v>44</v>
      </c>
    </row>
    <row r="16" spans="1:25" x14ac:dyDescent="0.25">
      <c r="A16" s="4" t="str">
        <f t="shared" si="1"/>
        <v>Московский</v>
      </c>
      <c r="B16" s="12" t="str">
        <f t="shared" si="2"/>
        <v>ГБОУ СОШ №684</v>
      </c>
      <c r="C16" s="6">
        <f t="shared" si="2"/>
        <v>11684</v>
      </c>
      <c r="D16" s="6" t="str">
        <f t="shared" si="2"/>
        <v>СОШ</v>
      </c>
      <c r="E16" s="8" t="str">
        <f t="shared" si="2"/>
        <v>2а</v>
      </c>
      <c r="F16" s="8">
        <f t="shared" si="2"/>
        <v>50</v>
      </c>
      <c r="G16" s="8">
        <f t="shared" si="2"/>
        <v>44</v>
      </c>
      <c r="H16" s="9">
        <v>2</v>
      </c>
      <c r="I16" s="9"/>
      <c r="J16" s="10"/>
      <c r="K16" s="10">
        <v>0</v>
      </c>
      <c r="L16" s="9">
        <v>2</v>
      </c>
      <c r="M16" s="9"/>
      <c r="N16" s="10">
        <v>1</v>
      </c>
      <c r="O16" s="10"/>
      <c r="P16" s="9">
        <v>1</v>
      </c>
      <c r="Q16" s="9"/>
      <c r="R16" s="10">
        <v>1</v>
      </c>
      <c r="S16" s="10"/>
      <c r="T16" s="9"/>
      <c r="U16" s="9">
        <v>1</v>
      </c>
      <c r="V16" s="11">
        <f t="shared" si="0"/>
        <v>8</v>
      </c>
    </row>
    <row r="17" spans="1:22" x14ac:dyDescent="0.25">
      <c r="A17" s="4" t="str">
        <f t="shared" si="1"/>
        <v>Московский</v>
      </c>
      <c r="B17" s="12" t="str">
        <f t="shared" si="2"/>
        <v>ГБОУ СОШ №684</v>
      </c>
      <c r="C17" s="6">
        <f t="shared" si="2"/>
        <v>11684</v>
      </c>
      <c r="D17" s="6" t="str">
        <f t="shared" si="2"/>
        <v>СОШ</v>
      </c>
      <c r="E17" s="8" t="str">
        <f t="shared" si="2"/>
        <v>2а</v>
      </c>
      <c r="F17" s="8">
        <f t="shared" si="2"/>
        <v>50</v>
      </c>
      <c r="G17" s="8">
        <f t="shared" si="2"/>
        <v>44</v>
      </c>
      <c r="H17" s="9">
        <v>2</v>
      </c>
      <c r="I17" s="9"/>
      <c r="J17" s="10">
        <v>1</v>
      </c>
      <c r="K17" s="10"/>
      <c r="L17" s="9">
        <v>1</v>
      </c>
      <c r="M17" s="9"/>
      <c r="N17" s="10">
        <v>1</v>
      </c>
      <c r="O17" s="10"/>
      <c r="P17" s="9"/>
      <c r="Q17" s="9">
        <v>2</v>
      </c>
      <c r="R17" s="10"/>
      <c r="S17" s="10">
        <v>1</v>
      </c>
      <c r="T17" s="9">
        <v>1</v>
      </c>
      <c r="U17" s="9"/>
      <c r="V17" s="11">
        <f t="shared" si="0"/>
        <v>9</v>
      </c>
    </row>
    <row r="18" spans="1:22" x14ac:dyDescent="0.25">
      <c r="A18" s="4" t="str">
        <f t="shared" si="1"/>
        <v>Московский</v>
      </c>
      <c r="B18" s="12" t="str">
        <f t="shared" si="2"/>
        <v>ГБОУ СОШ №684</v>
      </c>
      <c r="C18" s="6">
        <f t="shared" si="2"/>
        <v>11684</v>
      </c>
      <c r="D18" s="6" t="str">
        <f t="shared" si="2"/>
        <v>СОШ</v>
      </c>
      <c r="E18" s="8" t="str">
        <f t="shared" si="2"/>
        <v>2а</v>
      </c>
      <c r="F18" s="8">
        <f t="shared" si="2"/>
        <v>50</v>
      </c>
      <c r="G18" s="8">
        <f t="shared" si="2"/>
        <v>44</v>
      </c>
      <c r="H18" s="9">
        <v>1</v>
      </c>
      <c r="I18" s="9"/>
      <c r="J18" s="10"/>
      <c r="K18" s="10">
        <v>0</v>
      </c>
      <c r="L18" s="9">
        <v>1</v>
      </c>
      <c r="M18" s="9"/>
      <c r="N18" s="10">
        <v>1</v>
      </c>
      <c r="O18" s="10"/>
      <c r="P18" s="9">
        <v>2</v>
      </c>
      <c r="Q18" s="9"/>
      <c r="R18" s="10">
        <v>0</v>
      </c>
      <c r="S18" s="10"/>
      <c r="T18" s="9"/>
      <c r="U18" s="9">
        <v>1</v>
      </c>
      <c r="V18" s="11">
        <f t="shared" si="0"/>
        <v>6</v>
      </c>
    </row>
    <row r="19" spans="1:22" x14ac:dyDescent="0.25">
      <c r="A19" s="4" t="str">
        <f t="shared" si="1"/>
        <v>Московский</v>
      </c>
      <c r="B19" s="12" t="str">
        <f t="shared" si="2"/>
        <v>ГБОУ СОШ №684</v>
      </c>
      <c r="C19" s="6">
        <f t="shared" si="2"/>
        <v>11684</v>
      </c>
      <c r="D19" s="6" t="str">
        <f t="shared" si="2"/>
        <v>СОШ</v>
      </c>
      <c r="E19" s="8" t="str">
        <f t="shared" si="2"/>
        <v>2а</v>
      </c>
      <c r="F19" s="8">
        <f t="shared" si="2"/>
        <v>50</v>
      </c>
      <c r="G19" s="8">
        <f t="shared" si="2"/>
        <v>44</v>
      </c>
      <c r="H19" s="9">
        <v>2</v>
      </c>
      <c r="I19" s="9"/>
      <c r="J19" s="10"/>
      <c r="K19" s="10">
        <v>1</v>
      </c>
      <c r="L19" s="9"/>
      <c r="M19" s="9">
        <v>2</v>
      </c>
      <c r="N19" s="10"/>
      <c r="O19" s="10">
        <v>1</v>
      </c>
      <c r="P19" s="9">
        <v>0</v>
      </c>
      <c r="Q19" s="9"/>
      <c r="R19" s="10">
        <v>1</v>
      </c>
      <c r="S19" s="10"/>
      <c r="T19" s="9"/>
      <c r="U19" s="9">
        <v>2</v>
      </c>
      <c r="V19" s="11">
        <f t="shared" si="0"/>
        <v>9</v>
      </c>
    </row>
    <row r="20" spans="1:22" x14ac:dyDescent="0.25">
      <c r="A20" s="4" t="str">
        <f t="shared" si="1"/>
        <v>Московский</v>
      </c>
      <c r="B20" s="12" t="str">
        <f t="shared" si="2"/>
        <v>ГБОУ СОШ №684</v>
      </c>
      <c r="C20" s="6">
        <f t="shared" si="2"/>
        <v>11684</v>
      </c>
      <c r="D20" s="6" t="str">
        <f t="shared" si="2"/>
        <v>СОШ</v>
      </c>
      <c r="E20" s="8" t="str">
        <f t="shared" si="2"/>
        <v>2а</v>
      </c>
      <c r="F20" s="8">
        <f t="shared" si="2"/>
        <v>50</v>
      </c>
      <c r="G20" s="8">
        <f t="shared" si="2"/>
        <v>44</v>
      </c>
      <c r="H20" s="9"/>
      <c r="I20" s="9">
        <v>2</v>
      </c>
      <c r="J20" s="10">
        <v>1</v>
      </c>
      <c r="K20" s="10"/>
      <c r="L20" s="9">
        <v>2</v>
      </c>
      <c r="M20" s="9"/>
      <c r="N20" s="10"/>
      <c r="O20" s="10">
        <v>1</v>
      </c>
      <c r="P20" s="9"/>
      <c r="Q20" s="9">
        <v>2</v>
      </c>
      <c r="R20" s="10">
        <v>1</v>
      </c>
      <c r="S20" s="10"/>
      <c r="T20" s="9">
        <v>2</v>
      </c>
      <c r="U20" s="9"/>
      <c r="V20" s="11">
        <f t="shared" si="0"/>
        <v>11</v>
      </c>
    </row>
    <row r="21" spans="1:22" x14ac:dyDescent="0.25">
      <c r="A21" s="4" t="str">
        <f t="shared" si="1"/>
        <v>Московский</v>
      </c>
      <c r="B21" s="12" t="str">
        <f t="shared" ref="B21:G21" si="3">B20</f>
        <v>ГБОУ СОШ №684</v>
      </c>
      <c r="C21" s="6">
        <f t="shared" si="3"/>
        <v>11684</v>
      </c>
      <c r="D21" s="6" t="str">
        <f t="shared" si="3"/>
        <v>СОШ</v>
      </c>
      <c r="E21" s="8" t="str">
        <f t="shared" si="3"/>
        <v>2а</v>
      </c>
      <c r="F21" s="8">
        <f t="shared" si="3"/>
        <v>50</v>
      </c>
      <c r="G21" s="8">
        <f t="shared" si="3"/>
        <v>44</v>
      </c>
      <c r="H21" s="9"/>
      <c r="I21" s="9">
        <v>2</v>
      </c>
      <c r="J21" s="10">
        <v>1</v>
      </c>
      <c r="K21" s="10"/>
      <c r="L21" s="9">
        <v>1</v>
      </c>
      <c r="M21" s="9"/>
      <c r="N21" s="10"/>
      <c r="O21" s="10">
        <v>1</v>
      </c>
      <c r="P21" s="9">
        <v>2</v>
      </c>
      <c r="Q21" s="9"/>
      <c r="R21" s="10">
        <v>1</v>
      </c>
      <c r="S21" s="10"/>
      <c r="T21" s="9">
        <v>1</v>
      </c>
      <c r="U21" s="9"/>
      <c r="V21" s="11">
        <f t="shared" si="0"/>
        <v>9</v>
      </c>
    </row>
    <row r="22" spans="1:22" x14ac:dyDescent="0.25">
      <c r="A22" s="4" t="str">
        <f t="shared" ref="A22:G37" si="4">A21</f>
        <v>Московский</v>
      </c>
      <c r="B22" s="12" t="str">
        <f t="shared" si="4"/>
        <v>ГБОУ СОШ №684</v>
      </c>
      <c r="C22" s="6">
        <f t="shared" si="4"/>
        <v>11684</v>
      </c>
      <c r="D22" s="6" t="str">
        <f t="shared" si="4"/>
        <v>СОШ</v>
      </c>
      <c r="E22" s="8" t="str">
        <f t="shared" si="4"/>
        <v>2а</v>
      </c>
      <c r="F22" s="8">
        <f t="shared" si="4"/>
        <v>50</v>
      </c>
      <c r="G22" s="8">
        <f t="shared" si="4"/>
        <v>44</v>
      </c>
      <c r="H22" s="9">
        <v>1</v>
      </c>
      <c r="I22" s="9"/>
      <c r="J22" s="10">
        <v>1</v>
      </c>
      <c r="K22" s="10"/>
      <c r="L22" s="9"/>
      <c r="M22" s="9">
        <v>2</v>
      </c>
      <c r="N22" s="10"/>
      <c r="O22" s="10">
        <v>1</v>
      </c>
      <c r="P22" s="9"/>
      <c r="Q22" s="9">
        <v>2</v>
      </c>
      <c r="R22" s="10"/>
      <c r="S22" s="10">
        <v>1</v>
      </c>
      <c r="T22" s="9"/>
      <c r="U22" s="9">
        <v>0</v>
      </c>
      <c r="V22" s="11">
        <f t="shared" si="0"/>
        <v>8</v>
      </c>
    </row>
    <row r="23" spans="1:22" x14ac:dyDescent="0.25">
      <c r="A23" s="4" t="str">
        <f t="shared" si="4"/>
        <v>Московский</v>
      </c>
      <c r="B23" s="12" t="str">
        <f t="shared" si="4"/>
        <v>ГБОУ СОШ №684</v>
      </c>
      <c r="C23" s="6">
        <f t="shared" si="4"/>
        <v>11684</v>
      </c>
      <c r="D23" s="6" t="str">
        <f t="shared" si="4"/>
        <v>СОШ</v>
      </c>
      <c r="E23" s="8" t="str">
        <f t="shared" si="4"/>
        <v>2а</v>
      </c>
      <c r="F23" s="8">
        <f t="shared" si="4"/>
        <v>50</v>
      </c>
      <c r="G23" s="8">
        <f t="shared" si="4"/>
        <v>44</v>
      </c>
      <c r="H23" s="9">
        <v>2</v>
      </c>
      <c r="I23" s="9"/>
      <c r="J23" s="10"/>
      <c r="K23" s="10">
        <v>1</v>
      </c>
      <c r="L23" s="9"/>
      <c r="M23" s="9">
        <v>2</v>
      </c>
      <c r="N23" s="10">
        <v>1</v>
      </c>
      <c r="O23" s="10"/>
      <c r="P23" s="9"/>
      <c r="Q23" s="9">
        <v>0</v>
      </c>
      <c r="R23" s="10"/>
      <c r="S23" s="10">
        <v>1</v>
      </c>
      <c r="T23" s="9">
        <v>1</v>
      </c>
      <c r="U23" s="9"/>
      <c r="V23" s="11">
        <f t="shared" si="0"/>
        <v>8</v>
      </c>
    </row>
    <row r="24" spans="1:22" x14ac:dyDescent="0.25">
      <c r="A24" s="4" t="str">
        <f t="shared" si="4"/>
        <v>Московский</v>
      </c>
      <c r="B24" s="12" t="str">
        <f t="shared" si="4"/>
        <v>ГБОУ СОШ №684</v>
      </c>
      <c r="C24" s="6">
        <f t="shared" si="4"/>
        <v>11684</v>
      </c>
      <c r="D24" s="6" t="str">
        <f t="shared" si="4"/>
        <v>СОШ</v>
      </c>
      <c r="E24" s="8" t="str">
        <f t="shared" si="4"/>
        <v>2а</v>
      </c>
      <c r="F24" s="8">
        <f t="shared" si="4"/>
        <v>50</v>
      </c>
      <c r="G24" s="8">
        <f t="shared" si="4"/>
        <v>44</v>
      </c>
      <c r="H24" s="9">
        <v>1</v>
      </c>
      <c r="I24" s="9"/>
      <c r="J24" s="10">
        <v>1</v>
      </c>
      <c r="K24" s="10"/>
      <c r="L24" s="9">
        <v>0</v>
      </c>
      <c r="M24" s="9"/>
      <c r="N24" s="10">
        <v>1</v>
      </c>
      <c r="O24" s="10"/>
      <c r="P24" s="9">
        <v>1</v>
      </c>
      <c r="Q24" s="9"/>
      <c r="R24" s="10">
        <v>1</v>
      </c>
      <c r="S24" s="10"/>
      <c r="T24" s="9">
        <v>1</v>
      </c>
      <c r="U24" s="9"/>
      <c r="V24" s="11">
        <f t="shared" si="0"/>
        <v>6</v>
      </c>
    </row>
    <row r="25" spans="1:22" x14ac:dyDescent="0.25">
      <c r="A25" s="4" t="str">
        <f t="shared" si="4"/>
        <v>Московский</v>
      </c>
      <c r="B25" s="12" t="str">
        <f t="shared" si="4"/>
        <v>ГБОУ СОШ №684</v>
      </c>
      <c r="C25" s="6">
        <f t="shared" si="4"/>
        <v>11684</v>
      </c>
      <c r="D25" s="6" t="str">
        <f t="shared" si="4"/>
        <v>СОШ</v>
      </c>
      <c r="E25" s="8" t="str">
        <f t="shared" si="4"/>
        <v>2а</v>
      </c>
      <c r="F25" s="8">
        <f t="shared" si="4"/>
        <v>50</v>
      </c>
      <c r="G25" s="8">
        <f t="shared" si="4"/>
        <v>44</v>
      </c>
      <c r="H25" s="9">
        <v>2</v>
      </c>
      <c r="I25" s="9"/>
      <c r="J25" s="10">
        <v>1</v>
      </c>
      <c r="K25" s="10"/>
      <c r="L25" s="9">
        <v>1</v>
      </c>
      <c r="M25" s="9"/>
      <c r="N25" s="10">
        <v>1</v>
      </c>
      <c r="O25" s="10"/>
      <c r="P25" s="9"/>
      <c r="Q25" s="9">
        <v>2</v>
      </c>
      <c r="R25" s="10"/>
      <c r="S25" s="10">
        <v>1</v>
      </c>
      <c r="T25" s="9"/>
      <c r="U25" s="9">
        <v>1</v>
      </c>
      <c r="V25" s="11">
        <f t="shared" si="0"/>
        <v>9</v>
      </c>
    </row>
    <row r="26" spans="1:22" x14ac:dyDescent="0.25">
      <c r="A26" s="4" t="str">
        <f t="shared" si="4"/>
        <v>Московский</v>
      </c>
      <c r="B26" s="12" t="str">
        <f t="shared" si="4"/>
        <v>ГБОУ СОШ №684</v>
      </c>
      <c r="C26" s="6">
        <f t="shared" si="4"/>
        <v>11684</v>
      </c>
      <c r="D26" s="6" t="str">
        <f t="shared" si="4"/>
        <v>СОШ</v>
      </c>
      <c r="E26" s="8" t="str">
        <f t="shared" si="4"/>
        <v>2а</v>
      </c>
      <c r="F26" s="8">
        <f t="shared" si="4"/>
        <v>50</v>
      </c>
      <c r="G26" s="8">
        <f t="shared" si="4"/>
        <v>44</v>
      </c>
      <c r="H26" s="9">
        <v>2</v>
      </c>
      <c r="I26" s="9"/>
      <c r="J26" s="10"/>
      <c r="K26" s="10">
        <v>1</v>
      </c>
      <c r="L26" s="9">
        <v>2</v>
      </c>
      <c r="M26" s="9"/>
      <c r="N26" s="10"/>
      <c r="O26" s="10">
        <v>1</v>
      </c>
      <c r="P26" s="9">
        <v>1</v>
      </c>
      <c r="Q26" s="9"/>
      <c r="R26" s="10">
        <v>0</v>
      </c>
      <c r="S26" s="10"/>
      <c r="T26" s="9">
        <v>1</v>
      </c>
      <c r="U26" s="9"/>
      <c r="V26" s="11">
        <f t="shared" si="0"/>
        <v>8</v>
      </c>
    </row>
    <row r="27" spans="1:22" x14ac:dyDescent="0.25">
      <c r="A27" s="4" t="str">
        <f t="shared" si="4"/>
        <v>Московский</v>
      </c>
      <c r="B27" s="12" t="str">
        <f t="shared" si="4"/>
        <v>ГБОУ СОШ №684</v>
      </c>
      <c r="C27" s="6">
        <f t="shared" si="4"/>
        <v>11684</v>
      </c>
      <c r="D27" s="6" t="str">
        <f t="shared" si="4"/>
        <v>СОШ</v>
      </c>
      <c r="E27" s="8" t="str">
        <f t="shared" si="4"/>
        <v>2а</v>
      </c>
      <c r="F27" s="8">
        <f t="shared" si="4"/>
        <v>50</v>
      </c>
      <c r="G27" s="8">
        <f t="shared" si="4"/>
        <v>44</v>
      </c>
      <c r="H27" s="9"/>
      <c r="I27" s="9">
        <v>2</v>
      </c>
      <c r="J27" s="10">
        <v>1</v>
      </c>
      <c r="K27" s="10"/>
      <c r="L27" s="9">
        <v>2</v>
      </c>
      <c r="M27" s="9"/>
      <c r="N27" s="10">
        <v>1</v>
      </c>
      <c r="O27" s="10"/>
      <c r="P27" s="9"/>
      <c r="Q27" s="9">
        <v>2</v>
      </c>
      <c r="R27" s="10"/>
      <c r="S27" s="10">
        <v>1</v>
      </c>
      <c r="T27" s="9"/>
      <c r="U27" s="9">
        <v>1</v>
      </c>
      <c r="V27" s="11">
        <f t="shared" si="0"/>
        <v>10</v>
      </c>
    </row>
    <row r="28" spans="1:22" x14ac:dyDescent="0.25">
      <c r="A28" s="4" t="str">
        <f t="shared" si="4"/>
        <v>Московский</v>
      </c>
      <c r="B28" s="12" t="str">
        <f t="shared" si="4"/>
        <v>ГБОУ СОШ №684</v>
      </c>
      <c r="C28" s="6">
        <f t="shared" si="4"/>
        <v>11684</v>
      </c>
      <c r="D28" s="6" t="str">
        <f t="shared" si="4"/>
        <v>СОШ</v>
      </c>
      <c r="E28" s="8" t="str">
        <f t="shared" si="4"/>
        <v>2а</v>
      </c>
      <c r="F28" s="8">
        <f t="shared" si="4"/>
        <v>50</v>
      </c>
      <c r="G28" s="8">
        <f t="shared" si="4"/>
        <v>44</v>
      </c>
      <c r="H28" s="9">
        <v>2</v>
      </c>
      <c r="I28" s="9"/>
      <c r="J28" s="10">
        <v>1</v>
      </c>
      <c r="K28" s="10"/>
      <c r="L28" s="9">
        <v>2</v>
      </c>
      <c r="M28" s="9"/>
      <c r="N28" s="10">
        <v>1</v>
      </c>
      <c r="O28" s="10"/>
      <c r="P28" s="9">
        <v>2</v>
      </c>
      <c r="Q28" s="9"/>
      <c r="R28" s="10">
        <v>1</v>
      </c>
      <c r="S28" s="10"/>
      <c r="T28" s="9"/>
      <c r="U28" s="9">
        <v>2</v>
      </c>
      <c r="V28" s="11">
        <f t="shared" si="0"/>
        <v>11</v>
      </c>
    </row>
    <row r="29" spans="1:22" x14ac:dyDescent="0.25">
      <c r="A29" s="4" t="str">
        <f t="shared" si="4"/>
        <v>Московский</v>
      </c>
      <c r="B29" s="12" t="str">
        <f t="shared" si="4"/>
        <v>ГБОУ СОШ №684</v>
      </c>
      <c r="C29" s="6">
        <f t="shared" si="4"/>
        <v>11684</v>
      </c>
      <c r="D29" s="6" t="str">
        <f t="shared" si="4"/>
        <v>СОШ</v>
      </c>
      <c r="E29" s="8" t="str">
        <f t="shared" si="4"/>
        <v>2а</v>
      </c>
      <c r="F29" s="8">
        <f t="shared" si="4"/>
        <v>50</v>
      </c>
      <c r="G29" s="8">
        <f t="shared" si="4"/>
        <v>44</v>
      </c>
      <c r="H29" s="9">
        <v>2</v>
      </c>
      <c r="I29" s="9"/>
      <c r="J29" s="10">
        <v>1</v>
      </c>
      <c r="K29" s="10"/>
      <c r="L29" s="9">
        <v>2</v>
      </c>
      <c r="M29" s="9"/>
      <c r="N29" s="10">
        <v>1</v>
      </c>
      <c r="O29" s="10"/>
      <c r="P29" s="9">
        <v>2</v>
      </c>
      <c r="Q29" s="9"/>
      <c r="R29" s="10">
        <v>1</v>
      </c>
      <c r="S29" s="10"/>
      <c r="T29" s="9"/>
      <c r="U29" s="9">
        <v>2</v>
      </c>
      <c r="V29" s="11">
        <f t="shared" si="0"/>
        <v>11</v>
      </c>
    </row>
    <row r="30" spans="1:22" x14ac:dyDescent="0.25">
      <c r="A30" s="4" t="str">
        <f t="shared" si="4"/>
        <v>Московский</v>
      </c>
      <c r="B30" s="12" t="str">
        <f t="shared" si="4"/>
        <v>ГБОУ СОШ №684</v>
      </c>
      <c r="C30" s="6">
        <f t="shared" si="4"/>
        <v>11684</v>
      </c>
      <c r="D30" s="6" t="str">
        <f t="shared" si="4"/>
        <v>СОШ</v>
      </c>
      <c r="E30" s="8" t="str">
        <f t="shared" si="4"/>
        <v>2а</v>
      </c>
      <c r="F30" s="8">
        <f t="shared" si="4"/>
        <v>50</v>
      </c>
      <c r="G30" s="8">
        <f t="shared" si="4"/>
        <v>44</v>
      </c>
      <c r="H30" s="9">
        <v>2</v>
      </c>
      <c r="I30" s="9"/>
      <c r="J30" s="10">
        <v>1</v>
      </c>
      <c r="K30" s="10"/>
      <c r="L30" s="9"/>
      <c r="M30" s="9">
        <v>2</v>
      </c>
      <c r="N30" s="10">
        <v>1</v>
      </c>
      <c r="O30" s="10"/>
      <c r="P30" s="9">
        <v>2</v>
      </c>
      <c r="Q30" s="9"/>
      <c r="R30" s="10">
        <v>1</v>
      </c>
      <c r="S30" s="10"/>
      <c r="T30" s="9">
        <v>1</v>
      </c>
      <c r="U30" s="9"/>
      <c r="V30" s="11">
        <f t="shared" si="0"/>
        <v>10</v>
      </c>
    </row>
    <row r="31" spans="1:22" x14ac:dyDescent="0.25">
      <c r="A31" s="4" t="str">
        <f t="shared" si="4"/>
        <v>Московский</v>
      </c>
      <c r="B31" s="12" t="str">
        <f t="shared" si="4"/>
        <v>ГБОУ СОШ №684</v>
      </c>
      <c r="C31" s="6">
        <f t="shared" si="4"/>
        <v>11684</v>
      </c>
      <c r="D31" s="6" t="str">
        <f t="shared" si="4"/>
        <v>СОШ</v>
      </c>
      <c r="E31" s="8" t="str">
        <f t="shared" si="4"/>
        <v>2а</v>
      </c>
      <c r="F31" s="8">
        <f t="shared" si="4"/>
        <v>50</v>
      </c>
      <c r="G31" s="8">
        <f t="shared" si="4"/>
        <v>44</v>
      </c>
      <c r="H31" s="9">
        <v>2</v>
      </c>
      <c r="I31" s="9"/>
      <c r="J31" s="10">
        <v>1</v>
      </c>
      <c r="K31" s="10"/>
      <c r="L31" s="9">
        <v>2</v>
      </c>
      <c r="M31" s="9"/>
      <c r="N31" s="10">
        <v>1</v>
      </c>
      <c r="O31" s="10"/>
      <c r="P31" s="9">
        <v>2</v>
      </c>
      <c r="Q31" s="9"/>
      <c r="R31" s="10">
        <v>1</v>
      </c>
      <c r="S31" s="10"/>
      <c r="T31" s="9"/>
      <c r="U31" s="9">
        <v>2</v>
      </c>
      <c r="V31" s="11">
        <f t="shared" si="0"/>
        <v>11</v>
      </c>
    </row>
    <row r="32" spans="1:22" x14ac:dyDescent="0.25">
      <c r="A32" s="4" t="str">
        <f t="shared" si="4"/>
        <v>Московский</v>
      </c>
      <c r="B32" s="12" t="str">
        <f t="shared" si="4"/>
        <v>ГБОУ СОШ №684</v>
      </c>
      <c r="C32" s="6">
        <f t="shared" si="4"/>
        <v>11684</v>
      </c>
      <c r="D32" s="6" t="str">
        <f t="shared" si="4"/>
        <v>СОШ</v>
      </c>
      <c r="E32" s="8" t="str">
        <f t="shared" si="4"/>
        <v>2а</v>
      </c>
      <c r="F32" s="8">
        <f t="shared" si="4"/>
        <v>50</v>
      </c>
      <c r="G32" s="8">
        <f t="shared" si="4"/>
        <v>44</v>
      </c>
      <c r="H32" s="9">
        <v>2</v>
      </c>
      <c r="I32" s="9"/>
      <c r="J32" s="10">
        <v>1</v>
      </c>
      <c r="K32" s="10"/>
      <c r="L32" s="9">
        <v>2</v>
      </c>
      <c r="M32" s="9"/>
      <c r="N32" s="10">
        <v>1</v>
      </c>
      <c r="O32" s="10"/>
      <c r="P32" s="9">
        <v>2</v>
      </c>
      <c r="Q32" s="9"/>
      <c r="R32" s="10">
        <v>1</v>
      </c>
      <c r="S32" s="10"/>
      <c r="T32" s="9">
        <v>1</v>
      </c>
      <c r="U32" s="114">
        <v>2</v>
      </c>
      <c r="V32" s="11">
        <v>10</v>
      </c>
    </row>
    <row r="33" spans="1:22" x14ac:dyDescent="0.25">
      <c r="A33" s="4" t="str">
        <f t="shared" si="4"/>
        <v>Московский</v>
      </c>
      <c r="B33" s="12" t="str">
        <f t="shared" si="4"/>
        <v>ГБОУ СОШ №684</v>
      </c>
      <c r="C33" s="6">
        <f t="shared" si="4"/>
        <v>11684</v>
      </c>
      <c r="D33" s="6" t="str">
        <f t="shared" si="4"/>
        <v>СОШ</v>
      </c>
      <c r="E33" s="8" t="str">
        <f t="shared" si="4"/>
        <v>2а</v>
      </c>
      <c r="F33" s="8">
        <f t="shared" si="4"/>
        <v>50</v>
      </c>
      <c r="G33" s="8">
        <f t="shared" si="4"/>
        <v>44</v>
      </c>
      <c r="H33" s="9">
        <v>2</v>
      </c>
      <c r="I33" s="9"/>
      <c r="J33" s="10"/>
      <c r="K33" s="10">
        <v>1</v>
      </c>
      <c r="L33" s="9"/>
      <c r="M33" s="9">
        <v>2</v>
      </c>
      <c r="N33" s="10"/>
      <c r="O33" s="10">
        <v>1</v>
      </c>
      <c r="P33" s="9">
        <v>2</v>
      </c>
      <c r="Q33" s="9"/>
      <c r="R33" s="10">
        <v>1</v>
      </c>
      <c r="S33" s="10"/>
      <c r="T33" s="9">
        <v>1</v>
      </c>
      <c r="U33" s="9"/>
      <c r="V33" s="11">
        <f t="shared" si="0"/>
        <v>10</v>
      </c>
    </row>
    <row r="34" spans="1:22" x14ac:dyDescent="0.25">
      <c r="A34" s="4" t="str">
        <f t="shared" si="4"/>
        <v>Московский</v>
      </c>
      <c r="B34" s="12" t="str">
        <f t="shared" si="4"/>
        <v>ГБОУ СОШ №684</v>
      </c>
      <c r="C34" s="6">
        <f t="shared" si="4"/>
        <v>11684</v>
      </c>
      <c r="D34" s="6" t="str">
        <f t="shared" si="4"/>
        <v>СОШ</v>
      </c>
      <c r="E34" s="8" t="str">
        <f t="shared" si="4"/>
        <v>2а</v>
      </c>
      <c r="F34" s="8">
        <f t="shared" si="4"/>
        <v>50</v>
      </c>
      <c r="G34" s="8">
        <f t="shared" si="4"/>
        <v>44</v>
      </c>
      <c r="H34" s="9">
        <v>2</v>
      </c>
      <c r="I34" s="9"/>
      <c r="J34" s="10"/>
      <c r="K34" s="10">
        <v>1</v>
      </c>
      <c r="L34" s="9">
        <v>2</v>
      </c>
      <c r="M34" s="9"/>
      <c r="N34" s="10">
        <v>1</v>
      </c>
      <c r="O34" s="10"/>
      <c r="P34" s="9">
        <v>2</v>
      </c>
      <c r="Q34" s="9"/>
      <c r="R34" s="10">
        <v>1</v>
      </c>
      <c r="S34" s="10"/>
      <c r="T34" s="9"/>
      <c r="U34" s="9">
        <v>2</v>
      </c>
      <c r="V34" s="11">
        <f t="shared" si="0"/>
        <v>11</v>
      </c>
    </row>
    <row r="35" spans="1:22" x14ac:dyDescent="0.25">
      <c r="A35" s="4" t="str">
        <f t="shared" si="4"/>
        <v>Московский</v>
      </c>
      <c r="B35" s="12" t="str">
        <f t="shared" si="4"/>
        <v>ГБОУ СОШ №684</v>
      </c>
      <c r="C35" s="6">
        <f t="shared" si="4"/>
        <v>11684</v>
      </c>
      <c r="D35" s="6" t="str">
        <f t="shared" si="4"/>
        <v>СОШ</v>
      </c>
      <c r="E35" s="8" t="str">
        <f t="shared" si="4"/>
        <v>2а</v>
      </c>
      <c r="F35" s="8">
        <f t="shared" si="4"/>
        <v>50</v>
      </c>
      <c r="G35" s="8">
        <f t="shared" si="4"/>
        <v>44</v>
      </c>
      <c r="H35" s="9">
        <v>2</v>
      </c>
      <c r="I35" s="9"/>
      <c r="J35" s="10">
        <v>1</v>
      </c>
      <c r="K35" s="10"/>
      <c r="L35" s="9"/>
      <c r="M35" s="9">
        <v>2</v>
      </c>
      <c r="N35" s="10">
        <v>1</v>
      </c>
      <c r="O35" s="10"/>
      <c r="P35" s="9"/>
      <c r="Q35" s="9">
        <v>2</v>
      </c>
      <c r="R35" s="10">
        <v>1</v>
      </c>
      <c r="S35" s="10"/>
      <c r="T35" s="9"/>
      <c r="U35" s="9">
        <v>2</v>
      </c>
      <c r="V35" s="11">
        <f t="shared" si="0"/>
        <v>11</v>
      </c>
    </row>
    <row r="36" spans="1:22" x14ac:dyDescent="0.25">
      <c r="A36" s="4" t="str">
        <f t="shared" si="4"/>
        <v>Московский</v>
      </c>
      <c r="B36" s="12" t="str">
        <f t="shared" si="4"/>
        <v>ГБОУ СОШ №684</v>
      </c>
      <c r="C36" s="6">
        <f t="shared" si="4"/>
        <v>11684</v>
      </c>
      <c r="D36" s="6" t="str">
        <f t="shared" si="4"/>
        <v>СОШ</v>
      </c>
      <c r="E36" s="8" t="str">
        <f t="shared" si="4"/>
        <v>2а</v>
      </c>
      <c r="F36" s="8">
        <f t="shared" si="4"/>
        <v>50</v>
      </c>
      <c r="G36" s="8">
        <f t="shared" si="4"/>
        <v>44</v>
      </c>
      <c r="H36" s="9">
        <v>1</v>
      </c>
      <c r="I36" s="9"/>
      <c r="J36" s="10">
        <v>1</v>
      </c>
      <c r="K36" s="10"/>
      <c r="L36" s="9"/>
      <c r="M36" s="9">
        <v>2</v>
      </c>
      <c r="N36" s="10">
        <v>1</v>
      </c>
      <c r="O36" s="10"/>
      <c r="P36" s="9">
        <v>1</v>
      </c>
      <c r="Q36" s="9"/>
      <c r="R36" s="10">
        <v>1</v>
      </c>
      <c r="S36" s="10"/>
      <c r="T36" s="9"/>
      <c r="U36" s="9">
        <v>2</v>
      </c>
      <c r="V36" s="11">
        <f t="shared" si="0"/>
        <v>9</v>
      </c>
    </row>
    <row r="37" spans="1:22" x14ac:dyDescent="0.25">
      <c r="A37" s="4" t="str">
        <f t="shared" si="4"/>
        <v>Московский</v>
      </c>
      <c r="B37" s="12" t="str">
        <f t="shared" si="4"/>
        <v>ГБОУ СОШ №684</v>
      </c>
      <c r="C37" s="6">
        <f t="shared" si="4"/>
        <v>11684</v>
      </c>
      <c r="D37" s="6" t="str">
        <f t="shared" si="4"/>
        <v>СОШ</v>
      </c>
      <c r="E37" s="8" t="str">
        <f t="shared" si="4"/>
        <v>2а</v>
      </c>
      <c r="F37" s="8">
        <f t="shared" si="4"/>
        <v>50</v>
      </c>
      <c r="G37" s="8">
        <f t="shared" si="4"/>
        <v>44</v>
      </c>
      <c r="H37" s="9">
        <v>2</v>
      </c>
      <c r="I37" s="9"/>
      <c r="J37" s="10"/>
      <c r="K37" s="10">
        <v>1</v>
      </c>
      <c r="L37" s="9">
        <v>2</v>
      </c>
      <c r="M37" s="9"/>
      <c r="N37" s="10">
        <v>1</v>
      </c>
      <c r="O37" s="10"/>
      <c r="P37" s="9">
        <v>1</v>
      </c>
      <c r="Q37" s="9"/>
      <c r="R37" s="10">
        <v>1</v>
      </c>
      <c r="S37" s="10"/>
      <c r="T37" s="9"/>
      <c r="U37" s="9">
        <v>2</v>
      </c>
      <c r="V37" s="11">
        <f t="shared" si="0"/>
        <v>10</v>
      </c>
    </row>
    <row r="38" spans="1:22" x14ac:dyDescent="0.25">
      <c r="A38" s="4" t="str">
        <f t="shared" ref="A38:G47" si="5">A37</f>
        <v>Московский</v>
      </c>
      <c r="B38" s="12" t="str">
        <f t="shared" si="5"/>
        <v>ГБОУ СОШ №684</v>
      </c>
      <c r="C38" s="6">
        <f t="shared" si="5"/>
        <v>11684</v>
      </c>
      <c r="D38" s="6" t="str">
        <f t="shared" si="5"/>
        <v>СОШ</v>
      </c>
      <c r="E38" s="8" t="str">
        <f t="shared" si="5"/>
        <v>2а</v>
      </c>
      <c r="F38" s="8">
        <f t="shared" si="5"/>
        <v>50</v>
      </c>
      <c r="G38" s="8">
        <f t="shared" si="5"/>
        <v>44</v>
      </c>
      <c r="H38" s="9">
        <v>2</v>
      </c>
      <c r="I38" s="9"/>
      <c r="J38" s="10">
        <v>1</v>
      </c>
      <c r="K38" s="10"/>
      <c r="L38" s="9">
        <v>2</v>
      </c>
      <c r="M38" s="9"/>
      <c r="N38" s="10">
        <v>1</v>
      </c>
      <c r="O38" s="10"/>
      <c r="P38" s="9">
        <v>1</v>
      </c>
      <c r="Q38" s="9"/>
      <c r="R38" s="10">
        <v>1</v>
      </c>
      <c r="S38" s="10"/>
      <c r="T38" s="9"/>
      <c r="U38" s="9">
        <v>2</v>
      </c>
      <c r="V38" s="11">
        <f t="shared" si="0"/>
        <v>10</v>
      </c>
    </row>
    <row r="39" spans="1:22" x14ac:dyDescent="0.25">
      <c r="A39" s="4" t="str">
        <f t="shared" si="5"/>
        <v>Московский</v>
      </c>
      <c r="B39" s="12" t="str">
        <f t="shared" si="5"/>
        <v>ГБОУ СОШ №684</v>
      </c>
      <c r="C39" s="6">
        <f t="shared" si="5"/>
        <v>11684</v>
      </c>
      <c r="D39" s="6" t="str">
        <f t="shared" si="5"/>
        <v>СОШ</v>
      </c>
      <c r="E39" s="8" t="str">
        <f t="shared" si="5"/>
        <v>2а</v>
      </c>
      <c r="F39" s="8">
        <f t="shared" si="5"/>
        <v>50</v>
      </c>
      <c r="G39" s="8">
        <f t="shared" si="5"/>
        <v>44</v>
      </c>
      <c r="H39" s="9">
        <v>2</v>
      </c>
      <c r="I39" s="9"/>
      <c r="J39" s="10">
        <v>1</v>
      </c>
      <c r="K39" s="10"/>
      <c r="L39" s="9"/>
      <c r="M39" s="9">
        <v>2</v>
      </c>
      <c r="N39" s="10">
        <v>1</v>
      </c>
      <c r="O39" s="10"/>
      <c r="P39" s="9">
        <v>2</v>
      </c>
      <c r="Q39" s="9"/>
      <c r="R39" s="10">
        <v>1</v>
      </c>
      <c r="S39" s="10"/>
      <c r="T39" s="9"/>
      <c r="U39" s="9">
        <v>2</v>
      </c>
      <c r="V39" s="11">
        <f t="shared" si="0"/>
        <v>11</v>
      </c>
    </row>
    <row r="40" spans="1:22" x14ac:dyDescent="0.25">
      <c r="A40" s="4" t="str">
        <f t="shared" si="5"/>
        <v>Московский</v>
      </c>
      <c r="B40" s="12" t="str">
        <f t="shared" si="5"/>
        <v>ГБОУ СОШ №684</v>
      </c>
      <c r="C40" s="6">
        <f t="shared" si="5"/>
        <v>11684</v>
      </c>
      <c r="D40" s="6" t="str">
        <f t="shared" si="5"/>
        <v>СОШ</v>
      </c>
      <c r="E40" s="8" t="str">
        <f t="shared" si="5"/>
        <v>2а</v>
      </c>
      <c r="F40" s="8">
        <f t="shared" si="5"/>
        <v>50</v>
      </c>
      <c r="G40" s="8">
        <f t="shared" si="5"/>
        <v>44</v>
      </c>
      <c r="H40" s="9">
        <v>2</v>
      </c>
      <c r="I40" s="9"/>
      <c r="J40" s="10">
        <v>1</v>
      </c>
      <c r="K40" s="10"/>
      <c r="L40" s="9">
        <v>2</v>
      </c>
      <c r="M40" s="9"/>
      <c r="N40" s="10">
        <v>1</v>
      </c>
      <c r="O40" s="10"/>
      <c r="P40" s="9"/>
      <c r="Q40" s="9">
        <v>2</v>
      </c>
      <c r="R40" s="10">
        <v>1</v>
      </c>
      <c r="S40" s="10"/>
      <c r="T40" s="9"/>
      <c r="U40" s="9">
        <v>2</v>
      </c>
      <c r="V40" s="11">
        <f t="shared" si="0"/>
        <v>11</v>
      </c>
    </row>
    <row r="41" spans="1:22" x14ac:dyDescent="0.25">
      <c r="A41" s="4" t="str">
        <f t="shared" si="5"/>
        <v>Московский</v>
      </c>
      <c r="B41" s="12" t="str">
        <f t="shared" si="5"/>
        <v>ГБОУ СОШ №684</v>
      </c>
      <c r="C41" s="6">
        <f t="shared" si="5"/>
        <v>11684</v>
      </c>
      <c r="D41" s="6" t="str">
        <f t="shared" si="5"/>
        <v>СОШ</v>
      </c>
      <c r="E41" s="8" t="str">
        <f t="shared" si="5"/>
        <v>2а</v>
      </c>
      <c r="F41" s="8">
        <f t="shared" si="5"/>
        <v>50</v>
      </c>
      <c r="G41" s="8">
        <f t="shared" si="5"/>
        <v>44</v>
      </c>
      <c r="H41" s="9"/>
      <c r="I41" s="9">
        <v>2</v>
      </c>
      <c r="J41" s="10"/>
      <c r="K41" s="10">
        <v>1</v>
      </c>
      <c r="L41" s="9"/>
      <c r="M41" s="9">
        <v>2</v>
      </c>
      <c r="N41" s="10">
        <v>1</v>
      </c>
      <c r="O41" s="10"/>
      <c r="P41" s="9"/>
      <c r="Q41" s="9">
        <v>2</v>
      </c>
      <c r="R41" s="10">
        <v>1</v>
      </c>
      <c r="S41" s="10"/>
      <c r="T41" s="9">
        <v>1</v>
      </c>
      <c r="U41" s="9"/>
      <c r="V41" s="11">
        <f t="shared" si="0"/>
        <v>10</v>
      </c>
    </row>
    <row r="42" spans="1:22" x14ac:dyDescent="0.25">
      <c r="A42" s="4" t="str">
        <f t="shared" si="5"/>
        <v>Московский</v>
      </c>
      <c r="B42" s="12" t="str">
        <f t="shared" si="5"/>
        <v>ГБОУ СОШ №684</v>
      </c>
      <c r="C42" s="6">
        <f t="shared" si="5"/>
        <v>11684</v>
      </c>
      <c r="D42" s="6" t="str">
        <f t="shared" si="5"/>
        <v>СОШ</v>
      </c>
      <c r="E42" s="8" t="str">
        <f t="shared" si="5"/>
        <v>2а</v>
      </c>
      <c r="F42" s="8">
        <f t="shared" si="5"/>
        <v>50</v>
      </c>
      <c r="G42" s="8">
        <f t="shared" si="5"/>
        <v>44</v>
      </c>
      <c r="H42" s="9">
        <v>2</v>
      </c>
      <c r="I42" s="9"/>
      <c r="J42" s="10"/>
      <c r="K42" s="10">
        <v>1</v>
      </c>
      <c r="L42" s="9"/>
      <c r="M42" s="9">
        <v>2</v>
      </c>
      <c r="N42" s="10"/>
      <c r="O42" s="10">
        <v>1</v>
      </c>
      <c r="P42" s="9">
        <v>1</v>
      </c>
      <c r="Q42" s="9"/>
      <c r="R42" s="10">
        <v>1</v>
      </c>
      <c r="S42" s="10"/>
      <c r="T42" s="9">
        <v>1</v>
      </c>
      <c r="U42" s="9"/>
      <c r="V42" s="11">
        <f t="shared" si="0"/>
        <v>9</v>
      </c>
    </row>
    <row r="43" spans="1:22" x14ac:dyDescent="0.25">
      <c r="A43" s="4" t="str">
        <f t="shared" si="5"/>
        <v>Московский</v>
      </c>
      <c r="B43" s="12" t="str">
        <f t="shared" si="5"/>
        <v>ГБОУ СОШ №684</v>
      </c>
      <c r="C43" s="6">
        <f t="shared" si="5"/>
        <v>11684</v>
      </c>
      <c r="D43" s="6" t="str">
        <f t="shared" si="5"/>
        <v>СОШ</v>
      </c>
      <c r="E43" s="8" t="str">
        <f t="shared" si="5"/>
        <v>2а</v>
      </c>
      <c r="F43" s="8">
        <f t="shared" si="5"/>
        <v>50</v>
      </c>
      <c r="G43" s="8">
        <f t="shared" si="5"/>
        <v>44</v>
      </c>
      <c r="H43" s="9">
        <v>2</v>
      </c>
      <c r="I43" s="9"/>
      <c r="J43" s="10"/>
      <c r="K43" s="10">
        <v>1</v>
      </c>
      <c r="L43" s="9"/>
      <c r="M43" s="9">
        <v>2</v>
      </c>
      <c r="N43" s="10"/>
      <c r="O43" s="10">
        <v>1</v>
      </c>
      <c r="P43" s="9">
        <v>1</v>
      </c>
      <c r="Q43" s="9"/>
      <c r="R43" s="10">
        <v>1</v>
      </c>
      <c r="S43" s="10"/>
      <c r="T43" s="9"/>
      <c r="U43" s="9">
        <v>2</v>
      </c>
      <c r="V43" s="11">
        <f t="shared" si="0"/>
        <v>10</v>
      </c>
    </row>
    <row r="44" spans="1:22" x14ac:dyDescent="0.25">
      <c r="A44" s="4" t="str">
        <f t="shared" si="5"/>
        <v>Московский</v>
      </c>
      <c r="B44" s="12" t="str">
        <f t="shared" si="5"/>
        <v>ГБОУ СОШ №684</v>
      </c>
      <c r="C44" s="6">
        <f t="shared" si="5"/>
        <v>11684</v>
      </c>
      <c r="D44" s="6" t="str">
        <f t="shared" si="5"/>
        <v>СОШ</v>
      </c>
      <c r="E44" s="8" t="str">
        <f t="shared" si="5"/>
        <v>2а</v>
      </c>
      <c r="F44" s="8">
        <f t="shared" si="5"/>
        <v>50</v>
      </c>
      <c r="G44" s="8">
        <f t="shared" si="5"/>
        <v>44</v>
      </c>
      <c r="H44" s="9">
        <v>2</v>
      </c>
      <c r="I44" s="9"/>
      <c r="J44" s="10">
        <v>1</v>
      </c>
      <c r="K44" s="10"/>
      <c r="L44" s="9"/>
      <c r="M44" s="9">
        <v>2</v>
      </c>
      <c r="N44" s="10">
        <v>1</v>
      </c>
      <c r="O44" s="10"/>
      <c r="P44" s="9">
        <v>2</v>
      </c>
      <c r="Q44" s="9"/>
      <c r="R44" s="10">
        <v>1</v>
      </c>
      <c r="S44" s="10"/>
      <c r="T44" s="9">
        <v>1</v>
      </c>
      <c r="U44" s="9"/>
      <c r="V44" s="11">
        <f t="shared" si="0"/>
        <v>10</v>
      </c>
    </row>
    <row r="45" spans="1:22" x14ac:dyDescent="0.25">
      <c r="A45" s="4" t="str">
        <f t="shared" si="5"/>
        <v>Московский</v>
      </c>
      <c r="B45" s="12" t="str">
        <f t="shared" si="5"/>
        <v>ГБОУ СОШ №684</v>
      </c>
      <c r="C45" s="6">
        <f t="shared" si="5"/>
        <v>11684</v>
      </c>
      <c r="D45" s="6" t="str">
        <f t="shared" si="5"/>
        <v>СОШ</v>
      </c>
      <c r="E45" s="8" t="str">
        <f t="shared" si="5"/>
        <v>2а</v>
      </c>
      <c r="F45" s="8">
        <f t="shared" si="5"/>
        <v>50</v>
      </c>
      <c r="G45" s="8">
        <f t="shared" si="5"/>
        <v>44</v>
      </c>
      <c r="H45" s="9">
        <v>2</v>
      </c>
      <c r="I45" s="9"/>
      <c r="J45" s="10">
        <v>1</v>
      </c>
      <c r="K45" s="10"/>
      <c r="L45" s="9">
        <v>2</v>
      </c>
      <c r="M45" s="9"/>
      <c r="N45" s="10"/>
      <c r="O45" s="10">
        <v>1</v>
      </c>
      <c r="P45" s="9"/>
      <c r="Q45" s="9">
        <v>2</v>
      </c>
      <c r="R45" s="10"/>
      <c r="S45" s="10">
        <v>1</v>
      </c>
      <c r="T45" s="9"/>
      <c r="U45" s="9">
        <v>2</v>
      </c>
      <c r="V45" s="11">
        <f t="shared" si="0"/>
        <v>11</v>
      </c>
    </row>
    <row r="46" spans="1:22" x14ac:dyDescent="0.25">
      <c r="A46" s="4" t="str">
        <f t="shared" si="5"/>
        <v>Московский</v>
      </c>
      <c r="B46" s="12" t="str">
        <f t="shared" si="5"/>
        <v>ГБОУ СОШ №684</v>
      </c>
      <c r="C46" s="6">
        <f t="shared" si="5"/>
        <v>11684</v>
      </c>
      <c r="D46" s="6" t="str">
        <f t="shared" si="5"/>
        <v>СОШ</v>
      </c>
      <c r="E46" s="8" t="str">
        <f t="shared" si="5"/>
        <v>2а</v>
      </c>
      <c r="F46" s="8">
        <f t="shared" si="5"/>
        <v>50</v>
      </c>
      <c r="G46" s="8">
        <f t="shared" si="5"/>
        <v>44</v>
      </c>
      <c r="H46" s="9">
        <v>2</v>
      </c>
      <c r="I46" s="9"/>
      <c r="J46" s="10"/>
      <c r="K46" s="10">
        <v>1</v>
      </c>
      <c r="L46" s="9"/>
      <c r="M46" s="9">
        <v>2</v>
      </c>
      <c r="N46" s="10"/>
      <c r="O46" s="10">
        <v>1</v>
      </c>
      <c r="P46" s="9"/>
      <c r="Q46" s="9">
        <v>1</v>
      </c>
      <c r="R46" s="10">
        <v>1</v>
      </c>
      <c r="S46" s="10"/>
      <c r="T46" s="9"/>
      <c r="U46" s="9">
        <v>2</v>
      </c>
      <c r="V46" s="11">
        <f t="shared" si="0"/>
        <v>10</v>
      </c>
    </row>
    <row r="47" spans="1:22" x14ac:dyDescent="0.25">
      <c r="A47" s="4" t="str">
        <f t="shared" si="5"/>
        <v>Московский</v>
      </c>
      <c r="B47" s="12" t="str">
        <f t="shared" si="5"/>
        <v>ГБОУ СОШ №684</v>
      </c>
      <c r="C47" s="6">
        <f t="shared" si="5"/>
        <v>11684</v>
      </c>
      <c r="D47" s="6" t="str">
        <f t="shared" si="5"/>
        <v>СОШ</v>
      </c>
      <c r="E47" s="8" t="str">
        <f t="shared" si="5"/>
        <v>2а</v>
      </c>
      <c r="F47" s="8">
        <f t="shared" si="5"/>
        <v>50</v>
      </c>
      <c r="G47" s="8">
        <f t="shared" si="5"/>
        <v>44</v>
      </c>
      <c r="H47" s="9">
        <v>2</v>
      </c>
      <c r="I47" s="9"/>
      <c r="J47" s="10"/>
      <c r="K47" s="10">
        <v>1</v>
      </c>
      <c r="L47" s="9"/>
      <c r="M47" s="9">
        <v>2</v>
      </c>
      <c r="N47" s="10"/>
      <c r="O47" s="10">
        <v>1</v>
      </c>
      <c r="P47" s="9">
        <v>1</v>
      </c>
      <c r="Q47" s="9"/>
      <c r="R47" s="10"/>
      <c r="S47" s="10">
        <v>1</v>
      </c>
      <c r="T47" s="9"/>
      <c r="U47" s="9">
        <v>2</v>
      </c>
      <c r="V47" s="11">
        <f t="shared" si="0"/>
        <v>10</v>
      </c>
    </row>
    <row r="48" spans="1:22" x14ac:dyDescent="0.25">
      <c r="H48" s="15">
        <f>COUNTA(H4:H47)</f>
        <v>36</v>
      </c>
      <c r="I48" s="15">
        <f t="shared" ref="I48:V48" si="6">COUNTA(I4:I47)</f>
        <v>8</v>
      </c>
      <c r="J48" s="15">
        <f t="shared" si="6"/>
        <v>27</v>
      </c>
      <c r="K48" s="15">
        <f t="shared" si="6"/>
        <v>17</v>
      </c>
      <c r="L48" s="15">
        <f t="shared" si="6"/>
        <v>24</v>
      </c>
      <c r="M48" s="15">
        <f t="shared" si="6"/>
        <v>20</v>
      </c>
      <c r="N48" s="15">
        <f t="shared" si="6"/>
        <v>29</v>
      </c>
      <c r="O48" s="15">
        <f t="shared" si="6"/>
        <v>15</v>
      </c>
      <c r="P48" s="15">
        <f t="shared" si="6"/>
        <v>28</v>
      </c>
      <c r="Q48" s="15">
        <f t="shared" si="6"/>
        <v>16</v>
      </c>
      <c r="R48" s="15">
        <f t="shared" si="6"/>
        <v>33</v>
      </c>
      <c r="S48" s="15">
        <f t="shared" si="6"/>
        <v>11</v>
      </c>
      <c r="T48" s="15">
        <f t="shared" si="6"/>
        <v>21</v>
      </c>
      <c r="U48" s="15">
        <f t="shared" si="6"/>
        <v>24</v>
      </c>
      <c r="V48" s="15">
        <f t="shared" si="6"/>
        <v>44</v>
      </c>
    </row>
    <row r="49" spans="8:22" x14ac:dyDescent="0.25">
      <c r="H49" s="49">
        <f>SUM(H4:H47)/(H48*2)</f>
        <v>0.91666666666666663</v>
      </c>
      <c r="I49" s="49">
        <f t="shared" ref="I49:U49" si="7">SUM(I4:I47)/(I48*2)</f>
        <v>0.875</v>
      </c>
      <c r="J49" s="49">
        <f>SUM(J4:J47)/(J48*1)</f>
        <v>0.88888888888888884</v>
      </c>
      <c r="K49" s="49">
        <f>SUM(K4:K47)/(K48*1)</f>
        <v>0.88235294117647056</v>
      </c>
      <c r="L49" s="49">
        <f t="shared" si="7"/>
        <v>0.8125</v>
      </c>
      <c r="M49" s="49">
        <f t="shared" si="7"/>
        <v>0.92500000000000004</v>
      </c>
      <c r="N49" s="49">
        <f>SUM(N4:N47)/(N48*1)</f>
        <v>0.96551724137931039</v>
      </c>
      <c r="O49" s="49">
        <f>SUM(O4:O47)/(O48*1)</f>
        <v>0.8666666666666667</v>
      </c>
      <c r="P49" s="49">
        <f t="shared" si="7"/>
        <v>0.7678571428571429</v>
      </c>
      <c r="Q49" s="49">
        <f t="shared" si="7"/>
        <v>0.8125</v>
      </c>
      <c r="R49" s="49">
        <f>SUM(R4:R47)/(R48*1)</f>
        <v>0.90909090909090906</v>
      </c>
      <c r="S49" s="49">
        <f>SUM(S4:S47)/(S48*1)</f>
        <v>1</v>
      </c>
      <c r="T49" s="49">
        <f t="shared" si="7"/>
        <v>0.54761904761904767</v>
      </c>
      <c r="U49" s="49">
        <f t="shared" si="7"/>
        <v>0.83333333333333337</v>
      </c>
      <c r="V49" s="49">
        <f>SUM(V4:V47)/(V48*11)</f>
        <v>0.84090909090909094</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47"/>
    <dataValidation type="list" allowBlank="1" showInputMessage="1" showErrorMessage="1" sqref="H4:I47 P4:Q47 L4:M47 T4:U47">
      <formula1>балл2</formula1>
    </dataValidation>
    <dataValidation type="list" allowBlank="1" showInputMessage="1" showErrorMessage="1" sqref="J4:K47 N4:O47 R4:S47">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4"/>
  <dimension ref="A1:Y56"/>
  <sheetViews>
    <sheetView topLeftCell="C40" workbookViewId="0">
      <selection activeCell="H55" sqref="H55:V56"/>
    </sheetView>
  </sheetViews>
  <sheetFormatPr defaultRowHeight="15" x14ac:dyDescent="0.25"/>
  <cols>
    <col min="1" max="1" width="16.5703125" customWidth="1"/>
    <col min="2" max="2" width="24.140625" customWidth="1"/>
    <col min="3" max="3" width="9.42578125" customWidth="1"/>
    <col min="4" max="4" width="14.85546875" customWidth="1"/>
    <col min="5" max="5" width="13.85546875" style="14" customWidth="1"/>
    <col min="6" max="6" width="12.42578125" style="14" customWidth="1"/>
    <col min="7" max="7" width="15" style="14" customWidth="1"/>
    <col min="8" max="9" width="7.28515625" style="15" customWidth="1"/>
    <col min="10" max="11" width="7.28515625" style="16" customWidth="1"/>
    <col min="12" max="13" width="7.28515625" style="15" customWidth="1"/>
    <col min="14" max="15" width="7.28515625" style="16" customWidth="1"/>
    <col min="16" max="17" width="7.28515625" style="15" customWidth="1"/>
    <col min="18" max="19" width="7.28515625" style="16" customWidth="1"/>
    <col min="20" max="21" width="7.285156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66</v>
      </c>
      <c r="C4" s="6">
        <f>VLOOKUP(B4,[32]Списки!$C$1:$E$40,2,FALSE)</f>
        <v>11698</v>
      </c>
      <c r="D4" s="6" t="str">
        <f>VLOOKUP(B4,[32]Списки!$C$1:$E$40,3,FALSE)</f>
        <v>прогимназия</v>
      </c>
      <c r="E4" s="7" t="s">
        <v>22</v>
      </c>
      <c r="F4" s="8">
        <v>62</v>
      </c>
      <c r="G4" s="8">
        <v>51</v>
      </c>
      <c r="H4" s="9"/>
      <c r="I4" s="9">
        <v>2</v>
      </c>
      <c r="J4" s="10">
        <v>1</v>
      </c>
      <c r="K4" s="10"/>
      <c r="L4" s="9">
        <v>2</v>
      </c>
      <c r="M4" s="9"/>
      <c r="N4" s="10"/>
      <c r="O4" s="10">
        <v>1</v>
      </c>
      <c r="P4" s="9"/>
      <c r="Q4" s="9">
        <v>2</v>
      </c>
      <c r="R4" s="10">
        <v>1</v>
      </c>
      <c r="S4" s="10"/>
      <c r="T4" s="9"/>
      <c r="U4" s="9">
        <v>2</v>
      </c>
      <c r="V4" s="11">
        <f>IF(COUNTBLANK(H4:U4)&lt;=7,SUM(H4:U4),"Не писал")</f>
        <v>11</v>
      </c>
      <c r="X4" s="118">
        <v>0</v>
      </c>
      <c r="Y4" s="50">
        <f>COUNTIF(V$4:V142,X4)</f>
        <v>1</v>
      </c>
    </row>
    <row r="5" spans="1:25" x14ac:dyDescent="0.25">
      <c r="A5" s="4" t="str">
        <f t="shared" ref="A5:A21" si="0">A4</f>
        <v>Московский</v>
      </c>
      <c r="B5" s="12" t="str">
        <f t="shared" ref="B5:G20" si="1">B4</f>
        <v>ГБОУ прогимназия №698</v>
      </c>
      <c r="C5" s="6">
        <f t="shared" si="1"/>
        <v>11698</v>
      </c>
      <c r="D5" s="6" t="str">
        <f t="shared" si="1"/>
        <v>прогимназия</v>
      </c>
      <c r="E5" s="8" t="str">
        <f t="shared" si="1"/>
        <v>2а</v>
      </c>
      <c r="F5" s="8">
        <f t="shared" si="1"/>
        <v>62</v>
      </c>
      <c r="G5" s="8">
        <f t="shared" si="1"/>
        <v>51</v>
      </c>
      <c r="H5" s="9">
        <v>2</v>
      </c>
      <c r="I5" s="9"/>
      <c r="J5" s="10">
        <v>1</v>
      </c>
      <c r="K5" s="10"/>
      <c r="L5" s="9">
        <v>1</v>
      </c>
      <c r="M5" s="9"/>
      <c r="N5" s="10">
        <v>1</v>
      </c>
      <c r="O5" s="10"/>
      <c r="P5" s="9">
        <v>2</v>
      </c>
      <c r="Q5" s="9"/>
      <c r="R5" s="10"/>
      <c r="S5" s="10">
        <v>1</v>
      </c>
      <c r="T5" s="9">
        <v>2</v>
      </c>
      <c r="U5" s="9"/>
      <c r="V5" s="11">
        <f t="shared" ref="V5:V30" si="2">IF(COUNTBLANK(H5:U5)&lt;=7,SUM(H5:U5),"Не писал")</f>
        <v>10</v>
      </c>
      <c r="X5" s="118">
        <v>1</v>
      </c>
      <c r="Y5" s="50">
        <f>COUNTIF(V$4:V143,X5)</f>
        <v>0</v>
      </c>
    </row>
    <row r="6" spans="1:25" x14ac:dyDescent="0.25">
      <c r="A6" s="4" t="str">
        <f t="shared" si="0"/>
        <v>Московский</v>
      </c>
      <c r="B6" s="12" t="str">
        <f t="shared" si="1"/>
        <v>ГБОУ прогимназия №698</v>
      </c>
      <c r="C6" s="6">
        <f t="shared" si="1"/>
        <v>11698</v>
      </c>
      <c r="D6" s="6" t="str">
        <f t="shared" si="1"/>
        <v>прогимназия</v>
      </c>
      <c r="E6" s="8" t="str">
        <f t="shared" si="1"/>
        <v>2а</v>
      </c>
      <c r="F6" s="8">
        <f t="shared" si="1"/>
        <v>62</v>
      </c>
      <c r="G6" s="8">
        <f t="shared" si="1"/>
        <v>51</v>
      </c>
      <c r="H6" s="9"/>
      <c r="I6" s="9">
        <v>2</v>
      </c>
      <c r="J6" s="10">
        <v>1</v>
      </c>
      <c r="K6" s="10"/>
      <c r="L6" s="9">
        <v>2</v>
      </c>
      <c r="M6" s="9"/>
      <c r="N6" s="10">
        <v>1</v>
      </c>
      <c r="O6" s="10"/>
      <c r="P6" s="9">
        <v>2</v>
      </c>
      <c r="Q6" s="9"/>
      <c r="R6" s="10"/>
      <c r="S6" s="10">
        <v>1</v>
      </c>
      <c r="T6" s="9"/>
      <c r="U6" s="9">
        <v>2</v>
      </c>
      <c r="V6" s="11">
        <f t="shared" si="2"/>
        <v>11</v>
      </c>
      <c r="X6" s="118">
        <v>2</v>
      </c>
      <c r="Y6" s="50">
        <f>COUNTIF(V$4:V144,X6)</f>
        <v>0</v>
      </c>
    </row>
    <row r="7" spans="1:25" x14ac:dyDescent="0.25">
      <c r="A7" s="4" t="str">
        <f t="shared" si="0"/>
        <v>Московский</v>
      </c>
      <c r="B7" s="12" t="str">
        <f t="shared" si="1"/>
        <v>ГБОУ прогимназия №698</v>
      </c>
      <c r="C7" s="6">
        <f t="shared" si="1"/>
        <v>11698</v>
      </c>
      <c r="D7" s="6" t="str">
        <f t="shared" si="1"/>
        <v>прогимназия</v>
      </c>
      <c r="E7" s="8" t="str">
        <f t="shared" si="1"/>
        <v>2а</v>
      </c>
      <c r="F7" s="8">
        <f t="shared" si="1"/>
        <v>62</v>
      </c>
      <c r="G7" s="8">
        <f t="shared" si="1"/>
        <v>51</v>
      </c>
      <c r="H7" s="9"/>
      <c r="I7" s="9">
        <v>2</v>
      </c>
      <c r="J7" s="10">
        <v>1</v>
      </c>
      <c r="K7" s="10"/>
      <c r="L7" s="9"/>
      <c r="M7" s="9">
        <v>2</v>
      </c>
      <c r="N7" s="10"/>
      <c r="O7" s="10">
        <v>1</v>
      </c>
      <c r="P7" s="9">
        <v>2</v>
      </c>
      <c r="Q7" s="9"/>
      <c r="R7" s="10"/>
      <c r="S7" s="10">
        <v>1</v>
      </c>
      <c r="T7" s="9">
        <v>1</v>
      </c>
      <c r="U7" s="9"/>
      <c r="V7" s="11">
        <f t="shared" si="2"/>
        <v>10</v>
      </c>
      <c r="X7" s="118">
        <v>3</v>
      </c>
      <c r="Y7" s="50">
        <f>COUNTIF(V$4:V145,X7)</f>
        <v>0</v>
      </c>
    </row>
    <row r="8" spans="1:25" x14ac:dyDescent="0.25">
      <c r="A8" s="4" t="str">
        <f t="shared" si="0"/>
        <v>Московский</v>
      </c>
      <c r="B8" s="12" t="str">
        <f t="shared" si="1"/>
        <v>ГБОУ прогимназия №698</v>
      </c>
      <c r="C8" s="6">
        <f t="shared" si="1"/>
        <v>11698</v>
      </c>
      <c r="D8" s="6" t="str">
        <f t="shared" si="1"/>
        <v>прогимназия</v>
      </c>
      <c r="E8" s="8" t="str">
        <f t="shared" si="1"/>
        <v>2а</v>
      </c>
      <c r="F8" s="8">
        <f t="shared" si="1"/>
        <v>62</v>
      </c>
      <c r="G8" s="8">
        <f t="shared" si="1"/>
        <v>51</v>
      </c>
      <c r="H8" s="9"/>
      <c r="I8" s="9">
        <v>2</v>
      </c>
      <c r="J8" s="10">
        <v>1</v>
      </c>
      <c r="K8" s="10"/>
      <c r="L8" s="9">
        <v>2</v>
      </c>
      <c r="M8" s="9"/>
      <c r="N8" s="10"/>
      <c r="O8" s="10">
        <v>1</v>
      </c>
      <c r="P8" s="9">
        <v>2</v>
      </c>
      <c r="Q8" s="9"/>
      <c r="R8" s="10">
        <v>1</v>
      </c>
      <c r="S8" s="10"/>
      <c r="T8" s="9"/>
      <c r="U8" s="9">
        <v>1</v>
      </c>
      <c r="V8" s="11">
        <f t="shared" si="2"/>
        <v>10</v>
      </c>
      <c r="X8" s="118">
        <v>4</v>
      </c>
      <c r="Y8" s="50">
        <f>COUNTIF(V$4:V146,X8)</f>
        <v>0</v>
      </c>
    </row>
    <row r="9" spans="1:25" x14ac:dyDescent="0.25">
      <c r="A9" s="4" t="str">
        <f t="shared" si="0"/>
        <v>Московский</v>
      </c>
      <c r="B9" s="12" t="str">
        <f t="shared" si="1"/>
        <v>ГБОУ прогимназия №698</v>
      </c>
      <c r="C9" s="6">
        <f t="shared" si="1"/>
        <v>11698</v>
      </c>
      <c r="D9" s="6" t="str">
        <f t="shared" si="1"/>
        <v>прогимназия</v>
      </c>
      <c r="E9" s="8" t="str">
        <f t="shared" si="1"/>
        <v>2а</v>
      </c>
      <c r="F9" s="8">
        <f t="shared" si="1"/>
        <v>62</v>
      </c>
      <c r="G9" s="8">
        <f t="shared" si="1"/>
        <v>51</v>
      </c>
      <c r="H9" s="9"/>
      <c r="I9" s="9">
        <v>0</v>
      </c>
      <c r="J9" s="10"/>
      <c r="K9" s="10">
        <v>1</v>
      </c>
      <c r="L9" s="9">
        <v>2</v>
      </c>
      <c r="M9" s="9"/>
      <c r="N9" s="10">
        <v>1</v>
      </c>
      <c r="O9" s="10"/>
      <c r="P9" s="9"/>
      <c r="Q9" s="9">
        <v>2</v>
      </c>
      <c r="R9" s="10"/>
      <c r="S9" s="10">
        <v>1</v>
      </c>
      <c r="T9" s="9"/>
      <c r="U9" s="9">
        <v>1</v>
      </c>
      <c r="V9" s="11">
        <f t="shared" si="2"/>
        <v>8</v>
      </c>
      <c r="X9" s="118">
        <v>5</v>
      </c>
      <c r="Y9" s="50">
        <f>COUNTIF(V$4:V147,X9)</f>
        <v>0</v>
      </c>
    </row>
    <row r="10" spans="1:25" x14ac:dyDescent="0.25">
      <c r="A10" s="4" t="str">
        <f t="shared" si="0"/>
        <v>Московский</v>
      </c>
      <c r="B10" s="12" t="str">
        <f t="shared" si="1"/>
        <v>ГБОУ прогимназия №698</v>
      </c>
      <c r="C10" s="6">
        <f t="shared" si="1"/>
        <v>11698</v>
      </c>
      <c r="D10" s="6" t="str">
        <f t="shared" si="1"/>
        <v>прогимназия</v>
      </c>
      <c r="E10" s="8" t="str">
        <f t="shared" si="1"/>
        <v>2а</v>
      </c>
      <c r="F10" s="8">
        <f t="shared" si="1"/>
        <v>62</v>
      </c>
      <c r="G10" s="8">
        <f t="shared" si="1"/>
        <v>51</v>
      </c>
      <c r="H10" s="9"/>
      <c r="I10" s="9">
        <v>2</v>
      </c>
      <c r="J10" s="10">
        <v>1</v>
      </c>
      <c r="K10" s="10"/>
      <c r="L10" s="9">
        <v>2</v>
      </c>
      <c r="M10" s="9"/>
      <c r="N10" s="10"/>
      <c r="O10" s="10">
        <v>1</v>
      </c>
      <c r="P10" s="9">
        <v>2</v>
      </c>
      <c r="Q10" s="9"/>
      <c r="R10" s="10">
        <v>1</v>
      </c>
      <c r="S10" s="10"/>
      <c r="T10" s="9"/>
      <c r="U10" s="9">
        <v>1</v>
      </c>
      <c r="V10" s="11">
        <f t="shared" si="2"/>
        <v>10</v>
      </c>
      <c r="X10" s="118">
        <v>6</v>
      </c>
      <c r="Y10" s="50">
        <f>COUNTIF(V$4:V148,X10)</f>
        <v>3</v>
      </c>
    </row>
    <row r="11" spans="1:25" x14ac:dyDescent="0.25">
      <c r="A11" s="4" t="str">
        <f t="shared" si="0"/>
        <v>Московский</v>
      </c>
      <c r="B11" s="12" t="str">
        <f t="shared" si="1"/>
        <v>ГБОУ прогимназия №698</v>
      </c>
      <c r="C11" s="6">
        <f t="shared" si="1"/>
        <v>11698</v>
      </c>
      <c r="D11" s="6" t="str">
        <f t="shared" si="1"/>
        <v>прогимназия</v>
      </c>
      <c r="E11" s="8" t="str">
        <f t="shared" si="1"/>
        <v>2а</v>
      </c>
      <c r="F11" s="8">
        <f t="shared" si="1"/>
        <v>62</v>
      </c>
      <c r="G11" s="8">
        <f t="shared" si="1"/>
        <v>51</v>
      </c>
      <c r="H11" s="9">
        <v>2</v>
      </c>
      <c r="I11" s="9"/>
      <c r="J11" s="10">
        <v>1</v>
      </c>
      <c r="K11" s="10"/>
      <c r="L11" s="9"/>
      <c r="M11" s="9">
        <v>1</v>
      </c>
      <c r="N11" s="10">
        <v>1</v>
      </c>
      <c r="O11" s="10"/>
      <c r="P11" s="9"/>
      <c r="Q11" s="9">
        <v>2</v>
      </c>
      <c r="R11" s="10">
        <v>1</v>
      </c>
      <c r="S11" s="10"/>
      <c r="T11" s="9">
        <v>0</v>
      </c>
      <c r="U11" s="9"/>
      <c r="V11" s="11">
        <f t="shared" si="2"/>
        <v>8</v>
      </c>
      <c r="X11" s="118">
        <v>7</v>
      </c>
      <c r="Y11" s="50">
        <f>COUNTIF(V$4:V149,X11)</f>
        <v>1</v>
      </c>
    </row>
    <row r="12" spans="1:25" x14ac:dyDescent="0.25">
      <c r="A12" s="4" t="str">
        <f t="shared" si="0"/>
        <v>Московский</v>
      </c>
      <c r="B12" s="12" t="str">
        <f t="shared" si="1"/>
        <v>ГБОУ прогимназия №698</v>
      </c>
      <c r="C12" s="6">
        <f t="shared" si="1"/>
        <v>11698</v>
      </c>
      <c r="D12" s="6" t="str">
        <f t="shared" si="1"/>
        <v>прогимназия</v>
      </c>
      <c r="E12" s="8" t="str">
        <f t="shared" si="1"/>
        <v>2а</v>
      </c>
      <c r="F12" s="8">
        <f t="shared" si="1"/>
        <v>62</v>
      </c>
      <c r="G12" s="8">
        <f t="shared" si="1"/>
        <v>51</v>
      </c>
      <c r="H12" s="9"/>
      <c r="I12" s="9">
        <v>2</v>
      </c>
      <c r="J12" s="10"/>
      <c r="K12" s="10">
        <v>1</v>
      </c>
      <c r="L12" s="9">
        <v>2</v>
      </c>
      <c r="M12" s="9"/>
      <c r="N12" s="10"/>
      <c r="O12" s="10">
        <v>1</v>
      </c>
      <c r="P12" s="9"/>
      <c r="Q12" s="9">
        <v>2</v>
      </c>
      <c r="R12" s="10"/>
      <c r="S12" s="10">
        <v>1</v>
      </c>
      <c r="T12" s="9"/>
      <c r="U12" s="9">
        <v>0</v>
      </c>
      <c r="V12" s="11">
        <f t="shared" si="2"/>
        <v>9</v>
      </c>
      <c r="X12" s="118">
        <v>8</v>
      </c>
      <c r="Y12" s="50">
        <f>COUNTIF(V$4:V150,X12)</f>
        <v>6</v>
      </c>
    </row>
    <row r="13" spans="1:25" x14ac:dyDescent="0.25">
      <c r="A13" s="4" t="str">
        <f t="shared" si="0"/>
        <v>Московский</v>
      </c>
      <c r="B13" s="12" t="str">
        <f t="shared" si="1"/>
        <v>ГБОУ прогимназия №698</v>
      </c>
      <c r="C13" s="6">
        <f t="shared" si="1"/>
        <v>11698</v>
      </c>
      <c r="D13" s="6" t="str">
        <f t="shared" si="1"/>
        <v>прогимназия</v>
      </c>
      <c r="E13" s="8" t="str">
        <f t="shared" si="1"/>
        <v>2а</v>
      </c>
      <c r="F13" s="8">
        <f t="shared" si="1"/>
        <v>62</v>
      </c>
      <c r="G13" s="8">
        <f t="shared" si="1"/>
        <v>51</v>
      </c>
      <c r="H13" s="9"/>
      <c r="I13" s="9">
        <v>2</v>
      </c>
      <c r="J13" s="10"/>
      <c r="K13" s="10">
        <v>1</v>
      </c>
      <c r="L13" s="9"/>
      <c r="M13" s="9">
        <v>2</v>
      </c>
      <c r="N13" s="10">
        <v>1</v>
      </c>
      <c r="O13" s="10"/>
      <c r="P13" s="9">
        <v>2</v>
      </c>
      <c r="Q13" s="9"/>
      <c r="R13" s="10">
        <v>1</v>
      </c>
      <c r="S13" s="10"/>
      <c r="T13" s="9"/>
      <c r="U13" s="9">
        <v>0</v>
      </c>
      <c r="V13" s="11">
        <f t="shared" si="2"/>
        <v>9</v>
      </c>
      <c r="X13" s="118">
        <v>9</v>
      </c>
      <c r="Y13" s="50">
        <f>COUNTIF(V$4:V151,X13)</f>
        <v>9</v>
      </c>
    </row>
    <row r="14" spans="1:25" x14ac:dyDescent="0.25">
      <c r="A14" s="4" t="str">
        <f t="shared" si="0"/>
        <v>Московский</v>
      </c>
      <c r="B14" s="12" t="str">
        <f t="shared" si="1"/>
        <v>ГБОУ прогимназия №698</v>
      </c>
      <c r="C14" s="6">
        <f t="shared" si="1"/>
        <v>11698</v>
      </c>
      <c r="D14" s="6" t="str">
        <f t="shared" si="1"/>
        <v>прогимназия</v>
      </c>
      <c r="E14" s="8" t="str">
        <f t="shared" si="1"/>
        <v>2а</v>
      </c>
      <c r="F14" s="8">
        <f t="shared" si="1"/>
        <v>62</v>
      </c>
      <c r="G14" s="8">
        <f t="shared" si="1"/>
        <v>51</v>
      </c>
      <c r="H14" s="9"/>
      <c r="I14" s="9">
        <v>2</v>
      </c>
      <c r="J14" s="10">
        <v>1</v>
      </c>
      <c r="K14" s="10"/>
      <c r="L14" s="9"/>
      <c r="M14" s="9">
        <v>2</v>
      </c>
      <c r="N14" s="10"/>
      <c r="O14" s="10">
        <v>1</v>
      </c>
      <c r="P14" s="9"/>
      <c r="Q14" s="9">
        <v>2</v>
      </c>
      <c r="R14" s="10"/>
      <c r="S14" s="10">
        <v>1</v>
      </c>
      <c r="T14" s="9"/>
      <c r="U14" s="9">
        <v>2</v>
      </c>
      <c r="V14" s="11">
        <f t="shared" si="2"/>
        <v>11</v>
      </c>
      <c r="X14" s="118">
        <v>10</v>
      </c>
      <c r="Y14" s="50">
        <f>COUNTIF(V$4:V152,X14)</f>
        <v>20</v>
      </c>
    </row>
    <row r="15" spans="1:25" x14ac:dyDescent="0.25">
      <c r="A15" s="4" t="str">
        <f t="shared" si="0"/>
        <v>Московский</v>
      </c>
      <c r="B15" s="12" t="str">
        <f t="shared" si="1"/>
        <v>ГБОУ прогимназия №698</v>
      </c>
      <c r="C15" s="6">
        <f t="shared" si="1"/>
        <v>11698</v>
      </c>
      <c r="D15" s="6" t="str">
        <f t="shared" si="1"/>
        <v>прогимназия</v>
      </c>
      <c r="E15" s="8" t="str">
        <f t="shared" si="1"/>
        <v>2а</v>
      </c>
      <c r="F15" s="8">
        <f t="shared" si="1"/>
        <v>62</v>
      </c>
      <c r="G15" s="8">
        <f t="shared" si="1"/>
        <v>51</v>
      </c>
      <c r="H15" s="9"/>
      <c r="I15" s="9">
        <v>2</v>
      </c>
      <c r="J15" s="10">
        <v>1</v>
      </c>
      <c r="K15" s="10"/>
      <c r="L15" s="9"/>
      <c r="M15" s="9">
        <v>2</v>
      </c>
      <c r="N15" s="10">
        <v>1</v>
      </c>
      <c r="O15" s="10"/>
      <c r="P15" s="9"/>
      <c r="Q15" s="9">
        <v>2</v>
      </c>
      <c r="R15" s="10">
        <v>1</v>
      </c>
      <c r="S15" s="10"/>
      <c r="T15" s="9"/>
      <c r="U15" s="9">
        <v>1</v>
      </c>
      <c r="V15" s="11">
        <f t="shared" si="2"/>
        <v>10</v>
      </c>
      <c r="X15" s="118">
        <v>11</v>
      </c>
      <c r="Y15" s="50">
        <f>COUNTIF(V$4:V153,X15)</f>
        <v>11</v>
      </c>
    </row>
    <row r="16" spans="1:25" x14ac:dyDescent="0.25">
      <c r="A16" s="4" t="str">
        <f t="shared" si="0"/>
        <v>Московский</v>
      </c>
      <c r="B16" s="12" t="str">
        <f t="shared" si="1"/>
        <v>ГБОУ прогимназия №698</v>
      </c>
      <c r="C16" s="6">
        <f t="shared" si="1"/>
        <v>11698</v>
      </c>
      <c r="D16" s="6" t="str">
        <f t="shared" si="1"/>
        <v>прогимназия</v>
      </c>
      <c r="E16" s="8" t="str">
        <f t="shared" si="1"/>
        <v>2а</v>
      </c>
      <c r="F16" s="8">
        <f t="shared" si="1"/>
        <v>62</v>
      </c>
      <c r="G16" s="8">
        <f t="shared" si="1"/>
        <v>51</v>
      </c>
      <c r="H16" s="9"/>
      <c r="I16" s="9">
        <v>2</v>
      </c>
      <c r="J16" s="10">
        <v>1</v>
      </c>
      <c r="K16" s="10"/>
      <c r="L16" s="9"/>
      <c r="M16" s="9">
        <v>2</v>
      </c>
      <c r="N16" s="10">
        <v>1</v>
      </c>
      <c r="O16" s="10"/>
      <c r="P16" s="9"/>
      <c r="Q16" s="9">
        <v>2</v>
      </c>
      <c r="R16" s="10">
        <v>1</v>
      </c>
      <c r="S16" s="10"/>
      <c r="T16" s="9"/>
      <c r="U16" s="9">
        <v>1</v>
      </c>
      <c r="V16" s="11">
        <f t="shared" si="2"/>
        <v>10</v>
      </c>
      <c r="Y16" s="156">
        <f>SUM(Y4:Y15)</f>
        <v>51</v>
      </c>
    </row>
    <row r="17" spans="1:22" x14ac:dyDescent="0.25">
      <c r="A17" s="4" t="str">
        <f t="shared" si="0"/>
        <v>Московский</v>
      </c>
      <c r="B17" s="12" t="str">
        <f t="shared" si="1"/>
        <v>ГБОУ прогимназия №698</v>
      </c>
      <c r="C17" s="6">
        <f t="shared" si="1"/>
        <v>11698</v>
      </c>
      <c r="D17" s="6" t="str">
        <f t="shared" si="1"/>
        <v>прогимназия</v>
      </c>
      <c r="E17" s="8" t="str">
        <f t="shared" si="1"/>
        <v>2а</v>
      </c>
      <c r="F17" s="8">
        <f t="shared" si="1"/>
        <v>62</v>
      </c>
      <c r="G17" s="8">
        <f t="shared" si="1"/>
        <v>51</v>
      </c>
      <c r="H17" s="9"/>
      <c r="I17" s="9">
        <v>2</v>
      </c>
      <c r="J17" s="10">
        <v>1</v>
      </c>
      <c r="K17" s="10"/>
      <c r="L17" s="9">
        <v>1</v>
      </c>
      <c r="M17" s="9"/>
      <c r="N17" s="10"/>
      <c r="O17" s="10">
        <v>1</v>
      </c>
      <c r="P17" s="9"/>
      <c r="Q17" s="9">
        <v>2</v>
      </c>
      <c r="R17" s="10">
        <v>1</v>
      </c>
      <c r="S17" s="10"/>
      <c r="T17" s="9">
        <v>2</v>
      </c>
      <c r="U17" s="9"/>
      <c r="V17" s="11">
        <f t="shared" si="2"/>
        <v>10</v>
      </c>
    </row>
    <row r="18" spans="1:22" x14ac:dyDescent="0.25">
      <c r="A18" s="4" t="str">
        <f t="shared" si="0"/>
        <v>Московский</v>
      </c>
      <c r="B18" s="12" t="str">
        <f t="shared" si="1"/>
        <v>ГБОУ прогимназия №698</v>
      </c>
      <c r="C18" s="6">
        <f t="shared" si="1"/>
        <v>11698</v>
      </c>
      <c r="D18" s="6" t="str">
        <f t="shared" si="1"/>
        <v>прогимназия</v>
      </c>
      <c r="E18" s="8" t="str">
        <f t="shared" si="1"/>
        <v>2а</v>
      </c>
      <c r="F18" s="8">
        <f t="shared" si="1"/>
        <v>62</v>
      </c>
      <c r="G18" s="8">
        <f t="shared" si="1"/>
        <v>51</v>
      </c>
      <c r="H18" s="9">
        <v>2</v>
      </c>
      <c r="I18" s="9"/>
      <c r="J18" s="10">
        <v>1</v>
      </c>
      <c r="K18" s="10"/>
      <c r="L18" s="9"/>
      <c r="M18" s="9">
        <v>1</v>
      </c>
      <c r="N18" s="10"/>
      <c r="O18" s="10">
        <v>0</v>
      </c>
      <c r="P18" s="9">
        <v>2</v>
      </c>
      <c r="Q18" s="9"/>
      <c r="R18" s="10">
        <v>1</v>
      </c>
      <c r="S18" s="10"/>
      <c r="T18" s="9"/>
      <c r="U18" s="9">
        <v>1</v>
      </c>
      <c r="V18" s="11">
        <f t="shared" si="2"/>
        <v>8</v>
      </c>
    </row>
    <row r="19" spans="1:22" x14ac:dyDescent="0.25">
      <c r="A19" s="4" t="str">
        <f t="shared" si="0"/>
        <v>Московский</v>
      </c>
      <c r="B19" s="12" t="str">
        <f t="shared" si="1"/>
        <v>ГБОУ прогимназия №698</v>
      </c>
      <c r="C19" s="6">
        <f t="shared" si="1"/>
        <v>11698</v>
      </c>
      <c r="D19" s="6" t="str">
        <f t="shared" si="1"/>
        <v>прогимназия</v>
      </c>
      <c r="E19" s="8" t="str">
        <f t="shared" si="1"/>
        <v>2а</v>
      </c>
      <c r="F19" s="8">
        <f t="shared" si="1"/>
        <v>62</v>
      </c>
      <c r="G19" s="8">
        <f t="shared" si="1"/>
        <v>51</v>
      </c>
      <c r="H19" s="9">
        <v>2</v>
      </c>
      <c r="I19" s="9"/>
      <c r="J19" s="10">
        <v>1</v>
      </c>
      <c r="K19" s="10"/>
      <c r="L19" s="9">
        <v>2</v>
      </c>
      <c r="M19" s="9"/>
      <c r="N19" s="10">
        <v>1</v>
      </c>
      <c r="O19" s="10"/>
      <c r="P19" s="9">
        <v>2</v>
      </c>
      <c r="Q19" s="9"/>
      <c r="R19" s="10"/>
      <c r="S19" s="10">
        <v>1</v>
      </c>
      <c r="T19" s="9"/>
      <c r="U19" s="9">
        <v>1</v>
      </c>
      <c r="V19" s="11">
        <f t="shared" si="2"/>
        <v>10</v>
      </c>
    </row>
    <row r="20" spans="1:22" x14ac:dyDescent="0.25">
      <c r="A20" s="4" t="str">
        <f t="shared" si="0"/>
        <v>Московский</v>
      </c>
      <c r="B20" s="12" t="str">
        <f t="shared" si="1"/>
        <v>ГБОУ прогимназия №698</v>
      </c>
      <c r="C20" s="6">
        <f t="shared" si="1"/>
        <v>11698</v>
      </c>
      <c r="D20" s="6" t="str">
        <f t="shared" si="1"/>
        <v>прогимназия</v>
      </c>
      <c r="E20" s="8" t="str">
        <f t="shared" si="1"/>
        <v>2а</v>
      </c>
      <c r="F20" s="8">
        <f t="shared" si="1"/>
        <v>62</v>
      </c>
      <c r="G20" s="8">
        <f t="shared" si="1"/>
        <v>51</v>
      </c>
      <c r="H20" s="9">
        <v>2</v>
      </c>
      <c r="I20" s="9"/>
      <c r="J20" s="10"/>
      <c r="K20" s="10">
        <v>1</v>
      </c>
      <c r="L20" s="9"/>
      <c r="M20" s="9">
        <v>2</v>
      </c>
      <c r="N20" s="10">
        <v>1</v>
      </c>
      <c r="O20" s="10"/>
      <c r="P20" s="9"/>
      <c r="Q20" s="9">
        <v>2</v>
      </c>
      <c r="R20" s="10"/>
      <c r="S20" s="10">
        <v>1</v>
      </c>
      <c r="T20" s="9"/>
      <c r="U20" s="9">
        <v>2</v>
      </c>
      <c r="V20" s="11">
        <f t="shared" si="2"/>
        <v>11</v>
      </c>
    </row>
    <row r="21" spans="1:22" x14ac:dyDescent="0.25">
      <c r="A21" s="4" t="str">
        <f t="shared" si="0"/>
        <v>Московский</v>
      </c>
      <c r="B21" s="12" t="str">
        <f t="shared" ref="B21:G21" si="3">B20</f>
        <v>ГБОУ прогимназия №698</v>
      </c>
      <c r="C21" s="6">
        <f t="shared" si="3"/>
        <v>11698</v>
      </c>
      <c r="D21" s="6" t="str">
        <f t="shared" si="3"/>
        <v>прогимназия</v>
      </c>
      <c r="E21" s="8" t="str">
        <f t="shared" si="3"/>
        <v>2а</v>
      </c>
      <c r="F21" s="8">
        <f t="shared" si="3"/>
        <v>62</v>
      </c>
      <c r="G21" s="8">
        <f t="shared" si="3"/>
        <v>51</v>
      </c>
      <c r="H21" s="9">
        <v>2</v>
      </c>
      <c r="I21" s="9"/>
      <c r="J21" s="10"/>
      <c r="K21" s="10">
        <v>1</v>
      </c>
      <c r="L21" s="9">
        <v>2</v>
      </c>
      <c r="M21" s="9"/>
      <c r="N21" s="10">
        <v>1</v>
      </c>
      <c r="O21" s="10"/>
      <c r="P21" s="9">
        <v>2</v>
      </c>
      <c r="Q21" s="9"/>
      <c r="R21" s="10"/>
      <c r="S21" s="10">
        <v>1</v>
      </c>
      <c r="T21" s="9">
        <v>1</v>
      </c>
      <c r="U21" s="9"/>
      <c r="V21" s="11">
        <f t="shared" si="2"/>
        <v>10</v>
      </c>
    </row>
    <row r="22" spans="1:22" x14ac:dyDescent="0.25">
      <c r="A22" s="4" t="str">
        <f t="shared" ref="A22:G37" si="4">A21</f>
        <v>Московский</v>
      </c>
      <c r="B22" s="12" t="str">
        <f t="shared" si="4"/>
        <v>ГБОУ прогимназия №698</v>
      </c>
      <c r="C22" s="6">
        <f t="shared" si="4"/>
        <v>11698</v>
      </c>
      <c r="D22" s="6" t="str">
        <f t="shared" si="4"/>
        <v>прогимназия</v>
      </c>
      <c r="E22" s="8" t="str">
        <f t="shared" si="4"/>
        <v>2а</v>
      </c>
      <c r="F22" s="8">
        <f t="shared" si="4"/>
        <v>62</v>
      </c>
      <c r="G22" s="8">
        <f t="shared" si="4"/>
        <v>51</v>
      </c>
      <c r="H22" s="9"/>
      <c r="I22" s="9">
        <v>2</v>
      </c>
      <c r="J22" s="10"/>
      <c r="K22" s="10">
        <v>1</v>
      </c>
      <c r="L22" s="9">
        <v>2</v>
      </c>
      <c r="M22" s="9"/>
      <c r="N22" s="10"/>
      <c r="O22" s="10">
        <v>1</v>
      </c>
      <c r="P22" s="9"/>
      <c r="Q22" s="9">
        <v>2</v>
      </c>
      <c r="R22" s="10"/>
      <c r="S22" s="10">
        <v>1</v>
      </c>
      <c r="T22" s="9">
        <v>0</v>
      </c>
      <c r="U22" s="9"/>
      <c r="V22" s="11">
        <f t="shared" si="2"/>
        <v>9</v>
      </c>
    </row>
    <row r="23" spans="1:22" x14ac:dyDescent="0.25">
      <c r="A23" s="4" t="str">
        <f t="shared" si="4"/>
        <v>Московский</v>
      </c>
      <c r="B23" s="12" t="str">
        <f t="shared" si="4"/>
        <v>ГБОУ прогимназия №698</v>
      </c>
      <c r="C23" s="6">
        <f t="shared" si="4"/>
        <v>11698</v>
      </c>
      <c r="D23" s="6" t="str">
        <f t="shared" si="4"/>
        <v>прогимназия</v>
      </c>
      <c r="E23" s="8" t="str">
        <f t="shared" si="4"/>
        <v>2а</v>
      </c>
      <c r="F23" s="8">
        <f t="shared" si="4"/>
        <v>62</v>
      </c>
      <c r="G23" s="8">
        <f t="shared" si="4"/>
        <v>51</v>
      </c>
      <c r="H23" s="9">
        <v>2</v>
      </c>
      <c r="I23" s="9"/>
      <c r="J23" s="10">
        <v>1</v>
      </c>
      <c r="K23" s="10"/>
      <c r="L23" s="9"/>
      <c r="M23" s="9">
        <v>2</v>
      </c>
      <c r="N23" s="10">
        <v>1</v>
      </c>
      <c r="O23" s="10"/>
      <c r="P23" s="9"/>
      <c r="Q23" s="9">
        <v>2</v>
      </c>
      <c r="R23" s="10"/>
      <c r="S23" s="10">
        <v>1</v>
      </c>
      <c r="T23" s="9"/>
      <c r="U23" s="9">
        <v>2</v>
      </c>
      <c r="V23" s="11">
        <f t="shared" si="2"/>
        <v>11</v>
      </c>
    </row>
    <row r="24" spans="1:22" x14ac:dyDescent="0.25">
      <c r="A24" s="4" t="str">
        <f t="shared" si="4"/>
        <v>Московский</v>
      </c>
      <c r="B24" s="12" t="str">
        <f t="shared" si="4"/>
        <v>ГБОУ прогимназия №698</v>
      </c>
      <c r="C24" s="6">
        <f t="shared" si="4"/>
        <v>11698</v>
      </c>
      <c r="D24" s="6" t="str">
        <f t="shared" si="4"/>
        <v>прогимназия</v>
      </c>
      <c r="E24" s="8" t="str">
        <f t="shared" si="4"/>
        <v>2а</v>
      </c>
      <c r="F24" s="8">
        <f t="shared" si="4"/>
        <v>62</v>
      </c>
      <c r="G24" s="8">
        <f t="shared" si="4"/>
        <v>51</v>
      </c>
      <c r="H24" s="9"/>
      <c r="I24" s="9">
        <v>2</v>
      </c>
      <c r="J24" s="10"/>
      <c r="K24" s="10">
        <v>1</v>
      </c>
      <c r="L24" s="9"/>
      <c r="M24" s="9">
        <v>2</v>
      </c>
      <c r="N24" s="10"/>
      <c r="O24" s="10">
        <v>1</v>
      </c>
      <c r="P24" s="9"/>
      <c r="Q24" s="9">
        <v>1</v>
      </c>
      <c r="R24" s="10"/>
      <c r="S24" s="10">
        <v>1</v>
      </c>
      <c r="T24" s="9"/>
      <c r="U24" s="9">
        <v>2</v>
      </c>
      <c r="V24" s="11">
        <f t="shared" si="2"/>
        <v>10</v>
      </c>
    </row>
    <row r="25" spans="1:22" x14ac:dyDescent="0.25">
      <c r="A25" s="4" t="str">
        <f t="shared" si="4"/>
        <v>Московский</v>
      </c>
      <c r="B25" s="12" t="str">
        <f t="shared" si="4"/>
        <v>ГБОУ прогимназия №698</v>
      </c>
      <c r="C25" s="6">
        <f t="shared" si="4"/>
        <v>11698</v>
      </c>
      <c r="D25" s="6" t="str">
        <f t="shared" si="4"/>
        <v>прогимназия</v>
      </c>
      <c r="E25" s="8" t="str">
        <f t="shared" si="4"/>
        <v>2а</v>
      </c>
      <c r="F25" s="8">
        <f t="shared" si="4"/>
        <v>62</v>
      </c>
      <c r="G25" s="8">
        <f t="shared" si="4"/>
        <v>51</v>
      </c>
      <c r="H25" s="9"/>
      <c r="I25" s="9">
        <v>2</v>
      </c>
      <c r="J25" s="10"/>
      <c r="K25" s="10">
        <v>1</v>
      </c>
      <c r="L25" s="9">
        <v>2</v>
      </c>
      <c r="M25" s="9"/>
      <c r="N25" s="10">
        <v>1</v>
      </c>
      <c r="O25" s="10"/>
      <c r="P25" s="9">
        <v>2</v>
      </c>
      <c r="Q25" s="9"/>
      <c r="R25" s="10"/>
      <c r="S25" s="10">
        <v>1</v>
      </c>
      <c r="T25" s="9"/>
      <c r="U25" s="9">
        <v>1</v>
      </c>
      <c r="V25" s="11">
        <f t="shared" si="2"/>
        <v>10</v>
      </c>
    </row>
    <row r="26" spans="1:22" x14ac:dyDescent="0.25">
      <c r="A26" s="4" t="str">
        <f t="shared" si="4"/>
        <v>Московский</v>
      </c>
      <c r="B26" s="12" t="str">
        <f t="shared" si="4"/>
        <v>ГБОУ прогимназия №698</v>
      </c>
      <c r="C26" s="6">
        <f t="shared" si="4"/>
        <v>11698</v>
      </c>
      <c r="D26" s="6" t="str">
        <f t="shared" si="4"/>
        <v>прогимназия</v>
      </c>
      <c r="E26" s="8" t="str">
        <f t="shared" si="4"/>
        <v>2а</v>
      </c>
      <c r="F26" s="8">
        <f t="shared" si="4"/>
        <v>62</v>
      </c>
      <c r="G26" s="8">
        <f t="shared" si="4"/>
        <v>51</v>
      </c>
      <c r="H26" s="9">
        <v>2</v>
      </c>
      <c r="I26" s="9"/>
      <c r="J26" s="10">
        <v>1</v>
      </c>
      <c r="K26" s="10"/>
      <c r="L26" s="9"/>
      <c r="M26" s="9">
        <v>2</v>
      </c>
      <c r="N26" s="10">
        <v>1</v>
      </c>
      <c r="O26" s="10"/>
      <c r="P26" s="9">
        <v>2</v>
      </c>
      <c r="Q26" s="9"/>
      <c r="R26" s="10"/>
      <c r="S26" s="10">
        <v>1</v>
      </c>
      <c r="T26" s="9"/>
      <c r="U26" s="9">
        <v>2</v>
      </c>
      <c r="V26" s="11">
        <f t="shared" si="2"/>
        <v>11</v>
      </c>
    </row>
    <row r="27" spans="1:22" x14ac:dyDescent="0.25">
      <c r="A27" s="4" t="str">
        <f t="shared" si="4"/>
        <v>Московский</v>
      </c>
      <c r="B27" s="12" t="str">
        <f t="shared" si="4"/>
        <v>ГБОУ прогимназия №698</v>
      </c>
      <c r="C27" s="6">
        <f t="shared" si="4"/>
        <v>11698</v>
      </c>
      <c r="D27" s="6" t="str">
        <f t="shared" si="4"/>
        <v>прогимназия</v>
      </c>
      <c r="E27" s="8" t="str">
        <f t="shared" si="4"/>
        <v>2а</v>
      </c>
      <c r="F27" s="8">
        <f t="shared" si="4"/>
        <v>62</v>
      </c>
      <c r="G27" s="8">
        <f t="shared" si="4"/>
        <v>51</v>
      </c>
      <c r="H27" s="9"/>
      <c r="I27" s="9">
        <v>2</v>
      </c>
      <c r="J27" s="10"/>
      <c r="K27" s="10">
        <v>1</v>
      </c>
      <c r="L27" s="9">
        <v>2</v>
      </c>
      <c r="M27" s="9"/>
      <c r="N27" s="10">
        <v>1</v>
      </c>
      <c r="O27" s="10"/>
      <c r="P27" s="9"/>
      <c r="Q27" s="9">
        <v>0</v>
      </c>
      <c r="R27" s="10">
        <v>1</v>
      </c>
      <c r="S27" s="10"/>
      <c r="T27" s="9">
        <v>0</v>
      </c>
      <c r="U27" s="9"/>
      <c r="V27" s="11">
        <f t="shared" si="2"/>
        <v>7</v>
      </c>
    </row>
    <row r="28" spans="1:22" x14ac:dyDescent="0.25">
      <c r="A28" s="4" t="str">
        <f t="shared" si="4"/>
        <v>Московский</v>
      </c>
      <c r="B28" s="12" t="str">
        <f t="shared" si="4"/>
        <v>ГБОУ прогимназия №698</v>
      </c>
      <c r="C28" s="6">
        <f t="shared" si="4"/>
        <v>11698</v>
      </c>
      <c r="D28" s="6" t="str">
        <f t="shared" si="4"/>
        <v>прогимназия</v>
      </c>
      <c r="E28" s="8" t="str">
        <f t="shared" si="4"/>
        <v>2а</v>
      </c>
      <c r="F28" s="8">
        <f t="shared" si="4"/>
        <v>62</v>
      </c>
      <c r="G28" s="8">
        <f t="shared" si="4"/>
        <v>51</v>
      </c>
      <c r="H28" s="9">
        <v>0</v>
      </c>
      <c r="I28" s="9"/>
      <c r="J28" s="10"/>
      <c r="K28" s="10">
        <v>0</v>
      </c>
      <c r="L28" s="9">
        <v>0</v>
      </c>
      <c r="M28" s="9"/>
      <c r="N28" s="10"/>
      <c r="O28" s="10">
        <v>0</v>
      </c>
      <c r="P28" s="9"/>
      <c r="Q28" s="9">
        <v>0</v>
      </c>
      <c r="R28" s="10">
        <v>0</v>
      </c>
      <c r="S28" s="10"/>
      <c r="T28" s="9"/>
      <c r="U28" s="9">
        <v>0</v>
      </c>
      <c r="V28" s="11">
        <f t="shared" si="2"/>
        <v>0</v>
      </c>
    </row>
    <row r="29" spans="1:22" x14ac:dyDescent="0.25">
      <c r="A29" s="4" t="str">
        <f t="shared" si="4"/>
        <v>Московский</v>
      </c>
      <c r="B29" s="12" t="str">
        <f t="shared" si="4"/>
        <v>ГБОУ прогимназия №698</v>
      </c>
      <c r="C29" s="6">
        <f t="shared" si="4"/>
        <v>11698</v>
      </c>
      <c r="D29" s="6" t="str">
        <f t="shared" si="4"/>
        <v>прогимназия</v>
      </c>
      <c r="E29" s="8" t="str">
        <f t="shared" si="4"/>
        <v>2а</v>
      </c>
      <c r="F29" s="8">
        <f t="shared" si="4"/>
        <v>62</v>
      </c>
      <c r="G29" s="8">
        <f t="shared" si="4"/>
        <v>51</v>
      </c>
      <c r="H29" s="9">
        <v>2</v>
      </c>
      <c r="I29" s="9"/>
      <c r="J29" s="10"/>
      <c r="K29" s="10">
        <v>1</v>
      </c>
      <c r="L29" s="9">
        <v>2</v>
      </c>
      <c r="M29" s="9"/>
      <c r="N29" s="10">
        <v>1</v>
      </c>
      <c r="O29" s="10"/>
      <c r="P29" s="9"/>
      <c r="Q29" s="9">
        <v>2</v>
      </c>
      <c r="R29" s="10">
        <v>1</v>
      </c>
      <c r="S29" s="10"/>
      <c r="T29" s="9">
        <v>1</v>
      </c>
      <c r="U29" s="9"/>
      <c r="V29" s="11">
        <f t="shared" si="2"/>
        <v>10</v>
      </c>
    </row>
    <row r="30" spans="1:22" x14ac:dyDescent="0.25">
      <c r="A30" s="4" t="str">
        <f t="shared" si="4"/>
        <v>Московский</v>
      </c>
      <c r="B30" s="12" t="str">
        <f t="shared" si="4"/>
        <v>ГБОУ прогимназия №698</v>
      </c>
      <c r="C30" s="6">
        <f t="shared" si="4"/>
        <v>11698</v>
      </c>
      <c r="D30" s="6" t="str">
        <f t="shared" si="4"/>
        <v>прогимназия</v>
      </c>
      <c r="E30" s="8" t="str">
        <f t="shared" si="4"/>
        <v>2а</v>
      </c>
      <c r="F30" s="8">
        <f t="shared" si="4"/>
        <v>62</v>
      </c>
      <c r="G30" s="8">
        <f t="shared" si="4"/>
        <v>51</v>
      </c>
      <c r="H30" s="9">
        <v>2</v>
      </c>
      <c r="I30" s="9"/>
      <c r="J30" s="10"/>
      <c r="K30" s="10">
        <v>1</v>
      </c>
      <c r="L30" s="9">
        <v>2</v>
      </c>
      <c r="M30" s="9"/>
      <c r="N30" s="10">
        <v>1</v>
      </c>
      <c r="O30" s="10"/>
      <c r="P30" s="9"/>
      <c r="Q30" s="9">
        <v>2</v>
      </c>
      <c r="R30" s="10">
        <v>1</v>
      </c>
      <c r="S30" s="10"/>
      <c r="T30" s="9">
        <v>2</v>
      </c>
      <c r="U30" s="9"/>
      <c r="V30" s="11">
        <f t="shared" si="2"/>
        <v>11</v>
      </c>
    </row>
    <row r="31" spans="1:22" x14ac:dyDescent="0.25">
      <c r="A31" s="4" t="str">
        <f t="shared" si="4"/>
        <v>Московский</v>
      </c>
      <c r="B31" s="12" t="str">
        <f t="shared" si="4"/>
        <v>ГБОУ прогимназия №698</v>
      </c>
      <c r="C31" s="6">
        <f t="shared" si="4"/>
        <v>11698</v>
      </c>
      <c r="D31" s="6" t="str">
        <f t="shared" si="4"/>
        <v>прогимназия</v>
      </c>
      <c r="E31" s="13" t="s">
        <v>23</v>
      </c>
      <c r="F31" s="8">
        <f t="shared" si="4"/>
        <v>62</v>
      </c>
      <c r="G31" s="8">
        <f t="shared" si="4"/>
        <v>51</v>
      </c>
      <c r="H31" s="9"/>
      <c r="I31" s="9">
        <v>1</v>
      </c>
      <c r="J31" s="10"/>
      <c r="K31" s="10">
        <v>1</v>
      </c>
      <c r="L31" s="9">
        <v>2</v>
      </c>
      <c r="M31" s="9"/>
      <c r="N31" s="10"/>
      <c r="O31" s="10">
        <v>0</v>
      </c>
      <c r="P31" s="9">
        <v>0</v>
      </c>
      <c r="Q31" s="9"/>
      <c r="R31" s="10"/>
      <c r="S31" s="10">
        <v>1</v>
      </c>
      <c r="T31" s="9">
        <v>1</v>
      </c>
      <c r="U31" s="9"/>
      <c r="V31" s="11">
        <f>IF(COUNTBLANK(H31:U31)&lt;=7,SUM(H31:U31),"Не писал")</f>
        <v>6</v>
      </c>
    </row>
    <row r="32" spans="1:22" x14ac:dyDescent="0.25">
      <c r="A32" s="4" t="str">
        <f t="shared" si="4"/>
        <v>Московский</v>
      </c>
      <c r="B32" s="12" t="str">
        <f t="shared" si="4"/>
        <v>ГБОУ прогимназия №698</v>
      </c>
      <c r="C32" s="6">
        <f t="shared" si="4"/>
        <v>11698</v>
      </c>
      <c r="D32" s="6" t="str">
        <f t="shared" si="4"/>
        <v>прогимназия</v>
      </c>
      <c r="E32" s="8" t="str">
        <f t="shared" si="4"/>
        <v>2б</v>
      </c>
      <c r="F32" s="8">
        <f t="shared" si="4"/>
        <v>62</v>
      </c>
      <c r="G32" s="8">
        <f t="shared" si="4"/>
        <v>51</v>
      </c>
      <c r="H32" s="9">
        <v>2</v>
      </c>
      <c r="I32" s="9"/>
      <c r="J32" s="10">
        <v>1</v>
      </c>
      <c r="K32" s="10"/>
      <c r="L32" s="9">
        <v>2</v>
      </c>
      <c r="M32" s="9"/>
      <c r="N32" s="10">
        <v>1</v>
      </c>
      <c r="O32" s="10"/>
      <c r="P32" s="9">
        <v>2</v>
      </c>
      <c r="Q32" s="9"/>
      <c r="R32" s="10">
        <v>1</v>
      </c>
      <c r="S32" s="10"/>
      <c r="T32" s="9"/>
      <c r="U32" s="9">
        <v>2</v>
      </c>
      <c r="V32" s="11">
        <f t="shared" ref="V32:V54" si="5">IF(COUNTBLANK(H32:U32)&lt;=7,SUM(H32:U32),"Не писал")</f>
        <v>11</v>
      </c>
    </row>
    <row r="33" spans="1:22" x14ac:dyDescent="0.25">
      <c r="A33" s="4" t="str">
        <f t="shared" si="4"/>
        <v>Московский</v>
      </c>
      <c r="B33" s="12" t="str">
        <f t="shared" si="4"/>
        <v>ГБОУ прогимназия №698</v>
      </c>
      <c r="C33" s="6">
        <f t="shared" si="4"/>
        <v>11698</v>
      </c>
      <c r="D33" s="6" t="str">
        <f t="shared" si="4"/>
        <v>прогимназия</v>
      </c>
      <c r="E33" s="8" t="str">
        <f t="shared" si="4"/>
        <v>2б</v>
      </c>
      <c r="F33" s="8">
        <f t="shared" si="4"/>
        <v>62</v>
      </c>
      <c r="G33" s="8">
        <f t="shared" si="4"/>
        <v>51</v>
      </c>
      <c r="H33" s="9"/>
      <c r="I33" s="9">
        <v>2</v>
      </c>
      <c r="J33" s="10"/>
      <c r="K33" s="10">
        <v>1</v>
      </c>
      <c r="L33" s="9"/>
      <c r="M33" s="9">
        <v>1</v>
      </c>
      <c r="N33" s="10">
        <v>1</v>
      </c>
      <c r="O33" s="10"/>
      <c r="P33" s="9"/>
      <c r="Q33" s="9">
        <v>2</v>
      </c>
      <c r="R33" s="10">
        <v>1</v>
      </c>
      <c r="S33" s="10"/>
      <c r="T33" s="9"/>
      <c r="U33" s="9">
        <v>2</v>
      </c>
      <c r="V33" s="11">
        <f t="shared" si="5"/>
        <v>10</v>
      </c>
    </row>
    <row r="34" spans="1:22" x14ac:dyDescent="0.25">
      <c r="A34" s="4" t="str">
        <f t="shared" si="4"/>
        <v>Московский</v>
      </c>
      <c r="B34" s="12" t="str">
        <f t="shared" si="4"/>
        <v>ГБОУ прогимназия №698</v>
      </c>
      <c r="C34" s="6">
        <f t="shared" si="4"/>
        <v>11698</v>
      </c>
      <c r="D34" s="6" t="str">
        <f t="shared" si="4"/>
        <v>прогимназия</v>
      </c>
      <c r="E34" s="8" t="str">
        <f t="shared" si="4"/>
        <v>2б</v>
      </c>
      <c r="F34" s="8">
        <f t="shared" si="4"/>
        <v>62</v>
      </c>
      <c r="G34" s="8">
        <f t="shared" si="4"/>
        <v>51</v>
      </c>
      <c r="H34" s="9"/>
      <c r="I34" s="9">
        <v>2</v>
      </c>
      <c r="J34" s="10"/>
      <c r="K34" s="10">
        <v>1</v>
      </c>
      <c r="L34" s="9">
        <v>2</v>
      </c>
      <c r="M34" s="9"/>
      <c r="N34" s="10"/>
      <c r="O34" s="10">
        <v>1</v>
      </c>
      <c r="P34" s="9">
        <v>0</v>
      </c>
      <c r="Q34" s="9"/>
      <c r="R34" s="10">
        <v>1</v>
      </c>
      <c r="S34" s="10"/>
      <c r="T34" s="9"/>
      <c r="U34" s="9">
        <v>1</v>
      </c>
      <c r="V34" s="11">
        <f t="shared" si="5"/>
        <v>8</v>
      </c>
    </row>
    <row r="35" spans="1:22" x14ac:dyDescent="0.25">
      <c r="A35" s="4" t="str">
        <f t="shared" si="4"/>
        <v>Московский</v>
      </c>
      <c r="B35" s="12" t="str">
        <f t="shared" si="4"/>
        <v>ГБОУ прогимназия №698</v>
      </c>
      <c r="C35" s="6">
        <f t="shared" si="4"/>
        <v>11698</v>
      </c>
      <c r="D35" s="6" t="str">
        <f t="shared" si="4"/>
        <v>прогимназия</v>
      </c>
      <c r="E35" s="8" t="str">
        <f t="shared" si="4"/>
        <v>2б</v>
      </c>
      <c r="F35" s="8">
        <f t="shared" si="4"/>
        <v>62</v>
      </c>
      <c r="G35" s="8">
        <f t="shared" si="4"/>
        <v>51</v>
      </c>
      <c r="H35" s="9">
        <v>2</v>
      </c>
      <c r="I35" s="9"/>
      <c r="J35" s="10">
        <v>1</v>
      </c>
      <c r="K35" s="10"/>
      <c r="L35" s="9"/>
      <c r="M35" s="9">
        <v>1</v>
      </c>
      <c r="N35" s="10"/>
      <c r="O35" s="10">
        <v>1</v>
      </c>
      <c r="P35" s="9">
        <v>2</v>
      </c>
      <c r="Q35" s="9"/>
      <c r="R35" s="10">
        <v>1</v>
      </c>
      <c r="S35" s="10"/>
      <c r="T35" s="9">
        <v>2</v>
      </c>
      <c r="U35" s="9"/>
      <c r="V35" s="11">
        <f t="shared" si="5"/>
        <v>10</v>
      </c>
    </row>
    <row r="36" spans="1:22" x14ac:dyDescent="0.25">
      <c r="A36" s="4" t="str">
        <f t="shared" si="4"/>
        <v>Московский</v>
      </c>
      <c r="B36" s="12" t="str">
        <f t="shared" si="4"/>
        <v>ГБОУ прогимназия №698</v>
      </c>
      <c r="C36" s="6">
        <f t="shared" si="4"/>
        <v>11698</v>
      </c>
      <c r="D36" s="6" t="str">
        <f t="shared" si="4"/>
        <v>прогимназия</v>
      </c>
      <c r="E36" s="8" t="str">
        <f t="shared" si="4"/>
        <v>2б</v>
      </c>
      <c r="F36" s="8">
        <f t="shared" si="4"/>
        <v>62</v>
      </c>
      <c r="G36" s="8">
        <f t="shared" si="4"/>
        <v>51</v>
      </c>
      <c r="H36" s="9"/>
      <c r="I36" s="9">
        <v>0</v>
      </c>
      <c r="J36" s="10"/>
      <c r="K36" s="10">
        <v>0</v>
      </c>
      <c r="L36" s="9">
        <v>2</v>
      </c>
      <c r="M36" s="9"/>
      <c r="N36" s="10">
        <v>1</v>
      </c>
      <c r="O36" s="10"/>
      <c r="P36" s="9">
        <v>2</v>
      </c>
      <c r="Q36" s="9"/>
      <c r="R36" s="10">
        <v>1</v>
      </c>
      <c r="S36" s="10"/>
      <c r="T36" s="9">
        <v>0</v>
      </c>
      <c r="U36" s="9"/>
      <c r="V36" s="11">
        <f t="shared" si="5"/>
        <v>6</v>
      </c>
    </row>
    <row r="37" spans="1:22" x14ac:dyDescent="0.25">
      <c r="A37" s="4" t="str">
        <f t="shared" si="4"/>
        <v>Московский</v>
      </c>
      <c r="B37" s="12" t="str">
        <f t="shared" si="4"/>
        <v>ГБОУ прогимназия №698</v>
      </c>
      <c r="C37" s="6">
        <f t="shared" si="4"/>
        <v>11698</v>
      </c>
      <c r="D37" s="6" t="str">
        <f t="shared" si="4"/>
        <v>прогимназия</v>
      </c>
      <c r="E37" s="8" t="str">
        <f t="shared" si="4"/>
        <v>2б</v>
      </c>
      <c r="F37" s="8">
        <f t="shared" si="4"/>
        <v>62</v>
      </c>
      <c r="G37" s="8">
        <f t="shared" si="4"/>
        <v>51</v>
      </c>
      <c r="H37" s="9">
        <v>2</v>
      </c>
      <c r="I37" s="9"/>
      <c r="J37" s="10">
        <v>1</v>
      </c>
      <c r="K37" s="10"/>
      <c r="L37" s="9">
        <v>1</v>
      </c>
      <c r="M37" s="9"/>
      <c r="N37" s="10"/>
      <c r="O37" s="10">
        <v>0</v>
      </c>
      <c r="P37" s="9"/>
      <c r="Q37" s="9">
        <v>1</v>
      </c>
      <c r="R37" s="10"/>
      <c r="S37" s="10">
        <v>0</v>
      </c>
      <c r="T37" s="9">
        <v>1</v>
      </c>
      <c r="U37" s="9"/>
      <c r="V37" s="11">
        <f t="shared" si="5"/>
        <v>6</v>
      </c>
    </row>
    <row r="38" spans="1:22" x14ac:dyDescent="0.25">
      <c r="A38" s="4" t="str">
        <f t="shared" ref="A38:G53" si="6">A37</f>
        <v>Московский</v>
      </c>
      <c r="B38" s="12" t="str">
        <f t="shared" si="6"/>
        <v>ГБОУ прогимназия №698</v>
      </c>
      <c r="C38" s="6">
        <f t="shared" si="6"/>
        <v>11698</v>
      </c>
      <c r="D38" s="6" t="str">
        <f t="shared" si="6"/>
        <v>прогимназия</v>
      </c>
      <c r="E38" s="8" t="str">
        <f t="shared" si="6"/>
        <v>2б</v>
      </c>
      <c r="F38" s="8">
        <f t="shared" si="6"/>
        <v>62</v>
      </c>
      <c r="G38" s="8">
        <f t="shared" si="6"/>
        <v>51</v>
      </c>
      <c r="H38" s="9">
        <v>2</v>
      </c>
      <c r="I38" s="9"/>
      <c r="J38" s="10">
        <v>1</v>
      </c>
      <c r="K38" s="10"/>
      <c r="L38" s="9">
        <v>2</v>
      </c>
      <c r="M38" s="9"/>
      <c r="N38" s="10">
        <v>1</v>
      </c>
      <c r="O38" s="10"/>
      <c r="P38" s="9">
        <v>0</v>
      </c>
      <c r="Q38" s="9"/>
      <c r="R38" s="10">
        <v>1</v>
      </c>
      <c r="S38" s="10"/>
      <c r="T38" s="9">
        <v>1</v>
      </c>
      <c r="U38" s="9"/>
      <c r="V38" s="11">
        <f t="shared" si="5"/>
        <v>8</v>
      </c>
    </row>
    <row r="39" spans="1:22" x14ac:dyDescent="0.25">
      <c r="A39" s="4" t="str">
        <f t="shared" si="6"/>
        <v>Московский</v>
      </c>
      <c r="B39" s="12" t="str">
        <f t="shared" si="6"/>
        <v>ГБОУ прогимназия №698</v>
      </c>
      <c r="C39" s="6">
        <f t="shared" si="6"/>
        <v>11698</v>
      </c>
      <c r="D39" s="6" t="str">
        <f t="shared" si="6"/>
        <v>прогимназия</v>
      </c>
      <c r="E39" s="8" t="str">
        <f t="shared" si="6"/>
        <v>2б</v>
      </c>
      <c r="F39" s="8">
        <f t="shared" si="6"/>
        <v>62</v>
      </c>
      <c r="G39" s="8">
        <f t="shared" si="6"/>
        <v>51</v>
      </c>
      <c r="H39" s="9"/>
      <c r="I39" s="9">
        <v>2</v>
      </c>
      <c r="J39" s="10"/>
      <c r="K39" s="10">
        <v>1</v>
      </c>
      <c r="L39" s="9"/>
      <c r="M39" s="9">
        <v>1</v>
      </c>
      <c r="N39" s="10">
        <v>1</v>
      </c>
      <c r="O39" s="10"/>
      <c r="P39" s="9"/>
      <c r="Q39" s="9">
        <v>2</v>
      </c>
      <c r="R39" s="10">
        <v>1</v>
      </c>
      <c r="S39" s="10"/>
      <c r="T39" s="9">
        <v>2</v>
      </c>
      <c r="U39" s="9"/>
      <c r="V39" s="11">
        <f t="shared" si="5"/>
        <v>10</v>
      </c>
    </row>
    <row r="40" spans="1:22" x14ac:dyDescent="0.25">
      <c r="A40" s="4" t="str">
        <f t="shared" si="6"/>
        <v>Московский</v>
      </c>
      <c r="B40" s="12" t="str">
        <f t="shared" si="6"/>
        <v>ГБОУ прогимназия №698</v>
      </c>
      <c r="C40" s="6">
        <f t="shared" si="6"/>
        <v>11698</v>
      </c>
      <c r="D40" s="6" t="str">
        <f t="shared" si="6"/>
        <v>прогимназия</v>
      </c>
      <c r="E40" s="8" t="str">
        <f t="shared" si="6"/>
        <v>2б</v>
      </c>
      <c r="F40" s="8">
        <f t="shared" si="6"/>
        <v>62</v>
      </c>
      <c r="G40" s="8">
        <f t="shared" si="6"/>
        <v>51</v>
      </c>
      <c r="H40" s="9"/>
      <c r="I40" s="9">
        <v>2</v>
      </c>
      <c r="J40" s="10">
        <v>1</v>
      </c>
      <c r="K40" s="10"/>
      <c r="L40" s="9">
        <v>2</v>
      </c>
      <c r="M40" s="9"/>
      <c r="N40" s="10"/>
      <c r="O40" s="10">
        <v>0</v>
      </c>
      <c r="P40" s="9">
        <v>2</v>
      </c>
      <c r="Q40" s="9"/>
      <c r="R40" s="10">
        <v>1</v>
      </c>
      <c r="S40" s="10"/>
      <c r="T40" s="9"/>
      <c r="U40" s="9">
        <v>1</v>
      </c>
      <c r="V40" s="11">
        <f t="shared" si="5"/>
        <v>9</v>
      </c>
    </row>
    <row r="41" spans="1:22" x14ac:dyDescent="0.25">
      <c r="A41" s="4" t="str">
        <f t="shared" si="6"/>
        <v>Московский</v>
      </c>
      <c r="B41" s="12" t="str">
        <f t="shared" si="6"/>
        <v>ГБОУ прогимназия №698</v>
      </c>
      <c r="C41" s="6">
        <f t="shared" si="6"/>
        <v>11698</v>
      </c>
      <c r="D41" s="6" t="str">
        <f t="shared" si="6"/>
        <v>прогимназия</v>
      </c>
      <c r="E41" s="8" t="str">
        <f t="shared" si="6"/>
        <v>2б</v>
      </c>
      <c r="F41" s="8">
        <f t="shared" si="6"/>
        <v>62</v>
      </c>
      <c r="G41" s="8">
        <f t="shared" si="6"/>
        <v>51</v>
      </c>
      <c r="H41" s="9">
        <v>1</v>
      </c>
      <c r="I41" s="9"/>
      <c r="J41" s="10">
        <v>1</v>
      </c>
      <c r="K41" s="10"/>
      <c r="L41" s="9">
        <v>2</v>
      </c>
      <c r="M41" s="9"/>
      <c r="N41" s="10"/>
      <c r="O41" s="10">
        <v>1</v>
      </c>
      <c r="P41" s="9">
        <v>2</v>
      </c>
      <c r="Q41" s="9"/>
      <c r="R41" s="10">
        <v>1</v>
      </c>
      <c r="S41" s="10"/>
      <c r="T41" s="9"/>
      <c r="U41" s="9">
        <v>1</v>
      </c>
      <c r="V41" s="11">
        <f t="shared" si="5"/>
        <v>9</v>
      </c>
    </row>
    <row r="42" spans="1:22" x14ac:dyDescent="0.25">
      <c r="A42" s="4" t="str">
        <f t="shared" si="6"/>
        <v>Московский</v>
      </c>
      <c r="B42" s="12" t="str">
        <f t="shared" si="6"/>
        <v>ГБОУ прогимназия №698</v>
      </c>
      <c r="C42" s="6">
        <f t="shared" si="6"/>
        <v>11698</v>
      </c>
      <c r="D42" s="6" t="str">
        <f t="shared" si="6"/>
        <v>прогимназия</v>
      </c>
      <c r="E42" s="8" t="str">
        <f t="shared" si="6"/>
        <v>2б</v>
      </c>
      <c r="F42" s="8">
        <f t="shared" si="6"/>
        <v>62</v>
      </c>
      <c r="G42" s="8">
        <f t="shared" si="6"/>
        <v>51</v>
      </c>
      <c r="H42" s="9"/>
      <c r="I42" s="9">
        <v>2</v>
      </c>
      <c r="J42" s="10"/>
      <c r="K42" s="10">
        <v>1</v>
      </c>
      <c r="L42" s="9">
        <v>2</v>
      </c>
      <c r="M42" s="9"/>
      <c r="N42" s="10"/>
      <c r="O42" s="10">
        <v>1</v>
      </c>
      <c r="P42" s="9">
        <v>2</v>
      </c>
      <c r="Q42" s="9"/>
      <c r="R42" s="10">
        <v>1</v>
      </c>
      <c r="S42" s="10"/>
      <c r="T42" s="9"/>
      <c r="U42" s="9">
        <v>2</v>
      </c>
      <c r="V42" s="11">
        <f t="shared" si="5"/>
        <v>11</v>
      </c>
    </row>
    <row r="43" spans="1:22" x14ac:dyDescent="0.25">
      <c r="A43" s="4" t="str">
        <f t="shared" si="6"/>
        <v>Московский</v>
      </c>
      <c r="B43" s="12" t="str">
        <f t="shared" si="6"/>
        <v>ГБОУ прогимназия №698</v>
      </c>
      <c r="C43" s="6">
        <f t="shared" si="6"/>
        <v>11698</v>
      </c>
      <c r="D43" s="6" t="str">
        <f t="shared" si="6"/>
        <v>прогимназия</v>
      </c>
      <c r="E43" s="8" t="str">
        <f t="shared" si="6"/>
        <v>2б</v>
      </c>
      <c r="F43" s="8">
        <f t="shared" si="6"/>
        <v>62</v>
      </c>
      <c r="G43" s="8">
        <f t="shared" si="6"/>
        <v>51</v>
      </c>
      <c r="H43" s="9"/>
      <c r="I43" s="9">
        <v>2</v>
      </c>
      <c r="J43" s="10"/>
      <c r="K43" s="10">
        <v>1</v>
      </c>
      <c r="L43" s="9"/>
      <c r="M43" s="9">
        <v>1</v>
      </c>
      <c r="N43" s="10">
        <v>1</v>
      </c>
      <c r="O43" s="10"/>
      <c r="P43" s="9">
        <v>2</v>
      </c>
      <c r="Q43" s="9"/>
      <c r="R43" s="10">
        <v>1</v>
      </c>
      <c r="S43" s="10"/>
      <c r="T43" s="9">
        <v>2</v>
      </c>
      <c r="U43" s="9"/>
      <c r="V43" s="11">
        <f t="shared" si="5"/>
        <v>10</v>
      </c>
    </row>
    <row r="44" spans="1:22" x14ac:dyDescent="0.25">
      <c r="A44" s="4" t="str">
        <f t="shared" si="6"/>
        <v>Московский</v>
      </c>
      <c r="B44" s="12" t="str">
        <f t="shared" si="6"/>
        <v>ГБОУ прогимназия №698</v>
      </c>
      <c r="C44" s="6">
        <f t="shared" si="6"/>
        <v>11698</v>
      </c>
      <c r="D44" s="6" t="str">
        <f t="shared" si="6"/>
        <v>прогимназия</v>
      </c>
      <c r="E44" s="8" t="str">
        <f t="shared" si="6"/>
        <v>2б</v>
      </c>
      <c r="F44" s="8">
        <f t="shared" si="6"/>
        <v>62</v>
      </c>
      <c r="G44" s="8">
        <f t="shared" si="6"/>
        <v>51</v>
      </c>
      <c r="H44" s="9"/>
      <c r="I44" s="9">
        <v>1</v>
      </c>
      <c r="J44" s="10"/>
      <c r="K44" s="10">
        <v>1</v>
      </c>
      <c r="L44" s="9">
        <v>2</v>
      </c>
      <c r="M44" s="9"/>
      <c r="N44" s="10">
        <v>1</v>
      </c>
      <c r="O44" s="10"/>
      <c r="P44" s="9"/>
      <c r="Q44" s="9">
        <v>2</v>
      </c>
      <c r="R44" s="10">
        <v>1</v>
      </c>
      <c r="S44" s="10"/>
      <c r="T44" s="9">
        <v>1</v>
      </c>
      <c r="U44" s="9"/>
      <c r="V44" s="11">
        <f t="shared" si="5"/>
        <v>9</v>
      </c>
    </row>
    <row r="45" spans="1:22" x14ac:dyDescent="0.25">
      <c r="A45" s="4" t="str">
        <f t="shared" si="6"/>
        <v>Московский</v>
      </c>
      <c r="B45" s="12" t="str">
        <f t="shared" si="6"/>
        <v>ГБОУ прогимназия №698</v>
      </c>
      <c r="C45" s="6">
        <f t="shared" si="6"/>
        <v>11698</v>
      </c>
      <c r="D45" s="6" t="str">
        <f t="shared" si="6"/>
        <v>прогимназия</v>
      </c>
      <c r="E45" s="8" t="str">
        <f t="shared" si="6"/>
        <v>2б</v>
      </c>
      <c r="F45" s="8">
        <f t="shared" si="6"/>
        <v>62</v>
      </c>
      <c r="G45" s="8">
        <f t="shared" si="6"/>
        <v>51</v>
      </c>
      <c r="H45" s="9"/>
      <c r="I45" s="9">
        <v>2</v>
      </c>
      <c r="J45" s="10"/>
      <c r="K45" s="10">
        <v>1</v>
      </c>
      <c r="L45" s="9"/>
      <c r="M45" s="9">
        <v>1</v>
      </c>
      <c r="N45" s="10">
        <v>0</v>
      </c>
      <c r="O45" s="10"/>
      <c r="P45" s="9"/>
      <c r="Q45" s="9">
        <v>2</v>
      </c>
      <c r="R45" s="10">
        <v>1</v>
      </c>
      <c r="S45" s="10"/>
      <c r="T45" s="9">
        <v>2</v>
      </c>
      <c r="U45" s="9"/>
      <c r="V45" s="11">
        <f t="shared" si="5"/>
        <v>9</v>
      </c>
    </row>
    <row r="46" spans="1:22" x14ac:dyDescent="0.25">
      <c r="A46" s="4" t="str">
        <f t="shared" si="6"/>
        <v>Московский</v>
      </c>
      <c r="B46" s="12" t="str">
        <f t="shared" si="6"/>
        <v>ГБОУ прогимназия №698</v>
      </c>
      <c r="C46" s="6">
        <f t="shared" si="6"/>
        <v>11698</v>
      </c>
      <c r="D46" s="6" t="str">
        <f t="shared" si="6"/>
        <v>прогимназия</v>
      </c>
      <c r="E46" s="8" t="str">
        <f t="shared" si="6"/>
        <v>2б</v>
      </c>
      <c r="F46" s="8">
        <f t="shared" si="6"/>
        <v>62</v>
      </c>
      <c r="G46" s="8">
        <f t="shared" si="6"/>
        <v>51</v>
      </c>
      <c r="H46" s="9"/>
      <c r="I46" s="9">
        <v>2</v>
      </c>
      <c r="J46" s="10"/>
      <c r="K46" s="10">
        <v>1</v>
      </c>
      <c r="L46" s="9">
        <v>2</v>
      </c>
      <c r="M46" s="9"/>
      <c r="N46" s="10">
        <v>1</v>
      </c>
      <c r="O46" s="10"/>
      <c r="P46" s="9">
        <v>2</v>
      </c>
      <c r="Q46" s="9"/>
      <c r="R46" s="10"/>
      <c r="S46" s="10">
        <v>1</v>
      </c>
      <c r="T46" s="9"/>
      <c r="U46" s="9">
        <v>1</v>
      </c>
      <c r="V46" s="11">
        <f t="shared" si="5"/>
        <v>10</v>
      </c>
    </row>
    <row r="47" spans="1:22" x14ac:dyDescent="0.25">
      <c r="A47" s="4" t="str">
        <f t="shared" si="6"/>
        <v>Московский</v>
      </c>
      <c r="B47" s="12" t="str">
        <f t="shared" si="6"/>
        <v>ГБОУ прогимназия №698</v>
      </c>
      <c r="C47" s="6">
        <f t="shared" si="6"/>
        <v>11698</v>
      </c>
      <c r="D47" s="6" t="str">
        <f t="shared" si="6"/>
        <v>прогимназия</v>
      </c>
      <c r="E47" s="8" t="str">
        <f t="shared" si="6"/>
        <v>2б</v>
      </c>
      <c r="F47" s="8">
        <f t="shared" si="6"/>
        <v>62</v>
      </c>
      <c r="G47" s="8">
        <f t="shared" si="6"/>
        <v>51</v>
      </c>
      <c r="H47" s="9">
        <v>1</v>
      </c>
      <c r="I47" s="9"/>
      <c r="J47" s="10">
        <v>1</v>
      </c>
      <c r="K47" s="10"/>
      <c r="L47" s="9">
        <v>2</v>
      </c>
      <c r="M47" s="9"/>
      <c r="N47" s="10"/>
      <c r="O47" s="10">
        <v>1</v>
      </c>
      <c r="P47" s="9">
        <v>2</v>
      </c>
      <c r="Q47" s="9"/>
      <c r="R47" s="10">
        <v>1</v>
      </c>
      <c r="S47" s="10"/>
      <c r="T47" s="9">
        <v>2</v>
      </c>
      <c r="U47" s="9"/>
      <c r="V47" s="11">
        <f t="shared" si="5"/>
        <v>10</v>
      </c>
    </row>
    <row r="48" spans="1:22" x14ac:dyDescent="0.25">
      <c r="A48" s="4" t="str">
        <f t="shared" si="6"/>
        <v>Московский</v>
      </c>
      <c r="B48" s="12" t="str">
        <f t="shared" si="6"/>
        <v>ГБОУ прогимназия №698</v>
      </c>
      <c r="C48" s="6">
        <f t="shared" si="6"/>
        <v>11698</v>
      </c>
      <c r="D48" s="6" t="str">
        <f t="shared" si="6"/>
        <v>прогимназия</v>
      </c>
      <c r="E48" s="8" t="str">
        <f t="shared" si="6"/>
        <v>2б</v>
      </c>
      <c r="F48" s="8">
        <f t="shared" si="6"/>
        <v>62</v>
      </c>
      <c r="G48" s="8">
        <f t="shared" si="6"/>
        <v>51</v>
      </c>
      <c r="H48" s="9"/>
      <c r="I48" s="9">
        <v>1</v>
      </c>
      <c r="J48" s="10"/>
      <c r="K48" s="10">
        <v>1</v>
      </c>
      <c r="L48" s="9">
        <v>2</v>
      </c>
      <c r="M48" s="9"/>
      <c r="N48" s="10"/>
      <c r="O48" s="10">
        <v>1</v>
      </c>
      <c r="P48" s="9">
        <v>2</v>
      </c>
      <c r="Q48" s="9"/>
      <c r="R48" s="10">
        <v>1</v>
      </c>
      <c r="S48" s="10"/>
      <c r="T48" s="9"/>
      <c r="U48" s="9">
        <v>2</v>
      </c>
      <c r="V48" s="11">
        <f t="shared" si="5"/>
        <v>10</v>
      </c>
    </row>
    <row r="49" spans="1:22" x14ac:dyDescent="0.25">
      <c r="A49" s="4" t="str">
        <f t="shared" si="6"/>
        <v>Московский</v>
      </c>
      <c r="B49" s="12" t="str">
        <f t="shared" si="6"/>
        <v>ГБОУ прогимназия №698</v>
      </c>
      <c r="C49" s="6">
        <f t="shared" si="6"/>
        <v>11698</v>
      </c>
      <c r="D49" s="6" t="str">
        <f t="shared" si="6"/>
        <v>прогимназия</v>
      </c>
      <c r="E49" s="8" t="str">
        <f t="shared" si="6"/>
        <v>2б</v>
      </c>
      <c r="F49" s="8">
        <f t="shared" si="6"/>
        <v>62</v>
      </c>
      <c r="G49" s="8">
        <f t="shared" si="6"/>
        <v>51</v>
      </c>
      <c r="H49" s="9"/>
      <c r="I49" s="9">
        <v>2</v>
      </c>
      <c r="J49" s="10"/>
      <c r="K49" s="10">
        <v>1</v>
      </c>
      <c r="L49" s="9">
        <v>1</v>
      </c>
      <c r="M49" s="9"/>
      <c r="N49" s="10">
        <v>1</v>
      </c>
      <c r="O49" s="10"/>
      <c r="P49" s="9"/>
      <c r="Q49" s="9">
        <v>1</v>
      </c>
      <c r="R49" s="10">
        <v>1</v>
      </c>
      <c r="S49" s="10"/>
      <c r="T49" s="9">
        <v>1</v>
      </c>
      <c r="U49" s="9"/>
      <c r="V49" s="11">
        <f t="shared" si="5"/>
        <v>8</v>
      </c>
    </row>
    <row r="50" spans="1:22" x14ac:dyDescent="0.25">
      <c r="A50" s="4" t="str">
        <f t="shared" si="6"/>
        <v>Московский</v>
      </c>
      <c r="B50" s="12" t="str">
        <f t="shared" si="6"/>
        <v>ГБОУ прогимназия №698</v>
      </c>
      <c r="C50" s="6">
        <f t="shared" si="6"/>
        <v>11698</v>
      </c>
      <c r="D50" s="6" t="str">
        <f t="shared" si="6"/>
        <v>прогимназия</v>
      </c>
      <c r="E50" s="8" t="str">
        <f t="shared" si="6"/>
        <v>2б</v>
      </c>
      <c r="F50" s="8">
        <f t="shared" si="6"/>
        <v>62</v>
      </c>
      <c r="G50" s="8">
        <f t="shared" si="6"/>
        <v>51</v>
      </c>
      <c r="H50" s="9">
        <v>2</v>
      </c>
      <c r="I50" s="9"/>
      <c r="J50" s="10">
        <v>1</v>
      </c>
      <c r="K50" s="10"/>
      <c r="L50" s="9">
        <v>2</v>
      </c>
      <c r="M50" s="9"/>
      <c r="N50" s="10">
        <v>1</v>
      </c>
      <c r="O50" s="10"/>
      <c r="P50" s="9">
        <v>2</v>
      </c>
      <c r="Q50" s="9"/>
      <c r="R50" s="10">
        <v>1</v>
      </c>
      <c r="S50" s="10"/>
      <c r="T50" s="9">
        <v>1</v>
      </c>
      <c r="U50" s="9"/>
      <c r="V50" s="11">
        <f t="shared" si="5"/>
        <v>10</v>
      </c>
    </row>
    <row r="51" spans="1:22" x14ac:dyDescent="0.25">
      <c r="A51" s="4" t="str">
        <f t="shared" si="6"/>
        <v>Московский</v>
      </c>
      <c r="B51" s="12" t="str">
        <f t="shared" si="6"/>
        <v>ГБОУ прогимназия №698</v>
      </c>
      <c r="C51" s="6">
        <f t="shared" si="6"/>
        <v>11698</v>
      </c>
      <c r="D51" s="6" t="str">
        <f t="shared" si="6"/>
        <v>прогимназия</v>
      </c>
      <c r="E51" s="8" t="str">
        <f t="shared" si="6"/>
        <v>2б</v>
      </c>
      <c r="F51" s="8">
        <f t="shared" si="6"/>
        <v>62</v>
      </c>
      <c r="G51" s="8">
        <f t="shared" si="6"/>
        <v>51</v>
      </c>
      <c r="H51" s="9">
        <v>2</v>
      </c>
      <c r="I51" s="9"/>
      <c r="J51" s="10">
        <v>1</v>
      </c>
      <c r="K51" s="10"/>
      <c r="L51" s="9">
        <v>2</v>
      </c>
      <c r="M51" s="9"/>
      <c r="N51" s="10">
        <v>1</v>
      </c>
      <c r="O51" s="10"/>
      <c r="P51" s="9"/>
      <c r="Q51" s="9">
        <v>2</v>
      </c>
      <c r="R51" s="10">
        <v>1</v>
      </c>
      <c r="S51" s="10"/>
      <c r="T51" s="9"/>
      <c r="U51" s="9">
        <v>2</v>
      </c>
      <c r="V51" s="11">
        <f t="shared" si="5"/>
        <v>11</v>
      </c>
    </row>
    <row r="52" spans="1:22" x14ac:dyDescent="0.25">
      <c r="A52" s="4" t="str">
        <f t="shared" si="6"/>
        <v>Московский</v>
      </c>
      <c r="B52" s="12" t="str">
        <f t="shared" si="6"/>
        <v>ГБОУ прогимназия №698</v>
      </c>
      <c r="C52" s="6">
        <f t="shared" si="6"/>
        <v>11698</v>
      </c>
      <c r="D52" s="6" t="str">
        <f t="shared" si="6"/>
        <v>прогимназия</v>
      </c>
      <c r="E52" s="8" t="str">
        <f t="shared" si="6"/>
        <v>2б</v>
      </c>
      <c r="F52" s="8">
        <f t="shared" si="6"/>
        <v>62</v>
      </c>
      <c r="G52" s="8">
        <f t="shared" si="6"/>
        <v>51</v>
      </c>
      <c r="H52" s="9"/>
      <c r="I52" s="9">
        <v>1</v>
      </c>
      <c r="J52" s="10"/>
      <c r="K52" s="10">
        <v>1</v>
      </c>
      <c r="L52" s="9">
        <v>2</v>
      </c>
      <c r="M52" s="9"/>
      <c r="N52" s="10"/>
      <c r="O52" s="10">
        <v>0</v>
      </c>
      <c r="P52" s="9">
        <v>2</v>
      </c>
      <c r="Q52" s="9"/>
      <c r="R52" s="10">
        <v>1</v>
      </c>
      <c r="S52" s="10"/>
      <c r="T52" s="9"/>
      <c r="U52" s="9">
        <v>2</v>
      </c>
      <c r="V52" s="11">
        <f t="shared" si="5"/>
        <v>9</v>
      </c>
    </row>
    <row r="53" spans="1:22" x14ac:dyDescent="0.25">
      <c r="A53" s="4" t="str">
        <f t="shared" si="6"/>
        <v>Московский</v>
      </c>
      <c r="B53" s="12" t="str">
        <f t="shared" si="6"/>
        <v>ГБОУ прогимназия №698</v>
      </c>
      <c r="C53" s="6">
        <f t="shared" si="6"/>
        <v>11698</v>
      </c>
      <c r="D53" s="6" t="str">
        <f t="shared" si="6"/>
        <v>прогимназия</v>
      </c>
      <c r="E53" s="8" t="str">
        <f t="shared" si="6"/>
        <v>2б</v>
      </c>
      <c r="F53" s="8">
        <f t="shared" si="6"/>
        <v>62</v>
      </c>
      <c r="G53" s="8">
        <f t="shared" si="6"/>
        <v>51</v>
      </c>
      <c r="H53" s="9"/>
      <c r="I53" s="9">
        <v>2</v>
      </c>
      <c r="J53" s="10">
        <v>1</v>
      </c>
      <c r="K53" s="10"/>
      <c r="L53" s="9">
        <v>2</v>
      </c>
      <c r="M53" s="9"/>
      <c r="N53" s="10"/>
      <c r="O53" s="10">
        <v>1</v>
      </c>
      <c r="P53" s="9">
        <v>2</v>
      </c>
      <c r="Q53" s="9"/>
      <c r="R53" s="10">
        <v>1</v>
      </c>
      <c r="S53" s="10"/>
      <c r="T53" s="9">
        <v>2</v>
      </c>
      <c r="U53" s="9"/>
      <c r="V53" s="11">
        <f t="shared" si="5"/>
        <v>11</v>
      </c>
    </row>
    <row r="54" spans="1:22" x14ac:dyDescent="0.25">
      <c r="A54" s="4" t="str">
        <f t="shared" ref="A54:G54" si="7">A53</f>
        <v>Московский</v>
      </c>
      <c r="B54" s="12" t="str">
        <f t="shared" si="7"/>
        <v>ГБОУ прогимназия №698</v>
      </c>
      <c r="C54" s="6">
        <f t="shared" si="7"/>
        <v>11698</v>
      </c>
      <c r="D54" s="6" t="str">
        <f t="shared" si="7"/>
        <v>прогимназия</v>
      </c>
      <c r="E54" s="8" t="str">
        <f t="shared" si="7"/>
        <v>2б</v>
      </c>
      <c r="F54" s="8">
        <f t="shared" si="7"/>
        <v>62</v>
      </c>
      <c r="G54" s="8">
        <f t="shared" si="7"/>
        <v>51</v>
      </c>
      <c r="H54" s="9"/>
      <c r="I54" s="9">
        <v>2</v>
      </c>
      <c r="J54" s="10"/>
      <c r="K54" s="10">
        <v>1</v>
      </c>
      <c r="L54" s="9"/>
      <c r="M54" s="9">
        <v>1</v>
      </c>
      <c r="N54" s="10">
        <v>1</v>
      </c>
      <c r="O54" s="10"/>
      <c r="P54" s="9"/>
      <c r="Q54" s="9">
        <v>2</v>
      </c>
      <c r="R54" s="10">
        <v>1</v>
      </c>
      <c r="S54" s="10"/>
      <c r="T54" s="9"/>
      <c r="U54" s="9">
        <v>1</v>
      </c>
      <c r="V54" s="11">
        <f t="shared" si="5"/>
        <v>9</v>
      </c>
    </row>
    <row r="55" spans="1:22" x14ac:dyDescent="0.25">
      <c r="H55" s="15">
        <f>COUNTA(H4:H54)</f>
        <v>19</v>
      </c>
      <c r="I55" s="15">
        <f t="shared" ref="I55:V55" si="8">COUNTA(I4:I54)</f>
        <v>32</v>
      </c>
      <c r="J55" s="15">
        <f t="shared" si="8"/>
        <v>25</v>
      </c>
      <c r="K55" s="15">
        <f t="shared" si="8"/>
        <v>26</v>
      </c>
      <c r="L55" s="15">
        <f t="shared" si="8"/>
        <v>34</v>
      </c>
      <c r="M55" s="15">
        <f t="shared" si="8"/>
        <v>17</v>
      </c>
      <c r="N55" s="15">
        <f t="shared" si="8"/>
        <v>29</v>
      </c>
      <c r="O55" s="15">
        <f t="shared" si="8"/>
        <v>22</v>
      </c>
      <c r="P55" s="15">
        <f t="shared" si="8"/>
        <v>27</v>
      </c>
      <c r="Q55" s="15">
        <f t="shared" si="8"/>
        <v>24</v>
      </c>
      <c r="R55" s="15">
        <f t="shared" si="8"/>
        <v>34</v>
      </c>
      <c r="S55" s="15">
        <f t="shared" si="8"/>
        <v>17</v>
      </c>
      <c r="T55" s="15">
        <f t="shared" si="8"/>
        <v>22</v>
      </c>
      <c r="U55" s="15">
        <f t="shared" si="8"/>
        <v>29</v>
      </c>
      <c r="V55" s="15">
        <f t="shared" si="8"/>
        <v>51</v>
      </c>
    </row>
    <row r="56" spans="1:22" x14ac:dyDescent="0.25">
      <c r="H56" s="49">
        <f>SUM(H4:H54)/(H55*2)</f>
        <v>0.89473684210526316</v>
      </c>
      <c r="I56" s="49">
        <f t="shared" ref="I56:U56" si="9">SUM(I4:I54)/(I55*2)</f>
        <v>0.875</v>
      </c>
      <c r="J56" s="49">
        <f>SUM(J4:J54)/(J55*1)</f>
        <v>1</v>
      </c>
      <c r="K56" s="49">
        <f>SUM(K4:K54)/(K55*1)</f>
        <v>0.92307692307692313</v>
      </c>
      <c r="L56" s="49">
        <f t="shared" si="9"/>
        <v>0.91176470588235292</v>
      </c>
      <c r="M56" s="49">
        <f t="shared" si="9"/>
        <v>0.76470588235294112</v>
      </c>
      <c r="N56" s="49">
        <f>SUM(N4:N54)/(N55*1)</f>
        <v>0.96551724137931039</v>
      </c>
      <c r="O56" s="49">
        <f>SUM(O4:O54)/(O55*1)</f>
        <v>0.72727272727272729</v>
      </c>
      <c r="P56" s="49">
        <f t="shared" si="9"/>
        <v>0.88888888888888884</v>
      </c>
      <c r="Q56" s="49">
        <f t="shared" si="9"/>
        <v>0.85416666666666663</v>
      </c>
      <c r="R56" s="49">
        <f>SUM(R4:R54)/(R55*1)</f>
        <v>0.97058823529411764</v>
      </c>
      <c r="S56" s="49">
        <f>SUM(S4:S54)/(S55*1)</f>
        <v>0.94117647058823528</v>
      </c>
      <c r="T56" s="49">
        <f t="shared" si="9"/>
        <v>0.61363636363636365</v>
      </c>
      <c r="U56" s="49">
        <f t="shared" si="9"/>
        <v>0.67241379310344829</v>
      </c>
      <c r="V56" s="49">
        <f>SUM(V4:V54)/(V55*11)</f>
        <v>0.84670231729055256</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54"/>
    <dataValidation type="list" allowBlank="1" showInputMessage="1" showErrorMessage="1" sqref="H4:I54 T4:U54 L4:M54 P4:Q54">
      <formula1>балл2</formula1>
    </dataValidation>
    <dataValidation type="list" allowBlank="1" showInputMessage="1" showErrorMessage="1" sqref="J4:K54 R4:S54 N4:O54">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5"/>
  <dimension ref="A1:V4"/>
  <sheetViews>
    <sheetView zoomScale="90" zoomScaleNormal="90" workbookViewId="0">
      <selection activeCell="X3" sqref="X3"/>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5.7109375" style="15" customWidth="1"/>
    <col min="10" max="11" width="5.7109375" style="16" customWidth="1"/>
    <col min="12" max="13" width="5.7109375" style="15" customWidth="1"/>
    <col min="14" max="15" width="5.7109375" style="16" customWidth="1"/>
    <col min="16" max="17" width="5.7109375" style="15" customWidth="1"/>
    <col min="18" max="19" width="5.7109375" style="16" customWidth="1"/>
    <col min="20" max="21" width="5.7109375" style="15" customWidth="1"/>
  </cols>
  <sheetData>
    <row r="1" spans="1:22"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2"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2"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row>
    <row r="4" spans="1:22" x14ac:dyDescent="0.25">
      <c r="A4" s="4" t="s">
        <v>16</v>
      </c>
      <c r="B4" s="12" t="s">
        <v>67</v>
      </c>
      <c r="C4" s="6">
        <f>VLOOKUP(B4,[34]Списки!$C$1:$E$44,2,FALSE)</f>
        <v>11901</v>
      </c>
      <c r="D4" s="6" t="str">
        <f>VLOOKUP(B4,[34]Списки!$C$1:$E$44,3,FALSE)</f>
        <v>СОШ</v>
      </c>
      <c r="E4" s="7" t="s">
        <v>68</v>
      </c>
      <c r="F4" s="8">
        <v>2</v>
      </c>
      <c r="G4" s="8">
        <v>1</v>
      </c>
      <c r="H4" s="17">
        <v>2</v>
      </c>
      <c r="I4" s="17"/>
      <c r="J4" s="18">
        <v>1</v>
      </c>
      <c r="K4" s="18">
        <v>1</v>
      </c>
      <c r="L4" s="17">
        <v>2</v>
      </c>
      <c r="M4" s="17">
        <v>2</v>
      </c>
      <c r="N4" s="18"/>
      <c r="O4" s="18">
        <v>1</v>
      </c>
      <c r="P4" s="17">
        <v>2</v>
      </c>
      <c r="Q4" s="17"/>
      <c r="R4" s="18">
        <v>1</v>
      </c>
      <c r="S4" s="18">
        <v>1</v>
      </c>
      <c r="T4" s="17">
        <v>2</v>
      </c>
      <c r="U4" s="17">
        <v>2</v>
      </c>
      <c r="V4" s="11">
        <f>IF(COUNTBLANK(H4:U4)&lt;=7,SUM(H4:U4),"Не писал")</f>
        <v>17</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5">
    <dataValidation type="list" allowBlank="1" showInputMessage="1" showErrorMessage="1" sqref="J4:K4 N4:O4 R4:S4">
      <formula1>балл1</formula1>
      <formula2>0</formula2>
    </dataValidation>
    <dataValidation type="list" allowBlank="1" showInputMessage="1" showErrorMessage="1" sqref="H4:I4 L4:M4 P4:Q4 T4:U4">
      <formula1>балл2</formula1>
      <formula2>0</formula2>
    </dataValidation>
    <dataValidation allowBlank="1" showErrorMessage="1" sqref="E4:G4"/>
    <dataValidation type="list" allowBlank="1" showInputMessage="1" showErrorMessage="1" sqref="A4">
      <formula1>Район</formula1>
    </dataValidation>
    <dataValidation type="list" allowBlank="1" showInputMessage="1" showErrorMessage="1" sqref="B4">
      <formula1>Название</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C148"/>
  <sheetViews>
    <sheetView workbookViewId="0">
      <selection activeCell="C148" sqref="C148"/>
    </sheetView>
  </sheetViews>
  <sheetFormatPr defaultRowHeight="15" x14ac:dyDescent="0.25"/>
  <cols>
    <col min="1" max="1" width="26.85546875" customWidth="1"/>
    <col min="2" max="2" width="21.7109375" customWidth="1"/>
    <col min="3" max="3" width="25.7109375" customWidth="1"/>
    <col min="4" max="5" width="11.7109375" customWidth="1"/>
    <col min="6" max="6" width="14.140625" customWidth="1"/>
    <col min="7" max="24" width="11.7109375" customWidth="1"/>
    <col min="25" max="25" width="20.85546875" customWidth="1"/>
    <col min="26" max="31" width="11.7109375" customWidth="1"/>
  </cols>
  <sheetData>
    <row r="1" spans="1:55" ht="15" customHeight="1" x14ac:dyDescent="0.25">
      <c r="A1" s="196" t="s">
        <v>0</v>
      </c>
      <c r="B1" s="196" t="s">
        <v>133</v>
      </c>
      <c r="C1" s="196" t="s">
        <v>6</v>
      </c>
      <c r="D1" s="193" t="s">
        <v>134</v>
      </c>
      <c r="E1" s="195"/>
      <c r="F1" s="195"/>
      <c r="G1" s="194"/>
      <c r="H1" s="193" t="s">
        <v>135</v>
      </c>
      <c r="I1" s="195"/>
      <c r="J1" s="195"/>
      <c r="K1" s="194"/>
      <c r="L1" s="193" t="s">
        <v>136</v>
      </c>
      <c r="M1" s="195"/>
      <c r="N1" s="195"/>
      <c r="O1" s="194"/>
      <c r="P1" s="193" t="s">
        <v>137</v>
      </c>
      <c r="Q1" s="195"/>
      <c r="R1" s="195"/>
      <c r="S1" s="194"/>
      <c r="T1" s="193" t="s">
        <v>138</v>
      </c>
      <c r="U1" s="195"/>
      <c r="V1" s="195"/>
      <c r="W1" s="194"/>
      <c r="X1" s="193" t="s">
        <v>139</v>
      </c>
      <c r="Y1" s="195"/>
      <c r="Z1" s="195"/>
      <c r="AA1" s="194"/>
      <c r="AB1" s="193" t="s">
        <v>140</v>
      </c>
      <c r="AC1" s="195"/>
      <c r="AD1" s="195"/>
      <c r="AE1" s="194"/>
      <c r="AF1" s="200" t="s">
        <v>141</v>
      </c>
      <c r="AG1" s="201"/>
      <c r="AH1" s="201"/>
      <c r="AI1" s="201"/>
      <c r="AJ1" s="201"/>
      <c r="AK1" s="201"/>
      <c r="AL1" s="201"/>
      <c r="AM1" s="201"/>
      <c r="AN1" s="201"/>
      <c r="AO1" s="201"/>
      <c r="AP1" s="201"/>
      <c r="AQ1" s="201"/>
      <c r="AR1" s="202" t="s">
        <v>142</v>
      </c>
      <c r="AS1" s="203"/>
      <c r="AT1" s="203"/>
      <c r="AU1" s="203"/>
      <c r="AV1" s="203"/>
      <c r="AW1" s="203"/>
      <c r="AX1" s="203"/>
      <c r="AY1" s="203"/>
      <c r="AZ1" s="203"/>
      <c r="BA1" s="203"/>
      <c r="BB1" s="203"/>
      <c r="BC1" s="203"/>
    </row>
    <row r="2" spans="1:55" x14ac:dyDescent="0.25">
      <c r="A2" s="196"/>
      <c r="B2" s="198"/>
      <c r="C2" s="198"/>
      <c r="D2" s="193" t="s">
        <v>8</v>
      </c>
      <c r="E2" s="194"/>
      <c r="F2" s="193" t="s">
        <v>9</v>
      </c>
      <c r="G2" s="194"/>
      <c r="H2" s="193" t="s">
        <v>9</v>
      </c>
      <c r="I2" s="194"/>
      <c r="J2" s="193" t="s">
        <v>10</v>
      </c>
      <c r="K2" s="194"/>
      <c r="L2" s="193" t="s">
        <v>11</v>
      </c>
      <c r="M2" s="194"/>
      <c r="N2" s="193" t="s">
        <v>12</v>
      </c>
      <c r="O2" s="194"/>
      <c r="P2" s="193" t="s">
        <v>9</v>
      </c>
      <c r="Q2" s="194"/>
      <c r="R2" s="193" t="s">
        <v>13</v>
      </c>
      <c r="S2" s="194"/>
      <c r="T2" s="193" t="s">
        <v>10</v>
      </c>
      <c r="U2" s="194"/>
      <c r="V2" s="193" t="s">
        <v>13</v>
      </c>
      <c r="W2" s="194"/>
      <c r="X2" s="193" t="s">
        <v>12</v>
      </c>
      <c r="Y2" s="194"/>
      <c r="Z2" s="193" t="s">
        <v>13</v>
      </c>
      <c r="AA2" s="194"/>
      <c r="AB2" s="193" t="s">
        <v>8</v>
      </c>
      <c r="AC2" s="194"/>
      <c r="AD2" s="193" t="s">
        <v>11</v>
      </c>
      <c r="AE2" s="194"/>
      <c r="AF2" s="205">
        <v>0</v>
      </c>
      <c r="AG2" s="205">
        <v>1</v>
      </c>
      <c r="AH2" s="205">
        <v>2</v>
      </c>
      <c r="AI2" s="205">
        <v>3</v>
      </c>
      <c r="AJ2" s="205">
        <v>4</v>
      </c>
      <c r="AK2" s="205">
        <v>5</v>
      </c>
      <c r="AL2" s="205">
        <v>6</v>
      </c>
      <c r="AM2" s="205">
        <v>7</v>
      </c>
      <c r="AN2" s="205">
        <v>8</v>
      </c>
      <c r="AO2" s="205">
        <v>9</v>
      </c>
      <c r="AP2" s="205">
        <v>10</v>
      </c>
      <c r="AQ2" s="205">
        <v>11</v>
      </c>
      <c r="AR2" s="207">
        <v>0</v>
      </c>
      <c r="AS2" s="207">
        <v>1</v>
      </c>
      <c r="AT2" s="207">
        <v>2</v>
      </c>
      <c r="AU2" s="207">
        <v>3</v>
      </c>
      <c r="AV2" s="207">
        <v>4</v>
      </c>
      <c r="AW2" s="207">
        <v>5</v>
      </c>
      <c r="AX2" s="207">
        <v>6</v>
      </c>
      <c r="AY2" s="207">
        <v>7</v>
      </c>
      <c r="AZ2" s="207">
        <v>8</v>
      </c>
      <c r="BA2" s="207">
        <v>9</v>
      </c>
      <c r="BB2" s="207">
        <v>10</v>
      </c>
      <c r="BC2" s="207">
        <v>11</v>
      </c>
    </row>
    <row r="3" spans="1:55" ht="80.25" customHeight="1" x14ac:dyDescent="0.25">
      <c r="A3" s="204"/>
      <c r="B3" s="199"/>
      <c r="C3" s="197"/>
      <c r="D3" s="124" t="s">
        <v>143</v>
      </c>
      <c r="E3" s="124" t="s">
        <v>144</v>
      </c>
      <c r="F3" s="124" t="s">
        <v>143</v>
      </c>
      <c r="G3" s="124" t="s">
        <v>144</v>
      </c>
      <c r="H3" s="124" t="s">
        <v>143</v>
      </c>
      <c r="I3" s="124" t="s">
        <v>144</v>
      </c>
      <c r="J3" s="124" t="s">
        <v>143</v>
      </c>
      <c r="K3" s="124" t="s">
        <v>144</v>
      </c>
      <c r="L3" s="124" t="s">
        <v>143</v>
      </c>
      <c r="M3" s="124" t="s">
        <v>144</v>
      </c>
      <c r="N3" s="124" t="s">
        <v>143</v>
      </c>
      <c r="O3" s="124" t="s">
        <v>144</v>
      </c>
      <c r="P3" s="124" t="s">
        <v>143</v>
      </c>
      <c r="Q3" s="124" t="s">
        <v>144</v>
      </c>
      <c r="R3" s="124" t="s">
        <v>143</v>
      </c>
      <c r="S3" s="124" t="s">
        <v>144</v>
      </c>
      <c r="T3" s="124" t="s">
        <v>143</v>
      </c>
      <c r="U3" s="124" t="s">
        <v>144</v>
      </c>
      <c r="V3" s="124" t="s">
        <v>143</v>
      </c>
      <c r="W3" s="124" t="s">
        <v>144</v>
      </c>
      <c r="X3" s="124" t="s">
        <v>143</v>
      </c>
      <c r="Y3" s="124" t="s">
        <v>144</v>
      </c>
      <c r="Z3" s="124" t="s">
        <v>143</v>
      </c>
      <c r="AA3" s="124" t="s">
        <v>144</v>
      </c>
      <c r="AB3" s="124" t="s">
        <v>143</v>
      </c>
      <c r="AC3" s="124" t="s">
        <v>144</v>
      </c>
      <c r="AD3" s="124" t="s">
        <v>143</v>
      </c>
      <c r="AE3" s="124" t="s">
        <v>144</v>
      </c>
      <c r="AF3" s="206"/>
      <c r="AG3" s="206"/>
      <c r="AH3" s="206"/>
      <c r="AI3" s="206"/>
      <c r="AJ3" s="206"/>
      <c r="AK3" s="206"/>
      <c r="AL3" s="206"/>
      <c r="AM3" s="206"/>
      <c r="AN3" s="206"/>
      <c r="AO3" s="206"/>
      <c r="AP3" s="206"/>
      <c r="AQ3" s="206"/>
      <c r="AR3" s="208"/>
      <c r="AS3" s="208"/>
      <c r="AT3" s="208"/>
      <c r="AU3" s="208"/>
      <c r="AV3" s="208"/>
      <c r="AW3" s="208"/>
      <c r="AX3" s="208"/>
      <c r="AY3" s="208"/>
      <c r="AZ3" s="208"/>
      <c r="BA3" s="208"/>
      <c r="BB3" s="208"/>
      <c r="BC3" s="208"/>
    </row>
    <row r="4" spans="1:55" x14ac:dyDescent="0.25">
      <c r="A4" s="125" t="s">
        <v>145</v>
      </c>
      <c r="B4" s="126">
        <v>1118</v>
      </c>
      <c r="C4" s="126">
        <v>1009</v>
      </c>
      <c r="D4" s="126">
        <v>607</v>
      </c>
      <c r="E4" s="127">
        <v>0.73887973640856675</v>
      </c>
      <c r="F4" s="126">
        <v>402</v>
      </c>
      <c r="G4" s="127">
        <v>0.78358208955223885</v>
      </c>
      <c r="H4" s="126">
        <v>597</v>
      </c>
      <c r="I4" s="127">
        <v>0.85427135678391963</v>
      </c>
      <c r="J4" s="126">
        <v>412</v>
      </c>
      <c r="K4" s="127">
        <v>0.92718446601941751</v>
      </c>
      <c r="L4" s="126">
        <v>569</v>
      </c>
      <c r="M4" s="127">
        <v>0.85852372583479786</v>
      </c>
      <c r="N4" s="126">
        <v>440</v>
      </c>
      <c r="O4" s="127">
        <v>0.64318181818181819</v>
      </c>
      <c r="P4" s="126">
        <v>806</v>
      </c>
      <c r="Q4" s="127">
        <v>0.89205955334987597</v>
      </c>
      <c r="R4" s="126">
        <v>203</v>
      </c>
      <c r="S4" s="127">
        <v>0.63054187192118227</v>
      </c>
      <c r="T4" s="126">
        <v>695</v>
      </c>
      <c r="U4" s="127">
        <v>0.72086330935251797</v>
      </c>
      <c r="V4" s="126">
        <v>314</v>
      </c>
      <c r="W4" s="127">
        <v>0.80254777070063699</v>
      </c>
      <c r="X4" s="126">
        <v>688</v>
      </c>
      <c r="Y4" s="127">
        <v>0.89389534883720934</v>
      </c>
      <c r="Z4" s="126">
        <v>321</v>
      </c>
      <c r="AA4" s="127">
        <v>0.74454828660436134</v>
      </c>
      <c r="AB4" s="126">
        <v>641</v>
      </c>
      <c r="AC4" s="127">
        <v>0.61076443057722307</v>
      </c>
      <c r="AD4" s="126">
        <v>368</v>
      </c>
      <c r="AE4" s="127">
        <v>0.64538043478260865</v>
      </c>
      <c r="AF4" s="126">
        <v>10</v>
      </c>
      <c r="AG4" s="126">
        <v>5</v>
      </c>
      <c r="AH4" s="126">
        <v>10</v>
      </c>
      <c r="AI4" s="126">
        <v>13</v>
      </c>
      <c r="AJ4" s="126">
        <v>32</v>
      </c>
      <c r="AK4" s="126">
        <v>48</v>
      </c>
      <c r="AL4" s="126">
        <v>76</v>
      </c>
      <c r="AM4" s="126">
        <v>93</v>
      </c>
      <c r="AN4" s="126">
        <v>147</v>
      </c>
      <c r="AO4" s="126">
        <v>205</v>
      </c>
      <c r="AP4" s="126">
        <v>203</v>
      </c>
      <c r="AQ4" s="126">
        <v>167</v>
      </c>
      <c r="AR4" s="128">
        <v>0.99108027750247774</v>
      </c>
      <c r="AS4" s="128">
        <v>0.49554013875123887</v>
      </c>
      <c r="AT4" s="128">
        <v>0.99108027750247774</v>
      </c>
      <c r="AU4" s="128">
        <v>1.288404360753221</v>
      </c>
      <c r="AV4" s="128">
        <v>3.1714568880079286</v>
      </c>
      <c r="AW4" s="128">
        <v>4.7571853320118933</v>
      </c>
      <c r="AX4" s="128">
        <v>7.5322101090188305</v>
      </c>
      <c r="AY4" s="128">
        <v>9.217046580773042</v>
      </c>
      <c r="AZ4" s="128">
        <v>14.568880079286423</v>
      </c>
      <c r="BA4" s="128">
        <v>20.317145688800792</v>
      </c>
      <c r="BB4" s="128">
        <v>20.118929633300297</v>
      </c>
      <c r="BC4" s="128">
        <v>16.551040634291379</v>
      </c>
    </row>
    <row r="5" spans="1:55" x14ac:dyDescent="0.25">
      <c r="A5" s="129" t="s">
        <v>146</v>
      </c>
      <c r="B5" s="126">
        <v>1710</v>
      </c>
      <c r="C5" s="126">
        <v>1538</v>
      </c>
      <c r="D5" s="126">
        <v>952</v>
      </c>
      <c r="E5" s="127">
        <v>0.76680672268907568</v>
      </c>
      <c r="F5" s="126">
        <v>586</v>
      </c>
      <c r="G5" s="127">
        <v>0.79095563139931746</v>
      </c>
      <c r="H5" s="126">
        <v>880</v>
      </c>
      <c r="I5" s="127">
        <v>0.87045454545454548</v>
      </c>
      <c r="J5" s="126">
        <v>658</v>
      </c>
      <c r="K5" s="127">
        <v>0.91945288753799392</v>
      </c>
      <c r="L5" s="126">
        <v>835</v>
      </c>
      <c r="M5" s="127">
        <v>0.85808383233532937</v>
      </c>
      <c r="N5" s="126">
        <v>703</v>
      </c>
      <c r="O5" s="127">
        <v>0.66856330014224752</v>
      </c>
      <c r="P5" s="126">
        <v>1289</v>
      </c>
      <c r="Q5" s="127">
        <v>0.92474786656322727</v>
      </c>
      <c r="R5" s="126">
        <v>249</v>
      </c>
      <c r="S5" s="127">
        <v>0.73493975903614461</v>
      </c>
      <c r="T5" s="126">
        <v>1126</v>
      </c>
      <c r="U5" s="127">
        <v>0.74555950266429838</v>
      </c>
      <c r="V5" s="126">
        <v>412</v>
      </c>
      <c r="W5" s="127">
        <v>0.82281553398058249</v>
      </c>
      <c r="X5" s="126">
        <v>1070</v>
      </c>
      <c r="Y5" s="127">
        <v>0.8775700934579439</v>
      </c>
      <c r="Z5" s="126">
        <v>468</v>
      </c>
      <c r="AA5" s="127">
        <v>0.77350427350427353</v>
      </c>
      <c r="AB5" s="126">
        <v>1032</v>
      </c>
      <c r="AC5" s="127">
        <v>0.61870155038759689</v>
      </c>
      <c r="AD5" s="126">
        <v>506</v>
      </c>
      <c r="AE5" s="127">
        <v>0.66600790513833996</v>
      </c>
      <c r="AF5" s="126">
        <v>10</v>
      </c>
      <c r="AG5" s="126">
        <v>9</v>
      </c>
      <c r="AH5" s="126">
        <v>8</v>
      </c>
      <c r="AI5" s="126">
        <v>24</v>
      </c>
      <c r="AJ5" s="126">
        <v>34</v>
      </c>
      <c r="AK5" s="126">
        <v>70</v>
      </c>
      <c r="AL5" s="126">
        <v>104</v>
      </c>
      <c r="AM5" s="126">
        <v>154</v>
      </c>
      <c r="AN5" s="126">
        <v>228</v>
      </c>
      <c r="AO5" s="126">
        <v>278</v>
      </c>
      <c r="AP5" s="126">
        <v>305</v>
      </c>
      <c r="AQ5" s="126">
        <v>314</v>
      </c>
      <c r="AR5" s="128">
        <v>0.65019505851755521</v>
      </c>
      <c r="AS5" s="128">
        <v>0.58517555266579979</v>
      </c>
      <c r="AT5" s="128">
        <v>0.52015604681404426</v>
      </c>
      <c r="AU5" s="128">
        <v>1.5604681404421326</v>
      </c>
      <c r="AV5" s="128">
        <v>2.2106631989596881</v>
      </c>
      <c r="AW5" s="128">
        <v>4.5513654096228873</v>
      </c>
      <c r="AX5" s="128">
        <v>6.7620286085825745</v>
      </c>
      <c r="AY5" s="128">
        <v>10.01300390117035</v>
      </c>
      <c r="AZ5" s="128">
        <v>14.82444733420026</v>
      </c>
      <c r="BA5" s="128">
        <v>18.075422626788036</v>
      </c>
      <c r="BB5" s="128">
        <v>19.830949284785437</v>
      </c>
      <c r="BC5" s="128">
        <v>20.416124837451235</v>
      </c>
    </row>
    <row r="6" spans="1:55" x14ac:dyDescent="0.25">
      <c r="A6" s="129" t="s">
        <v>147</v>
      </c>
      <c r="B6" s="126">
        <v>4868</v>
      </c>
      <c r="C6" s="126">
        <v>4419</v>
      </c>
      <c r="D6" s="126">
        <v>2838</v>
      </c>
      <c r="E6" s="127">
        <v>0.78118393234672301</v>
      </c>
      <c r="F6" s="126">
        <v>1581</v>
      </c>
      <c r="G6" s="127">
        <v>0.82005060088551551</v>
      </c>
      <c r="H6" s="126">
        <v>2535</v>
      </c>
      <c r="I6" s="127">
        <v>0.88284023668639056</v>
      </c>
      <c r="J6" s="126">
        <v>1884</v>
      </c>
      <c r="K6" s="127">
        <v>0.92250530785562634</v>
      </c>
      <c r="L6" s="126">
        <v>2447</v>
      </c>
      <c r="M6" s="127">
        <v>0.84389047813649365</v>
      </c>
      <c r="N6" s="126">
        <v>1972</v>
      </c>
      <c r="O6" s="127">
        <v>0.64350912778904668</v>
      </c>
      <c r="P6" s="126">
        <v>3382</v>
      </c>
      <c r="Q6" s="127">
        <v>0.90212891780011828</v>
      </c>
      <c r="R6" s="126">
        <v>1037</v>
      </c>
      <c r="S6" s="127">
        <v>0.69720347155255546</v>
      </c>
      <c r="T6" s="126">
        <v>3142</v>
      </c>
      <c r="U6" s="127">
        <v>0.75254614894971361</v>
      </c>
      <c r="V6" s="126">
        <v>1277</v>
      </c>
      <c r="W6" s="127">
        <v>0.81871574001566172</v>
      </c>
      <c r="X6" s="126">
        <v>3155</v>
      </c>
      <c r="Y6" s="127">
        <v>0.88177496038034864</v>
      </c>
      <c r="Z6" s="126">
        <v>1264</v>
      </c>
      <c r="AA6" s="127">
        <v>0.71677215189873422</v>
      </c>
      <c r="AB6" s="126">
        <v>2972</v>
      </c>
      <c r="AC6" s="127">
        <v>0.62298115746971738</v>
      </c>
      <c r="AD6" s="126">
        <v>1447</v>
      </c>
      <c r="AE6" s="127">
        <v>0.64996544574982718</v>
      </c>
      <c r="AF6" s="126">
        <v>8</v>
      </c>
      <c r="AG6" s="126">
        <v>28</v>
      </c>
      <c r="AH6" s="126">
        <v>44</v>
      </c>
      <c r="AI6" s="126">
        <v>88</v>
      </c>
      <c r="AJ6" s="126">
        <v>106</v>
      </c>
      <c r="AK6" s="126">
        <v>211</v>
      </c>
      <c r="AL6" s="126">
        <v>305</v>
      </c>
      <c r="AM6" s="126">
        <v>458</v>
      </c>
      <c r="AN6" s="126">
        <v>551</v>
      </c>
      <c r="AO6" s="126">
        <v>817</v>
      </c>
      <c r="AP6" s="126">
        <v>952</v>
      </c>
      <c r="AQ6" s="126">
        <v>851</v>
      </c>
      <c r="AR6" s="128">
        <v>0.18103643358225843</v>
      </c>
      <c r="AS6" s="128">
        <v>0.63362751753790447</v>
      </c>
      <c r="AT6" s="128">
        <v>0.99570038470242139</v>
      </c>
      <c r="AU6" s="128">
        <v>1.9914007694048428</v>
      </c>
      <c r="AV6" s="128">
        <v>2.3987327449649243</v>
      </c>
      <c r="AW6" s="128">
        <v>4.7748359357320664</v>
      </c>
      <c r="AX6" s="128">
        <v>6.9020140303236026</v>
      </c>
      <c r="AY6" s="128">
        <v>10.364335822584295</v>
      </c>
      <c r="AZ6" s="128">
        <v>12.468884362978049</v>
      </c>
      <c r="BA6" s="128">
        <v>18.488345779588141</v>
      </c>
      <c r="BB6" s="128">
        <v>21.543335596288752</v>
      </c>
      <c r="BC6" s="128">
        <v>19.257750622312741</v>
      </c>
    </row>
    <row r="7" spans="1:55" x14ac:dyDescent="0.25">
      <c r="A7" s="129" t="s">
        <v>148</v>
      </c>
      <c r="B7" s="126">
        <v>4455</v>
      </c>
      <c r="C7" s="126">
        <v>4153</v>
      </c>
      <c r="D7" s="126">
        <v>2727</v>
      </c>
      <c r="E7" s="127">
        <v>0.72112211221122113</v>
      </c>
      <c r="F7" s="126">
        <v>1426</v>
      </c>
      <c r="G7" s="127">
        <v>0.7906732117812062</v>
      </c>
      <c r="H7" s="126">
        <v>2396</v>
      </c>
      <c r="I7" s="127">
        <v>0.86519198664440733</v>
      </c>
      <c r="J7" s="126">
        <v>1757</v>
      </c>
      <c r="K7" s="127">
        <v>0.89413773477518499</v>
      </c>
      <c r="L7" s="126">
        <v>1976</v>
      </c>
      <c r="M7" s="127">
        <v>0.83147773279352222</v>
      </c>
      <c r="N7" s="126">
        <v>2177</v>
      </c>
      <c r="O7" s="127">
        <v>0.56453835553514009</v>
      </c>
      <c r="P7" s="126">
        <v>3307</v>
      </c>
      <c r="Q7" s="127">
        <v>0.90535228303598425</v>
      </c>
      <c r="R7" s="126">
        <v>846</v>
      </c>
      <c r="S7" s="127">
        <v>0.60874704491725773</v>
      </c>
      <c r="T7" s="126">
        <v>3082</v>
      </c>
      <c r="U7" s="127">
        <v>0.73020765736534721</v>
      </c>
      <c r="V7" s="126">
        <v>1071</v>
      </c>
      <c r="W7" s="127">
        <v>0.7857142857142857</v>
      </c>
      <c r="X7" s="126">
        <v>2913</v>
      </c>
      <c r="Y7" s="127">
        <v>0.87847579814624099</v>
      </c>
      <c r="Z7" s="126">
        <v>1240</v>
      </c>
      <c r="AA7" s="127">
        <v>0.66532258064516125</v>
      </c>
      <c r="AB7" s="126">
        <v>2862</v>
      </c>
      <c r="AC7" s="127">
        <v>0.5621942697414396</v>
      </c>
      <c r="AD7" s="126">
        <v>1291</v>
      </c>
      <c r="AE7" s="127">
        <v>0.58714175058094498</v>
      </c>
      <c r="AF7" s="126">
        <v>14</v>
      </c>
      <c r="AG7" s="126">
        <v>32</v>
      </c>
      <c r="AH7" s="126">
        <v>70</v>
      </c>
      <c r="AI7" s="126">
        <v>93</v>
      </c>
      <c r="AJ7" s="126">
        <v>156</v>
      </c>
      <c r="AK7" s="126">
        <v>241</v>
      </c>
      <c r="AL7" s="126">
        <v>360</v>
      </c>
      <c r="AM7" s="126">
        <v>467</v>
      </c>
      <c r="AN7" s="126">
        <v>653</v>
      </c>
      <c r="AO7" s="126">
        <v>761</v>
      </c>
      <c r="AP7" s="126">
        <v>761</v>
      </c>
      <c r="AQ7" s="126">
        <v>545</v>
      </c>
      <c r="AR7" s="128">
        <v>0.33710570671803514</v>
      </c>
      <c r="AS7" s="128">
        <v>0.77052732964122317</v>
      </c>
      <c r="AT7" s="128">
        <v>1.6855285335901757</v>
      </c>
      <c r="AU7" s="128">
        <v>2.239345051769805</v>
      </c>
      <c r="AV7" s="128">
        <v>3.7563207320009631</v>
      </c>
      <c r="AW7" s="128">
        <v>5.8030339513604625</v>
      </c>
      <c r="AX7" s="128">
        <v>8.6684324584637604</v>
      </c>
      <c r="AY7" s="128">
        <v>11.244883216951601</v>
      </c>
      <c r="AZ7" s="128">
        <v>15.72357332049121</v>
      </c>
      <c r="BA7" s="128">
        <v>18.324103058030339</v>
      </c>
      <c r="BB7" s="128">
        <v>18.324103058030339</v>
      </c>
      <c r="BC7" s="128">
        <v>13.123043582952082</v>
      </c>
    </row>
    <row r="8" spans="1:55" x14ac:dyDescent="0.25">
      <c r="A8" s="129" t="s">
        <v>149</v>
      </c>
      <c r="B8" s="126">
        <v>3025</v>
      </c>
      <c r="C8" s="126">
        <v>2788</v>
      </c>
      <c r="D8" s="126">
        <v>1821</v>
      </c>
      <c r="E8" s="127">
        <v>0.74327292696320701</v>
      </c>
      <c r="F8" s="126">
        <v>967</v>
      </c>
      <c r="G8" s="127">
        <v>0.76783867631851088</v>
      </c>
      <c r="H8" s="126">
        <v>1626</v>
      </c>
      <c r="I8" s="127">
        <v>0.85854858548585489</v>
      </c>
      <c r="J8" s="126">
        <v>1162</v>
      </c>
      <c r="K8" s="127">
        <v>0.90533562822719449</v>
      </c>
      <c r="L8" s="126">
        <v>1389</v>
      </c>
      <c r="M8" s="127">
        <v>0.83225341972642186</v>
      </c>
      <c r="N8" s="126">
        <v>1399</v>
      </c>
      <c r="O8" s="127">
        <v>0.57183702644746248</v>
      </c>
      <c r="P8" s="126">
        <v>2152</v>
      </c>
      <c r="Q8" s="127">
        <v>0.89358736059479549</v>
      </c>
      <c r="R8" s="126">
        <v>636</v>
      </c>
      <c r="S8" s="127">
        <v>0.61792452830188682</v>
      </c>
      <c r="T8" s="126">
        <v>1974</v>
      </c>
      <c r="U8" s="127">
        <v>0.69579533941236071</v>
      </c>
      <c r="V8" s="126">
        <v>814</v>
      </c>
      <c r="W8" s="127">
        <v>0.81019656019656017</v>
      </c>
      <c r="X8" s="126">
        <v>1988</v>
      </c>
      <c r="Y8" s="127">
        <v>0.86921529175050305</v>
      </c>
      <c r="Z8" s="126">
        <v>800</v>
      </c>
      <c r="AA8" s="127">
        <v>0.65249999999999997</v>
      </c>
      <c r="AB8" s="126">
        <v>1961</v>
      </c>
      <c r="AC8" s="127">
        <v>0.57343192248852626</v>
      </c>
      <c r="AD8" s="126">
        <v>827</v>
      </c>
      <c r="AE8" s="127">
        <v>0.61547762998790811</v>
      </c>
      <c r="AF8" s="126">
        <v>6</v>
      </c>
      <c r="AG8" s="126">
        <v>18</v>
      </c>
      <c r="AH8" s="126">
        <v>38</v>
      </c>
      <c r="AI8" s="126">
        <v>80</v>
      </c>
      <c r="AJ8" s="126">
        <v>104</v>
      </c>
      <c r="AK8" s="126">
        <v>152</v>
      </c>
      <c r="AL8" s="126">
        <v>263</v>
      </c>
      <c r="AM8" s="126">
        <v>333</v>
      </c>
      <c r="AN8" s="126">
        <v>392</v>
      </c>
      <c r="AO8" s="126">
        <v>517</v>
      </c>
      <c r="AP8" s="126">
        <v>492</v>
      </c>
      <c r="AQ8" s="126">
        <v>393</v>
      </c>
      <c r="AR8" s="128">
        <v>0.21520803443328551</v>
      </c>
      <c r="AS8" s="128">
        <v>0.64562410329985653</v>
      </c>
      <c r="AT8" s="128">
        <v>1.3629842180774749</v>
      </c>
      <c r="AU8" s="128">
        <v>2.8694404591104736</v>
      </c>
      <c r="AV8" s="128">
        <v>3.7302725968436157</v>
      </c>
      <c r="AW8" s="128">
        <v>5.4519368723098998</v>
      </c>
      <c r="AX8" s="128">
        <v>9.4332855093256818</v>
      </c>
      <c r="AY8" s="128">
        <v>11.944045911047345</v>
      </c>
      <c r="AZ8" s="128">
        <v>14.06025824964132</v>
      </c>
      <c r="BA8" s="128">
        <v>18.543758967001434</v>
      </c>
      <c r="BB8" s="128">
        <v>17.647058823529413</v>
      </c>
      <c r="BC8" s="128">
        <v>14.0961262553802</v>
      </c>
    </row>
    <row r="9" spans="1:55" x14ac:dyDescent="0.25">
      <c r="A9" s="129" t="s">
        <v>150</v>
      </c>
      <c r="B9" s="126">
        <v>1998</v>
      </c>
      <c r="C9" s="126">
        <v>1816</v>
      </c>
      <c r="D9" s="126">
        <v>1214</v>
      </c>
      <c r="E9" s="127">
        <v>0.74052718286655683</v>
      </c>
      <c r="F9" s="126">
        <v>602</v>
      </c>
      <c r="G9" s="127">
        <v>0.77159468438538203</v>
      </c>
      <c r="H9" s="126">
        <v>1017</v>
      </c>
      <c r="I9" s="127">
        <v>0.85152409046214361</v>
      </c>
      <c r="J9" s="126">
        <v>799</v>
      </c>
      <c r="K9" s="127">
        <v>0.91739674593241549</v>
      </c>
      <c r="L9" s="126">
        <v>940</v>
      </c>
      <c r="M9" s="127">
        <v>0.85797872340425529</v>
      </c>
      <c r="N9" s="126">
        <v>876</v>
      </c>
      <c r="O9" s="127">
        <v>0.58504566210045661</v>
      </c>
      <c r="P9" s="126">
        <v>1425</v>
      </c>
      <c r="Q9" s="127">
        <v>0.91929824561403506</v>
      </c>
      <c r="R9" s="126">
        <v>391</v>
      </c>
      <c r="S9" s="127">
        <v>0.62148337595907932</v>
      </c>
      <c r="T9" s="126">
        <v>1312</v>
      </c>
      <c r="U9" s="127">
        <v>0.67987804878048785</v>
      </c>
      <c r="V9" s="126">
        <v>504</v>
      </c>
      <c r="W9" s="127">
        <v>0.76686507936507942</v>
      </c>
      <c r="X9" s="126">
        <v>1343</v>
      </c>
      <c r="Y9" s="127">
        <v>0.87490692479523458</v>
      </c>
      <c r="Z9" s="126">
        <v>473</v>
      </c>
      <c r="AA9" s="127">
        <v>0.62579281183932345</v>
      </c>
      <c r="AB9" s="126">
        <v>1357</v>
      </c>
      <c r="AC9" s="127">
        <v>0.60537951363301401</v>
      </c>
      <c r="AD9" s="126">
        <v>459</v>
      </c>
      <c r="AE9" s="127">
        <v>0.59368191721132901</v>
      </c>
      <c r="AF9" s="126">
        <v>5</v>
      </c>
      <c r="AG9" s="126">
        <v>21</v>
      </c>
      <c r="AH9" s="126">
        <v>26</v>
      </c>
      <c r="AI9" s="126">
        <v>49</v>
      </c>
      <c r="AJ9" s="126">
        <v>58</v>
      </c>
      <c r="AK9" s="126">
        <v>91</v>
      </c>
      <c r="AL9" s="126">
        <v>154</v>
      </c>
      <c r="AM9" s="126">
        <v>201</v>
      </c>
      <c r="AN9" s="126">
        <v>290</v>
      </c>
      <c r="AO9" s="126">
        <v>292</v>
      </c>
      <c r="AP9" s="126">
        <v>372</v>
      </c>
      <c r="AQ9" s="126">
        <v>257</v>
      </c>
      <c r="AR9" s="128">
        <v>0.2753303964757709</v>
      </c>
      <c r="AS9" s="128">
        <v>1.1563876651982379</v>
      </c>
      <c r="AT9" s="128">
        <v>1.4317180616740088</v>
      </c>
      <c r="AU9" s="128">
        <v>2.6982378854625551</v>
      </c>
      <c r="AV9" s="128">
        <v>3.1938325991189429</v>
      </c>
      <c r="AW9" s="128">
        <v>5.0110132158590313</v>
      </c>
      <c r="AX9" s="128">
        <v>8.4801762114537453</v>
      </c>
      <c r="AY9" s="128">
        <v>11.068281938325992</v>
      </c>
      <c r="AZ9" s="128">
        <v>15.969162995594713</v>
      </c>
      <c r="BA9" s="128">
        <v>16.079295154185022</v>
      </c>
      <c r="BB9" s="128">
        <v>20.484581497797357</v>
      </c>
      <c r="BC9" s="128">
        <v>14.151982378854626</v>
      </c>
    </row>
    <row r="10" spans="1:55" x14ac:dyDescent="0.25">
      <c r="A10" s="129" t="s">
        <v>151</v>
      </c>
      <c r="B10" s="126">
        <v>3325</v>
      </c>
      <c r="C10" s="126">
        <v>3077</v>
      </c>
      <c r="D10" s="126">
        <v>1884</v>
      </c>
      <c r="E10" s="127">
        <v>0.77202760084925692</v>
      </c>
      <c r="F10" s="126">
        <v>1193</v>
      </c>
      <c r="G10" s="127">
        <v>0.81559094719195302</v>
      </c>
      <c r="H10" s="126">
        <v>1807</v>
      </c>
      <c r="I10" s="127">
        <v>0.87769784172661869</v>
      </c>
      <c r="J10" s="126">
        <v>1270</v>
      </c>
      <c r="K10" s="127">
        <v>0.91574803149606299</v>
      </c>
      <c r="L10" s="126">
        <v>1723</v>
      </c>
      <c r="M10" s="127">
        <v>0.83255948926291357</v>
      </c>
      <c r="N10" s="126">
        <v>1354</v>
      </c>
      <c r="O10" s="127">
        <v>0.60118168389955684</v>
      </c>
      <c r="P10" s="126">
        <v>2417</v>
      </c>
      <c r="Q10" s="127">
        <v>0.89739346297062472</v>
      </c>
      <c r="R10" s="126">
        <v>660</v>
      </c>
      <c r="S10" s="127">
        <v>0.69242424242424239</v>
      </c>
      <c r="T10" s="126">
        <v>2080</v>
      </c>
      <c r="U10" s="127">
        <v>0.70600961538461537</v>
      </c>
      <c r="V10" s="126">
        <v>997</v>
      </c>
      <c r="W10" s="127">
        <v>0.79739217652958871</v>
      </c>
      <c r="X10" s="126">
        <v>2134</v>
      </c>
      <c r="Y10" s="127">
        <v>0.88050609184629802</v>
      </c>
      <c r="Z10" s="126">
        <v>943</v>
      </c>
      <c r="AA10" s="127">
        <v>0.73276776246023334</v>
      </c>
      <c r="AB10" s="126">
        <v>2107</v>
      </c>
      <c r="AC10" s="127">
        <v>0.56098718557190319</v>
      </c>
      <c r="AD10" s="126">
        <v>970</v>
      </c>
      <c r="AE10" s="127">
        <v>0.61855670103092786</v>
      </c>
      <c r="AF10" s="126">
        <v>10</v>
      </c>
      <c r="AG10" s="126">
        <v>23</v>
      </c>
      <c r="AH10" s="126">
        <v>47</v>
      </c>
      <c r="AI10" s="126">
        <v>84</v>
      </c>
      <c r="AJ10" s="126">
        <v>86</v>
      </c>
      <c r="AK10" s="126">
        <v>160</v>
      </c>
      <c r="AL10" s="126">
        <v>220</v>
      </c>
      <c r="AM10" s="126">
        <v>346</v>
      </c>
      <c r="AN10" s="126">
        <v>418</v>
      </c>
      <c r="AO10" s="126">
        <v>544</v>
      </c>
      <c r="AP10" s="126">
        <v>636</v>
      </c>
      <c r="AQ10" s="126">
        <v>503</v>
      </c>
      <c r="AR10" s="128">
        <v>0.3249918752031199</v>
      </c>
      <c r="AS10" s="128">
        <v>0.74748131296717579</v>
      </c>
      <c r="AT10" s="128">
        <v>1.5274618134546636</v>
      </c>
      <c r="AU10" s="128">
        <v>2.7299317517062072</v>
      </c>
      <c r="AV10" s="128">
        <v>2.7949301267468312</v>
      </c>
      <c r="AW10" s="128">
        <v>5.1998700032499183</v>
      </c>
      <c r="AX10" s="128">
        <v>7.1498212544686384</v>
      </c>
      <c r="AY10" s="128">
        <v>11.24471888202795</v>
      </c>
      <c r="AZ10" s="128">
        <v>13.584660383490412</v>
      </c>
      <c r="BA10" s="128">
        <v>17.679558011049725</v>
      </c>
      <c r="BB10" s="128">
        <v>20.669483262918426</v>
      </c>
      <c r="BC10" s="128">
        <v>16.347091322716931</v>
      </c>
    </row>
    <row r="11" spans="1:55" x14ac:dyDescent="0.25">
      <c r="A11" s="129" t="s">
        <v>152</v>
      </c>
      <c r="B11" s="126">
        <v>4430</v>
      </c>
      <c r="C11" s="126">
        <v>4093</v>
      </c>
      <c r="D11" s="126">
        <v>2676</v>
      </c>
      <c r="E11" s="127">
        <v>0.76943198804185353</v>
      </c>
      <c r="F11" s="126">
        <v>1417</v>
      </c>
      <c r="G11" s="127">
        <v>0.8126323218066337</v>
      </c>
      <c r="H11" s="126">
        <v>2348</v>
      </c>
      <c r="I11" s="127">
        <v>0.89735945485519586</v>
      </c>
      <c r="J11" s="126">
        <v>1745</v>
      </c>
      <c r="K11" s="127">
        <v>0.93581661891117474</v>
      </c>
      <c r="L11" s="126">
        <v>2209</v>
      </c>
      <c r="M11" s="127">
        <v>0.84812132186509737</v>
      </c>
      <c r="N11" s="126">
        <v>1884</v>
      </c>
      <c r="O11" s="127">
        <v>0.61491507430997872</v>
      </c>
      <c r="P11" s="126">
        <v>3286</v>
      </c>
      <c r="Q11" s="127">
        <v>0.91235544735240415</v>
      </c>
      <c r="R11" s="126">
        <v>807</v>
      </c>
      <c r="S11" s="127">
        <v>0.66666666666666663</v>
      </c>
      <c r="T11" s="126">
        <v>2917</v>
      </c>
      <c r="U11" s="127">
        <v>0.74134384641755224</v>
      </c>
      <c r="V11" s="126">
        <v>1176</v>
      </c>
      <c r="W11" s="127">
        <v>0.79719387755102045</v>
      </c>
      <c r="X11" s="126">
        <v>2881</v>
      </c>
      <c r="Y11" s="127">
        <v>0.87955570982297815</v>
      </c>
      <c r="Z11" s="126">
        <v>1212</v>
      </c>
      <c r="AA11" s="127">
        <v>0.69471947194719474</v>
      </c>
      <c r="AB11" s="126">
        <v>2878</v>
      </c>
      <c r="AC11" s="127">
        <v>0.62265462126476723</v>
      </c>
      <c r="AD11" s="126">
        <v>1215</v>
      </c>
      <c r="AE11" s="127">
        <v>0.64897119341563791</v>
      </c>
      <c r="AF11" s="126">
        <v>15</v>
      </c>
      <c r="AG11" s="126">
        <v>19</v>
      </c>
      <c r="AH11" s="126">
        <v>48</v>
      </c>
      <c r="AI11" s="126">
        <v>72</v>
      </c>
      <c r="AJ11" s="126">
        <v>119</v>
      </c>
      <c r="AK11" s="126">
        <v>196</v>
      </c>
      <c r="AL11" s="126">
        <v>298</v>
      </c>
      <c r="AM11" s="126">
        <v>442</v>
      </c>
      <c r="AN11" s="126">
        <v>556</v>
      </c>
      <c r="AO11" s="126">
        <v>713</v>
      </c>
      <c r="AP11" s="126">
        <v>801</v>
      </c>
      <c r="AQ11" s="126">
        <v>814</v>
      </c>
      <c r="AR11" s="128">
        <v>0.36647935499633522</v>
      </c>
      <c r="AS11" s="128">
        <v>0.4642071829953579</v>
      </c>
      <c r="AT11" s="128">
        <v>1.1727339359882727</v>
      </c>
      <c r="AU11" s="128">
        <v>1.759100903982409</v>
      </c>
      <c r="AV11" s="128">
        <v>2.907402882970926</v>
      </c>
      <c r="AW11" s="128">
        <v>4.7886635719521138</v>
      </c>
      <c r="AX11" s="128">
        <v>7.2807231859271928</v>
      </c>
      <c r="AY11" s="128">
        <v>10.79892499389201</v>
      </c>
      <c r="AZ11" s="128">
        <v>13.584168091864159</v>
      </c>
      <c r="BA11" s="128">
        <v>17.4199853408258</v>
      </c>
      <c r="BB11" s="128">
        <v>19.569997556804299</v>
      </c>
      <c r="BC11" s="128">
        <v>19.887612997801124</v>
      </c>
    </row>
    <row r="12" spans="1:55" x14ac:dyDescent="0.25">
      <c r="A12" s="129" t="s">
        <v>153</v>
      </c>
      <c r="B12" s="126">
        <v>352</v>
      </c>
      <c r="C12" s="126">
        <v>332</v>
      </c>
      <c r="D12" s="126">
        <v>219</v>
      </c>
      <c r="E12" s="127">
        <v>0.71461187214611877</v>
      </c>
      <c r="F12" s="126">
        <v>113</v>
      </c>
      <c r="G12" s="127">
        <v>0.83628318584070793</v>
      </c>
      <c r="H12" s="126">
        <v>186</v>
      </c>
      <c r="I12" s="127">
        <v>0.88709677419354838</v>
      </c>
      <c r="J12" s="126">
        <v>146</v>
      </c>
      <c r="K12" s="127">
        <v>0.9178082191780822</v>
      </c>
      <c r="L12" s="126">
        <v>202</v>
      </c>
      <c r="M12" s="127">
        <v>0.86633663366336633</v>
      </c>
      <c r="N12" s="126">
        <v>130</v>
      </c>
      <c r="O12" s="127">
        <v>0.65384615384615385</v>
      </c>
      <c r="P12" s="126">
        <v>274</v>
      </c>
      <c r="Q12" s="127">
        <v>0.8941605839416058</v>
      </c>
      <c r="R12" s="126">
        <v>58</v>
      </c>
      <c r="S12" s="127">
        <v>0.75862068965517238</v>
      </c>
      <c r="T12" s="126">
        <v>241</v>
      </c>
      <c r="U12" s="127">
        <v>0.76970954356846477</v>
      </c>
      <c r="V12" s="126">
        <v>91</v>
      </c>
      <c r="W12" s="127">
        <v>0.82967032967032972</v>
      </c>
      <c r="X12" s="126">
        <v>247</v>
      </c>
      <c r="Y12" s="127">
        <v>0.90283400809716596</v>
      </c>
      <c r="Z12" s="126">
        <v>85</v>
      </c>
      <c r="AA12" s="127">
        <v>0.69411764705882351</v>
      </c>
      <c r="AB12" s="126">
        <v>229</v>
      </c>
      <c r="AC12" s="127">
        <v>0.67030567685589515</v>
      </c>
      <c r="AD12" s="126">
        <v>103</v>
      </c>
      <c r="AE12" s="127">
        <v>0.66504854368932043</v>
      </c>
      <c r="AF12" s="126">
        <v>3</v>
      </c>
      <c r="AG12" s="126">
        <v>0</v>
      </c>
      <c r="AH12" s="126">
        <v>4</v>
      </c>
      <c r="AI12" s="126">
        <v>5</v>
      </c>
      <c r="AJ12" s="126">
        <v>10</v>
      </c>
      <c r="AK12" s="126">
        <v>15</v>
      </c>
      <c r="AL12" s="126">
        <v>18</v>
      </c>
      <c r="AM12" s="126">
        <v>29</v>
      </c>
      <c r="AN12" s="126">
        <v>37</v>
      </c>
      <c r="AO12" s="126">
        <v>72</v>
      </c>
      <c r="AP12" s="126">
        <v>64</v>
      </c>
      <c r="AQ12" s="126">
        <v>75</v>
      </c>
      <c r="AR12" s="128">
        <v>0.90361445783132532</v>
      </c>
      <c r="AS12" s="128">
        <v>0</v>
      </c>
      <c r="AT12" s="128">
        <v>1.2048192771084338</v>
      </c>
      <c r="AU12" s="128">
        <v>1.5060240963855422</v>
      </c>
      <c r="AV12" s="128">
        <v>3.0120481927710845</v>
      </c>
      <c r="AW12" s="128">
        <v>4.5180722891566267</v>
      </c>
      <c r="AX12" s="128">
        <v>5.4216867469879517</v>
      </c>
      <c r="AY12" s="128">
        <v>8.7349397590361448</v>
      </c>
      <c r="AZ12" s="128">
        <v>11.144578313253012</v>
      </c>
      <c r="BA12" s="128">
        <v>21.686746987951807</v>
      </c>
      <c r="BB12" s="128">
        <v>19.277108433734941</v>
      </c>
      <c r="BC12" s="128">
        <v>22.590361445783131</v>
      </c>
    </row>
    <row r="13" spans="1:55" x14ac:dyDescent="0.25">
      <c r="A13" s="129" t="s">
        <v>154</v>
      </c>
      <c r="B13" s="126">
        <v>653</v>
      </c>
      <c r="C13" s="126">
        <v>583</v>
      </c>
      <c r="D13" s="126">
        <v>356</v>
      </c>
      <c r="E13" s="127">
        <v>0.7907303370786517</v>
      </c>
      <c r="F13" s="126">
        <v>227</v>
      </c>
      <c r="G13" s="127">
        <v>0.87885462555066074</v>
      </c>
      <c r="H13" s="126">
        <v>333</v>
      </c>
      <c r="I13" s="127">
        <v>0.94894894894894899</v>
      </c>
      <c r="J13" s="126">
        <v>250</v>
      </c>
      <c r="K13" s="127">
        <v>0.95599999999999996</v>
      </c>
      <c r="L13" s="126">
        <v>326</v>
      </c>
      <c r="M13" s="127">
        <v>0.87730061349693256</v>
      </c>
      <c r="N13" s="126">
        <v>257</v>
      </c>
      <c r="O13" s="127">
        <v>0.6867704280155642</v>
      </c>
      <c r="P13" s="126">
        <v>436</v>
      </c>
      <c r="Q13" s="127">
        <v>0.91513761467889909</v>
      </c>
      <c r="R13" s="126">
        <v>147</v>
      </c>
      <c r="S13" s="127">
        <v>0.8231292517006803</v>
      </c>
      <c r="T13" s="126">
        <v>399</v>
      </c>
      <c r="U13" s="127">
        <v>0.82080200501253131</v>
      </c>
      <c r="V13" s="126">
        <v>184</v>
      </c>
      <c r="W13" s="127">
        <v>0.76902173913043481</v>
      </c>
      <c r="X13" s="126">
        <v>398</v>
      </c>
      <c r="Y13" s="127">
        <v>0.86432160804020097</v>
      </c>
      <c r="Z13" s="126">
        <v>185</v>
      </c>
      <c r="AA13" s="127">
        <v>0.75135135135135134</v>
      </c>
      <c r="AB13" s="126">
        <v>386</v>
      </c>
      <c r="AC13" s="127">
        <v>0.66580310880829019</v>
      </c>
      <c r="AD13" s="126">
        <v>197</v>
      </c>
      <c r="AE13" s="127">
        <v>0.73857868020304573</v>
      </c>
      <c r="AF13" s="126">
        <v>2</v>
      </c>
      <c r="AG13" s="126">
        <v>1</v>
      </c>
      <c r="AH13" s="126">
        <v>0</v>
      </c>
      <c r="AI13" s="126">
        <v>12</v>
      </c>
      <c r="AJ13" s="126">
        <v>9</v>
      </c>
      <c r="AK13" s="126">
        <v>22</v>
      </c>
      <c r="AL13" s="126">
        <v>38</v>
      </c>
      <c r="AM13" s="126">
        <v>47</v>
      </c>
      <c r="AN13" s="126">
        <v>69</v>
      </c>
      <c r="AO13" s="126">
        <v>91</v>
      </c>
      <c r="AP13" s="126">
        <v>135</v>
      </c>
      <c r="AQ13" s="126">
        <v>157</v>
      </c>
      <c r="AR13" s="128">
        <v>0.34305317324185247</v>
      </c>
      <c r="AS13" s="128">
        <v>0.17152658662092624</v>
      </c>
      <c r="AT13" s="128">
        <v>0</v>
      </c>
      <c r="AU13" s="128">
        <v>2.0583190394511148</v>
      </c>
      <c r="AV13" s="128">
        <v>1.5437392795883362</v>
      </c>
      <c r="AW13" s="128">
        <v>3.7735849056603774</v>
      </c>
      <c r="AX13" s="128">
        <v>6.5180102915951972</v>
      </c>
      <c r="AY13" s="128">
        <v>8.0617495711835332</v>
      </c>
      <c r="AZ13" s="128">
        <v>11.835334476843911</v>
      </c>
      <c r="BA13" s="128">
        <v>15.608919382504288</v>
      </c>
      <c r="BB13" s="128">
        <v>23.156089193825043</v>
      </c>
      <c r="BC13" s="128">
        <v>26.929674099485421</v>
      </c>
    </row>
    <row r="14" spans="1:55" x14ac:dyDescent="0.25">
      <c r="A14" s="129" t="s">
        <v>16</v>
      </c>
      <c r="B14" s="126">
        <v>3004</v>
      </c>
      <c r="C14" s="126">
        <v>2747</v>
      </c>
      <c r="D14" s="126">
        <v>1719</v>
      </c>
      <c r="E14" s="127">
        <v>0.77603257707969753</v>
      </c>
      <c r="F14" s="126">
        <v>1028</v>
      </c>
      <c r="G14" s="127">
        <v>0.828307392996109</v>
      </c>
      <c r="H14" s="126">
        <v>1608</v>
      </c>
      <c r="I14" s="127">
        <v>0.88121890547263682</v>
      </c>
      <c r="J14" s="126">
        <v>1139</v>
      </c>
      <c r="K14" s="127">
        <v>0.91922739244951712</v>
      </c>
      <c r="L14" s="126">
        <v>1412</v>
      </c>
      <c r="M14" s="127">
        <v>0.8495042492917847</v>
      </c>
      <c r="N14" s="126">
        <v>1335</v>
      </c>
      <c r="O14" s="127">
        <v>0.66441947565543069</v>
      </c>
      <c r="P14" s="126">
        <v>2232</v>
      </c>
      <c r="Q14" s="127">
        <v>0.92159498207885304</v>
      </c>
      <c r="R14" s="126">
        <v>515</v>
      </c>
      <c r="S14" s="127">
        <v>0.67184466019417477</v>
      </c>
      <c r="T14" s="126">
        <v>1952</v>
      </c>
      <c r="U14" s="127">
        <v>0.70645491803278693</v>
      </c>
      <c r="V14" s="126">
        <v>795</v>
      </c>
      <c r="W14" s="127">
        <v>0.82389937106918243</v>
      </c>
      <c r="X14" s="126">
        <v>2021</v>
      </c>
      <c r="Y14" s="127">
        <v>0.91142998515586349</v>
      </c>
      <c r="Z14" s="126">
        <v>726</v>
      </c>
      <c r="AA14" s="127">
        <v>0.72727272727272729</v>
      </c>
      <c r="AB14" s="126">
        <v>1858</v>
      </c>
      <c r="AC14" s="127">
        <v>0.60145317545748112</v>
      </c>
      <c r="AD14" s="126">
        <v>889</v>
      </c>
      <c r="AE14" s="127">
        <v>0.66872890888638925</v>
      </c>
      <c r="AF14" s="126">
        <v>8</v>
      </c>
      <c r="AG14" s="126">
        <v>10</v>
      </c>
      <c r="AH14" s="126">
        <v>17</v>
      </c>
      <c r="AI14" s="126">
        <v>39</v>
      </c>
      <c r="AJ14" s="126">
        <v>71</v>
      </c>
      <c r="AK14" s="126">
        <v>141</v>
      </c>
      <c r="AL14" s="126">
        <v>198</v>
      </c>
      <c r="AM14" s="126">
        <v>279</v>
      </c>
      <c r="AN14" s="126">
        <v>412</v>
      </c>
      <c r="AO14" s="126">
        <v>509</v>
      </c>
      <c r="AP14" s="126">
        <v>588</v>
      </c>
      <c r="AQ14" s="126">
        <v>475</v>
      </c>
      <c r="AR14" s="128">
        <v>0.29122679286494357</v>
      </c>
      <c r="AS14" s="128">
        <v>0.36403349108117949</v>
      </c>
      <c r="AT14" s="128">
        <v>0.61885693483800508</v>
      </c>
      <c r="AU14" s="128">
        <v>1.4197306152165998</v>
      </c>
      <c r="AV14" s="128">
        <v>2.5846377866763741</v>
      </c>
      <c r="AW14" s="128">
        <v>5.1328722242446307</v>
      </c>
      <c r="AX14" s="128">
        <v>7.2078631234073534</v>
      </c>
      <c r="AY14" s="128">
        <v>10.156534401164906</v>
      </c>
      <c r="AZ14" s="128">
        <v>14.998179832544594</v>
      </c>
      <c r="BA14" s="128">
        <v>18.529304696032035</v>
      </c>
      <c r="BB14" s="128">
        <v>21.405169275573353</v>
      </c>
      <c r="BC14" s="128">
        <v>17.291590826356025</v>
      </c>
    </row>
    <row r="15" spans="1:55" x14ac:dyDescent="0.25">
      <c r="A15" s="129" t="s">
        <v>155</v>
      </c>
      <c r="B15" s="126">
        <v>4833</v>
      </c>
      <c r="C15" s="126">
        <v>4485</v>
      </c>
      <c r="D15" s="126">
        <v>2948</v>
      </c>
      <c r="E15" s="127">
        <v>0.74338534599728634</v>
      </c>
      <c r="F15" s="126">
        <v>1537</v>
      </c>
      <c r="G15" s="127">
        <v>0.76219908913467793</v>
      </c>
      <c r="H15" s="126">
        <v>2537</v>
      </c>
      <c r="I15" s="127">
        <v>0.84272763106030746</v>
      </c>
      <c r="J15" s="126">
        <v>1948</v>
      </c>
      <c r="K15" s="127">
        <v>0.89989733059548249</v>
      </c>
      <c r="L15" s="126">
        <v>2416</v>
      </c>
      <c r="M15" s="127">
        <v>0.81932947019867552</v>
      </c>
      <c r="N15" s="126">
        <v>2069</v>
      </c>
      <c r="O15" s="127">
        <v>0.58675688738521026</v>
      </c>
      <c r="P15" s="126">
        <v>3669</v>
      </c>
      <c r="Q15" s="127">
        <v>0.88579994548923413</v>
      </c>
      <c r="R15" s="126">
        <v>816</v>
      </c>
      <c r="S15" s="127">
        <v>0.6115196078431373</v>
      </c>
      <c r="T15" s="126">
        <v>3288</v>
      </c>
      <c r="U15" s="127">
        <v>0.69860097323600978</v>
      </c>
      <c r="V15" s="126">
        <v>1197</v>
      </c>
      <c r="W15" s="127">
        <v>0.7807017543859649</v>
      </c>
      <c r="X15" s="126">
        <v>3225</v>
      </c>
      <c r="Y15" s="127">
        <v>0.85364341085271322</v>
      </c>
      <c r="Z15" s="126">
        <v>1260</v>
      </c>
      <c r="AA15" s="127">
        <v>0.67936507936507939</v>
      </c>
      <c r="AB15" s="126">
        <v>3112</v>
      </c>
      <c r="AC15" s="127">
        <v>0.55478791773778924</v>
      </c>
      <c r="AD15" s="126">
        <v>1373</v>
      </c>
      <c r="AE15" s="127">
        <v>0.5899490167516388</v>
      </c>
      <c r="AF15" s="126">
        <v>18</v>
      </c>
      <c r="AG15" s="126">
        <v>56</v>
      </c>
      <c r="AH15" s="126">
        <v>85</v>
      </c>
      <c r="AI15" s="126">
        <v>138</v>
      </c>
      <c r="AJ15" s="126">
        <v>152</v>
      </c>
      <c r="AK15" s="126">
        <v>299</v>
      </c>
      <c r="AL15" s="126">
        <v>349</v>
      </c>
      <c r="AM15" s="126">
        <v>488</v>
      </c>
      <c r="AN15" s="126">
        <v>645</v>
      </c>
      <c r="AO15" s="126">
        <v>759</v>
      </c>
      <c r="AP15" s="126">
        <v>802</v>
      </c>
      <c r="AQ15" s="126">
        <v>694</v>
      </c>
      <c r="AR15" s="128">
        <v>0.40133779264214048</v>
      </c>
      <c r="AS15" s="128">
        <v>1.2486064659977703</v>
      </c>
      <c r="AT15" s="128">
        <v>1.89520624303233</v>
      </c>
      <c r="AU15" s="128">
        <v>3.0769230769230771</v>
      </c>
      <c r="AV15" s="128">
        <v>3.3890746934225193</v>
      </c>
      <c r="AW15" s="128">
        <v>6.666666666666667</v>
      </c>
      <c r="AX15" s="128">
        <v>7.78149386845039</v>
      </c>
      <c r="AY15" s="128">
        <v>10.880713489409141</v>
      </c>
      <c r="AZ15" s="128">
        <v>14.381270903010034</v>
      </c>
      <c r="BA15" s="128">
        <v>16.923076923076923</v>
      </c>
      <c r="BB15" s="128">
        <v>17.881828316610925</v>
      </c>
      <c r="BC15" s="128">
        <v>15.473801560758082</v>
      </c>
    </row>
    <row r="16" spans="1:55" x14ac:dyDescent="0.25">
      <c r="A16" s="129" t="s">
        <v>156</v>
      </c>
      <c r="B16" s="126">
        <v>124</v>
      </c>
      <c r="C16" s="126">
        <v>119</v>
      </c>
      <c r="D16" s="126">
        <v>77</v>
      </c>
      <c r="E16" s="127">
        <v>0.87012987012987009</v>
      </c>
      <c r="F16" s="126">
        <v>42</v>
      </c>
      <c r="G16" s="127">
        <v>0.79761904761904767</v>
      </c>
      <c r="H16" s="126">
        <v>68</v>
      </c>
      <c r="I16" s="127">
        <v>0.94117647058823528</v>
      </c>
      <c r="J16" s="126">
        <v>51</v>
      </c>
      <c r="K16" s="127">
        <v>0.90196078431372551</v>
      </c>
      <c r="L16" s="126">
        <v>50</v>
      </c>
      <c r="M16" s="127">
        <v>0.9</v>
      </c>
      <c r="N16" s="126">
        <v>69</v>
      </c>
      <c r="O16" s="127">
        <v>0.63043478260869568</v>
      </c>
      <c r="P16" s="126">
        <v>104</v>
      </c>
      <c r="Q16" s="127">
        <v>0.98076923076923073</v>
      </c>
      <c r="R16" s="126">
        <v>15</v>
      </c>
      <c r="S16" s="127">
        <v>0.8</v>
      </c>
      <c r="T16" s="126">
        <v>91</v>
      </c>
      <c r="U16" s="127">
        <v>0.87362637362637363</v>
      </c>
      <c r="V16" s="126">
        <v>28</v>
      </c>
      <c r="W16" s="127">
        <v>0.9642857142857143</v>
      </c>
      <c r="X16" s="126">
        <v>89</v>
      </c>
      <c r="Y16" s="127">
        <v>0.93258426966292129</v>
      </c>
      <c r="Z16" s="126">
        <v>30</v>
      </c>
      <c r="AA16" s="127">
        <v>0.8666666666666667</v>
      </c>
      <c r="AB16" s="126">
        <v>81</v>
      </c>
      <c r="AC16" s="127">
        <v>0.65432098765432101</v>
      </c>
      <c r="AD16" s="126">
        <v>38</v>
      </c>
      <c r="AE16" s="127">
        <v>0.61842105263157898</v>
      </c>
      <c r="AF16" s="126">
        <v>0</v>
      </c>
      <c r="AG16" s="126">
        <v>0</v>
      </c>
      <c r="AH16" s="126">
        <v>0</v>
      </c>
      <c r="AI16" s="126">
        <v>0</v>
      </c>
      <c r="AJ16" s="126">
        <v>1</v>
      </c>
      <c r="AK16" s="126">
        <v>3</v>
      </c>
      <c r="AL16" s="126">
        <v>4</v>
      </c>
      <c r="AM16" s="126">
        <v>9</v>
      </c>
      <c r="AN16" s="126">
        <v>21</v>
      </c>
      <c r="AO16" s="126">
        <v>27</v>
      </c>
      <c r="AP16" s="126">
        <v>34</v>
      </c>
      <c r="AQ16" s="126">
        <v>20</v>
      </c>
      <c r="AR16" s="128">
        <v>0</v>
      </c>
      <c r="AS16" s="128">
        <v>0</v>
      </c>
      <c r="AT16" s="128">
        <v>0</v>
      </c>
      <c r="AU16" s="128">
        <v>0</v>
      </c>
      <c r="AV16" s="128">
        <v>0.84033613445378152</v>
      </c>
      <c r="AW16" s="128">
        <v>2.5210084033613445</v>
      </c>
      <c r="AX16" s="128">
        <v>3.3613445378151261</v>
      </c>
      <c r="AY16" s="128">
        <v>7.5630252100840334</v>
      </c>
      <c r="AZ16" s="128">
        <v>17.647058823529413</v>
      </c>
      <c r="BA16" s="128">
        <v>22.689075630252102</v>
      </c>
      <c r="BB16" s="128">
        <v>28.571428571428573</v>
      </c>
      <c r="BC16" s="128">
        <v>16.806722689075631</v>
      </c>
    </row>
    <row r="17" spans="1:55" x14ac:dyDescent="0.25">
      <c r="A17" s="129" t="s">
        <v>157</v>
      </c>
      <c r="B17" s="126">
        <v>891</v>
      </c>
      <c r="C17" s="126">
        <v>821</v>
      </c>
      <c r="D17" s="126">
        <v>533</v>
      </c>
      <c r="E17" s="127">
        <v>0.70731707317073167</v>
      </c>
      <c r="F17" s="126">
        <v>288</v>
      </c>
      <c r="G17" s="127">
        <v>0.74305555555555558</v>
      </c>
      <c r="H17" s="126">
        <v>441</v>
      </c>
      <c r="I17" s="127">
        <v>0.86394557823129248</v>
      </c>
      <c r="J17" s="126">
        <v>380</v>
      </c>
      <c r="K17" s="127">
        <v>0.89210526315789473</v>
      </c>
      <c r="L17" s="126">
        <v>414</v>
      </c>
      <c r="M17" s="127">
        <v>0.84299516908212557</v>
      </c>
      <c r="N17" s="126">
        <v>407</v>
      </c>
      <c r="O17" s="127">
        <v>0.55528255528255532</v>
      </c>
      <c r="P17" s="126">
        <v>676</v>
      </c>
      <c r="Q17" s="127">
        <v>0.82692307692307687</v>
      </c>
      <c r="R17" s="126">
        <v>145</v>
      </c>
      <c r="S17" s="127">
        <v>0.51034482758620692</v>
      </c>
      <c r="T17" s="126">
        <v>600</v>
      </c>
      <c r="U17" s="127">
        <v>0.67</v>
      </c>
      <c r="V17" s="126">
        <v>221</v>
      </c>
      <c r="W17" s="127">
        <v>0.73076923076923073</v>
      </c>
      <c r="X17" s="126">
        <v>545</v>
      </c>
      <c r="Y17" s="127">
        <v>0.85871559633027528</v>
      </c>
      <c r="Z17" s="126">
        <v>276</v>
      </c>
      <c r="AA17" s="127">
        <v>0.66304347826086951</v>
      </c>
      <c r="AB17" s="126">
        <v>560</v>
      </c>
      <c r="AC17" s="127">
        <v>0.49821428571428572</v>
      </c>
      <c r="AD17" s="126">
        <v>261</v>
      </c>
      <c r="AE17" s="127">
        <v>0.5977011494252874</v>
      </c>
      <c r="AF17" s="126">
        <v>7</v>
      </c>
      <c r="AG17" s="126">
        <v>7</v>
      </c>
      <c r="AH17" s="126">
        <v>15</v>
      </c>
      <c r="AI17" s="126">
        <v>23</v>
      </c>
      <c r="AJ17" s="126">
        <v>47</v>
      </c>
      <c r="AK17" s="126">
        <v>57</v>
      </c>
      <c r="AL17" s="126">
        <v>77</v>
      </c>
      <c r="AM17" s="126">
        <v>98</v>
      </c>
      <c r="AN17" s="126">
        <v>114</v>
      </c>
      <c r="AO17" s="126">
        <v>150</v>
      </c>
      <c r="AP17" s="126">
        <v>142</v>
      </c>
      <c r="AQ17" s="126">
        <v>84</v>
      </c>
      <c r="AR17" s="128">
        <v>0.85261875761266748</v>
      </c>
      <c r="AS17" s="128">
        <v>0.85261875761266748</v>
      </c>
      <c r="AT17" s="128">
        <v>1.8270401948842874</v>
      </c>
      <c r="AU17" s="128">
        <v>2.8014616321559074</v>
      </c>
      <c r="AV17" s="128">
        <v>5.7247259439707676</v>
      </c>
      <c r="AW17" s="128">
        <v>6.9427527405602927</v>
      </c>
      <c r="AX17" s="128">
        <v>9.3788063337393428</v>
      </c>
      <c r="AY17" s="128">
        <v>11.936662606577345</v>
      </c>
      <c r="AZ17" s="128">
        <v>13.885505481120585</v>
      </c>
      <c r="BA17" s="128">
        <v>18.270401948842874</v>
      </c>
      <c r="BB17" s="128">
        <v>17.295980511571255</v>
      </c>
      <c r="BC17" s="128">
        <v>10.23142509135201</v>
      </c>
    </row>
    <row r="18" spans="1:55" x14ac:dyDescent="0.25">
      <c r="A18" s="129" t="s">
        <v>158</v>
      </c>
      <c r="B18" s="126">
        <v>1296</v>
      </c>
      <c r="C18" s="126">
        <v>1198</v>
      </c>
      <c r="D18" s="126">
        <v>774</v>
      </c>
      <c r="E18" s="127">
        <v>0.71447028423772607</v>
      </c>
      <c r="F18" s="126">
        <v>424</v>
      </c>
      <c r="G18" s="127">
        <v>0.76061320754716977</v>
      </c>
      <c r="H18" s="126">
        <v>650</v>
      </c>
      <c r="I18" s="127">
        <v>0.85538461538461541</v>
      </c>
      <c r="J18" s="126">
        <v>548</v>
      </c>
      <c r="K18" s="127">
        <v>0.88868613138686137</v>
      </c>
      <c r="L18" s="126">
        <v>621</v>
      </c>
      <c r="M18" s="127">
        <v>0.822061191626409</v>
      </c>
      <c r="N18" s="126">
        <v>577</v>
      </c>
      <c r="O18" s="127">
        <v>0.58925476603119586</v>
      </c>
      <c r="P18" s="126">
        <v>969</v>
      </c>
      <c r="Q18" s="127">
        <v>0.89576883384932926</v>
      </c>
      <c r="R18" s="126">
        <v>229</v>
      </c>
      <c r="S18" s="127">
        <v>0.65502183406113534</v>
      </c>
      <c r="T18" s="126">
        <v>918</v>
      </c>
      <c r="U18" s="127">
        <v>0.72113289760348587</v>
      </c>
      <c r="V18" s="126">
        <v>280</v>
      </c>
      <c r="W18" s="127">
        <v>0.79107142857142854</v>
      </c>
      <c r="X18" s="126">
        <v>864</v>
      </c>
      <c r="Y18" s="127">
        <v>0.87268518518518523</v>
      </c>
      <c r="Z18" s="126">
        <v>334</v>
      </c>
      <c r="AA18" s="127">
        <v>0.70059880239520955</v>
      </c>
      <c r="AB18" s="126">
        <v>876</v>
      </c>
      <c r="AC18" s="127">
        <v>0.57762557077625576</v>
      </c>
      <c r="AD18" s="126">
        <v>322</v>
      </c>
      <c r="AE18" s="127">
        <v>0.60559006211180122</v>
      </c>
      <c r="AF18" s="126">
        <v>6</v>
      </c>
      <c r="AG18" s="126">
        <v>4</v>
      </c>
      <c r="AH18" s="126">
        <v>25</v>
      </c>
      <c r="AI18" s="126">
        <v>25</v>
      </c>
      <c r="AJ18" s="126">
        <v>42</v>
      </c>
      <c r="AK18" s="126">
        <v>62</v>
      </c>
      <c r="AL18" s="126">
        <v>102</v>
      </c>
      <c r="AM18" s="126">
        <v>141</v>
      </c>
      <c r="AN18" s="126">
        <v>185</v>
      </c>
      <c r="AO18" s="126">
        <v>223</v>
      </c>
      <c r="AP18" s="126">
        <v>236</v>
      </c>
      <c r="AQ18" s="126">
        <v>147</v>
      </c>
      <c r="AR18" s="128">
        <v>0.5008347245409015</v>
      </c>
      <c r="AS18" s="128">
        <v>0.333889816360601</v>
      </c>
      <c r="AT18" s="128">
        <v>2.0868113522537564</v>
      </c>
      <c r="AU18" s="128">
        <v>2.0868113522537564</v>
      </c>
      <c r="AV18" s="128">
        <v>3.5058430717863107</v>
      </c>
      <c r="AW18" s="128">
        <v>5.1752921535893153</v>
      </c>
      <c r="AX18" s="128">
        <v>8.5141903171953253</v>
      </c>
      <c r="AY18" s="128">
        <v>11.769616026711185</v>
      </c>
      <c r="AZ18" s="128">
        <v>15.442404006677796</v>
      </c>
      <c r="BA18" s="128">
        <v>18.614357262103507</v>
      </c>
      <c r="BB18" s="128">
        <v>19.699499165275459</v>
      </c>
      <c r="BC18" s="128">
        <v>12.270450751252087</v>
      </c>
    </row>
    <row r="19" spans="1:55" x14ac:dyDescent="0.25">
      <c r="A19" s="129" t="s">
        <v>159</v>
      </c>
      <c r="B19" s="126">
        <v>5993</v>
      </c>
      <c r="C19" s="126">
        <v>5476</v>
      </c>
      <c r="D19" s="126">
        <v>3369</v>
      </c>
      <c r="E19" s="127">
        <v>0.74413772632828734</v>
      </c>
      <c r="F19" s="126">
        <v>2107</v>
      </c>
      <c r="G19" s="127">
        <v>0.811343141907926</v>
      </c>
      <c r="H19" s="126">
        <v>3221</v>
      </c>
      <c r="I19" s="127">
        <v>0.87550450170754424</v>
      </c>
      <c r="J19" s="126">
        <v>2255</v>
      </c>
      <c r="K19" s="127">
        <v>0.92195121951219516</v>
      </c>
      <c r="L19" s="126">
        <v>2917</v>
      </c>
      <c r="M19" s="127">
        <v>0.83459033253342474</v>
      </c>
      <c r="N19" s="126">
        <v>2559</v>
      </c>
      <c r="O19" s="127">
        <v>0.60550996483001174</v>
      </c>
      <c r="P19" s="126">
        <v>4371</v>
      </c>
      <c r="Q19" s="127">
        <v>0.90322580645161288</v>
      </c>
      <c r="R19" s="126">
        <v>1105</v>
      </c>
      <c r="S19" s="127">
        <v>0.68054298642533939</v>
      </c>
      <c r="T19" s="126">
        <v>3853</v>
      </c>
      <c r="U19" s="127">
        <v>0.7320269919543213</v>
      </c>
      <c r="V19" s="126">
        <v>1623</v>
      </c>
      <c r="W19" s="127">
        <v>0.81392483056069009</v>
      </c>
      <c r="X19" s="126">
        <v>3811</v>
      </c>
      <c r="Y19" s="127">
        <v>0.86906323799527685</v>
      </c>
      <c r="Z19" s="126">
        <v>1665</v>
      </c>
      <c r="AA19" s="127">
        <v>0.71291291291291292</v>
      </c>
      <c r="AB19" s="126">
        <v>3732</v>
      </c>
      <c r="AC19" s="127">
        <v>0.56886387995712751</v>
      </c>
      <c r="AD19" s="126">
        <v>1744</v>
      </c>
      <c r="AE19" s="127">
        <v>0.6330275229357798</v>
      </c>
      <c r="AF19" s="126">
        <v>17</v>
      </c>
      <c r="AG19" s="126">
        <v>37</v>
      </c>
      <c r="AH19" s="126">
        <v>56</v>
      </c>
      <c r="AI19" s="126">
        <v>123</v>
      </c>
      <c r="AJ19" s="126">
        <v>142</v>
      </c>
      <c r="AK19" s="126">
        <v>296</v>
      </c>
      <c r="AL19" s="126">
        <v>456</v>
      </c>
      <c r="AM19" s="126">
        <v>627</v>
      </c>
      <c r="AN19" s="126">
        <v>776</v>
      </c>
      <c r="AO19" s="126">
        <v>1003</v>
      </c>
      <c r="AP19" s="126">
        <v>1063</v>
      </c>
      <c r="AQ19" s="126">
        <v>880</v>
      </c>
      <c r="AR19" s="128">
        <v>0.31044558071585099</v>
      </c>
      <c r="AS19" s="128">
        <v>0.67567567567567566</v>
      </c>
      <c r="AT19" s="128">
        <v>1.0226442658875092</v>
      </c>
      <c r="AU19" s="128">
        <v>2.2461650840029219</v>
      </c>
      <c r="AV19" s="128">
        <v>2.5931336742147555</v>
      </c>
      <c r="AW19" s="128">
        <v>5.4054054054054053</v>
      </c>
      <c r="AX19" s="128">
        <v>8.3272461650840022</v>
      </c>
      <c r="AY19" s="128">
        <v>11.449963476990504</v>
      </c>
      <c r="AZ19" s="128">
        <v>14.170927684441198</v>
      </c>
      <c r="BA19" s="128">
        <v>18.316289262235209</v>
      </c>
      <c r="BB19" s="128">
        <v>19.411979547114683</v>
      </c>
      <c r="BC19" s="128">
        <v>16.070124178232287</v>
      </c>
    </row>
    <row r="20" spans="1:55" x14ac:dyDescent="0.25">
      <c r="A20" s="129" t="s">
        <v>160</v>
      </c>
      <c r="B20" s="126">
        <v>2928</v>
      </c>
      <c r="C20" s="126">
        <v>2708</v>
      </c>
      <c r="D20" s="126">
        <v>1835</v>
      </c>
      <c r="E20" s="127">
        <v>0.76948228882833791</v>
      </c>
      <c r="F20" s="126">
        <v>873</v>
      </c>
      <c r="G20" s="127">
        <v>0.79839633447880876</v>
      </c>
      <c r="H20" s="126">
        <v>1602</v>
      </c>
      <c r="I20" s="127">
        <v>0.86267166042446941</v>
      </c>
      <c r="J20" s="126">
        <v>1106</v>
      </c>
      <c r="K20" s="127">
        <v>0.91500904159132013</v>
      </c>
      <c r="L20" s="126">
        <v>1486</v>
      </c>
      <c r="M20" s="127">
        <v>0.80518169582772547</v>
      </c>
      <c r="N20" s="126">
        <v>1222</v>
      </c>
      <c r="O20" s="127">
        <v>0.61415711947626839</v>
      </c>
      <c r="P20" s="126">
        <v>2120</v>
      </c>
      <c r="Q20" s="127">
        <v>0.8783018867924528</v>
      </c>
      <c r="R20" s="126">
        <v>588</v>
      </c>
      <c r="S20" s="127">
        <v>0.69727891156462585</v>
      </c>
      <c r="T20" s="126">
        <v>1884</v>
      </c>
      <c r="U20" s="127">
        <v>0.67781316348195331</v>
      </c>
      <c r="V20" s="126">
        <v>824</v>
      </c>
      <c r="W20" s="127">
        <v>0.79247572815533984</v>
      </c>
      <c r="X20" s="126">
        <v>1994</v>
      </c>
      <c r="Y20" s="127">
        <v>0.86960882647943827</v>
      </c>
      <c r="Z20" s="126">
        <v>714</v>
      </c>
      <c r="AA20" s="127">
        <v>0.69467787114845936</v>
      </c>
      <c r="AB20" s="126">
        <v>1898</v>
      </c>
      <c r="AC20" s="127">
        <v>0.56480505795574287</v>
      </c>
      <c r="AD20" s="126">
        <v>810</v>
      </c>
      <c r="AE20" s="127">
        <v>0.63641975308641974</v>
      </c>
      <c r="AF20" s="126">
        <v>18</v>
      </c>
      <c r="AG20" s="126">
        <v>31</v>
      </c>
      <c r="AH20" s="126">
        <v>36</v>
      </c>
      <c r="AI20" s="126">
        <v>52</v>
      </c>
      <c r="AJ20" s="126">
        <v>98</v>
      </c>
      <c r="AK20" s="126">
        <v>151</v>
      </c>
      <c r="AL20" s="126">
        <v>220</v>
      </c>
      <c r="AM20" s="126">
        <v>295</v>
      </c>
      <c r="AN20" s="126">
        <v>370</v>
      </c>
      <c r="AO20" s="126">
        <v>500</v>
      </c>
      <c r="AP20" s="126">
        <v>515</v>
      </c>
      <c r="AQ20" s="126">
        <v>422</v>
      </c>
      <c r="AR20" s="128">
        <v>0.66469719350073853</v>
      </c>
      <c r="AS20" s="128">
        <v>1.1447562776957163</v>
      </c>
      <c r="AT20" s="128">
        <v>1.3293943870014771</v>
      </c>
      <c r="AU20" s="128">
        <v>1.9202363367799113</v>
      </c>
      <c r="AV20" s="128">
        <v>3.6189069423929099</v>
      </c>
      <c r="AW20" s="128">
        <v>5.5760709010339733</v>
      </c>
      <c r="AX20" s="128">
        <v>8.1240768094534719</v>
      </c>
      <c r="AY20" s="128">
        <v>10.893648449039881</v>
      </c>
      <c r="AZ20" s="128">
        <v>13.663220088626293</v>
      </c>
      <c r="BA20" s="128">
        <v>18.46381093057607</v>
      </c>
      <c r="BB20" s="128">
        <v>19.017725258493353</v>
      </c>
      <c r="BC20" s="128">
        <v>15.583456425406204</v>
      </c>
    </row>
    <row r="21" spans="1:55" x14ac:dyDescent="0.25">
      <c r="A21" s="129" t="s">
        <v>161</v>
      </c>
      <c r="B21" s="126">
        <v>3701</v>
      </c>
      <c r="C21" s="126">
        <v>3384</v>
      </c>
      <c r="D21" s="126">
        <v>2242</v>
      </c>
      <c r="E21" s="127">
        <v>0.76271186440677963</v>
      </c>
      <c r="F21" s="126">
        <v>1142</v>
      </c>
      <c r="G21" s="127">
        <v>0.79071803852889666</v>
      </c>
      <c r="H21" s="126">
        <v>2084</v>
      </c>
      <c r="I21" s="127">
        <v>0.88147792706333972</v>
      </c>
      <c r="J21" s="126">
        <v>1300</v>
      </c>
      <c r="K21" s="127">
        <v>0.89538461538461533</v>
      </c>
      <c r="L21" s="126">
        <v>1736</v>
      </c>
      <c r="M21" s="127">
        <v>0.84735023041474655</v>
      </c>
      <c r="N21" s="126">
        <v>1648</v>
      </c>
      <c r="O21" s="127">
        <v>0.60224514563106801</v>
      </c>
      <c r="P21" s="126">
        <v>2704</v>
      </c>
      <c r="Q21" s="127">
        <v>0.89275147928994081</v>
      </c>
      <c r="R21" s="126">
        <v>680</v>
      </c>
      <c r="S21" s="127">
        <v>0.64411764705882357</v>
      </c>
      <c r="T21" s="126">
        <v>2471</v>
      </c>
      <c r="U21" s="127">
        <v>0.71651153379198707</v>
      </c>
      <c r="V21" s="126">
        <v>913</v>
      </c>
      <c r="W21" s="127">
        <v>0.79791894852135814</v>
      </c>
      <c r="X21" s="126">
        <v>2462</v>
      </c>
      <c r="Y21" s="127">
        <v>0.86799350121852148</v>
      </c>
      <c r="Z21" s="126">
        <v>922</v>
      </c>
      <c r="AA21" s="127">
        <v>0.69631236442516264</v>
      </c>
      <c r="AB21" s="126">
        <v>2357</v>
      </c>
      <c r="AC21" s="127">
        <v>0.54751803139584221</v>
      </c>
      <c r="AD21" s="126">
        <v>1027</v>
      </c>
      <c r="AE21" s="127">
        <v>0.61781888997078871</v>
      </c>
      <c r="AF21" s="126">
        <v>12</v>
      </c>
      <c r="AG21" s="126">
        <v>37</v>
      </c>
      <c r="AH21" s="126">
        <v>48</v>
      </c>
      <c r="AI21" s="126">
        <v>76</v>
      </c>
      <c r="AJ21" s="126">
        <v>109</v>
      </c>
      <c r="AK21" s="126">
        <v>191</v>
      </c>
      <c r="AL21" s="126">
        <v>267</v>
      </c>
      <c r="AM21" s="126">
        <v>381</v>
      </c>
      <c r="AN21" s="126">
        <v>483</v>
      </c>
      <c r="AO21" s="126">
        <v>615</v>
      </c>
      <c r="AP21" s="126">
        <v>602</v>
      </c>
      <c r="AQ21" s="126">
        <v>563</v>
      </c>
      <c r="AR21" s="128">
        <v>0.3546099290780142</v>
      </c>
      <c r="AS21" s="128">
        <v>1.0933806146572105</v>
      </c>
      <c r="AT21" s="128">
        <v>1.4184397163120568</v>
      </c>
      <c r="AU21" s="128">
        <v>2.2458628841607564</v>
      </c>
      <c r="AV21" s="128">
        <v>3.2210401891252953</v>
      </c>
      <c r="AW21" s="128">
        <v>5.6442080378250594</v>
      </c>
      <c r="AX21" s="128">
        <v>7.8900709219858154</v>
      </c>
      <c r="AY21" s="128">
        <v>11.25886524822695</v>
      </c>
      <c r="AZ21" s="128">
        <v>14.273049645390071</v>
      </c>
      <c r="BA21" s="128">
        <v>18.173758865248228</v>
      </c>
      <c r="BB21" s="128">
        <v>17.789598108747043</v>
      </c>
      <c r="BC21" s="128">
        <v>16.637115839243499</v>
      </c>
    </row>
    <row r="22" spans="1:55" x14ac:dyDescent="0.25">
      <c r="A22" s="130" t="s">
        <v>162</v>
      </c>
      <c r="B22" s="126">
        <v>1807</v>
      </c>
      <c r="C22" s="126">
        <v>1614</v>
      </c>
      <c r="D22" s="126">
        <v>992</v>
      </c>
      <c r="E22" s="127">
        <v>0.80342741935483875</v>
      </c>
      <c r="F22" s="126">
        <v>622</v>
      </c>
      <c r="G22" s="127">
        <v>0.81511254019292601</v>
      </c>
      <c r="H22" s="126">
        <v>942</v>
      </c>
      <c r="I22" s="127">
        <v>0.92356687898089174</v>
      </c>
      <c r="J22" s="126">
        <v>672</v>
      </c>
      <c r="K22" s="127">
        <v>0.93601190476190477</v>
      </c>
      <c r="L22" s="126">
        <v>890</v>
      </c>
      <c r="M22" s="127">
        <v>0.8764044943820225</v>
      </c>
      <c r="N22" s="126">
        <v>724</v>
      </c>
      <c r="O22" s="127">
        <v>0.66988950276243098</v>
      </c>
      <c r="P22" s="126">
        <v>1244</v>
      </c>
      <c r="Q22" s="127">
        <v>0.94212218649517687</v>
      </c>
      <c r="R22" s="126">
        <v>370</v>
      </c>
      <c r="S22" s="127">
        <v>0.78918918918918923</v>
      </c>
      <c r="T22" s="126">
        <v>1097</v>
      </c>
      <c r="U22" s="127">
        <v>0.76800364630811302</v>
      </c>
      <c r="V22" s="126">
        <v>517</v>
      </c>
      <c r="W22" s="127">
        <v>0.81334622823984526</v>
      </c>
      <c r="X22" s="126">
        <v>1100</v>
      </c>
      <c r="Y22" s="127">
        <v>0.87909090909090915</v>
      </c>
      <c r="Z22" s="126">
        <v>514</v>
      </c>
      <c r="AA22" s="127">
        <v>0.77626459143968873</v>
      </c>
      <c r="AB22" s="126">
        <v>1067</v>
      </c>
      <c r="AC22" s="127">
        <v>0.61996251171508898</v>
      </c>
      <c r="AD22" s="126">
        <v>547</v>
      </c>
      <c r="AE22" s="127">
        <v>0.69104204753199272</v>
      </c>
      <c r="AF22" s="126">
        <v>1</v>
      </c>
      <c r="AG22" s="126">
        <v>6</v>
      </c>
      <c r="AH22" s="126">
        <v>14</v>
      </c>
      <c r="AI22" s="126">
        <v>25</v>
      </c>
      <c r="AJ22" s="126">
        <v>37</v>
      </c>
      <c r="AK22" s="126">
        <v>52</v>
      </c>
      <c r="AL22" s="126">
        <v>99</v>
      </c>
      <c r="AM22" s="126">
        <v>164</v>
      </c>
      <c r="AN22" s="126">
        <v>210</v>
      </c>
      <c r="AO22" s="126">
        <v>284</v>
      </c>
      <c r="AP22" s="126">
        <v>365</v>
      </c>
      <c r="AQ22" s="126">
        <v>357</v>
      </c>
      <c r="AR22" s="128">
        <v>6.1957868649318466E-2</v>
      </c>
      <c r="AS22" s="128">
        <v>0.37174721189591076</v>
      </c>
      <c r="AT22" s="128">
        <v>0.86741016109045854</v>
      </c>
      <c r="AU22" s="128">
        <v>1.5489467162329615</v>
      </c>
      <c r="AV22" s="128">
        <v>2.2924411400247831</v>
      </c>
      <c r="AW22" s="128">
        <v>3.2218091697645601</v>
      </c>
      <c r="AX22" s="128">
        <v>6.1338289962825279</v>
      </c>
      <c r="AY22" s="128">
        <v>10.161090458488228</v>
      </c>
      <c r="AZ22" s="128">
        <v>13.011152416356877</v>
      </c>
      <c r="BA22" s="128">
        <v>17.596034696406445</v>
      </c>
      <c r="BB22" s="128">
        <v>22.614622057001238</v>
      </c>
      <c r="BC22" s="128">
        <v>22.118959107806692</v>
      </c>
    </row>
    <row r="23" spans="1:55" x14ac:dyDescent="0.25">
      <c r="A23" s="129" t="s">
        <v>163</v>
      </c>
      <c r="B23" s="131">
        <v>50511</v>
      </c>
      <c r="C23" s="131">
        <v>46360</v>
      </c>
      <c r="D23" s="131">
        <v>29783</v>
      </c>
      <c r="E23" s="132">
        <v>0.75595138166067888</v>
      </c>
      <c r="F23" s="131">
        <v>16577</v>
      </c>
      <c r="G23" s="132">
        <v>0.79854617844000719</v>
      </c>
      <c r="H23" s="131">
        <v>26878</v>
      </c>
      <c r="I23" s="132">
        <v>0.87387454423692235</v>
      </c>
      <c r="J23" s="131">
        <v>19482</v>
      </c>
      <c r="K23" s="132">
        <v>0.91397187147110148</v>
      </c>
      <c r="L23" s="131">
        <v>24558</v>
      </c>
      <c r="M23" s="132">
        <v>0.83923772294160759</v>
      </c>
      <c r="N23" s="131">
        <v>21802</v>
      </c>
      <c r="O23" s="132">
        <v>0.60937069993578574</v>
      </c>
      <c r="P23" s="131">
        <v>36863</v>
      </c>
      <c r="Q23" s="132">
        <v>0.901500149201096</v>
      </c>
      <c r="R23" s="131">
        <v>9497</v>
      </c>
      <c r="S23" s="132">
        <v>0.66526271454143415</v>
      </c>
      <c r="T23" s="131">
        <v>33122</v>
      </c>
      <c r="U23" s="132">
        <v>0.7214238270635831</v>
      </c>
      <c r="V23" s="131">
        <v>13238</v>
      </c>
      <c r="W23" s="132">
        <v>0.8004230246260764</v>
      </c>
      <c r="X23" s="131">
        <v>32928</v>
      </c>
      <c r="Y23" s="132">
        <v>0.87548590864917397</v>
      </c>
      <c r="Z23" s="131">
        <v>13432</v>
      </c>
      <c r="AA23" s="132">
        <v>0.70220369267421079</v>
      </c>
      <c r="AB23" s="131">
        <v>31966</v>
      </c>
      <c r="AC23" s="132">
        <v>0.58343239692172932</v>
      </c>
      <c r="AD23" s="131">
        <v>14394</v>
      </c>
      <c r="AE23" s="132">
        <v>0.62998471585382798</v>
      </c>
      <c r="AF23" s="131">
        <v>170</v>
      </c>
      <c r="AG23" s="131">
        <v>344</v>
      </c>
      <c r="AH23" s="131">
        <v>591</v>
      </c>
      <c r="AI23" s="131">
        <v>1021</v>
      </c>
      <c r="AJ23" s="131">
        <v>1413</v>
      </c>
      <c r="AK23" s="131">
        <v>2458</v>
      </c>
      <c r="AL23" s="131">
        <v>3608</v>
      </c>
      <c r="AM23" s="131">
        <v>5052</v>
      </c>
      <c r="AN23" s="131">
        <v>6557</v>
      </c>
      <c r="AO23" s="131">
        <v>8360</v>
      </c>
      <c r="AP23" s="131">
        <v>9068</v>
      </c>
      <c r="AQ23" s="131">
        <v>7718</v>
      </c>
      <c r="AR23" s="133">
        <v>0.36669542709232095</v>
      </c>
      <c r="AS23" s="133">
        <v>0.74201898188093185</v>
      </c>
      <c r="AT23" s="133">
        <v>1.2748058671268334</v>
      </c>
      <c r="AU23" s="133">
        <v>2.2023295944779981</v>
      </c>
      <c r="AV23" s="133">
        <v>3.0478861087144091</v>
      </c>
      <c r="AW23" s="133">
        <v>5.3019844693701463</v>
      </c>
      <c r="AX23" s="133">
        <v>7.782571182053494</v>
      </c>
      <c r="AY23" s="133">
        <v>10.897325280414151</v>
      </c>
      <c r="AZ23" s="133">
        <v>14.143658326143226</v>
      </c>
      <c r="BA23" s="133">
        <v>18.032786885245901</v>
      </c>
      <c r="BB23" s="133">
        <v>19.559965487489215</v>
      </c>
      <c r="BC23" s="133">
        <v>16.647972389991374</v>
      </c>
    </row>
    <row r="26" spans="1:55" x14ac:dyDescent="0.25">
      <c r="A26" s="209" t="s">
        <v>0</v>
      </c>
      <c r="B26" s="209" t="s">
        <v>164</v>
      </c>
      <c r="C26" s="210"/>
      <c r="D26" s="210"/>
      <c r="E26" s="210"/>
      <c r="F26" s="210"/>
      <c r="G26" s="210"/>
      <c r="H26" s="210"/>
      <c r="I26" s="210"/>
      <c r="J26" s="210"/>
      <c r="K26" s="210"/>
      <c r="L26" s="210"/>
      <c r="M26" s="210"/>
      <c r="N26" s="210"/>
      <c r="O26" s="210"/>
      <c r="Y26" s="211" t="s">
        <v>0</v>
      </c>
      <c r="Z26" s="213" t="s">
        <v>165</v>
      </c>
      <c r="AA26" s="213"/>
      <c r="AB26" s="213"/>
      <c r="AC26" s="213"/>
      <c r="AD26" s="213"/>
      <c r="AE26" s="213"/>
      <c r="AF26" s="213"/>
      <c r="AG26" s="213"/>
      <c r="AH26" s="213"/>
      <c r="AI26" s="213"/>
      <c r="AJ26" s="213"/>
      <c r="AK26" s="213"/>
    </row>
    <row r="27" spans="1:55" x14ac:dyDescent="0.25">
      <c r="A27" s="209"/>
      <c r="B27" s="214" t="s">
        <v>134</v>
      </c>
      <c r="C27" s="214"/>
      <c r="D27" s="214" t="s">
        <v>135</v>
      </c>
      <c r="E27" s="214"/>
      <c r="F27" s="214" t="s">
        <v>136</v>
      </c>
      <c r="G27" s="214"/>
      <c r="H27" s="214" t="s">
        <v>137</v>
      </c>
      <c r="I27" s="214"/>
      <c r="J27" s="214" t="s">
        <v>138</v>
      </c>
      <c r="K27" s="214"/>
      <c r="L27" s="214" t="s">
        <v>139</v>
      </c>
      <c r="M27" s="214"/>
      <c r="N27" s="214" t="s">
        <v>140</v>
      </c>
      <c r="O27" s="214"/>
      <c r="Y27" s="212"/>
      <c r="Z27" s="134">
        <v>0</v>
      </c>
      <c r="AA27" s="134">
        <v>1</v>
      </c>
      <c r="AB27" s="134">
        <v>2</v>
      </c>
      <c r="AC27" s="134">
        <v>3</v>
      </c>
      <c r="AD27" s="134">
        <v>4</v>
      </c>
      <c r="AE27" s="134">
        <v>5</v>
      </c>
      <c r="AF27" s="134">
        <v>6</v>
      </c>
      <c r="AG27" s="134">
        <v>7</v>
      </c>
      <c r="AH27" s="134">
        <v>8</v>
      </c>
      <c r="AI27" s="134">
        <v>9</v>
      </c>
      <c r="AJ27" s="134">
        <v>10</v>
      </c>
      <c r="AK27" s="134">
        <v>11</v>
      </c>
    </row>
    <row r="28" spans="1:55" x14ac:dyDescent="0.25">
      <c r="A28" s="125" t="s">
        <v>145</v>
      </c>
      <c r="B28" s="127">
        <v>0.73887973640856675</v>
      </c>
      <c r="C28" s="127">
        <v>0.78358208955223885</v>
      </c>
      <c r="D28" s="127">
        <v>0.85427135678391963</v>
      </c>
      <c r="E28" s="127">
        <v>0.92718446601941751</v>
      </c>
      <c r="F28" s="127">
        <v>0.85852372583479786</v>
      </c>
      <c r="G28" s="127">
        <v>0.64318181818181819</v>
      </c>
      <c r="H28" s="127">
        <v>0.89205955334987597</v>
      </c>
      <c r="I28" s="127">
        <v>0.63054187192118227</v>
      </c>
      <c r="J28" s="127">
        <v>0.72086330935251797</v>
      </c>
      <c r="K28" s="127">
        <v>0.80254777070063699</v>
      </c>
      <c r="L28" s="127">
        <v>0.89389534883720934</v>
      </c>
      <c r="M28" s="127">
        <v>0.74454828660436134</v>
      </c>
      <c r="N28" s="127">
        <v>0.61076443057722307</v>
      </c>
      <c r="O28" s="127">
        <v>0.64538043478260865</v>
      </c>
      <c r="Y28" s="125" t="s">
        <v>145</v>
      </c>
      <c r="Z28" s="135">
        <v>0.99108027750247774</v>
      </c>
      <c r="AA28" s="135">
        <v>0.49554013875123887</v>
      </c>
      <c r="AB28" s="135">
        <v>0.99108027750247774</v>
      </c>
      <c r="AC28" s="135">
        <v>1.288404360753221</v>
      </c>
      <c r="AD28" s="135">
        <v>3.1714568880079286</v>
      </c>
      <c r="AE28" s="135">
        <v>4.7571853320118933</v>
      </c>
      <c r="AF28" s="135">
        <v>7.5322101090188305</v>
      </c>
      <c r="AG28" s="135">
        <v>9.217046580773042</v>
      </c>
      <c r="AH28" s="135">
        <v>14.568880079286423</v>
      </c>
      <c r="AI28" s="135">
        <v>20.317145688800792</v>
      </c>
      <c r="AJ28" s="135">
        <v>20.118929633300297</v>
      </c>
      <c r="AK28" s="135">
        <v>16.551040634291379</v>
      </c>
    </row>
    <row r="29" spans="1:55" x14ac:dyDescent="0.25">
      <c r="A29" s="129" t="s">
        <v>146</v>
      </c>
      <c r="B29" s="127">
        <v>0.76680672268907568</v>
      </c>
      <c r="C29" s="127">
        <v>0.79095563139931746</v>
      </c>
      <c r="D29" s="127">
        <v>0.87045454545454548</v>
      </c>
      <c r="E29" s="127">
        <v>0.91945288753799392</v>
      </c>
      <c r="F29" s="127">
        <v>0.85808383233532937</v>
      </c>
      <c r="G29" s="127">
        <v>0.66856330014224752</v>
      </c>
      <c r="H29" s="127">
        <v>0.92474786656322727</v>
      </c>
      <c r="I29" s="127">
        <v>0.73493975903614461</v>
      </c>
      <c r="J29" s="127">
        <v>0.74555950266429838</v>
      </c>
      <c r="K29" s="127">
        <v>0.82281553398058249</v>
      </c>
      <c r="L29" s="127">
        <v>0.8775700934579439</v>
      </c>
      <c r="M29" s="127">
        <v>0.77350427350427353</v>
      </c>
      <c r="N29" s="127">
        <v>0.61870155038759689</v>
      </c>
      <c r="O29" s="127">
        <v>0.66600790513833996</v>
      </c>
      <c r="Y29" s="129" t="s">
        <v>146</v>
      </c>
      <c r="Z29" s="135">
        <v>0.65019505851755521</v>
      </c>
      <c r="AA29" s="135">
        <v>0.58517555266579979</v>
      </c>
      <c r="AB29" s="135">
        <v>0.52015604681404426</v>
      </c>
      <c r="AC29" s="135">
        <v>1.5604681404421326</v>
      </c>
      <c r="AD29" s="135">
        <v>2.2106631989596881</v>
      </c>
      <c r="AE29" s="135">
        <v>4.5513654096228873</v>
      </c>
      <c r="AF29" s="135">
        <v>6.7620286085825745</v>
      </c>
      <c r="AG29" s="135">
        <v>10.01300390117035</v>
      </c>
      <c r="AH29" s="135">
        <v>14.82444733420026</v>
      </c>
      <c r="AI29" s="135">
        <v>18.075422626788036</v>
      </c>
      <c r="AJ29" s="135">
        <v>19.830949284785437</v>
      </c>
      <c r="AK29" s="135">
        <v>20.416124837451235</v>
      </c>
    </row>
    <row r="30" spans="1:55" x14ac:dyDescent="0.25">
      <c r="A30" s="129" t="s">
        <v>147</v>
      </c>
      <c r="B30" s="127">
        <v>0.78118393234672301</v>
      </c>
      <c r="C30" s="127">
        <v>0.82005060088551551</v>
      </c>
      <c r="D30" s="127">
        <v>0.88284023668639056</v>
      </c>
      <c r="E30" s="127">
        <v>0.92250530785562634</v>
      </c>
      <c r="F30" s="127">
        <v>0.84389047813649365</v>
      </c>
      <c r="G30" s="127">
        <v>0.64350912778904668</v>
      </c>
      <c r="H30" s="127">
        <v>0.90212891780011828</v>
      </c>
      <c r="I30" s="127">
        <v>0.69720347155255546</v>
      </c>
      <c r="J30" s="127">
        <v>0.75254614894971361</v>
      </c>
      <c r="K30" s="127">
        <v>0.81871574001566172</v>
      </c>
      <c r="L30" s="127">
        <v>0.88177496038034864</v>
      </c>
      <c r="M30" s="127">
        <v>0.71677215189873422</v>
      </c>
      <c r="N30" s="127">
        <v>0.62298115746971738</v>
      </c>
      <c r="O30" s="127">
        <v>0.64996544574982718</v>
      </c>
      <c r="Y30" s="129" t="s">
        <v>147</v>
      </c>
      <c r="Z30" s="135">
        <v>0.18103643358225843</v>
      </c>
      <c r="AA30" s="135">
        <v>0.63362751753790447</v>
      </c>
      <c r="AB30" s="135">
        <v>0.99570038470242139</v>
      </c>
      <c r="AC30" s="135">
        <v>1.9914007694048428</v>
      </c>
      <c r="AD30" s="135">
        <v>2.3987327449649243</v>
      </c>
      <c r="AE30" s="135">
        <v>4.7748359357320664</v>
      </c>
      <c r="AF30" s="135">
        <v>6.9020140303236026</v>
      </c>
      <c r="AG30" s="135">
        <v>10.364335822584295</v>
      </c>
      <c r="AH30" s="135">
        <v>12.468884362978049</v>
      </c>
      <c r="AI30" s="135">
        <v>18.488345779588141</v>
      </c>
      <c r="AJ30" s="135">
        <v>21.543335596288752</v>
      </c>
      <c r="AK30" s="135">
        <v>19.257750622312741</v>
      </c>
    </row>
    <row r="31" spans="1:55" x14ac:dyDescent="0.25">
      <c r="A31" s="129" t="s">
        <v>148</v>
      </c>
      <c r="B31" s="127">
        <v>0.72112211221122113</v>
      </c>
      <c r="C31" s="127">
        <v>0.7906732117812062</v>
      </c>
      <c r="D31" s="127">
        <v>0.86519198664440733</v>
      </c>
      <c r="E31" s="127">
        <v>0.89413773477518499</v>
      </c>
      <c r="F31" s="127">
        <v>0.83147773279352222</v>
      </c>
      <c r="G31" s="127">
        <v>0.56453835553514009</v>
      </c>
      <c r="H31" s="127">
        <v>0.90535228303598425</v>
      </c>
      <c r="I31" s="127">
        <v>0.60874704491725773</v>
      </c>
      <c r="J31" s="127">
        <v>0.73020765736534721</v>
      </c>
      <c r="K31" s="127">
        <v>0.7857142857142857</v>
      </c>
      <c r="L31" s="127">
        <v>0.87847579814624099</v>
      </c>
      <c r="M31" s="127">
        <v>0.66532258064516125</v>
      </c>
      <c r="N31" s="127">
        <v>0.5621942697414396</v>
      </c>
      <c r="O31" s="127">
        <v>0.58714175058094498</v>
      </c>
      <c r="Y31" s="129" t="s">
        <v>148</v>
      </c>
      <c r="Z31" s="135">
        <v>0.33710570671803514</v>
      </c>
      <c r="AA31" s="135">
        <v>0.77052732964122317</v>
      </c>
      <c r="AB31" s="135">
        <v>1.6855285335901757</v>
      </c>
      <c r="AC31" s="135">
        <v>2.239345051769805</v>
      </c>
      <c r="AD31" s="135">
        <v>3.7563207320009631</v>
      </c>
      <c r="AE31" s="135">
        <v>5.8030339513604625</v>
      </c>
      <c r="AF31" s="135">
        <v>8.6684324584637604</v>
      </c>
      <c r="AG31" s="135">
        <v>11.244883216951601</v>
      </c>
      <c r="AH31" s="135">
        <v>15.72357332049121</v>
      </c>
      <c r="AI31" s="135">
        <v>18.324103058030339</v>
      </c>
      <c r="AJ31" s="135">
        <v>18.324103058030339</v>
      </c>
      <c r="AK31" s="135">
        <v>13.123043582952082</v>
      </c>
    </row>
    <row r="32" spans="1:55" x14ac:dyDescent="0.25">
      <c r="A32" s="129" t="s">
        <v>149</v>
      </c>
      <c r="B32" s="127">
        <v>0.74327292696320701</v>
      </c>
      <c r="C32" s="127">
        <v>0.76783867631851088</v>
      </c>
      <c r="D32" s="127">
        <v>0.85854858548585489</v>
      </c>
      <c r="E32" s="127">
        <v>0.90533562822719449</v>
      </c>
      <c r="F32" s="127">
        <v>0.83225341972642186</v>
      </c>
      <c r="G32" s="127">
        <v>0.57183702644746248</v>
      </c>
      <c r="H32" s="127">
        <v>0.89358736059479549</v>
      </c>
      <c r="I32" s="127">
        <v>0.61792452830188682</v>
      </c>
      <c r="J32" s="127">
        <v>0.69579533941236071</v>
      </c>
      <c r="K32" s="127">
        <v>0.81019656019656017</v>
      </c>
      <c r="L32" s="127">
        <v>0.86921529175050305</v>
      </c>
      <c r="M32" s="127">
        <v>0.65249999999999997</v>
      </c>
      <c r="N32" s="127">
        <v>0.57343192248852626</v>
      </c>
      <c r="O32" s="127">
        <v>0.61547762998790811</v>
      </c>
      <c r="Y32" s="129" t="s">
        <v>149</v>
      </c>
      <c r="Z32" s="135">
        <v>0.21520803443328551</v>
      </c>
      <c r="AA32" s="135">
        <v>0.64562410329985653</v>
      </c>
      <c r="AB32" s="135">
        <v>1.3629842180774749</v>
      </c>
      <c r="AC32" s="135">
        <v>2.8694404591104736</v>
      </c>
      <c r="AD32" s="135">
        <v>3.7302725968436157</v>
      </c>
      <c r="AE32" s="135">
        <v>5.4519368723098998</v>
      </c>
      <c r="AF32" s="135">
        <v>9.4332855093256818</v>
      </c>
      <c r="AG32" s="135">
        <v>11.944045911047345</v>
      </c>
      <c r="AH32" s="135">
        <v>14.06025824964132</v>
      </c>
      <c r="AI32" s="135">
        <v>18.543758967001434</v>
      </c>
      <c r="AJ32" s="135">
        <v>17.647058823529413</v>
      </c>
      <c r="AK32" s="135">
        <v>14.0961262553802</v>
      </c>
    </row>
    <row r="33" spans="1:37" x14ac:dyDescent="0.25">
      <c r="A33" s="129" t="s">
        <v>150</v>
      </c>
      <c r="B33" s="127">
        <v>0.74052718286655683</v>
      </c>
      <c r="C33" s="127">
        <v>0.77159468438538203</v>
      </c>
      <c r="D33" s="127">
        <v>0.85152409046214361</v>
      </c>
      <c r="E33" s="127">
        <v>0.91739674593241549</v>
      </c>
      <c r="F33" s="127">
        <v>0.85797872340425529</v>
      </c>
      <c r="G33" s="127">
        <v>0.58504566210045661</v>
      </c>
      <c r="H33" s="127">
        <v>0.91929824561403506</v>
      </c>
      <c r="I33" s="127">
        <v>0.62148337595907932</v>
      </c>
      <c r="J33" s="127">
        <v>0.67987804878048785</v>
      </c>
      <c r="K33" s="127">
        <v>0.76686507936507942</v>
      </c>
      <c r="L33" s="127">
        <v>0.87490692479523458</v>
      </c>
      <c r="M33" s="127">
        <v>0.62579281183932345</v>
      </c>
      <c r="N33" s="127">
        <v>0.60537951363301401</v>
      </c>
      <c r="O33" s="127">
        <v>0.59368191721132901</v>
      </c>
      <c r="Y33" s="129" t="s">
        <v>150</v>
      </c>
      <c r="Z33" s="135">
        <v>0.2753303964757709</v>
      </c>
      <c r="AA33" s="135">
        <v>1.1563876651982379</v>
      </c>
      <c r="AB33" s="135">
        <v>1.4317180616740088</v>
      </c>
      <c r="AC33" s="135">
        <v>2.6982378854625551</v>
      </c>
      <c r="AD33" s="135">
        <v>3.1938325991189429</v>
      </c>
      <c r="AE33" s="135">
        <v>5.0110132158590313</v>
      </c>
      <c r="AF33" s="135">
        <v>8.4801762114537453</v>
      </c>
      <c r="AG33" s="135">
        <v>11.068281938325992</v>
      </c>
      <c r="AH33" s="135">
        <v>15.969162995594713</v>
      </c>
      <c r="AI33" s="135">
        <v>16.079295154185022</v>
      </c>
      <c r="AJ33" s="135">
        <v>20.484581497797357</v>
      </c>
      <c r="AK33" s="135">
        <v>14.151982378854626</v>
      </c>
    </row>
    <row r="34" spans="1:37" x14ac:dyDescent="0.25">
      <c r="A34" s="129" t="s">
        <v>151</v>
      </c>
      <c r="B34" s="127">
        <v>0.77202760084925692</v>
      </c>
      <c r="C34" s="127">
        <v>0.81559094719195302</v>
      </c>
      <c r="D34" s="127">
        <v>0.87769784172661869</v>
      </c>
      <c r="E34" s="127">
        <v>0.91574803149606299</v>
      </c>
      <c r="F34" s="127">
        <v>0.83255948926291357</v>
      </c>
      <c r="G34" s="127">
        <v>0.60118168389955684</v>
      </c>
      <c r="H34" s="127">
        <v>0.89739346297062472</v>
      </c>
      <c r="I34" s="127">
        <v>0.69242424242424239</v>
      </c>
      <c r="J34" s="127">
        <v>0.70600961538461537</v>
      </c>
      <c r="K34" s="127">
        <v>0.79739217652958871</v>
      </c>
      <c r="L34" s="127">
        <v>0.88050609184629802</v>
      </c>
      <c r="M34" s="127">
        <v>0.73276776246023334</v>
      </c>
      <c r="N34" s="127">
        <v>0.56098718557190319</v>
      </c>
      <c r="O34" s="127">
        <v>0.61855670103092786</v>
      </c>
      <c r="Y34" s="129" t="s">
        <v>151</v>
      </c>
      <c r="Z34" s="135">
        <v>0.3249918752031199</v>
      </c>
      <c r="AA34" s="135">
        <v>0.74748131296717579</v>
      </c>
      <c r="AB34" s="135">
        <v>1.5274618134546636</v>
      </c>
      <c r="AC34" s="135">
        <v>2.7299317517062072</v>
      </c>
      <c r="AD34" s="135">
        <v>2.7949301267468312</v>
      </c>
      <c r="AE34" s="135">
        <v>5.1998700032499183</v>
      </c>
      <c r="AF34" s="135">
        <v>7.1498212544686384</v>
      </c>
      <c r="AG34" s="135">
        <v>11.24471888202795</v>
      </c>
      <c r="AH34" s="135">
        <v>13.584660383490412</v>
      </c>
      <c r="AI34" s="135">
        <v>17.679558011049725</v>
      </c>
      <c r="AJ34" s="135">
        <v>20.669483262918426</v>
      </c>
      <c r="AK34" s="135">
        <v>16.347091322716931</v>
      </c>
    </row>
    <row r="35" spans="1:37" x14ac:dyDescent="0.25">
      <c r="A35" s="129" t="s">
        <v>152</v>
      </c>
      <c r="B35" s="127">
        <v>0.76943198804185353</v>
      </c>
      <c r="C35" s="127">
        <v>0.8126323218066337</v>
      </c>
      <c r="D35" s="127">
        <v>0.89735945485519586</v>
      </c>
      <c r="E35" s="127">
        <v>0.93581661891117474</v>
      </c>
      <c r="F35" s="127">
        <v>0.84812132186509737</v>
      </c>
      <c r="G35" s="127">
        <v>0.61491507430997872</v>
      </c>
      <c r="H35" s="127">
        <v>0.91235544735240415</v>
      </c>
      <c r="I35" s="127">
        <v>0.66666666666666663</v>
      </c>
      <c r="J35" s="127">
        <v>0.74134384641755224</v>
      </c>
      <c r="K35" s="127">
        <v>0.79719387755102045</v>
      </c>
      <c r="L35" s="127">
        <v>0.87955570982297815</v>
      </c>
      <c r="M35" s="127">
        <v>0.69471947194719474</v>
      </c>
      <c r="N35" s="127">
        <v>0.62265462126476723</v>
      </c>
      <c r="O35" s="127">
        <v>0.64897119341563791</v>
      </c>
      <c r="Y35" s="129" t="s">
        <v>152</v>
      </c>
      <c r="Z35" s="135">
        <v>0.36647935499633522</v>
      </c>
      <c r="AA35" s="135">
        <v>0.4642071829953579</v>
      </c>
      <c r="AB35" s="135">
        <v>1.1727339359882727</v>
      </c>
      <c r="AC35" s="135">
        <v>1.759100903982409</v>
      </c>
      <c r="AD35" s="135">
        <v>2.907402882970926</v>
      </c>
      <c r="AE35" s="135">
        <v>4.7886635719521138</v>
      </c>
      <c r="AF35" s="135">
        <v>7.2807231859271928</v>
      </c>
      <c r="AG35" s="135">
        <v>10.79892499389201</v>
      </c>
      <c r="AH35" s="135">
        <v>13.584168091864159</v>
      </c>
      <c r="AI35" s="135">
        <v>17.4199853408258</v>
      </c>
      <c r="AJ35" s="135">
        <v>19.569997556804299</v>
      </c>
      <c r="AK35" s="135">
        <v>19.887612997801124</v>
      </c>
    </row>
    <row r="36" spans="1:37" x14ac:dyDescent="0.25">
      <c r="A36" s="129" t="s">
        <v>153</v>
      </c>
      <c r="B36" s="127">
        <v>0.71461187214611877</v>
      </c>
      <c r="C36" s="127">
        <v>0.83628318584070793</v>
      </c>
      <c r="D36" s="127">
        <v>0.88709677419354838</v>
      </c>
      <c r="E36" s="127">
        <v>0.9178082191780822</v>
      </c>
      <c r="F36" s="127">
        <v>0.86633663366336633</v>
      </c>
      <c r="G36" s="127">
        <v>0.65384615384615385</v>
      </c>
      <c r="H36" s="127">
        <v>0.8941605839416058</v>
      </c>
      <c r="I36" s="127">
        <v>0.75862068965517238</v>
      </c>
      <c r="J36" s="127">
        <v>0.76970954356846477</v>
      </c>
      <c r="K36" s="127">
        <v>0.82967032967032972</v>
      </c>
      <c r="L36" s="127">
        <v>0.90283400809716596</v>
      </c>
      <c r="M36" s="127">
        <v>0.69411764705882351</v>
      </c>
      <c r="N36" s="127">
        <v>0.67030567685589515</v>
      </c>
      <c r="O36" s="127">
        <v>0.66504854368932043</v>
      </c>
      <c r="Y36" s="129" t="s">
        <v>153</v>
      </c>
      <c r="Z36" s="135">
        <v>0.90361445783132532</v>
      </c>
      <c r="AA36" s="135">
        <v>0</v>
      </c>
      <c r="AB36" s="135">
        <v>1.2048192771084338</v>
      </c>
      <c r="AC36" s="135">
        <v>1.5060240963855422</v>
      </c>
      <c r="AD36" s="135">
        <v>3.0120481927710845</v>
      </c>
      <c r="AE36" s="135">
        <v>4.5180722891566267</v>
      </c>
      <c r="AF36" s="135">
        <v>5.4216867469879517</v>
      </c>
      <c r="AG36" s="135">
        <v>8.7349397590361448</v>
      </c>
      <c r="AH36" s="135">
        <v>11.144578313253012</v>
      </c>
      <c r="AI36" s="135">
        <v>21.686746987951807</v>
      </c>
      <c r="AJ36" s="135">
        <v>19.277108433734941</v>
      </c>
      <c r="AK36" s="135">
        <v>22.590361445783131</v>
      </c>
    </row>
    <row r="37" spans="1:37" x14ac:dyDescent="0.25">
      <c r="A37" s="129" t="s">
        <v>154</v>
      </c>
      <c r="B37" s="127">
        <v>0.7907303370786517</v>
      </c>
      <c r="C37" s="127">
        <v>0.87885462555066074</v>
      </c>
      <c r="D37" s="127">
        <v>0.94894894894894899</v>
      </c>
      <c r="E37" s="127">
        <v>0.95599999999999996</v>
      </c>
      <c r="F37" s="127">
        <v>0.87730061349693256</v>
      </c>
      <c r="G37" s="127">
        <v>0.6867704280155642</v>
      </c>
      <c r="H37" s="127">
        <v>0.91513761467889909</v>
      </c>
      <c r="I37" s="127">
        <v>0.8231292517006803</v>
      </c>
      <c r="J37" s="127">
        <v>0.82080200501253131</v>
      </c>
      <c r="K37" s="127">
        <v>0.76902173913043481</v>
      </c>
      <c r="L37" s="127">
        <v>0.86432160804020097</v>
      </c>
      <c r="M37" s="127">
        <v>0.75135135135135134</v>
      </c>
      <c r="N37" s="127">
        <v>0.66580310880829019</v>
      </c>
      <c r="O37" s="127">
        <v>0.73857868020304573</v>
      </c>
      <c r="Y37" s="129" t="s">
        <v>154</v>
      </c>
      <c r="Z37" s="135">
        <v>0.34305317324185247</v>
      </c>
      <c r="AA37" s="135">
        <v>0.17152658662092624</v>
      </c>
      <c r="AB37" s="135">
        <v>0</v>
      </c>
      <c r="AC37" s="135">
        <v>2.0583190394511148</v>
      </c>
      <c r="AD37" s="135">
        <v>1.5437392795883362</v>
      </c>
      <c r="AE37" s="135">
        <v>3.7735849056603774</v>
      </c>
      <c r="AF37" s="135">
        <v>6.5180102915951972</v>
      </c>
      <c r="AG37" s="135">
        <v>8.0617495711835332</v>
      </c>
      <c r="AH37" s="135">
        <v>11.835334476843911</v>
      </c>
      <c r="AI37" s="135">
        <v>15.608919382504288</v>
      </c>
      <c r="AJ37" s="135">
        <v>23.156089193825043</v>
      </c>
      <c r="AK37" s="135">
        <v>26.929674099485421</v>
      </c>
    </row>
    <row r="38" spans="1:37" x14ac:dyDescent="0.25">
      <c r="A38" s="129" t="s">
        <v>16</v>
      </c>
      <c r="B38" s="127">
        <v>0.77603257707969753</v>
      </c>
      <c r="C38" s="127">
        <v>0.828307392996109</v>
      </c>
      <c r="D38" s="127">
        <v>0.88121890547263682</v>
      </c>
      <c r="E38" s="127">
        <v>0.91922739244951712</v>
      </c>
      <c r="F38" s="127">
        <v>0.8495042492917847</v>
      </c>
      <c r="G38" s="127">
        <v>0.66441947565543069</v>
      </c>
      <c r="H38" s="127">
        <v>0.92159498207885304</v>
      </c>
      <c r="I38" s="127">
        <v>0.67184466019417477</v>
      </c>
      <c r="J38" s="127">
        <v>0.70645491803278693</v>
      </c>
      <c r="K38" s="127">
        <v>0.82389937106918243</v>
      </c>
      <c r="L38" s="127">
        <v>0.91142998515586349</v>
      </c>
      <c r="M38" s="127">
        <v>0.72727272727272729</v>
      </c>
      <c r="N38" s="127">
        <v>0.60145317545748112</v>
      </c>
      <c r="O38" s="127">
        <v>0.66872890888638925</v>
      </c>
      <c r="Y38" s="129" t="s">
        <v>16</v>
      </c>
      <c r="Z38" s="135">
        <v>0.29122679286494357</v>
      </c>
      <c r="AA38" s="135">
        <v>0.36403349108117949</v>
      </c>
      <c r="AB38" s="135">
        <v>0.61885693483800508</v>
      </c>
      <c r="AC38" s="135">
        <v>1.4197306152165998</v>
      </c>
      <c r="AD38" s="135">
        <v>2.5846377866763741</v>
      </c>
      <c r="AE38" s="135">
        <v>5.1328722242446307</v>
      </c>
      <c r="AF38" s="135">
        <v>7.2078631234073534</v>
      </c>
      <c r="AG38" s="135">
        <v>10.156534401164906</v>
      </c>
      <c r="AH38" s="135">
        <v>14.998179832544594</v>
      </c>
      <c r="AI38" s="135">
        <v>18.529304696032035</v>
      </c>
      <c r="AJ38" s="135">
        <v>21.405169275573353</v>
      </c>
      <c r="AK38" s="135">
        <v>17.291590826356025</v>
      </c>
    </row>
    <row r="39" spans="1:37" x14ac:dyDescent="0.25">
      <c r="A39" s="129" t="s">
        <v>155</v>
      </c>
      <c r="B39" s="127">
        <v>0.74338534599728634</v>
      </c>
      <c r="C39" s="127">
        <v>0.76219908913467793</v>
      </c>
      <c r="D39" s="127">
        <v>0.84272763106030746</v>
      </c>
      <c r="E39" s="127">
        <v>0.89989733059548249</v>
      </c>
      <c r="F39" s="127">
        <v>0.81932947019867552</v>
      </c>
      <c r="G39" s="127">
        <v>0.58675688738521026</v>
      </c>
      <c r="H39" s="127">
        <v>0.88579994548923413</v>
      </c>
      <c r="I39" s="127">
        <v>0.6115196078431373</v>
      </c>
      <c r="J39" s="127">
        <v>0.69860097323600978</v>
      </c>
      <c r="K39" s="127">
        <v>0.7807017543859649</v>
      </c>
      <c r="L39" s="127">
        <v>0.85364341085271322</v>
      </c>
      <c r="M39" s="127">
        <v>0.67936507936507939</v>
      </c>
      <c r="N39" s="127">
        <v>0.55478791773778924</v>
      </c>
      <c r="O39" s="127">
        <v>0.5899490167516388</v>
      </c>
      <c r="Y39" s="129" t="s">
        <v>155</v>
      </c>
      <c r="Z39" s="135">
        <v>0.40133779264214048</v>
      </c>
      <c r="AA39" s="135">
        <v>1.2486064659977703</v>
      </c>
      <c r="AB39" s="135">
        <v>1.89520624303233</v>
      </c>
      <c r="AC39" s="135">
        <v>3.0769230769230771</v>
      </c>
      <c r="AD39" s="135">
        <v>3.3890746934225193</v>
      </c>
      <c r="AE39" s="135">
        <v>6.666666666666667</v>
      </c>
      <c r="AF39" s="135">
        <v>7.78149386845039</v>
      </c>
      <c r="AG39" s="135">
        <v>10.880713489409141</v>
      </c>
      <c r="AH39" s="135">
        <v>14.381270903010034</v>
      </c>
      <c r="AI39" s="135">
        <v>16.923076923076923</v>
      </c>
      <c r="AJ39" s="135">
        <v>17.881828316610925</v>
      </c>
      <c r="AK39" s="135">
        <v>15.473801560758082</v>
      </c>
    </row>
    <row r="40" spans="1:37" x14ac:dyDescent="0.25">
      <c r="A40" s="129" t="s">
        <v>156</v>
      </c>
      <c r="B40" s="127">
        <v>0.87012987012987009</v>
      </c>
      <c r="C40" s="127">
        <v>0.79761904761904767</v>
      </c>
      <c r="D40" s="127">
        <v>0.94117647058823528</v>
      </c>
      <c r="E40" s="127">
        <v>0.90196078431372551</v>
      </c>
      <c r="F40" s="127">
        <v>0.9</v>
      </c>
      <c r="G40" s="127">
        <v>0.63043478260869568</v>
      </c>
      <c r="H40" s="127">
        <v>0.98076923076923073</v>
      </c>
      <c r="I40" s="127">
        <v>0.8</v>
      </c>
      <c r="J40" s="127">
        <v>0.87362637362637363</v>
      </c>
      <c r="K40" s="127">
        <v>0.9642857142857143</v>
      </c>
      <c r="L40" s="127">
        <v>0.93258426966292129</v>
      </c>
      <c r="M40" s="127">
        <v>0.8666666666666667</v>
      </c>
      <c r="N40" s="127">
        <v>0.65432098765432101</v>
      </c>
      <c r="O40" s="127">
        <v>0.61842105263157898</v>
      </c>
      <c r="Y40" s="129" t="s">
        <v>156</v>
      </c>
      <c r="Z40" s="135">
        <v>0</v>
      </c>
      <c r="AA40" s="135">
        <v>0</v>
      </c>
      <c r="AB40" s="135">
        <v>0</v>
      </c>
      <c r="AC40" s="135">
        <v>0</v>
      </c>
      <c r="AD40" s="135">
        <v>0.84033613445378152</v>
      </c>
      <c r="AE40" s="135">
        <v>2.5210084033613445</v>
      </c>
      <c r="AF40" s="135">
        <v>3.3613445378151261</v>
      </c>
      <c r="AG40" s="135">
        <v>7.5630252100840334</v>
      </c>
      <c r="AH40" s="135">
        <v>17.647058823529413</v>
      </c>
      <c r="AI40" s="135">
        <v>22.689075630252102</v>
      </c>
      <c r="AJ40" s="135">
        <v>28.571428571428573</v>
      </c>
      <c r="AK40" s="135">
        <v>16.806722689075631</v>
      </c>
    </row>
    <row r="41" spans="1:37" x14ac:dyDescent="0.25">
      <c r="A41" s="129" t="s">
        <v>157</v>
      </c>
      <c r="B41" s="127">
        <v>0.70731707317073167</v>
      </c>
      <c r="C41" s="127">
        <v>0.74305555555555558</v>
      </c>
      <c r="D41" s="127">
        <v>0.86394557823129248</v>
      </c>
      <c r="E41" s="127">
        <v>0.89210526315789473</v>
      </c>
      <c r="F41" s="127">
        <v>0.84299516908212557</v>
      </c>
      <c r="G41" s="127">
        <v>0.55528255528255532</v>
      </c>
      <c r="H41" s="127">
        <v>0.82692307692307687</v>
      </c>
      <c r="I41" s="127">
        <v>0.51034482758620692</v>
      </c>
      <c r="J41" s="127">
        <v>0.67</v>
      </c>
      <c r="K41" s="127">
        <v>0.73076923076923073</v>
      </c>
      <c r="L41" s="127">
        <v>0.85871559633027528</v>
      </c>
      <c r="M41" s="127">
        <v>0.66304347826086951</v>
      </c>
      <c r="N41" s="127">
        <v>0.49821428571428572</v>
      </c>
      <c r="O41" s="127">
        <v>0.5977011494252874</v>
      </c>
      <c r="Y41" s="129" t="s">
        <v>157</v>
      </c>
      <c r="Z41" s="135">
        <v>0.85261875761266748</v>
      </c>
      <c r="AA41" s="135">
        <v>0.85261875761266748</v>
      </c>
      <c r="AB41" s="135">
        <v>1.8270401948842874</v>
      </c>
      <c r="AC41" s="135">
        <v>2.8014616321559074</v>
      </c>
      <c r="AD41" s="135">
        <v>5.7247259439707676</v>
      </c>
      <c r="AE41" s="135">
        <v>6.9427527405602927</v>
      </c>
      <c r="AF41" s="135">
        <v>9.3788063337393428</v>
      </c>
      <c r="AG41" s="135">
        <v>11.936662606577345</v>
      </c>
      <c r="AH41" s="135">
        <v>13.885505481120585</v>
      </c>
      <c r="AI41" s="135">
        <v>18.270401948842874</v>
      </c>
      <c r="AJ41" s="135">
        <v>17.295980511571255</v>
      </c>
      <c r="AK41" s="135">
        <v>10.23142509135201</v>
      </c>
    </row>
    <row r="42" spans="1:37" x14ac:dyDescent="0.25">
      <c r="A42" s="129" t="s">
        <v>158</v>
      </c>
      <c r="B42" s="127">
        <v>0.71447028423772607</v>
      </c>
      <c r="C42" s="127">
        <v>0.76061320754716977</v>
      </c>
      <c r="D42" s="127">
        <v>0.85538461538461541</v>
      </c>
      <c r="E42" s="127">
        <v>0.88868613138686137</v>
      </c>
      <c r="F42" s="127">
        <v>0.822061191626409</v>
      </c>
      <c r="G42" s="127">
        <v>0.58925476603119586</v>
      </c>
      <c r="H42" s="127">
        <v>0.89576883384932926</v>
      </c>
      <c r="I42" s="127">
        <v>0.65502183406113534</v>
      </c>
      <c r="J42" s="127">
        <v>0.72113289760348587</v>
      </c>
      <c r="K42" s="127">
        <v>0.79107142857142854</v>
      </c>
      <c r="L42" s="127">
        <v>0.87268518518518523</v>
      </c>
      <c r="M42" s="127">
        <v>0.70059880239520955</v>
      </c>
      <c r="N42" s="127">
        <v>0.57762557077625576</v>
      </c>
      <c r="O42" s="127">
        <v>0.60559006211180122</v>
      </c>
      <c r="Y42" s="129" t="s">
        <v>158</v>
      </c>
      <c r="Z42" s="135">
        <v>0.5008347245409015</v>
      </c>
      <c r="AA42" s="135">
        <v>0.333889816360601</v>
      </c>
      <c r="AB42" s="135">
        <v>2.0868113522537564</v>
      </c>
      <c r="AC42" s="135">
        <v>2.0868113522537564</v>
      </c>
      <c r="AD42" s="135">
        <v>3.5058430717863107</v>
      </c>
      <c r="AE42" s="135">
        <v>5.1752921535893153</v>
      </c>
      <c r="AF42" s="135">
        <v>8.5141903171953253</v>
      </c>
      <c r="AG42" s="135">
        <v>11.769616026711185</v>
      </c>
      <c r="AH42" s="135">
        <v>15.442404006677796</v>
      </c>
      <c r="AI42" s="135">
        <v>18.614357262103507</v>
      </c>
      <c r="AJ42" s="135">
        <v>19.699499165275459</v>
      </c>
      <c r="AK42" s="135">
        <v>12.270450751252087</v>
      </c>
    </row>
    <row r="43" spans="1:37" x14ac:dyDescent="0.25">
      <c r="A43" s="129" t="s">
        <v>159</v>
      </c>
      <c r="B43" s="127">
        <v>0.74413772632828734</v>
      </c>
      <c r="C43" s="127">
        <v>0.811343141907926</v>
      </c>
      <c r="D43" s="127">
        <v>0.87550450170754424</v>
      </c>
      <c r="E43" s="127">
        <v>0.92195121951219516</v>
      </c>
      <c r="F43" s="127">
        <v>0.83459033253342474</v>
      </c>
      <c r="G43" s="127">
        <v>0.60550996483001174</v>
      </c>
      <c r="H43" s="127">
        <v>0.90322580645161288</v>
      </c>
      <c r="I43" s="127">
        <v>0.68054298642533939</v>
      </c>
      <c r="J43" s="127">
        <v>0.7320269919543213</v>
      </c>
      <c r="K43" s="127">
        <v>0.81392483056069009</v>
      </c>
      <c r="L43" s="127">
        <v>0.86906323799527685</v>
      </c>
      <c r="M43" s="127">
        <v>0.71291291291291292</v>
      </c>
      <c r="N43" s="127">
        <v>0.56886387995712751</v>
      </c>
      <c r="O43" s="127">
        <v>0.6330275229357798</v>
      </c>
      <c r="Y43" s="129" t="s">
        <v>159</v>
      </c>
      <c r="Z43" s="135">
        <v>0.31044558071585099</v>
      </c>
      <c r="AA43" s="135">
        <v>0.67567567567567566</v>
      </c>
      <c r="AB43" s="135">
        <v>1.0226442658875092</v>
      </c>
      <c r="AC43" s="135">
        <v>2.2461650840029219</v>
      </c>
      <c r="AD43" s="135">
        <v>2.5931336742147555</v>
      </c>
      <c r="AE43" s="135">
        <v>5.4054054054054053</v>
      </c>
      <c r="AF43" s="135">
        <v>8.3272461650840022</v>
      </c>
      <c r="AG43" s="135">
        <v>11.449963476990504</v>
      </c>
      <c r="AH43" s="135">
        <v>14.170927684441198</v>
      </c>
      <c r="AI43" s="135">
        <v>18.316289262235209</v>
      </c>
      <c r="AJ43" s="135">
        <v>19.411979547114683</v>
      </c>
      <c r="AK43" s="135">
        <v>16.070124178232287</v>
      </c>
    </row>
    <row r="44" spans="1:37" x14ac:dyDescent="0.25">
      <c r="A44" s="129" t="s">
        <v>160</v>
      </c>
      <c r="B44" s="127">
        <v>0.76948228882833791</v>
      </c>
      <c r="C44" s="127">
        <v>0.79839633447880876</v>
      </c>
      <c r="D44" s="127">
        <v>0.86267166042446941</v>
      </c>
      <c r="E44" s="127">
        <v>0.91500904159132013</v>
      </c>
      <c r="F44" s="127">
        <v>0.80518169582772547</v>
      </c>
      <c r="G44" s="127">
        <v>0.61415711947626839</v>
      </c>
      <c r="H44" s="127">
        <v>0.8783018867924528</v>
      </c>
      <c r="I44" s="127">
        <v>0.69727891156462585</v>
      </c>
      <c r="J44" s="127">
        <v>0.67781316348195331</v>
      </c>
      <c r="K44" s="127">
        <v>0.79247572815533984</v>
      </c>
      <c r="L44" s="127">
        <v>0.86960882647943827</v>
      </c>
      <c r="M44" s="127">
        <v>0.69467787114845936</v>
      </c>
      <c r="N44" s="127">
        <v>0.56480505795574287</v>
      </c>
      <c r="O44" s="127">
        <v>0.63641975308641974</v>
      </c>
      <c r="Y44" s="129" t="s">
        <v>160</v>
      </c>
      <c r="Z44" s="135">
        <v>0.66469719350073853</v>
      </c>
      <c r="AA44" s="135">
        <v>1.1447562776957163</v>
      </c>
      <c r="AB44" s="135">
        <v>1.3293943870014771</v>
      </c>
      <c r="AC44" s="135">
        <v>1.9202363367799113</v>
      </c>
      <c r="AD44" s="135">
        <v>3.6189069423929099</v>
      </c>
      <c r="AE44" s="135">
        <v>5.5760709010339733</v>
      </c>
      <c r="AF44" s="135">
        <v>8.1240768094534719</v>
      </c>
      <c r="AG44" s="135">
        <v>10.893648449039881</v>
      </c>
      <c r="AH44" s="135">
        <v>13.663220088626293</v>
      </c>
      <c r="AI44" s="135">
        <v>18.46381093057607</v>
      </c>
      <c r="AJ44" s="135">
        <v>19.017725258493353</v>
      </c>
      <c r="AK44" s="135">
        <v>15.583456425406204</v>
      </c>
    </row>
    <row r="45" spans="1:37" x14ac:dyDescent="0.25">
      <c r="A45" s="129" t="s">
        <v>161</v>
      </c>
      <c r="B45" s="127">
        <v>0.76271186440677963</v>
      </c>
      <c r="C45" s="127">
        <v>0.79071803852889666</v>
      </c>
      <c r="D45" s="127">
        <v>0.88147792706333972</v>
      </c>
      <c r="E45" s="127">
        <v>0.89538461538461533</v>
      </c>
      <c r="F45" s="127">
        <v>0.84735023041474655</v>
      </c>
      <c r="G45" s="127">
        <v>0.60224514563106801</v>
      </c>
      <c r="H45" s="127">
        <v>0.89275147928994081</v>
      </c>
      <c r="I45" s="127">
        <v>0.64411764705882357</v>
      </c>
      <c r="J45" s="127">
        <v>0.71651153379198707</v>
      </c>
      <c r="K45" s="127">
        <v>0.79791894852135814</v>
      </c>
      <c r="L45" s="127">
        <v>0.86799350121852148</v>
      </c>
      <c r="M45" s="127">
        <v>0.69631236442516264</v>
      </c>
      <c r="N45" s="127">
        <v>0.54751803139584221</v>
      </c>
      <c r="O45" s="127">
        <v>0.61781888997078871</v>
      </c>
      <c r="Y45" s="129" t="s">
        <v>161</v>
      </c>
      <c r="Z45" s="135">
        <v>0.3546099290780142</v>
      </c>
      <c r="AA45" s="135">
        <v>1.0933806146572105</v>
      </c>
      <c r="AB45" s="135">
        <v>1.4184397163120568</v>
      </c>
      <c r="AC45" s="135">
        <v>2.2458628841607564</v>
      </c>
      <c r="AD45" s="135">
        <v>3.2210401891252953</v>
      </c>
      <c r="AE45" s="135">
        <v>5.6442080378250594</v>
      </c>
      <c r="AF45" s="135">
        <v>7.8900709219858154</v>
      </c>
      <c r="AG45" s="135">
        <v>11.25886524822695</v>
      </c>
      <c r="AH45" s="135">
        <v>14.273049645390071</v>
      </c>
      <c r="AI45" s="135">
        <v>18.173758865248228</v>
      </c>
      <c r="AJ45" s="135">
        <v>17.789598108747043</v>
      </c>
      <c r="AK45" s="135">
        <v>16.637115839243499</v>
      </c>
    </row>
    <row r="46" spans="1:37" x14ac:dyDescent="0.25">
      <c r="A46" s="130" t="s">
        <v>162</v>
      </c>
      <c r="B46" s="127">
        <v>0.80342741935483875</v>
      </c>
      <c r="C46" s="127">
        <v>0.81511254019292601</v>
      </c>
      <c r="D46" s="127">
        <v>0.92356687898089174</v>
      </c>
      <c r="E46" s="127">
        <v>0.93601190476190477</v>
      </c>
      <c r="F46" s="127">
        <v>0.8764044943820225</v>
      </c>
      <c r="G46" s="127">
        <v>0.66988950276243098</v>
      </c>
      <c r="H46" s="127">
        <v>0.94212218649517687</v>
      </c>
      <c r="I46" s="127">
        <v>0.78918918918918923</v>
      </c>
      <c r="J46" s="127">
        <v>0.76800364630811302</v>
      </c>
      <c r="K46" s="127">
        <v>0.81334622823984526</v>
      </c>
      <c r="L46" s="127">
        <v>0.87909090909090915</v>
      </c>
      <c r="M46" s="127">
        <v>0.77626459143968873</v>
      </c>
      <c r="N46" s="127">
        <v>0.61996251171508898</v>
      </c>
      <c r="O46" s="127">
        <v>0.69104204753199272</v>
      </c>
      <c r="Y46" s="129" t="s">
        <v>162</v>
      </c>
      <c r="Z46" s="135">
        <v>6.1957868649318466E-2</v>
      </c>
      <c r="AA46" s="135">
        <v>0.37174721189591076</v>
      </c>
      <c r="AB46" s="135">
        <v>0.86741016109045854</v>
      </c>
      <c r="AC46" s="135">
        <v>1.5489467162329615</v>
      </c>
      <c r="AD46" s="135">
        <v>2.2924411400247831</v>
      </c>
      <c r="AE46" s="135">
        <v>3.2218091697645601</v>
      </c>
      <c r="AF46" s="135">
        <v>6.1338289962825279</v>
      </c>
      <c r="AG46" s="135">
        <v>10.161090458488228</v>
      </c>
      <c r="AH46" s="135">
        <v>13.011152416356877</v>
      </c>
      <c r="AI46" s="135">
        <v>17.596034696406445</v>
      </c>
      <c r="AJ46" s="135">
        <v>22.614622057001238</v>
      </c>
      <c r="AK46" s="135">
        <v>22.118959107806692</v>
      </c>
    </row>
    <row r="47" spans="1:37" x14ac:dyDescent="0.25">
      <c r="A47" s="129" t="s">
        <v>163</v>
      </c>
      <c r="B47" s="132">
        <v>0.75595138166067888</v>
      </c>
      <c r="C47" s="132">
        <v>0.79854617844000719</v>
      </c>
      <c r="D47" s="132">
        <v>0.87387454423692235</v>
      </c>
      <c r="E47" s="132">
        <v>0.91397187147110148</v>
      </c>
      <c r="F47" s="132">
        <v>0.83923772294160759</v>
      </c>
      <c r="G47" s="132">
        <v>0.60937069993578574</v>
      </c>
      <c r="H47" s="132">
        <v>0.901500149201096</v>
      </c>
      <c r="I47" s="132">
        <v>0.66526271454143415</v>
      </c>
      <c r="J47" s="132">
        <v>0.7214238270635831</v>
      </c>
      <c r="K47" s="132">
        <v>0.8004230246260764</v>
      </c>
      <c r="L47" s="132">
        <v>0.87548590864917397</v>
      </c>
      <c r="M47" s="132">
        <v>0.70220369267421079</v>
      </c>
      <c r="N47" s="132">
        <v>0.58343239692172932</v>
      </c>
      <c r="O47" s="132">
        <v>0.62998471585382798</v>
      </c>
      <c r="Y47" s="129" t="s">
        <v>163</v>
      </c>
      <c r="Z47" s="135">
        <v>0.36669542709232095</v>
      </c>
      <c r="AA47" s="135">
        <v>0.74201898188093185</v>
      </c>
      <c r="AB47" s="135">
        <v>1.2748058671268334</v>
      </c>
      <c r="AC47" s="135">
        <v>2.2023295944779981</v>
      </c>
      <c r="AD47" s="135">
        <v>3.0478861087144091</v>
      </c>
      <c r="AE47" s="135">
        <v>5.3019844693701463</v>
      </c>
      <c r="AF47" s="135">
        <v>7.782571182053494</v>
      </c>
      <c r="AG47" s="135">
        <v>10.897325280414151</v>
      </c>
      <c r="AH47" s="135">
        <v>14.143658326143226</v>
      </c>
      <c r="AI47" s="135">
        <v>18.032786885245901</v>
      </c>
      <c r="AJ47" s="135">
        <v>19.559965487489215</v>
      </c>
      <c r="AK47" s="135">
        <v>16.647972389991374</v>
      </c>
    </row>
    <row r="50" spans="1:17" x14ac:dyDescent="0.25">
      <c r="A50" s="196" t="s">
        <v>0</v>
      </c>
      <c r="B50" s="196" t="s">
        <v>133</v>
      </c>
      <c r="C50" s="196" t="s">
        <v>166</v>
      </c>
      <c r="D50" s="193" t="s">
        <v>134</v>
      </c>
      <c r="E50" s="194"/>
      <c r="F50" s="193" t="s">
        <v>135</v>
      </c>
      <c r="G50" s="194"/>
      <c r="H50" s="193" t="s">
        <v>136</v>
      </c>
      <c r="I50" s="194"/>
      <c r="J50" s="193" t="s">
        <v>137</v>
      </c>
      <c r="K50" s="194"/>
      <c r="L50" s="193" t="s">
        <v>138</v>
      </c>
      <c r="M50" s="194"/>
      <c r="N50" s="193" t="s">
        <v>139</v>
      </c>
      <c r="O50" s="194"/>
      <c r="P50" s="193" t="s">
        <v>140</v>
      </c>
      <c r="Q50" s="195"/>
    </row>
    <row r="51" spans="1:17" x14ac:dyDescent="0.25">
      <c r="A51" s="196"/>
      <c r="B51" s="198"/>
      <c r="C51" s="198"/>
      <c r="D51" s="215" t="s">
        <v>8</v>
      </c>
      <c r="E51" s="215" t="s">
        <v>9</v>
      </c>
      <c r="F51" s="215" t="s">
        <v>9</v>
      </c>
      <c r="G51" s="215" t="s">
        <v>10</v>
      </c>
      <c r="H51" s="215" t="s">
        <v>11</v>
      </c>
      <c r="I51" s="215" t="s">
        <v>12</v>
      </c>
      <c r="J51" s="215" t="s">
        <v>9</v>
      </c>
      <c r="K51" s="215" t="s">
        <v>13</v>
      </c>
      <c r="L51" s="215" t="s">
        <v>10</v>
      </c>
      <c r="M51" s="215" t="s">
        <v>13</v>
      </c>
      <c r="N51" s="215" t="s">
        <v>12</v>
      </c>
      <c r="O51" s="215" t="s">
        <v>13</v>
      </c>
      <c r="P51" s="215" t="s">
        <v>8</v>
      </c>
      <c r="Q51" s="217" t="s">
        <v>11</v>
      </c>
    </row>
    <row r="52" spans="1:17" x14ac:dyDescent="0.25">
      <c r="A52" s="204"/>
      <c r="B52" s="199"/>
      <c r="C52" s="197"/>
      <c r="D52" s="216"/>
      <c r="E52" s="216"/>
      <c r="F52" s="216"/>
      <c r="G52" s="216"/>
      <c r="H52" s="216"/>
      <c r="I52" s="216"/>
      <c r="J52" s="216"/>
      <c r="K52" s="216"/>
      <c r="L52" s="216"/>
      <c r="M52" s="216"/>
      <c r="N52" s="216"/>
      <c r="O52" s="216"/>
      <c r="P52" s="216"/>
      <c r="Q52" s="218"/>
    </row>
    <row r="53" spans="1:17" x14ac:dyDescent="0.25">
      <c r="A53" s="125" t="s">
        <v>145</v>
      </c>
      <c r="B53" s="126">
        <v>1118</v>
      </c>
      <c r="C53" s="126">
        <v>1009</v>
      </c>
      <c r="D53" s="126">
        <v>607</v>
      </c>
      <c r="E53" s="126">
        <v>402</v>
      </c>
      <c r="F53" s="126">
        <v>597</v>
      </c>
      <c r="G53" s="126">
        <v>412</v>
      </c>
      <c r="H53" s="126">
        <v>569</v>
      </c>
      <c r="I53" s="126">
        <v>440</v>
      </c>
      <c r="J53" s="126">
        <v>806</v>
      </c>
      <c r="K53" s="126">
        <v>203</v>
      </c>
      <c r="L53" s="126">
        <v>695</v>
      </c>
      <c r="M53" s="126">
        <v>314</v>
      </c>
      <c r="N53" s="126">
        <v>688</v>
      </c>
      <c r="O53" s="126">
        <v>321</v>
      </c>
      <c r="P53" s="126">
        <v>641</v>
      </c>
      <c r="Q53" s="126">
        <v>368</v>
      </c>
    </row>
    <row r="54" spans="1:17" x14ac:dyDescent="0.25">
      <c r="A54" s="129" t="s">
        <v>146</v>
      </c>
      <c r="B54" s="126">
        <v>1710</v>
      </c>
      <c r="C54" s="126">
        <v>1538</v>
      </c>
      <c r="D54" s="126">
        <v>952</v>
      </c>
      <c r="E54" s="126">
        <v>586</v>
      </c>
      <c r="F54" s="126">
        <v>880</v>
      </c>
      <c r="G54" s="126">
        <v>658</v>
      </c>
      <c r="H54" s="126">
        <v>835</v>
      </c>
      <c r="I54" s="126">
        <v>703</v>
      </c>
      <c r="J54" s="126">
        <v>1289</v>
      </c>
      <c r="K54" s="126">
        <v>249</v>
      </c>
      <c r="L54" s="126">
        <v>1126</v>
      </c>
      <c r="M54" s="126">
        <v>412</v>
      </c>
      <c r="N54" s="126">
        <v>1070</v>
      </c>
      <c r="O54" s="126">
        <v>468</v>
      </c>
      <c r="P54" s="126">
        <v>1032</v>
      </c>
      <c r="Q54" s="126">
        <v>506</v>
      </c>
    </row>
    <row r="55" spans="1:17" x14ac:dyDescent="0.25">
      <c r="A55" s="129" t="s">
        <v>147</v>
      </c>
      <c r="B55" s="126">
        <v>4868</v>
      </c>
      <c r="C55" s="126">
        <v>4419</v>
      </c>
      <c r="D55" s="126">
        <v>2838</v>
      </c>
      <c r="E55" s="126">
        <v>1581</v>
      </c>
      <c r="F55" s="126">
        <v>2535</v>
      </c>
      <c r="G55" s="126">
        <v>1884</v>
      </c>
      <c r="H55" s="126">
        <v>2447</v>
      </c>
      <c r="I55" s="126">
        <v>1972</v>
      </c>
      <c r="J55" s="126">
        <v>3382</v>
      </c>
      <c r="K55" s="126">
        <v>1037</v>
      </c>
      <c r="L55" s="126">
        <v>3142</v>
      </c>
      <c r="M55" s="126">
        <v>1277</v>
      </c>
      <c r="N55" s="126">
        <v>3155</v>
      </c>
      <c r="O55" s="126">
        <v>1264</v>
      </c>
      <c r="P55" s="126">
        <v>2972</v>
      </c>
      <c r="Q55" s="126">
        <v>1447</v>
      </c>
    </row>
    <row r="56" spans="1:17" x14ac:dyDescent="0.25">
      <c r="A56" s="129" t="s">
        <v>148</v>
      </c>
      <c r="B56" s="126">
        <v>4455</v>
      </c>
      <c r="C56" s="126">
        <v>4153</v>
      </c>
      <c r="D56" s="126">
        <v>2727</v>
      </c>
      <c r="E56" s="126">
        <v>1426</v>
      </c>
      <c r="F56" s="126">
        <v>2396</v>
      </c>
      <c r="G56" s="126">
        <v>1757</v>
      </c>
      <c r="H56" s="126">
        <v>1976</v>
      </c>
      <c r="I56" s="126">
        <v>2177</v>
      </c>
      <c r="J56" s="126">
        <v>3307</v>
      </c>
      <c r="K56" s="126">
        <v>846</v>
      </c>
      <c r="L56" s="126">
        <v>3082</v>
      </c>
      <c r="M56" s="126">
        <v>1071</v>
      </c>
      <c r="N56" s="126">
        <v>2913</v>
      </c>
      <c r="O56" s="126">
        <v>1240</v>
      </c>
      <c r="P56" s="126">
        <v>2862</v>
      </c>
      <c r="Q56" s="126">
        <v>1291</v>
      </c>
    </row>
    <row r="57" spans="1:17" x14ac:dyDescent="0.25">
      <c r="A57" s="129" t="s">
        <v>149</v>
      </c>
      <c r="B57" s="126">
        <v>3025</v>
      </c>
      <c r="C57" s="126">
        <v>2788</v>
      </c>
      <c r="D57" s="126">
        <v>1821</v>
      </c>
      <c r="E57" s="126">
        <v>967</v>
      </c>
      <c r="F57" s="126">
        <v>1626</v>
      </c>
      <c r="G57" s="126">
        <v>1162</v>
      </c>
      <c r="H57" s="126">
        <v>1389</v>
      </c>
      <c r="I57" s="126">
        <v>1399</v>
      </c>
      <c r="J57" s="126">
        <v>2152</v>
      </c>
      <c r="K57" s="126">
        <v>636</v>
      </c>
      <c r="L57" s="126">
        <v>1974</v>
      </c>
      <c r="M57" s="126">
        <v>814</v>
      </c>
      <c r="N57" s="126">
        <v>1988</v>
      </c>
      <c r="O57" s="126">
        <v>800</v>
      </c>
      <c r="P57" s="126">
        <v>1961</v>
      </c>
      <c r="Q57" s="126">
        <v>827</v>
      </c>
    </row>
    <row r="58" spans="1:17" x14ac:dyDescent="0.25">
      <c r="A58" s="129" t="s">
        <v>150</v>
      </c>
      <c r="B58" s="126">
        <v>1998</v>
      </c>
      <c r="C58" s="126">
        <v>1816</v>
      </c>
      <c r="D58" s="126">
        <v>1214</v>
      </c>
      <c r="E58" s="126">
        <v>602</v>
      </c>
      <c r="F58" s="126">
        <v>1017</v>
      </c>
      <c r="G58" s="126">
        <v>799</v>
      </c>
      <c r="H58" s="126">
        <v>940</v>
      </c>
      <c r="I58" s="126">
        <v>876</v>
      </c>
      <c r="J58" s="126">
        <v>1425</v>
      </c>
      <c r="K58" s="126">
        <v>391</v>
      </c>
      <c r="L58" s="126">
        <v>1312</v>
      </c>
      <c r="M58" s="126">
        <v>504</v>
      </c>
      <c r="N58" s="126">
        <v>1343</v>
      </c>
      <c r="O58" s="126">
        <v>473</v>
      </c>
      <c r="P58" s="126">
        <v>1357</v>
      </c>
      <c r="Q58" s="126">
        <v>459</v>
      </c>
    </row>
    <row r="59" spans="1:17" x14ac:dyDescent="0.25">
      <c r="A59" s="129" t="s">
        <v>151</v>
      </c>
      <c r="B59" s="126">
        <v>3325</v>
      </c>
      <c r="C59" s="126">
        <v>3077</v>
      </c>
      <c r="D59" s="126">
        <v>1884</v>
      </c>
      <c r="E59" s="126">
        <v>1193</v>
      </c>
      <c r="F59" s="126">
        <v>1807</v>
      </c>
      <c r="G59" s="126">
        <v>1270</v>
      </c>
      <c r="H59" s="126">
        <v>1723</v>
      </c>
      <c r="I59" s="126">
        <v>1354</v>
      </c>
      <c r="J59" s="126">
        <v>2417</v>
      </c>
      <c r="K59" s="126">
        <v>660</v>
      </c>
      <c r="L59" s="126">
        <v>2080</v>
      </c>
      <c r="M59" s="126">
        <v>997</v>
      </c>
      <c r="N59" s="126">
        <v>2134</v>
      </c>
      <c r="O59" s="126">
        <v>943</v>
      </c>
      <c r="P59" s="126">
        <v>2107</v>
      </c>
      <c r="Q59" s="126">
        <v>970</v>
      </c>
    </row>
    <row r="60" spans="1:17" x14ac:dyDescent="0.25">
      <c r="A60" s="129" t="s">
        <v>152</v>
      </c>
      <c r="B60" s="126">
        <v>4430</v>
      </c>
      <c r="C60" s="126">
        <v>4093</v>
      </c>
      <c r="D60" s="126">
        <v>2676</v>
      </c>
      <c r="E60" s="126">
        <v>1417</v>
      </c>
      <c r="F60" s="126">
        <v>2348</v>
      </c>
      <c r="G60" s="126">
        <v>1745</v>
      </c>
      <c r="H60" s="126">
        <v>2209</v>
      </c>
      <c r="I60" s="126">
        <v>1884</v>
      </c>
      <c r="J60" s="126">
        <v>3286</v>
      </c>
      <c r="K60" s="126">
        <v>807</v>
      </c>
      <c r="L60" s="126">
        <v>2917</v>
      </c>
      <c r="M60" s="126">
        <v>1176</v>
      </c>
      <c r="N60" s="126">
        <v>2881</v>
      </c>
      <c r="O60" s="126">
        <v>1212</v>
      </c>
      <c r="P60" s="126">
        <v>2878</v>
      </c>
      <c r="Q60" s="126">
        <v>1215</v>
      </c>
    </row>
    <row r="61" spans="1:17" x14ac:dyDescent="0.25">
      <c r="A61" s="129" t="s">
        <v>153</v>
      </c>
      <c r="B61" s="126">
        <v>352</v>
      </c>
      <c r="C61" s="126">
        <v>332</v>
      </c>
      <c r="D61" s="126">
        <v>219</v>
      </c>
      <c r="E61" s="126">
        <v>113</v>
      </c>
      <c r="F61" s="126">
        <v>186</v>
      </c>
      <c r="G61" s="126">
        <v>146</v>
      </c>
      <c r="H61" s="126">
        <v>202</v>
      </c>
      <c r="I61" s="126">
        <v>130</v>
      </c>
      <c r="J61" s="126">
        <v>274</v>
      </c>
      <c r="K61" s="126">
        <v>58</v>
      </c>
      <c r="L61" s="126">
        <v>241</v>
      </c>
      <c r="M61" s="126">
        <v>91</v>
      </c>
      <c r="N61" s="126">
        <v>247</v>
      </c>
      <c r="O61" s="126">
        <v>85</v>
      </c>
      <c r="P61" s="126">
        <v>229</v>
      </c>
      <c r="Q61" s="126">
        <v>103</v>
      </c>
    </row>
    <row r="62" spans="1:17" x14ac:dyDescent="0.25">
      <c r="A62" s="129" t="s">
        <v>154</v>
      </c>
      <c r="B62" s="126">
        <v>653</v>
      </c>
      <c r="C62" s="126">
        <v>583</v>
      </c>
      <c r="D62" s="126">
        <v>356</v>
      </c>
      <c r="E62" s="126">
        <v>227</v>
      </c>
      <c r="F62" s="126">
        <v>333</v>
      </c>
      <c r="G62" s="126">
        <v>250</v>
      </c>
      <c r="H62" s="126">
        <v>326</v>
      </c>
      <c r="I62" s="126">
        <v>257</v>
      </c>
      <c r="J62" s="126">
        <v>436</v>
      </c>
      <c r="K62" s="126">
        <v>147</v>
      </c>
      <c r="L62" s="126">
        <v>399</v>
      </c>
      <c r="M62" s="126">
        <v>184</v>
      </c>
      <c r="N62" s="126">
        <v>398</v>
      </c>
      <c r="O62" s="126">
        <v>185</v>
      </c>
      <c r="P62" s="126">
        <v>386</v>
      </c>
      <c r="Q62" s="126">
        <v>197</v>
      </c>
    </row>
    <row r="63" spans="1:17" x14ac:dyDescent="0.25">
      <c r="A63" s="129" t="s">
        <v>16</v>
      </c>
      <c r="B63" s="126">
        <v>3004</v>
      </c>
      <c r="C63" s="126">
        <v>2747</v>
      </c>
      <c r="D63" s="126">
        <v>1719</v>
      </c>
      <c r="E63" s="126">
        <v>1028</v>
      </c>
      <c r="F63" s="126">
        <v>1608</v>
      </c>
      <c r="G63" s="126">
        <v>1139</v>
      </c>
      <c r="H63" s="126">
        <v>1412</v>
      </c>
      <c r="I63" s="126">
        <v>1335</v>
      </c>
      <c r="J63" s="126">
        <v>2232</v>
      </c>
      <c r="K63" s="126">
        <v>515</v>
      </c>
      <c r="L63" s="126">
        <v>1952</v>
      </c>
      <c r="M63" s="126">
        <v>795</v>
      </c>
      <c r="N63" s="126">
        <v>2021</v>
      </c>
      <c r="O63" s="126">
        <v>726</v>
      </c>
      <c r="P63" s="126">
        <v>1858</v>
      </c>
      <c r="Q63" s="126">
        <v>889</v>
      </c>
    </row>
    <row r="64" spans="1:17" x14ac:dyDescent="0.25">
      <c r="A64" s="129" t="s">
        <v>155</v>
      </c>
      <c r="B64" s="126">
        <v>4833</v>
      </c>
      <c r="C64" s="126">
        <v>4485</v>
      </c>
      <c r="D64" s="126">
        <v>2948</v>
      </c>
      <c r="E64" s="126">
        <v>1537</v>
      </c>
      <c r="F64" s="126">
        <v>2537</v>
      </c>
      <c r="G64" s="126">
        <v>1948</v>
      </c>
      <c r="H64" s="126">
        <v>2416</v>
      </c>
      <c r="I64" s="126">
        <v>2069</v>
      </c>
      <c r="J64" s="126">
        <v>3669</v>
      </c>
      <c r="K64" s="126">
        <v>816</v>
      </c>
      <c r="L64" s="126">
        <v>3288</v>
      </c>
      <c r="M64" s="126">
        <v>1197</v>
      </c>
      <c r="N64" s="126">
        <v>3225</v>
      </c>
      <c r="O64" s="126">
        <v>1260</v>
      </c>
      <c r="P64" s="126">
        <v>3112</v>
      </c>
      <c r="Q64" s="126">
        <v>1373</v>
      </c>
    </row>
    <row r="65" spans="1:17" x14ac:dyDescent="0.25">
      <c r="A65" s="129" t="s">
        <v>156</v>
      </c>
      <c r="B65" s="126">
        <v>124</v>
      </c>
      <c r="C65" s="126">
        <v>119</v>
      </c>
      <c r="D65" s="126">
        <v>77</v>
      </c>
      <c r="E65" s="126">
        <v>42</v>
      </c>
      <c r="F65" s="126">
        <v>68</v>
      </c>
      <c r="G65" s="126">
        <v>51</v>
      </c>
      <c r="H65" s="126">
        <v>50</v>
      </c>
      <c r="I65" s="126">
        <v>69</v>
      </c>
      <c r="J65" s="126">
        <v>104</v>
      </c>
      <c r="K65" s="126">
        <v>15</v>
      </c>
      <c r="L65" s="126">
        <v>91</v>
      </c>
      <c r="M65" s="126">
        <v>28</v>
      </c>
      <c r="N65" s="126">
        <v>89</v>
      </c>
      <c r="O65" s="126">
        <v>30</v>
      </c>
      <c r="P65" s="126">
        <v>81</v>
      </c>
      <c r="Q65" s="126">
        <v>38</v>
      </c>
    </row>
    <row r="66" spans="1:17" x14ac:dyDescent="0.25">
      <c r="A66" s="129" t="s">
        <v>157</v>
      </c>
      <c r="B66" s="126">
        <v>891</v>
      </c>
      <c r="C66" s="126">
        <v>821</v>
      </c>
      <c r="D66" s="126">
        <v>533</v>
      </c>
      <c r="E66" s="126">
        <v>288</v>
      </c>
      <c r="F66" s="126">
        <v>441</v>
      </c>
      <c r="G66" s="126">
        <v>380</v>
      </c>
      <c r="H66" s="126">
        <v>414</v>
      </c>
      <c r="I66" s="126">
        <v>407</v>
      </c>
      <c r="J66" s="126">
        <v>676</v>
      </c>
      <c r="K66" s="126">
        <v>145</v>
      </c>
      <c r="L66" s="126">
        <v>600</v>
      </c>
      <c r="M66" s="126">
        <v>221</v>
      </c>
      <c r="N66" s="126">
        <v>545</v>
      </c>
      <c r="O66" s="126">
        <v>276</v>
      </c>
      <c r="P66" s="126">
        <v>560</v>
      </c>
      <c r="Q66" s="126">
        <v>261</v>
      </c>
    </row>
    <row r="67" spans="1:17" x14ac:dyDescent="0.25">
      <c r="A67" s="129" t="s">
        <v>158</v>
      </c>
      <c r="B67" s="126">
        <v>1296</v>
      </c>
      <c r="C67" s="126">
        <v>1198</v>
      </c>
      <c r="D67" s="126">
        <v>774</v>
      </c>
      <c r="E67" s="126">
        <v>424</v>
      </c>
      <c r="F67" s="126">
        <v>650</v>
      </c>
      <c r="G67" s="126">
        <v>548</v>
      </c>
      <c r="H67" s="126">
        <v>621</v>
      </c>
      <c r="I67" s="126">
        <v>577</v>
      </c>
      <c r="J67" s="126">
        <v>969</v>
      </c>
      <c r="K67" s="126">
        <v>229</v>
      </c>
      <c r="L67" s="126">
        <v>918</v>
      </c>
      <c r="M67" s="126">
        <v>280</v>
      </c>
      <c r="N67" s="126">
        <v>864</v>
      </c>
      <c r="O67" s="126">
        <v>334</v>
      </c>
      <c r="P67" s="126">
        <v>876</v>
      </c>
      <c r="Q67" s="126">
        <v>322</v>
      </c>
    </row>
    <row r="68" spans="1:17" x14ac:dyDescent="0.25">
      <c r="A68" s="129" t="s">
        <v>159</v>
      </c>
      <c r="B68" s="126">
        <v>5993</v>
      </c>
      <c r="C68" s="126">
        <v>5476</v>
      </c>
      <c r="D68" s="126">
        <v>3369</v>
      </c>
      <c r="E68" s="126">
        <v>2107</v>
      </c>
      <c r="F68" s="126">
        <v>3221</v>
      </c>
      <c r="G68" s="126">
        <v>2255</v>
      </c>
      <c r="H68" s="126">
        <v>2917</v>
      </c>
      <c r="I68" s="126">
        <v>2559</v>
      </c>
      <c r="J68" s="126">
        <v>4371</v>
      </c>
      <c r="K68" s="126">
        <v>1105</v>
      </c>
      <c r="L68" s="126">
        <v>3853</v>
      </c>
      <c r="M68" s="126">
        <v>1623</v>
      </c>
      <c r="N68" s="126">
        <v>3811</v>
      </c>
      <c r="O68" s="126">
        <v>1665</v>
      </c>
      <c r="P68" s="126">
        <v>3732</v>
      </c>
      <c r="Q68" s="126">
        <v>1744</v>
      </c>
    </row>
    <row r="69" spans="1:17" x14ac:dyDescent="0.25">
      <c r="A69" s="129" t="s">
        <v>160</v>
      </c>
      <c r="B69" s="126">
        <v>2928</v>
      </c>
      <c r="C69" s="126">
        <v>2708</v>
      </c>
      <c r="D69" s="126">
        <v>1835</v>
      </c>
      <c r="E69" s="126">
        <v>873</v>
      </c>
      <c r="F69" s="126">
        <v>1602</v>
      </c>
      <c r="G69" s="126">
        <v>1106</v>
      </c>
      <c r="H69" s="126">
        <v>1486</v>
      </c>
      <c r="I69" s="126">
        <v>1222</v>
      </c>
      <c r="J69" s="126">
        <v>2120</v>
      </c>
      <c r="K69" s="126">
        <v>588</v>
      </c>
      <c r="L69" s="126">
        <v>1884</v>
      </c>
      <c r="M69" s="126">
        <v>824</v>
      </c>
      <c r="N69" s="126">
        <v>1994</v>
      </c>
      <c r="O69" s="126">
        <v>714</v>
      </c>
      <c r="P69" s="126">
        <v>1898</v>
      </c>
      <c r="Q69" s="126">
        <v>810</v>
      </c>
    </row>
    <row r="70" spans="1:17" x14ac:dyDescent="0.25">
      <c r="A70" s="129" t="s">
        <v>161</v>
      </c>
      <c r="B70" s="126">
        <v>3701</v>
      </c>
      <c r="C70" s="126">
        <v>3384</v>
      </c>
      <c r="D70" s="126">
        <v>2242</v>
      </c>
      <c r="E70" s="126">
        <v>1142</v>
      </c>
      <c r="F70" s="126">
        <v>2084</v>
      </c>
      <c r="G70" s="126">
        <v>1300</v>
      </c>
      <c r="H70" s="126">
        <v>1736</v>
      </c>
      <c r="I70" s="126">
        <v>1648</v>
      </c>
      <c r="J70" s="126">
        <v>2704</v>
      </c>
      <c r="K70" s="126">
        <v>680</v>
      </c>
      <c r="L70" s="126">
        <v>2471</v>
      </c>
      <c r="M70" s="126">
        <v>913</v>
      </c>
      <c r="N70" s="126">
        <v>2462</v>
      </c>
      <c r="O70" s="126">
        <v>922</v>
      </c>
      <c r="P70" s="126">
        <v>2357</v>
      </c>
      <c r="Q70" s="126">
        <v>1027</v>
      </c>
    </row>
    <row r="71" spans="1:17" x14ac:dyDescent="0.25">
      <c r="A71" s="130" t="s">
        <v>162</v>
      </c>
      <c r="B71" s="126">
        <v>1807</v>
      </c>
      <c r="C71" s="126">
        <v>1614</v>
      </c>
      <c r="D71" s="126">
        <v>992</v>
      </c>
      <c r="E71" s="126">
        <v>622</v>
      </c>
      <c r="F71" s="126">
        <v>942</v>
      </c>
      <c r="G71" s="126">
        <v>672</v>
      </c>
      <c r="H71" s="126">
        <v>890</v>
      </c>
      <c r="I71" s="126">
        <v>724</v>
      </c>
      <c r="J71" s="126">
        <v>1244</v>
      </c>
      <c r="K71" s="126">
        <v>370</v>
      </c>
      <c r="L71" s="126">
        <v>1097</v>
      </c>
      <c r="M71" s="126">
        <v>517</v>
      </c>
      <c r="N71" s="126">
        <v>1100</v>
      </c>
      <c r="O71" s="126">
        <v>514</v>
      </c>
      <c r="P71" s="126">
        <v>1067</v>
      </c>
      <c r="Q71" s="126">
        <v>547</v>
      </c>
    </row>
    <row r="72" spans="1:17" x14ac:dyDescent="0.25">
      <c r="A72" s="129" t="s">
        <v>163</v>
      </c>
      <c r="B72" s="131">
        <v>50511</v>
      </c>
      <c r="C72" s="131">
        <v>46360</v>
      </c>
      <c r="D72" s="131">
        <v>29783</v>
      </c>
      <c r="E72" s="131">
        <v>16577</v>
      </c>
      <c r="F72" s="131">
        <v>26878</v>
      </c>
      <c r="G72" s="131">
        <v>19482</v>
      </c>
      <c r="H72" s="131">
        <v>24558</v>
      </c>
      <c r="I72" s="131">
        <v>21802</v>
      </c>
      <c r="J72" s="131">
        <v>36863</v>
      </c>
      <c r="K72" s="131">
        <v>9497</v>
      </c>
      <c r="L72" s="131">
        <v>33122</v>
      </c>
      <c r="M72" s="131">
        <v>13238</v>
      </c>
      <c r="N72" s="131">
        <v>32928</v>
      </c>
      <c r="O72" s="131">
        <v>13432</v>
      </c>
      <c r="P72" s="131">
        <v>31966</v>
      </c>
      <c r="Q72" s="131">
        <v>14394</v>
      </c>
    </row>
    <row r="74" spans="1:17" ht="15" customHeight="1" x14ac:dyDescent="0.25">
      <c r="A74" s="196" t="s">
        <v>0</v>
      </c>
      <c r="B74" s="196" t="s">
        <v>133</v>
      </c>
      <c r="C74" s="196" t="s">
        <v>167</v>
      </c>
      <c r="D74" s="220" t="s">
        <v>168</v>
      </c>
      <c r="E74" s="220"/>
      <c r="F74" s="220"/>
      <c r="G74" s="220"/>
      <c r="H74" s="220"/>
      <c r="I74" s="220"/>
      <c r="J74" s="220"/>
      <c r="K74" s="220"/>
      <c r="L74" s="220"/>
      <c r="M74" s="220"/>
      <c r="N74" s="220"/>
      <c r="O74" s="220"/>
      <c r="P74" s="220"/>
      <c r="Q74" s="220"/>
    </row>
    <row r="75" spans="1:17" ht="15" customHeight="1" x14ac:dyDescent="0.25">
      <c r="A75" s="196"/>
      <c r="B75" s="196"/>
      <c r="C75" s="196"/>
      <c r="D75" s="195" t="s">
        <v>134</v>
      </c>
      <c r="E75" s="194"/>
      <c r="F75" s="193" t="s">
        <v>135</v>
      </c>
      <c r="G75" s="194"/>
      <c r="H75" s="193" t="s">
        <v>136</v>
      </c>
      <c r="I75" s="194"/>
      <c r="J75" s="193" t="s">
        <v>137</v>
      </c>
      <c r="K75" s="194"/>
      <c r="L75" s="193" t="s">
        <v>138</v>
      </c>
      <c r="M75" s="194"/>
      <c r="N75" s="193" t="s">
        <v>139</v>
      </c>
      <c r="O75" s="194"/>
      <c r="P75" s="193" t="s">
        <v>140</v>
      </c>
      <c r="Q75" s="195"/>
    </row>
    <row r="76" spans="1:17" ht="30" x14ac:dyDescent="0.25">
      <c r="A76" s="196"/>
      <c r="B76" s="196"/>
      <c r="C76" s="196"/>
      <c r="D76" s="136" t="s">
        <v>8</v>
      </c>
      <c r="E76" s="137" t="s">
        <v>9</v>
      </c>
      <c r="F76" s="137" t="s">
        <v>9</v>
      </c>
      <c r="G76" s="137" t="s">
        <v>10</v>
      </c>
      <c r="H76" s="137" t="s">
        <v>11</v>
      </c>
      <c r="I76" s="137" t="s">
        <v>12</v>
      </c>
      <c r="J76" s="137" t="s">
        <v>9</v>
      </c>
      <c r="K76" s="137" t="s">
        <v>13</v>
      </c>
      <c r="L76" s="137" t="s">
        <v>10</v>
      </c>
      <c r="M76" s="137" t="s">
        <v>13</v>
      </c>
      <c r="N76" s="137" t="s">
        <v>12</v>
      </c>
      <c r="O76" s="137" t="s">
        <v>13</v>
      </c>
      <c r="P76" s="137" t="s">
        <v>8</v>
      </c>
      <c r="Q76" s="137" t="s">
        <v>11</v>
      </c>
    </row>
    <row r="77" spans="1:17" ht="38.25" customHeight="1" x14ac:dyDescent="0.25">
      <c r="A77" s="196"/>
      <c r="B77" s="196"/>
      <c r="C77" s="196"/>
      <c r="D77" s="138" t="s">
        <v>116</v>
      </c>
      <c r="E77" s="139" t="s">
        <v>116</v>
      </c>
      <c r="F77" s="139" t="s">
        <v>116</v>
      </c>
      <c r="G77" s="139" t="s">
        <v>116</v>
      </c>
      <c r="H77" s="139" t="s">
        <v>116</v>
      </c>
      <c r="I77" s="139" t="s">
        <v>116</v>
      </c>
      <c r="J77" s="139" t="s">
        <v>116</v>
      </c>
      <c r="K77" s="139" t="s">
        <v>116</v>
      </c>
      <c r="L77" s="139" t="s">
        <v>116</v>
      </c>
      <c r="M77" s="139" t="s">
        <v>116</v>
      </c>
      <c r="N77" s="139" t="s">
        <v>116</v>
      </c>
      <c r="O77" s="139" t="s">
        <v>116</v>
      </c>
      <c r="P77" s="139" t="s">
        <v>116</v>
      </c>
      <c r="Q77" s="139" t="s">
        <v>116</v>
      </c>
    </row>
    <row r="78" spans="1:17" x14ac:dyDescent="0.25">
      <c r="A78" s="125" t="s">
        <v>145</v>
      </c>
      <c r="B78" s="126">
        <v>1118</v>
      </c>
      <c r="C78" s="128">
        <v>90.250447227191415</v>
      </c>
      <c r="D78" s="128">
        <v>60.158572844400396</v>
      </c>
      <c r="E78" s="128">
        <v>39.841427155599604</v>
      </c>
      <c r="F78" s="128">
        <v>59.16749256689792</v>
      </c>
      <c r="G78" s="128">
        <v>40.83250743310208</v>
      </c>
      <c r="H78" s="128">
        <v>56.392467789890979</v>
      </c>
      <c r="I78" s="128">
        <v>43.607532210109021</v>
      </c>
      <c r="J78" s="128">
        <v>79.881070366699703</v>
      </c>
      <c r="K78" s="128">
        <v>20.118929633300297</v>
      </c>
      <c r="L78" s="128">
        <v>68.880079286422202</v>
      </c>
      <c r="M78" s="128">
        <v>31.119920713577798</v>
      </c>
      <c r="N78" s="128">
        <v>68.186323092170468</v>
      </c>
      <c r="O78" s="128">
        <v>31.813676907829535</v>
      </c>
      <c r="P78" s="128">
        <v>63.528245787908823</v>
      </c>
      <c r="Q78" s="128">
        <v>36.471754212091177</v>
      </c>
    </row>
    <row r="79" spans="1:17" x14ac:dyDescent="0.25">
      <c r="A79" s="129" t="s">
        <v>146</v>
      </c>
      <c r="B79" s="126">
        <v>1710</v>
      </c>
      <c r="C79" s="128">
        <v>89.941520467836256</v>
      </c>
      <c r="D79" s="128">
        <v>61.89856957087126</v>
      </c>
      <c r="E79" s="128">
        <v>38.10143042912874</v>
      </c>
      <c r="F79" s="128">
        <v>57.217165149544861</v>
      </c>
      <c r="G79" s="128">
        <v>42.782834850455139</v>
      </c>
      <c r="H79" s="128">
        <v>54.291287386215863</v>
      </c>
      <c r="I79" s="128">
        <v>45.708712613784137</v>
      </c>
      <c r="J79" s="128">
        <v>83.81014304291287</v>
      </c>
      <c r="K79" s="128">
        <v>16.189856957087127</v>
      </c>
      <c r="L79" s="128">
        <v>73.211963589076717</v>
      </c>
      <c r="M79" s="128">
        <v>26.788036410923276</v>
      </c>
      <c r="N79" s="128">
        <v>69.570871261378414</v>
      </c>
      <c r="O79" s="128">
        <v>30.429128738621586</v>
      </c>
      <c r="P79" s="128">
        <v>67.100130039011702</v>
      </c>
      <c r="Q79" s="128">
        <v>32.899869960988298</v>
      </c>
    </row>
    <row r="80" spans="1:17" x14ac:dyDescent="0.25">
      <c r="A80" s="129" t="s">
        <v>147</v>
      </c>
      <c r="B80" s="126">
        <v>4868</v>
      </c>
      <c r="C80" s="128">
        <v>90.776499589153659</v>
      </c>
      <c r="D80" s="128">
        <v>64.222674813306185</v>
      </c>
      <c r="E80" s="128">
        <v>35.777325186693822</v>
      </c>
      <c r="F80" s="128">
        <v>57.365919891378141</v>
      </c>
      <c r="G80" s="128">
        <v>42.634080108621859</v>
      </c>
      <c r="H80" s="128">
        <v>55.3745191219733</v>
      </c>
      <c r="I80" s="128">
        <v>44.6254808780267</v>
      </c>
      <c r="J80" s="128">
        <v>76.533152296899758</v>
      </c>
      <c r="K80" s="128">
        <v>23.46684770310025</v>
      </c>
      <c r="L80" s="128">
        <v>71.102059289431992</v>
      </c>
      <c r="M80" s="128">
        <v>28.897940710568001</v>
      </c>
      <c r="N80" s="128">
        <v>71.396243494003173</v>
      </c>
      <c r="O80" s="128">
        <v>28.603756505996831</v>
      </c>
      <c r="P80" s="128">
        <v>67.255035075809005</v>
      </c>
      <c r="Q80" s="128">
        <v>32.744964924190995</v>
      </c>
    </row>
    <row r="81" spans="1:17" x14ac:dyDescent="0.25">
      <c r="A81" s="129" t="s">
        <v>148</v>
      </c>
      <c r="B81" s="126">
        <v>4455</v>
      </c>
      <c r="C81" s="128">
        <v>93.221099887766556</v>
      </c>
      <c r="D81" s="128">
        <v>65.663375872862986</v>
      </c>
      <c r="E81" s="128">
        <v>34.336624127137007</v>
      </c>
      <c r="F81" s="128">
        <v>57.693233806886589</v>
      </c>
      <c r="G81" s="128">
        <v>42.306766193113411</v>
      </c>
      <c r="H81" s="128">
        <v>47.580062605345532</v>
      </c>
      <c r="I81" s="128">
        <v>52.419937394654468</v>
      </c>
      <c r="J81" s="128">
        <v>79.629183722610165</v>
      </c>
      <c r="K81" s="128">
        <v>20.370816277389839</v>
      </c>
      <c r="L81" s="128">
        <v>74.211413436070316</v>
      </c>
      <c r="M81" s="128">
        <v>25.788586563929691</v>
      </c>
      <c r="N81" s="128">
        <v>70.142065976402606</v>
      </c>
      <c r="O81" s="128">
        <v>29.857934023597398</v>
      </c>
      <c r="P81" s="128">
        <v>68.914038044786906</v>
      </c>
      <c r="Q81" s="128">
        <v>31.085961955213097</v>
      </c>
    </row>
    <row r="82" spans="1:17" x14ac:dyDescent="0.25">
      <c r="A82" s="129" t="s">
        <v>149</v>
      </c>
      <c r="B82" s="126">
        <v>3025</v>
      </c>
      <c r="C82" s="128">
        <v>92.165289256198349</v>
      </c>
      <c r="D82" s="128">
        <v>65.315638450502149</v>
      </c>
      <c r="E82" s="128">
        <v>34.684361549497851</v>
      </c>
      <c r="F82" s="128">
        <v>58.321377331420372</v>
      </c>
      <c r="G82" s="128">
        <v>41.678622668579628</v>
      </c>
      <c r="H82" s="128">
        <v>49.820659971305595</v>
      </c>
      <c r="I82" s="128">
        <v>50.179340028694405</v>
      </c>
      <c r="J82" s="128">
        <v>77.187948350071736</v>
      </c>
      <c r="K82" s="128">
        <v>22.812051649928264</v>
      </c>
      <c r="L82" s="128">
        <v>70.803443328550927</v>
      </c>
      <c r="M82" s="128">
        <v>29.196556671449066</v>
      </c>
      <c r="N82" s="128">
        <v>71.305595408895272</v>
      </c>
      <c r="O82" s="128">
        <v>28.694404591104735</v>
      </c>
      <c r="P82" s="128">
        <v>70.337159253945487</v>
      </c>
      <c r="Q82" s="128">
        <v>29.66284074605452</v>
      </c>
    </row>
    <row r="83" spans="1:17" x14ac:dyDescent="0.25">
      <c r="A83" s="129" t="s">
        <v>150</v>
      </c>
      <c r="B83" s="126">
        <v>1998</v>
      </c>
      <c r="C83" s="128">
        <v>90.890890890890887</v>
      </c>
      <c r="D83" s="128">
        <v>66.850220264317187</v>
      </c>
      <c r="E83" s="128">
        <v>33.14977973568282</v>
      </c>
      <c r="F83" s="128">
        <v>56.002202643171806</v>
      </c>
      <c r="G83" s="128">
        <v>43.997797356828194</v>
      </c>
      <c r="H83" s="128">
        <v>51.762114537444937</v>
      </c>
      <c r="I83" s="128">
        <v>48.237885462555063</v>
      </c>
      <c r="J83" s="128">
        <v>78.469162995594715</v>
      </c>
      <c r="K83" s="128">
        <v>21.530837004405285</v>
      </c>
      <c r="L83" s="128">
        <v>72.246696035242294</v>
      </c>
      <c r="M83" s="128">
        <v>27.753303964757709</v>
      </c>
      <c r="N83" s="128">
        <v>73.953744493392065</v>
      </c>
      <c r="O83" s="128">
        <v>26.046255506607931</v>
      </c>
      <c r="P83" s="128">
        <v>74.724669603524234</v>
      </c>
      <c r="Q83" s="128">
        <v>25.27533039647577</v>
      </c>
    </row>
    <row r="84" spans="1:17" x14ac:dyDescent="0.25">
      <c r="A84" s="129" t="s">
        <v>151</v>
      </c>
      <c r="B84" s="126">
        <v>3325</v>
      </c>
      <c r="C84" s="128">
        <v>92.541353383458642</v>
      </c>
      <c r="D84" s="128">
        <v>61.228469288267796</v>
      </c>
      <c r="E84" s="128">
        <v>38.771530711732204</v>
      </c>
      <c r="F84" s="128">
        <v>58.726031849203771</v>
      </c>
      <c r="G84" s="128">
        <v>41.273968150796229</v>
      </c>
      <c r="H84" s="128">
        <v>55.99610009749756</v>
      </c>
      <c r="I84" s="128">
        <v>44.00389990250244</v>
      </c>
      <c r="J84" s="128">
        <v>78.550536236594084</v>
      </c>
      <c r="K84" s="128">
        <v>21.449463763405916</v>
      </c>
      <c r="L84" s="128">
        <v>67.59831004224894</v>
      </c>
      <c r="M84" s="128">
        <v>32.401689957751053</v>
      </c>
      <c r="N84" s="128">
        <v>69.353266168345797</v>
      </c>
      <c r="O84" s="128">
        <v>30.64673383165421</v>
      </c>
      <c r="P84" s="128">
        <v>68.475788105297369</v>
      </c>
      <c r="Q84" s="128">
        <v>31.524211894702631</v>
      </c>
    </row>
    <row r="85" spans="1:17" x14ac:dyDescent="0.25">
      <c r="A85" s="129" t="s">
        <v>152</v>
      </c>
      <c r="B85" s="126">
        <v>4430</v>
      </c>
      <c r="C85" s="128">
        <v>92.392776523702025</v>
      </c>
      <c r="D85" s="128">
        <v>65.379916931346202</v>
      </c>
      <c r="E85" s="128">
        <v>34.620083068653798</v>
      </c>
      <c r="F85" s="128">
        <v>57.366235035426335</v>
      </c>
      <c r="G85" s="128">
        <v>42.633764964573665</v>
      </c>
      <c r="H85" s="128">
        <v>53.9701930124603</v>
      </c>
      <c r="I85" s="128">
        <v>46.0298069875397</v>
      </c>
      <c r="J85" s="128">
        <v>80.28341070119717</v>
      </c>
      <c r="K85" s="128">
        <v>19.716589298802834</v>
      </c>
      <c r="L85" s="128">
        <v>71.268018568287317</v>
      </c>
      <c r="M85" s="128">
        <v>28.731981431712679</v>
      </c>
      <c r="N85" s="128">
        <v>70.38846811629611</v>
      </c>
      <c r="O85" s="128">
        <v>29.611531883703886</v>
      </c>
      <c r="P85" s="128">
        <v>70.31517224529685</v>
      </c>
      <c r="Q85" s="128">
        <v>29.68482775470315</v>
      </c>
    </row>
    <row r="86" spans="1:17" x14ac:dyDescent="0.25">
      <c r="A86" s="129" t="s">
        <v>153</v>
      </c>
      <c r="B86" s="126">
        <v>352</v>
      </c>
      <c r="C86" s="128">
        <v>94.318181818181813</v>
      </c>
      <c r="D86" s="128">
        <v>65.963855421686745</v>
      </c>
      <c r="E86" s="128">
        <v>34.036144578313255</v>
      </c>
      <c r="F86" s="128">
        <v>56.024096385542165</v>
      </c>
      <c r="G86" s="128">
        <v>43.975903614457835</v>
      </c>
      <c r="H86" s="128">
        <v>60.843373493975903</v>
      </c>
      <c r="I86" s="128">
        <v>39.156626506024097</v>
      </c>
      <c r="J86" s="128">
        <v>82.53012048192771</v>
      </c>
      <c r="K86" s="128">
        <v>17.46987951807229</v>
      </c>
      <c r="L86" s="128">
        <v>72.590361445783131</v>
      </c>
      <c r="M86" s="128">
        <v>27.409638554216869</v>
      </c>
      <c r="N86" s="128">
        <v>74.397590361445779</v>
      </c>
      <c r="O86" s="128">
        <v>25.602409638554217</v>
      </c>
      <c r="P86" s="128">
        <v>68.975903614457835</v>
      </c>
      <c r="Q86" s="128">
        <v>31.024096385542169</v>
      </c>
    </row>
    <row r="87" spans="1:17" x14ac:dyDescent="0.25">
      <c r="A87" s="129" t="s">
        <v>154</v>
      </c>
      <c r="B87" s="126">
        <v>653</v>
      </c>
      <c r="C87" s="128">
        <v>89.280245022970902</v>
      </c>
      <c r="D87" s="128">
        <v>61.063464837049743</v>
      </c>
      <c r="E87" s="128">
        <v>38.936535162950257</v>
      </c>
      <c r="F87" s="128">
        <v>57.118353344768437</v>
      </c>
      <c r="G87" s="128">
        <v>42.881646655231563</v>
      </c>
      <c r="H87" s="128">
        <v>55.917667238421956</v>
      </c>
      <c r="I87" s="128">
        <v>44.082332761578044</v>
      </c>
      <c r="J87" s="128">
        <v>74.78559176672384</v>
      </c>
      <c r="K87" s="128">
        <v>25.214408233276156</v>
      </c>
      <c r="L87" s="128">
        <v>68.439108061749565</v>
      </c>
      <c r="M87" s="128">
        <v>31.560891938250428</v>
      </c>
      <c r="N87" s="128">
        <v>68.267581475128651</v>
      </c>
      <c r="O87" s="128">
        <v>31.732418524871356</v>
      </c>
      <c r="P87" s="128">
        <v>66.20926243567753</v>
      </c>
      <c r="Q87" s="128">
        <v>33.79073756432247</v>
      </c>
    </row>
    <row r="88" spans="1:17" x14ac:dyDescent="0.25">
      <c r="A88" s="129" t="s">
        <v>16</v>
      </c>
      <c r="B88" s="126">
        <v>3004</v>
      </c>
      <c r="C88" s="128">
        <v>91.444740346205066</v>
      </c>
      <c r="D88" s="128">
        <v>62.577357116854749</v>
      </c>
      <c r="E88" s="128">
        <v>37.422642883145251</v>
      </c>
      <c r="F88" s="128">
        <v>58.536585365853661</v>
      </c>
      <c r="G88" s="128">
        <v>41.463414634146339</v>
      </c>
      <c r="H88" s="128">
        <v>51.401528940662544</v>
      </c>
      <c r="I88" s="128">
        <v>48.598471059337456</v>
      </c>
      <c r="J88" s="128">
        <v>81.252275209319251</v>
      </c>
      <c r="K88" s="128">
        <v>18.747724790680742</v>
      </c>
      <c r="L88" s="128">
        <v>71.059337459046233</v>
      </c>
      <c r="M88" s="128">
        <v>28.940662540953767</v>
      </c>
      <c r="N88" s="128">
        <v>73.571168547506375</v>
      </c>
      <c r="O88" s="128">
        <v>26.428831452493629</v>
      </c>
      <c r="P88" s="128">
        <v>67.637422642883152</v>
      </c>
      <c r="Q88" s="128">
        <v>32.362577357116855</v>
      </c>
    </row>
    <row r="89" spans="1:17" x14ac:dyDescent="0.25">
      <c r="A89" s="129" t="s">
        <v>155</v>
      </c>
      <c r="B89" s="126">
        <v>4833</v>
      </c>
      <c r="C89" s="128">
        <v>92.79950341402855</v>
      </c>
      <c r="D89" s="128">
        <v>65.730211817168339</v>
      </c>
      <c r="E89" s="128">
        <v>34.269788182831661</v>
      </c>
      <c r="F89" s="128">
        <v>56.566332218506133</v>
      </c>
      <c r="G89" s="128">
        <v>43.433667781493867</v>
      </c>
      <c r="H89" s="128">
        <v>53.868450390189523</v>
      </c>
      <c r="I89" s="128">
        <v>46.131549609810477</v>
      </c>
      <c r="J89" s="128">
        <v>81.80602006688963</v>
      </c>
      <c r="K89" s="128">
        <v>18.193979933110366</v>
      </c>
      <c r="L89" s="128">
        <v>73.31103678929766</v>
      </c>
      <c r="M89" s="128">
        <v>26.68896321070234</v>
      </c>
      <c r="N89" s="128">
        <v>71.906354515050168</v>
      </c>
      <c r="O89" s="128">
        <v>28.093645484949832</v>
      </c>
      <c r="P89" s="128">
        <v>69.386845039018951</v>
      </c>
      <c r="Q89" s="128">
        <v>30.613154960981049</v>
      </c>
    </row>
    <row r="90" spans="1:17" x14ac:dyDescent="0.25">
      <c r="A90" s="129" t="s">
        <v>156</v>
      </c>
      <c r="B90" s="126">
        <v>124</v>
      </c>
      <c r="C90" s="128">
        <v>95.967741935483872</v>
      </c>
      <c r="D90" s="128">
        <v>64.705882352941174</v>
      </c>
      <c r="E90" s="128">
        <v>35.294117647058826</v>
      </c>
      <c r="F90" s="128">
        <v>57.142857142857146</v>
      </c>
      <c r="G90" s="128">
        <v>42.857142857142854</v>
      </c>
      <c r="H90" s="128">
        <v>42.016806722689076</v>
      </c>
      <c r="I90" s="128">
        <v>57.983193277310924</v>
      </c>
      <c r="J90" s="128">
        <v>87.394957983193279</v>
      </c>
      <c r="K90" s="128">
        <v>12.605042016806722</v>
      </c>
      <c r="L90" s="128">
        <v>76.470588235294116</v>
      </c>
      <c r="M90" s="128">
        <v>23.529411764705884</v>
      </c>
      <c r="N90" s="128">
        <v>74.789915966386559</v>
      </c>
      <c r="O90" s="128">
        <v>25.210084033613445</v>
      </c>
      <c r="P90" s="128">
        <v>68.067226890756302</v>
      </c>
      <c r="Q90" s="128">
        <v>31.932773109243698</v>
      </c>
    </row>
    <row r="91" spans="1:17" x14ac:dyDescent="0.25">
      <c r="A91" s="129" t="s">
        <v>157</v>
      </c>
      <c r="B91" s="126">
        <v>891</v>
      </c>
      <c r="C91" s="128">
        <v>92.143658810325476</v>
      </c>
      <c r="D91" s="128">
        <v>64.920828258221675</v>
      </c>
      <c r="E91" s="128">
        <v>35.079171741778318</v>
      </c>
      <c r="F91" s="128">
        <v>53.714981729598051</v>
      </c>
      <c r="G91" s="128">
        <v>46.285018270401949</v>
      </c>
      <c r="H91" s="128">
        <v>50.426309378806337</v>
      </c>
      <c r="I91" s="128">
        <v>49.573690621193663</v>
      </c>
      <c r="J91" s="128">
        <v>82.338611449451889</v>
      </c>
      <c r="K91" s="128">
        <v>17.661388550548111</v>
      </c>
      <c r="L91" s="128">
        <v>73.081607795371497</v>
      </c>
      <c r="M91" s="128">
        <v>26.918392204628503</v>
      </c>
      <c r="N91" s="128">
        <v>66.382460414129113</v>
      </c>
      <c r="O91" s="128">
        <v>33.617539585870887</v>
      </c>
      <c r="P91" s="128">
        <v>68.209500609013404</v>
      </c>
      <c r="Q91" s="128">
        <v>31.7904993909866</v>
      </c>
    </row>
    <row r="92" spans="1:17" x14ac:dyDescent="0.25">
      <c r="A92" s="129" t="s">
        <v>158</v>
      </c>
      <c r="B92" s="126">
        <v>1296</v>
      </c>
      <c r="C92" s="128">
        <v>92.438271604938265</v>
      </c>
      <c r="D92" s="128">
        <v>64.6076794657763</v>
      </c>
      <c r="E92" s="128">
        <v>35.392320534223707</v>
      </c>
      <c r="F92" s="128">
        <v>54.257095158597664</v>
      </c>
      <c r="G92" s="128">
        <v>45.742904841402336</v>
      </c>
      <c r="H92" s="128">
        <v>51.836393989983307</v>
      </c>
      <c r="I92" s="128">
        <v>48.163606010016693</v>
      </c>
      <c r="J92" s="128">
        <v>80.884808013355595</v>
      </c>
      <c r="K92" s="128">
        <v>19.115191986644408</v>
      </c>
      <c r="L92" s="128">
        <v>76.627712854757931</v>
      </c>
      <c r="M92" s="128">
        <v>23.372287145242069</v>
      </c>
      <c r="N92" s="128">
        <v>72.120200333889812</v>
      </c>
      <c r="O92" s="128">
        <v>27.879799666110184</v>
      </c>
      <c r="P92" s="128">
        <v>73.121869782971615</v>
      </c>
      <c r="Q92" s="128">
        <v>26.878130217028382</v>
      </c>
    </row>
    <row r="93" spans="1:17" x14ac:dyDescent="0.25">
      <c r="A93" s="129" t="s">
        <v>159</v>
      </c>
      <c r="B93" s="126">
        <v>5993</v>
      </c>
      <c r="C93" s="128">
        <v>91.37326881361588</v>
      </c>
      <c r="D93" s="128">
        <v>61.523009495982471</v>
      </c>
      <c r="E93" s="128">
        <v>38.476990504017529</v>
      </c>
      <c r="F93" s="128">
        <v>58.820306793279769</v>
      </c>
      <c r="G93" s="128">
        <v>41.179693206720231</v>
      </c>
      <c r="H93" s="128">
        <v>53.268809349890432</v>
      </c>
      <c r="I93" s="128">
        <v>46.731190650109568</v>
      </c>
      <c r="J93" s="128">
        <v>79.821037253469683</v>
      </c>
      <c r="K93" s="128">
        <v>20.178962746530313</v>
      </c>
      <c r="L93" s="128">
        <v>70.36157779401023</v>
      </c>
      <c r="M93" s="128">
        <v>29.638422205989773</v>
      </c>
      <c r="N93" s="128">
        <v>69.594594594594597</v>
      </c>
      <c r="O93" s="128">
        <v>30.405405405405407</v>
      </c>
      <c r="P93" s="128">
        <v>68.151935719503285</v>
      </c>
      <c r="Q93" s="128">
        <v>31.848064280496715</v>
      </c>
    </row>
    <row r="94" spans="1:17" x14ac:dyDescent="0.25">
      <c r="A94" s="129" t="s">
        <v>160</v>
      </c>
      <c r="B94" s="126">
        <v>2928</v>
      </c>
      <c r="C94" s="128">
        <v>92.486338797814213</v>
      </c>
      <c r="D94" s="128">
        <v>67.762186115214178</v>
      </c>
      <c r="E94" s="128">
        <v>32.237813884785822</v>
      </c>
      <c r="F94" s="128">
        <v>59.15805022156573</v>
      </c>
      <c r="G94" s="128">
        <v>40.84194977843427</v>
      </c>
      <c r="H94" s="128">
        <v>54.874446085672083</v>
      </c>
      <c r="I94" s="128">
        <v>45.125553914327917</v>
      </c>
      <c r="J94" s="128">
        <v>78.286558345642547</v>
      </c>
      <c r="K94" s="128">
        <v>21.71344165435746</v>
      </c>
      <c r="L94" s="128">
        <v>69.57163958641064</v>
      </c>
      <c r="M94" s="128">
        <v>30.428360413589363</v>
      </c>
      <c r="N94" s="128">
        <v>73.633677991137375</v>
      </c>
      <c r="O94" s="128">
        <v>26.366322008862628</v>
      </c>
      <c r="P94" s="128">
        <v>70.08862629246677</v>
      </c>
      <c r="Q94" s="128">
        <v>29.911373707533233</v>
      </c>
    </row>
    <row r="95" spans="1:17" x14ac:dyDescent="0.25">
      <c r="A95" s="129" t="s">
        <v>161</v>
      </c>
      <c r="B95" s="126">
        <v>3701</v>
      </c>
      <c r="C95" s="128">
        <v>91.434747365576868</v>
      </c>
      <c r="D95" s="128">
        <v>66.252955082742318</v>
      </c>
      <c r="E95" s="128">
        <v>33.747044917257682</v>
      </c>
      <c r="F95" s="128">
        <v>61.583924349881798</v>
      </c>
      <c r="G95" s="128">
        <v>38.416075650118202</v>
      </c>
      <c r="H95" s="128">
        <v>51.300236406619383</v>
      </c>
      <c r="I95" s="128">
        <v>48.699763593380617</v>
      </c>
      <c r="J95" s="128">
        <v>79.905437352245869</v>
      </c>
      <c r="K95" s="128">
        <v>20.094562647754138</v>
      </c>
      <c r="L95" s="128">
        <v>73.020094562647756</v>
      </c>
      <c r="M95" s="128">
        <v>26.979905437352247</v>
      </c>
      <c r="N95" s="128">
        <v>72.754137115839242</v>
      </c>
      <c r="O95" s="128">
        <v>27.245862884160758</v>
      </c>
      <c r="P95" s="128">
        <v>69.651300236406612</v>
      </c>
      <c r="Q95" s="128">
        <v>30.34869976359338</v>
      </c>
    </row>
    <row r="96" spans="1:17" x14ac:dyDescent="0.25">
      <c r="A96" s="130" t="s">
        <v>162</v>
      </c>
      <c r="B96" s="126">
        <v>1807</v>
      </c>
      <c r="C96" s="128">
        <v>89.319313779745428</v>
      </c>
      <c r="D96" s="128">
        <v>61.462205700123917</v>
      </c>
      <c r="E96" s="128">
        <v>38.537794299876083</v>
      </c>
      <c r="F96" s="128">
        <v>58.364312267657994</v>
      </c>
      <c r="G96" s="128">
        <v>41.635687732342006</v>
      </c>
      <c r="H96" s="128">
        <v>55.142503097893432</v>
      </c>
      <c r="I96" s="128">
        <v>44.857496902106568</v>
      </c>
      <c r="J96" s="128">
        <v>77.075588599752166</v>
      </c>
      <c r="K96" s="128">
        <v>22.924411400247831</v>
      </c>
      <c r="L96" s="128">
        <v>67.967781908302356</v>
      </c>
      <c r="M96" s="128">
        <v>32.032218091697644</v>
      </c>
      <c r="N96" s="128">
        <v>68.153655514250303</v>
      </c>
      <c r="O96" s="128">
        <v>31.84634448574969</v>
      </c>
      <c r="P96" s="128">
        <v>66.109045848822802</v>
      </c>
      <c r="Q96" s="128">
        <v>33.890954151177198</v>
      </c>
    </row>
    <row r="97" spans="1:17" x14ac:dyDescent="0.25">
      <c r="A97" s="129" t="s">
        <v>163</v>
      </c>
      <c r="B97" s="131">
        <v>50511</v>
      </c>
      <c r="C97" s="133">
        <v>91.781988081803959</v>
      </c>
      <c r="D97" s="133">
        <v>64.242881794650557</v>
      </c>
      <c r="E97" s="133">
        <v>35.757118205349443</v>
      </c>
      <c r="F97" s="133">
        <v>57.976704055220019</v>
      </c>
      <c r="G97" s="133">
        <v>42.023295944779981</v>
      </c>
      <c r="H97" s="133">
        <v>52.97238999137187</v>
      </c>
      <c r="I97" s="133">
        <v>47.02761000862813</v>
      </c>
      <c r="J97" s="133">
        <v>79.514667817083691</v>
      </c>
      <c r="K97" s="133">
        <v>20.485332182916306</v>
      </c>
      <c r="L97" s="133">
        <v>71.445211389128559</v>
      </c>
      <c r="M97" s="133">
        <v>28.554788610871441</v>
      </c>
      <c r="N97" s="133">
        <v>71.026747195858505</v>
      </c>
      <c r="O97" s="133">
        <v>28.973252804141502</v>
      </c>
      <c r="P97" s="133">
        <v>68.951682484900772</v>
      </c>
      <c r="Q97" s="133">
        <v>31.048317515099225</v>
      </c>
    </row>
    <row r="100" spans="1:17" x14ac:dyDescent="0.25">
      <c r="D100" s="219" t="s">
        <v>169</v>
      </c>
      <c r="E100" s="219"/>
      <c r="F100" s="219"/>
      <c r="G100" s="219"/>
      <c r="H100" s="219"/>
      <c r="I100" s="219"/>
      <c r="J100" s="219"/>
    </row>
    <row r="101" spans="1:17" x14ac:dyDescent="0.25">
      <c r="A101" s="196" t="s">
        <v>0</v>
      </c>
      <c r="B101" s="196" t="s">
        <v>133</v>
      </c>
      <c r="C101" s="196" t="s">
        <v>6</v>
      </c>
      <c r="D101" s="140" t="s">
        <v>134</v>
      </c>
      <c r="E101" s="140" t="s">
        <v>135</v>
      </c>
      <c r="F101" s="140" t="s">
        <v>136</v>
      </c>
      <c r="G101" s="140" t="s">
        <v>137</v>
      </c>
      <c r="H101" s="140" t="s">
        <v>138</v>
      </c>
      <c r="I101" s="140" t="s">
        <v>139</v>
      </c>
      <c r="J101" s="141" t="s">
        <v>140</v>
      </c>
    </row>
    <row r="102" spans="1:17" ht="60" x14ac:dyDescent="0.25">
      <c r="A102" s="204"/>
      <c r="B102" s="199"/>
      <c r="C102" s="197"/>
      <c r="D102" s="142" t="s">
        <v>144</v>
      </c>
      <c r="E102" s="142" t="s">
        <v>144</v>
      </c>
      <c r="F102" s="142" t="s">
        <v>144</v>
      </c>
      <c r="G102" s="142" t="s">
        <v>144</v>
      </c>
      <c r="H102" s="142" t="s">
        <v>144</v>
      </c>
      <c r="I102" s="142" t="s">
        <v>144</v>
      </c>
      <c r="J102" s="143" t="s">
        <v>144</v>
      </c>
    </row>
    <row r="103" spans="1:17" x14ac:dyDescent="0.25">
      <c r="A103" s="125" t="s">
        <v>145</v>
      </c>
      <c r="B103" s="126">
        <v>1118</v>
      </c>
      <c r="C103" s="126">
        <v>1009</v>
      </c>
      <c r="D103" s="144">
        <v>0.75668979187314167</v>
      </c>
      <c r="E103" s="144">
        <v>0.88404360753221001</v>
      </c>
      <c r="F103" s="144">
        <v>0.76461843409316155</v>
      </c>
      <c r="G103" s="144">
        <v>0.83944499504459857</v>
      </c>
      <c r="H103" s="144">
        <v>0.74628344895936571</v>
      </c>
      <c r="I103" s="144">
        <v>0.84638255698711595</v>
      </c>
      <c r="J103" s="144">
        <v>0.62338949454905845</v>
      </c>
    </row>
    <row r="104" spans="1:17" x14ac:dyDescent="0.25">
      <c r="A104" s="129" t="s">
        <v>146</v>
      </c>
      <c r="B104" s="126">
        <v>1710</v>
      </c>
      <c r="C104" s="126">
        <v>1538</v>
      </c>
      <c r="D104" s="144">
        <v>0.77600780234070221</v>
      </c>
      <c r="E104" s="144">
        <v>0.89141742522756817</v>
      </c>
      <c r="F104" s="144">
        <v>0.77145643693107935</v>
      </c>
      <c r="G104" s="144">
        <v>0.89401820546163857</v>
      </c>
      <c r="H104" s="144">
        <v>0.76625487646293888</v>
      </c>
      <c r="I104" s="144">
        <v>0.84590377113133941</v>
      </c>
      <c r="J104" s="144">
        <v>0.63426527958387524</v>
      </c>
    </row>
    <row r="105" spans="1:17" x14ac:dyDescent="0.25">
      <c r="A105" s="129" t="s">
        <v>147</v>
      </c>
      <c r="B105" s="126">
        <v>4868</v>
      </c>
      <c r="C105" s="126">
        <v>4419</v>
      </c>
      <c r="D105" s="144">
        <v>0.79508938673908125</v>
      </c>
      <c r="E105" s="144">
        <v>0.89975107490382444</v>
      </c>
      <c r="F105" s="144">
        <v>0.75446933695406204</v>
      </c>
      <c r="G105" s="144">
        <v>0.85403937542430408</v>
      </c>
      <c r="H105" s="144">
        <v>0.77166779814437658</v>
      </c>
      <c r="I105" s="144">
        <v>0.83457795881421137</v>
      </c>
      <c r="J105" s="144">
        <v>0.63181715320208198</v>
      </c>
    </row>
    <row r="106" spans="1:17" x14ac:dyDescent="0.25">
      <c r="A106" s="129" t="s">
        <v>148</v>
      </c>
      <c r="B106" s="126">
        <v>4455</v>
      </c>
      <c r="C106" s="126">
        <v>4153</v>
      </c>
      <c r="D106" s="144">
        <v>0.74500361184685771</v>
      </c>
      <c r="E106" s="144">
        <v>0.87743799662894295</v>
      </c>
      <c r="F106" s="144">
        <v>0.69154827835299781</v>
      </c>
      <c r="G106" s="144">
        <v>0.84493137490970383</v>
      </c>
      <c r="H106" s="144">
        <v>0.74452203226583191</v>
      </c>
      <c r="I106" s="144">
        <v>0.81483265109559355</v>
      </c>
      <c r="J106" s="144">
        <v>0.56994943414399235</v>
      </c>
    </row>
    <row r="107" spans="1:17" x14ac:dyDescent="0.25">
      <c r="A107" s="129" t="s">
        <v>149</v>
      </c>
      <c r="B107" s="126">
        <v>3025</v>
      </c>
      <c r="C107" s="126">
        <v>2788</v>
      </c>
      <c r="D107" s="144">
        <v>0.75179340028694397</v>
      </c>
      <c r="E107" s="144">
        <v>0.87804878048780488</v>
      </c>
      <c r="F107" s="144">
        <v>0.70157819225251072</v>
      </c>
      <c r="G107" s="144">
        <v>0.83070301291248205</v>
      </c>
      <c r="H107" s="144">
        <v>0.72919655667144911</v>
      </c>
      <c r="I107" s="144">
        <v>0.80703012912482064</v>
      </c>
      <c r="J107" s="144">
        <v>0.58590387374461983</v>
      </c>
    </row>
    <row r="108" spans="1:17" x14ac:dyDescent="0.25">
      <c r="A108" s="129" t="s">
        <v>150</v>
      </c>
      <c r="B108" s="126">
        <v>1998</v>
      </c>
      <c r="C108" s="126">
        <v>1816</v>
      </c>
      <c r="D108" s="144">
        <v>0.75082599118942728</v>
      </c>
      <c r="E108" s="144">
        <v>0.88050660792951541</v>
      </c>
      <c r="F108" s="144">
        <v>0.72632158590308371</v>
      </c>
      <c r="G108" s="144">
        <v>0.85517621145374445</v>
      </c>
      <c r="H108" s="144">
        <v>0.70401982378854622</v>
      </c>
      <c r="I108" s="144">
        <v>0.81002202643171795</v>
      </c>
      <c r="J108" s="144">
        <v>0.60242290748898675</v>
      </c>
    </row>
    <row r="109" spans="1:17" x14ac:dyDescent="0.25">
      <c r="A109" s="129" t="s">
        <v>151</v>
      </c>
      <c r="B109" s="126">
        <v>3325</v>
      </c>
      <c r="C109" s="126">
        <v>3077</v>
      </c>
      <c r="D109" s="144">
        <v>0.78891777705557364</v>
      </c>
      <c r="E109" s="144">
        <v>0.89340266493337661</v>
      </c>
      <c r="F109" s="144">
        <v>0.73074423139421518</v>
      </c>
      <c r="G109" s="144">
        <v>0.85342866428339281</v>
      </c>
      <c r="H109" s="144">
        <v>0.73561910952226195</v>
      </c>
      <c r="I109" s="144">
        <v>0.83522911927201826</v>
      </c>
      <c r="J109" s="144">
        <v>0.57913552161195969</v>
      </c>
    </row>
    <row r="110" spans="1:17" x14ac:dyDescent="0.25">
      <c r="A110" s="129" t="s">
        <v>152</v>
      </c>
      <c r="B110" s="126">
        <v>4430</v>
      </c>
      <c r="C110" s="126">
        <v>4093</v>
      </c>
      <c r="D110" s="144">
        <v>0.78438797947715611</v>
      </c>
      <c r="E110" s="144">
        <v>0.9137551917908624</v>
      </c>
      <c r="F110" s="144">
        <v>0.74077693623259222</v>
      </c>
      <c r="G110" s="144">
        <v>0.86391399951136094</v>
      </c>
      <c r="H110" s="144">
        <v>0.75739066699242608</v>
      </c>
      <c r="I110" s="144">
        <v>0.82482286831175178</v>
      </c>
      <c r="J110" s="144">
        <v>0.63046665037869531</v>
      </c>
    </row>
    <row r="111" spans="1:17" x14ac:dyDescent="0.25">
      <c r="A111" s="129" t="s">
        <v>153</v>
      </c>
      <c r="B111" s="126">
        <v>352</v>
      </c>
      <c r="C111" s="126">
        <v>332</v>
      </c>
      <c r="D111" s="144">
        <v>0.75602409638554213</v>
      </c>
      <c r="E111" s="144">
        <v>0.90060240963855431</v>
      </c>
      <c r="F111" s="144">
        <v>0.7831325301204819</v>
      </c>
      <c r="G111" s="144">
        <v>0.87048192771084332</v>
      </c>
      <c r="H111" s="144">
        <v>0.78614457831325302</v>
      </c>
      <c r="I111" s="144">
        <v>0.8493975903614458</v>
      </c>
      <c r="J111" s="144">
        <v>0.66867469879518071</v>
      </c>
    </row>
    <row r="112" spans="1:17" x14ac:dyDescent="0.25">
      <c r="A112" s="129" t="s">
        <v>154</v>
      </c>
      <c r="B112" s="126">
        <v>653</v>
      </c>
      <c r="C112" s="126">
        <v>583</v>
      </c>
      <c r="D112" s="144">
        <v>0.82504288164665529</v>
      </c>
      <c r="E112" s="144">
        <v>0.9519725557461407</v>
      </c>
      <c r="F112" s="144">
        <v>0.79331046312178388</v>
      </c>
      <c r="G112" s="144">
        <v>0.89193825042881647</v>
      </c>
      <c r="H112" s="144">
        <v>0.804459691252144</v>
      </c>
      <c r="I112" s="144">
        <v>0.82847341337907365</v>
      </c>
      <c r="J112" s="144">
        <v>0.69039451114922812</v>
      </c>
    </row>
    <row r="113" spans="1:10" x14ac:dyDescent="0.25">
      <c r="A113" s="129" t="s">
        <v>16</v>
      </c>
      <c r="B113" s="126">
        <v>3004</v>
      </c>
      <c r="C113" s="126">
        <v>2747</v>
      </c>
      <c r="D113" s="144">
        <v>0.79559519475791773</v>
      </c>
      <c r="E113" s="144">
        <v>0.89697852202402628</v>
      </c>
      <c r="F113" s="144">
        <v>0.75955587914088096</v>
      </c>
      <c r="G113" s="144">
        <v>0.87477247906807432</v>
      </c>
      <c r="H113" s="144">
        <v>0.74044412085911904</v>
      </c>
      <c r="I113" s="144">
        <v>0.86275937386239532</v>
      </c>
      <c r="J113" s="144">
        <v>0.62322533673097924</v>
      </c>
    </row>
    <row r="114" spans="1:10" x14ac:dyDescent="0.25">
      <c r="A114" s="129" t="s">
        <v>155</v>
      </c>
      <c r="B114" s="126">
        <v>4833</v>
      </c>
      <c r="C114" s="126">
        <v>4485</v>
      </c>
      <c r="D114" s="144">
        <v>0.74983277591973252</v>
      </c>
      <c r="E114" s="144">
        <v>0.86755852842809367</v>
      </c>
      <c r="F114" s="144">
        <v>0.71204013377926423</v>
      </c>
      <c r="G114" s="144">
        <v>0.83589743589743593</v>
      </c>
      <c r="H114" s="144">
        <v>0.72051282051282062</v>
      </c>
      <c r="I114" s="144">
        <v>0.80468227424749172</v>
      </c>
      <c r="J114" s="144">
        <v>0.56555183946488286</v>
      </c>
    </row>
    <row r="115" spans="1:10" x14ac:dyDescent="0.25">
      <c r="A115" s="129" t="s">
        <v>156</v>
      </c>
      <c r="B115" s="126">
        <v>124</v>
      </c>
      <c r="C115" s="126">
        <v>119</v>
      </c>
      <c r="D115" s="144">
        <v>0.84453781512605042</v>
      </c>
      <c r="E115" s="144">
        <v>0.92436974789915971</v>
      </c>
      <c r="F115" s="144">
        <v>0.74369747899159666</v>
      </c>
      <c r="G115" s="144">
        <v>0.95798319327731085</v>
      </c>
      <c r="H115" s="144">
        <v>0.89495798319327724</v>
      </c>
      <c r="I115" s="144">
        <v>0.91596638655462181</v>
      </c>
      <c r="J115" s="144">
        <v>0.6428571428571429</v>
      </c>
    </row>
    <row r="116" spans="1:10" x14ac:dyDescent="0.25">
      <c r="A116" s="129" t="s">
        <v>157</v>
      </c>
      <c r="B116" s="126">
        <v>891</v>
      </c>
      <c r="C116" s="126">
        <v>821</v>
      </c>
      <c r="D116" s="144">
        <v>0.71985383678440917</v>
      </c>
      <c r="E116" s="144">
        <v>0.87697929354445803</v>
      </c>
      <c r="F116" s="144">
        <v>0.70036540803897696</v>
      </c>
      <c r="G116" s="144">
        <v>0.77101096224116927</v>
      </c>
      <c r="H116" s="144">
        <v>0.68635809987819729</v>
      </c>
      <c r="I116" s="144">
        <v>0.79293544457978071</v>
      </c>
      <c r="J116" s="144">
        <v>0.52984165651644344</v>
      </c>
    </row>
    <row r="117" spans="1:10" x14ac:dyDescent="0.25">
      <c r="A117" s="129" t="s">
        <v>158</v>
      </c>
      <c r="B117" s="126">
        <v>1296</v>
      </c>
      <c r="C117" s="126">
        <v>1198</v>
      </c>
      <c r="D117" s="144">
        <v>0.73080133555926541</v>
      </c>
      <c r="E117" s="144">
        <v>0.87061769616026707</v>
      </c>
      <c r="F117" s="144">
        <v>0.70993322203672782</v>
      </c>
      <c r="G117" s="144">
        <v>0.84974958263772948</v>
      </c>
      <c r="H117" s="144">
        <v>0.73747913188647751</v>
      </c>
      <c r="I117" s="144">
        <v>0.82470784641068451</v>
      </c>
      <c r="J117" s="144">
        <v>0.58514190317195325</v>
      </c>
    </row>
    <row r="118" spans="1:10" x14ac:dyDescent="0.25">
      <c r="A118" s="129" t="s">
        <v>159</v>
      </c>
      <c r="B118" s="126">
        <v>5993</v>
      </c>
      <c r="C118" s="126">
        <v>5476</v>
      </c>
      <c r="D118" s="144">
        <v>0.76999634769905045</v>
      </c>
      <c r="E118" s="144">
        <v>0.89463111760409064</v>
      </c>
      <c r="F118" s="144">
        <v>0.72753834915997073</v>
      </c>
      <c r="G118" s="144">
        <v>0.85829072315558796</v>
      </c>
      <c r="H118" s="144">
        <v>0.7563002191380569</v>
      </c>
      <c r="I118" s="144">
        <v>0.82158509861212559</v>
      </c>
      <c r="J118" s="144">
        <v>0.58929875821767708</v>
      </c>
    </row>
    <row r="119" spans="1:10" x14ac:dyDescent="0.25">
      <c r="A119" s="129" t="s">
        <v>160</v>
      </c>
      <c r="B119" s="126">
        <v>2928</v>
      </c>
      <c r="C119" s="126">
        <v>2708</v>
      </c>
      <c r="D119" s="144">
        <v>0.7788035450516988</v>
      </c>
      <c r="E119" s="144">
        <v>0.88404726735598227</v>
      </c>
      <c r="F119" s="144">
        <v>0.71898079763663225</v>
      </c>
      <c r="G119" s="144">
        <v>0.83899556868537672</v>
      </c>
      <c r="H119" s="144">
        <v>0.71270310192023634</v>
      </c>
      <c r="I119" s="144">
        <v>0.82348596750369274</v>
      </c>
      <c r="J119" s="144">
        <v>0.58622599704579026</v>
      </c>
    </row>
    <row r="120" spans="1:10" x14ac:dyDescent="0.25">
      <c r="A120" s="129" t="s">
        <v>161</v>
      </c>
      <c r="B120" s="126">
        <v>3701</v>
      </c>
      <c r="C120" s="126">
        <v>3384</v>
      </c>
      <c r="D120" s="144">
        <v>0.7721631205673759</v>
      </c>
      <c r="E120" s="144">
        <v>0.88682033096926716</v>
      </c>
      <c r="F120" s="144">
        <v>0.72798463356973997</v>
      </c>
      <c r="G120" s="144">
        <v>0.84278959810874698</v>
      </c>
      <c r="H120" s="144">
        <v>0.73847517730496459</v>
      </c>
      <c r="I120" s="144">
        <v>0.82121749408983447</v>
      </c>
      <c r="J120" s="144">
        <v>0.56885342789598115</v>
      </c>
    </row>
    <row r="121" spans="1:10" x14ac:dyDescent="0.25">
      <c r="A121" s="130" t="s">
        <v>162</v>
      </c>
      <c r="B121" s="126">
        <v>1807</v>
      </c>
      <c r="C121" s="126">
        <v>1614</v>
      </c>
      <c r="D121" s="144">
        <v>0.80793060718711285</v>
      </c>
      <c r="E121" s="144">
        <v>0.92874845105328374</v>
      </c>
      <c r="F121" s="144">
        <v>0.78376703841387863</v>
      </c>
      <c r="G121" s="144">
        <v>0.90706319702602234</v>
      </c>
      <c r="H121" s="144">
        <v>0.78252788104089221</v>
      </c>
      <c r="I121" s="144">
        <v>0.84634448574969012</v>
      </c>
      <c r="J121" s="144">
        <v>0.64405204460966547</v>
      </c>
    </row>
    <row r="122" spans="1:10" x14ac:dyDescent="0.25">
      <c r="A122" s="129" t="s">
        <v>163</v>
      </c>
      <c r="B122" s="131">
        <v>50511</v>
      </c>
      <c r="C122" s="131">
        <v>46360</v>
      </c>
      <c r="D122" s="145">
        <v>0.77118205349439173</v>
      </c>
      <c r="E122" s="145">
        <v>0.89072476272648837</v>
      </c>
      <c r="F122" s="145">
        <v>0.73113675582398618</v>
      </c>
      <c r="G122" s="145">
        <v>0.85310612597066438</v>
      </c>
      <c r="H122" s="145">
        <v>0.74398188093183781</v>
      </c>
      <c r="I122" s="145">
        <v>0.82528041415012954</v>
      </c>
      <c r="J122" s="145">
        <v>0.59788610871440895</v>
      </c>
    </row>
    <row r="126" spans="1:10" x14ac:dyDescent="0.25">
      <c r="A126" s="196" t="s">
        <v>0</v>
      </c>
      <c r="B126" s="196" t="s">
        <v>133</v>
      </c>
      <c r="C126" s="196" t="s">
        <v>6</v>
      </c>
      <c r="D126" s="193" t="s">
        <v>170</v>
      </c>
      <c r="E126" s="195"/>
      <c r="F126" s="195"/>
    </row>
    <row r="127" spans="1:10" ht="30" x14ac:dyDescent="0.25">
      <c r="A127" s="204"/>
      <c r="B127" s="199"/>
      <c r="C127" s="197"/>
      <c r="D127" s="139" t="s">
        <v>171</v>
      </c>
      <c r="E127" s="146" t="s">
        <v>172</v>
      </c>
      <c r="F127" s="146" t="s">
        <v>173</v>
      </c>
    </row>
    <row r="128" spans="1:10" x14ac:dyDescent="0.25">
      <c r="A128" s="125" t="s">
        <v>145</v>
      </c>
      <c r="B128" s="126">
        <v>1118</v>
      </c>
      <c r="C128" s="126">
        <v>1009</v>
      </c>
      <c r="D128" s="147">
        <v>11099</v>
      </c>
      <c r="E128" s="147">
        <v>8427</v>
      </c>
      <c r="F128" s="148">
        <v>75.92575907739436</v>
      </c>
    </row>
    <row r="129" spans="1:6" x14ac:dyDescent="0.25">
      <c r="A129" s="129" t="s">
        <v>146</v>
      </c>
      <c r="B129" s="126">
        <v>1710</v>
      </c>
      <c r="C129" s="126">
        <v>1538</v>
      </c>
      <c r="D129" s="147">
        <v>16918</v>
      </c>
      <c r="E129" s="147">
        <v>13115</v>
      </c>
      <c r="F129" s="148">
        <v>77.520983567797614</v>
      </c>
    </row>
    <row r="130" spans="1:6" x14ac:dyDescent="0.25">
      <c r="A130" s="129" t="s">
        <v>147</v>
      </c>
      <c r="B130" s="126">
        <v>4868</v>
      </c>
      <c r="C130" s="126">
        <v>4419</v>
      </c>
      <c r="D130" s="147">
        <v>48609</v>
      </c>
      <c r="E130" s="147">
        <v>37537</v>
      </c>
      <c r="F130" s="148">
        <v>77.222325083832217</v>
      </c>
    </row>
    <row r="131" spans="1:6" x14ac:dyDescent="0.25">
      <c r="A131" s="129" t="s">
        <v>148</v>
      </c>
      <c r="B131" s="126">
        <v>4455</v>
      </c>
      <c r="C131" s="126">
        <v>4153</v>
      </c>
      <c r="D131" s="147">
        <v>45683</v>
      </c>
      <c r="E131" s="147">
        <v>33387</v>
      </c>
      <c r="F131" s="148">
        <v>73.084079416850912</v>
      </c>
    </row>
    <row r="132" spans="1:6" x14ac:dyDescent="0.25">
      <c r="A132" s="129" t="s">
        <v>149</v>
      </c>
      <c r="B132" s="126">
        <v>3025</v>
      </c>
      <c r="C132" s="126">
        <v>2788</v>
      </c>
      <c r="D132" s="147">
        <v>30668</v>
      </c>
      <c r="E132" s="147">
        <v>22451</v>
      </c>
      <c r="F132" s="148">
        <v>73.206599713055951</v>
      </c>
    </row>
    <row r="133" spans="1:6" x14ac:dyDescent="0.25">
      <c r="A133" s="129" t="s">
        <v>150</v>
      </c>
      <c r="B133" s="126">
        <v>1998</v>
      </c>
      <c r="C133" s="126">
        <v>1816</v>
      </c>
      <c r="D133" s="147">
        <v>19976</v>
      </c>
      <c r="E133" s="147">
        <v>14733</v>
      </c>
      <c r="F133" s="148">
        <v>73.753504205046056</v>
      </c>
    </row>
    <row r="134" spans="1:6" x14ac:dyDescent="0.25">
      <c r="A134" s="129" t="s">
        <v>151</v>
      </c>
      <c r="B134" s="126">
        <v>3325</v>
      </c>
      <c r="C134" s="126">
        <v>3077</v>
      </c>
      <c r="D134" s="147">
        <v>33847</v>
      </c>
      <c r="E134" s="147">
        <v>25388</v>
      </c>
      <c r="F134" s="148">
        <v>75.008124796880082</v>
      </c>
    </row>
    <row r="135" spans="1:6" x14ac:dyDescent="0.25">
      <c r="A135" s="129" t="s">
        <v>152</v>
      </c>
      <c r="B135" s="126">
        <v>4430</v>
      </c>
      <c r="C135" s="126">
        <v>4093</v>
      </c>
      <c r="D135" s="147">
        <v>45023</v>
      </c>
      <c r="E135" s="147">
        <v>34498</v>
      </c>
      <c r="F135" s="148">
        <v>76.623059325233768</v>
      </c>
    </row>
    <row r="136" spans="1:6" x14ac:dyDescent="0.25">
      <c r="A136" s="129" t="s">
        <v>153</v>
      </c>
      <c r="B136" s="126">
        <v>352</v>
      </c>
      <c r="C136" s="126">
        <v>332</v>
      </c>
      <c r="D136" s="147">
        <v>3652</v>
      </c>
      <c r="E136" s="147">
        <v>2858</v>
      </c>
      <c r="F136" s="148">
        <v>78.258488499452355</v>
      </c>
    </row>
    <row r="137" spans="1:6" x14ac:dyDescent="0.25">
      <c r="A137" s="129" t="s">
        <v>154</v>
      </c>
      <c r="B137" s="126">
        <v>653</v>
      </c>
      <c r="C137" s="126">
        <v>583</v>
      </c>
      <c r="D137" s="147">
        <v>6413</v>
      </c>
      <c r="E137" s="147">
        <v>5188</v>
      </c>
      <c r="F137" s="148">
        <v>80.898175580851401</v>
      </c>
    </row>
    <row r="138" spans="1:6" x14ac:dyDescent="0.25">
      <c r="A138" s="129" t="s">
        <v>16</v>
      </c>
      <c r="B138" s="126">
        <v>3004</v>
      </c>
      <c r="C138" s="126">
        <v>2747</v>
      </c>
      <c r="D138" s="147">
        <v>30217</v>
      </c>
      <c r="E138" s="147">
        <v>23273</v>
      </c>
      <c r="F138" s="148">
        <v>77.019558526657178</v>
      </c>
    </row>
    <row r="139" spans="1:6" x14ac:dyDescent="0.25">
      <c r="A139" s="129" t="s">
        <v>155</v>
      </c>
      <c r="B139" s="126">
        <v>4833</v>
      </c>
      <c r="C139" s="126">
        <v>4485</v>
      </c>
      <c r="D139" s="147">
        <v>49335</v>
      </c>
      <c r="E139" s="147">
        <v>35898</v>
      </c>
      <c r="F139" s="148">
        <v>72.763757981149283</v>
      </c>
    </row>
    <row r="140" spans="1:6" x14ac:dyDescent="0.25">
      <c r="A140" s="129" t="s">
        <v>156</v>
      </c>
      <c r="B140" s="126">
        <v>124</v>
      </c>
      <c r="C140" s="126">
        <v>119</v>
      </c>
      <c r="D140" s="147">
        <v>1309</v>
      </c>
      <c r="E140" s="147">
        <v>1077</v>
      </c>
      <c r="F140" s="148">
        <v>82.276546982429338</v>
      </c>
    </row>
    <row r="141" spans="1:6" x14ac:dyDescent="0.25">
      <c r="A141" s="129" t="s">
        <v>157</v>
      </c>
      <c r="B141" s="126">
        <v>891</v>
      </c>
      <c r="C141" s="126">
        <v>821</v>
      </c>
      <c r="D141" s="147">
        <v>9031</v>
      </c>
      <c r="E141" s="147">
        <v>6333</v>
      </c>
      <c r="F141" s="148">
        <v>70.125124570922381</v>
      </c>
    </row>
    <row r="142" spans="1:6" x14ac:dyDescent="0.25">
      <c r="A142" s="129" t="s">
        <v>158</v>
      </c>
      <c r="B142" s="126">
        <v>1296</v>
      </c>
      <c r="C142" s="126">
        <v>1198</v>
      </c>
      <c r="D142" s="147">
        <v>13178</v>
      </c>
      <c r="E142" s="147">
        <v>9670</v>
      </c>
      <c r="F142" s="148">
        <v>73.379875550159355</v>
      </c>
    </row>
    <row r="143" spans="1:6" x14ac:dyDescent="0.25">
      <c r="A143" s="129" t="s">
        <v>159</v>
      </c>
      <c r="B143" s="126">
        <v>5993</v>
      </c>
      <c r="C143" s="126">
        <v>5476</v>
      </c>
      <c r="D143" s="147">
        <v>60236</v>
      </c>
      <c r="E143" s="147">
        <v>45236</v>
      </c>
      <c r="F143" s="148">
        <v>75.097948070921049</v>
      </c>
    </row>
    <row r="144" spans="1:6" x14ac:dyDescent="0.25">
      <c r="A144" s="129" t="s">
        <v>160</v>
      </c>
      <c r="B144" s="126">
        <v>2928</v>
      </c>
      <c r="C144" s="126">
        <v>2708</v>
      </c>
      <c r="D144" s="147">
        <v>29788</v>
      </c>
      <c r="E144" s="147">
        <v>22043</v>
      </c>
      <c r="F144" s="148">
        <v>73.999597153216058</v>
      </c>
    </row>
    <row r="145" spans="1:6" x14ac:dyDescent="0.25">
      <c r="A145" s="129" t="s">
        <v>161</v>
      </c>
      <c r="B145" s="126">
        <v>3701</v>
      </c>
      <c r="C145" s="126">
        <v>3384</v>
      </c>
      <c r="D145" s="147">
        <v>37224</v>
      </c>
      <c r="E145" s="147">
        <v>27633</v>
      </c>
      <c r="F145" s="148">
        <v>74.234364925854294</v>
      </c>
    </row>
    <row r="146" spans="1:6" x14ac:dyDescent="0.25">
      <c r="A146" s="130" t="s">
        <v>162</v>
      </c>
      <c r="B146" s="126">
        <v>1807</v>
      </c>
      <c r="C146" s="126">
        <v>1614</v>
      </c>
      <c r="D146" s="147">
        <v>17754</v>
      </c>
      <c r="E146" s="147">
        <v>14072</v>
      </c>
      <c r="F146" s="148">
        <v>79.261011603019043</v>
      </c>
    </row>
    <row r="147" spans="1:6" x14ac:dyDescent="0.25">
      <c r="A147" s="129" t="s">
        <v>163</v>
      </c>
      <c r="B147" s="131">
        <v>50511</v>
      </c>
      <c r="C147" s="131">
        <v>46360</v>
      </c>
      <c r="D147" s="149">
        <v>509960</v>
      </c>
      <c r="E147" s="149">
        <v>382817</v>
      </c>
      <c r="F147" s="150">
        <v>75.068044552513925</v>
      </c>
    </row>
    <row r="148" spans="1:6" x14ac:dyDescent="0.25">
      <c r="C148" s="167">
        <f>C147/B147</f>
        <v>0.91781988081803967</v>
      </c>
    </row>
  </sheetData>
  <mergeCells count="104">
    <mergeCell ref="A126:A127"/>
    <mergeCell ref="B126:B127"/>
    <mergeCell ref="C126:C127"/>
    <mergeCell ref="D126:F126"/>
    <mergeCell ref="J75:K75"/>
    <mergeCell ref="L75:M75"/>
    <mergeCell ref="N75:O75"/>
    <mergeCell ref="P75:Q75"/>
    <mergeCell ref="D100:J100"/>
    <mergeCell ref="A101:A102"/>
    <mergeCell ref="B101:B102"/>
    <mergeCell ref="C101:C102"/>
    <mergeCell ref="A74:A77"/>
    <mergeCell ref="B74:B77"/>
    <mergeCell ref="C74:C77"/>
    <mergeCell ref="D74:Q74"/>
    <mergeCell ref="D75:E75"/>
    <mergeCell ref="F75:G75"/>
    <mergeCell ref="H75:I75"/>
    <mergeCell ref="P50:Q50"/>
    <mergeCell ref="D51:D52"/>
    <mergeCell ref="E51:E52"/>
    <mergeCell ref="F51:F52"/>
    <mergeCell ref="G51:G52"/>
    <mergeCell ref="H51:H52"/>
    <mergeCell ref="O51:O52"/>
    <mergeCell ref="P51:P52"/>
    <mergeCell ref="Q51:Q52"/>
    <mergeCell ref="H27:I27"/>
    <mergeCell ref="J27:K27"/>
    <mergeCell ref="L27:M27"/>
    <mergeCell ref="N27:O27"/>
    <mergeCell ref="A50:A52"/>
    <mergeCell ref="B50:B52"/>
    <mergeCell ref="C50:C52"/>
    <mergeCell ref="D50:E50"/>
    <mergeCell ref="F50:G50"/>
    <mergeCell ref="H50:I50"/>
    <mergeCell ref="J50:K50"/>
    <mergeCell ref="L50:M50"/>
    <mergeCell ref="N50:O50"/>
    <mergeCell ref="I51:I52"/>
    <mergeCell ref="J51:J52"/>
    <mergeCell ref="K51:K52"/>
    <mergeCell ref="L51:L52"/>
    <mergeCell ref="M51:M52"/>
    <mergeCell ref="N51:N52"/>
    <mergeCell ref="BA2:BA3"/>
    <mergeCell ref="BB2:BB3"/>
    <mergeCell ref="BC2:BC3"/>
    <mergeCell ref="A26:A27"/>
    <mergeCell ref="B26:O26"/>
    <mergeCell ref="Y26:Y27"/>
    <mergeCell ref="Z26:AK26"/>
    <mergeCell ref="B27:C27"/>
    <mergeCell ref="D27:E27"/>
    <mergeCell ref="AT2:AT3"/>
    <mergeCell ref="AU2:AU3"/>
    <mergeCell ref="AV2:AV3"/>
    <mergeCell ref="AW2:AW3"/>
    <mergeCell ref="AX2:AX3"/>
    <mergeCell ref="AY2:AY3"/>
    <mergeCell ref="AN2:AN3"/>
    <mergeCell ref="AO2:AO3"/>
    <mergeCell ref="AP2:AP3"/>
    <mergeCell ref="AQ2:AQ3"/>
    <mergeCell ref="AR2:AR3"/>
    <mergeCell ref="AS2:AS3"/>
    <mergeCell ref="AH2:AH3"/>
    <mergeCell ref="AI2:AI3"/>
    <mergeCell ref="F27:G27"/>
    <mergeCell ref="AL2:AL3"/>
    <mergeCell ref="AM2:AM3"/>
    <mergeCell ref="X2:Y2"/>
    <mergeCell ref="Z2:AA2"/>
    <mergeCell ref="AB2:AC2"/>
    <mergeCell ref="AD2:AE2"/>
    <mergeCell ref="AF2:AF3"/>
    <mergeCell ref="AG2:AG3"/>
    <mergeCell ref="AZ2:AZ3"/>
    <mergeCell ref="AB1:AE1"/>
    <mergeCell ref="AF1:AQ1"/>
    <mergeCell ref="AR1:BC1"/>
    <mergeCell ref="A1:A3"/>
    <mergeCell ref="B1:B3"/>
    <mergeCell ref="C1:C3"/>
    <mergeCell ref="D1:G1"/>
    <mergeCell ref="H1:K1"/>
    <mergeCell ref="L1:O1"/>
    <mergeCell ref="D2:E2"/>
    <mergeCell ref="F2:G2"/>
    <mergeCell ref="H2:I2"/>
    <mergeCell ref="J2:K2"/>
    <mergeCell ref="L2:M2"/>
    <mergeCell ref="N2:O2"/>
    <mergeCell ref="P2:Q2"/>
    <mergeCell ref="R2:S2"/>
    <mergeCell ref="T2:U2"/>
    <mergeCell ref="V2:W2"/>
    <mergeCell ref="P1:S1"/>
    <mergeCell ref="T1:W1"/>
    <mergeCell ref="X1:AA1"/>
    <mergeCell ref="AJ2:AJ3"/>
    <mergeCell ref="AK2:AK3"/>
  </mergeCells>
  <pageMargins left="0.7" right="0.7" top="0.75" bottom="0.75" header="0.3" footer="0.3"/>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6"/>
  <dimension ref="A1:Y16"/>
  <sheetViews>
    <sheetView topLeftCell="D1" workbookViewId="0">
      <selection activeCell="AB14" sqref="AB14"/>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5.7109375" style="15" customWidth="1"/>
    <col min="10" max="11" width="5.7109375" style="16" customWidth="1"/>
    <col min="12" max="13" width="5.7109375" style="15" customWidth="1"/>
    <col min="14" max="15" width="5.7109375" style="16" customWidth="1"/>
    <col min="16" max="17" width="5.7109375" style="15" customWidth="1"/>
    <col min="18" max="19" width="5.7109375" style="16" customWidth="1"/>
    <col min="20" max="21" width="5.710937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ht="45" x14ac:dyDescent="0.25">
      <c r="A4" s="4" t="s">
        <v>16</v>
      </c>
      <c r="B4" s="12" t="s">
        <v>69</v>
      </c>
      <c r="C4" s="6">
        <f>VLOOKUP(B4,[33]Списки!$C$1:$E$44,2,FALSE)</f>
        <v>11902</v>
      </c>
      <c r="D4" s="6" t="str">
        <f>VLOOKUP(B4,[33]Списки!$C$1:$E$44,3,FALSE)</f>
        <v>СОШ</v>
      </c>
      <c r="E4" s="7" t="s">
        <v>68</v>
      </c>
      <c r="F4" s="8">
        <v>6</v>
      </c>
      <c r="G4" s="8">
        <v>5</v>
      </c>
      <c r="H4" s="9">
        <v>2</v>
      </c>
      <c r="I4" s="9"/>
      <c r="J4" s="10">
        <v>1</v>
      </c>
      <c r="K4" s="10"/>
      <c r="L4" s="9">
        <v>2</v>
      </c>
      <c r="M4" s="9"/>
      <c r="N4" s="10">
        <v>1</v>
      </c>
      <c r="O4" s="10"/>
      <c r="P4" s="9">
        <v>2</v>
      </c>
      <c r="Q4" s="9"/>
      <c r="R4" s="10">
        <v>1</v>
      </c>
      <c r="S4" s="10"/>
      <c r="T4" s="9"/>
      <c r="U4" s="9">
        <v>1</v>
      </c>
      <c r="V4" s="11">
        <f>IF(COUNTBLANK(H4:U4)&lt;=7,SUM(H4:U4),"Не писал")</f>
        <v>10</v>
      </c>
      <c r="X4" s="118">
        <v>0</v>
      </c>
      <c r="Y4" s="50">
        <f>COUNTIF(V$4:V142,X4)</f>
        <v>0</v>
      </c>
    </row>
    <row r="5" spans="1:25" ht="45" x14ac:dyDescent="0.25">
      <c r="A5" s="4" t="str">
        <f>A4</f>
        <v>Московский</v>
      </c>
      <c r="B5" s="12" t="str">
        <f t="shared" ref="B5:G8" si="0">B4</f>
        <v>ЧОУ СОШ "Гимназия"Северная Венеция</v>
      </c>
      <c r="C5" s="6">
        <f t="shared" si="0"/>
        <v>11902</v>
      </c>
      <c r="D5" s="6" t="str">
        <f t="shared" si="0"/>
        <v>СОШ</v>
      </c>
      <c r="E5" s="8" t="str">
        <f t="shared" si="0"/>
        <v>2</v>
      </c>
      <c r="F5" s="8">
        <f t="shared" si="0"/>
        <v>6</v>
      </c>
      <c r="G5" s="8">
        <f t="shared" si="0"/>
        <v>5</v>
      </c>
      <c r="H5" s="9"/>
      <c r="I5" s="9">
        <v>0</v>
      </c>
      <c r="J5" s="10">
        <v>1</v>
      </c>
      <c r="K5" s="10"/>
      <c r="L5" s="9">
        <v>2</v>
      </c>
      <c r="M5" s="9"/>
      <c r="N5" s="10">
        <v>1</v>
      </c>
      <c r="O5" s="10"/>
      <c r="P5" s="9"/>
      <c r="Q5" s="9">
        <v>2</v>
      </c>
      <c r="R5" s="10">
        <v>1</v>
      </c>
      <c r="S5" s="10"/>
      <c r="T5" s="9"/>
      <c r="U5" s="9">
        <v>1</v>
      </c>
      <c r="V5" s="11">
        <f>IF(COUNTBLANK(H5:U5)&lt;=7,SUM(H5:U5),"Не писал")</f>
        <v>8</v>
      </c>
      <c r="X5" s="118">
        <v>1</v>
      </c>
      <c r="Y5" s="50">
        <f>COUNTIF(V$4:V143,X5)</f>
        <v>0</v>
      </c>
    </row>
    <row r="6" spans="1:25" ht="45" x14ac:dyDescent="0.25">
      <c r="A6" s="4" t="str">
        <f>A5</f>
        <v>Московский</v>
      </c>
      <c r="B6" s="12" t="str">
        <f t="shared" si="0"/>
        <v>ЧОУ СОШ "Гимназия"Северная Венеция</v>
      </c>
      <c r="C6" s="6">
        <f t="shared" si="0"/>
        <v>11902</v>
      </c>
      <c r="D6" s="6" t="str">
        <f t="shared" si="0"/>
        <v>СОШ</v>
      </c>
      <c r="E6" s="8" t="str">
        <f t="shared" si="0"/>
        <v>2</v>
      </c>
      <c r="F6" s="8">
        <f t="shared" si="0"/>
        <v>6</v>
      </c>
      <c r="G6" s="8">
        <f t="shared" si="0"/>
        <v>5</v>
      </c>
      <c r="H6" s="9"/>
      <c r="I6" s="9">
        <v>2</v>
      </c>
      <c r="J6" s="10">
        <v>1</v>
      </c>
      <c r="K6" s="10"/>
      <c r="L6" s="9">
        <v>2</v>
      </c>
      <c r="M6" s="9"/>
      <c r="N6" s="10"/>
      <c r="O6" s="10">
        <v>1</v>
      </c>
      <c r="P6" s="9"/>
      <c r="Q6" s="9">
        <v>2</v>
      </c>
      <c r="R6" s="10"/>
      <c r="S6" s="10">
        <v>1</v>
      </c>
      <c r="T6" s="9"/>
      <c r="U6" s="9">
        <v>1</v>
      </c>
      <c r="V6" s="11">
        <f>IF(COUNTBLANK(H6:U6)&lt;=7,SUM(H6:U6),"Не писал")</f>
        <v>10</v>
      </c>
      <c r="X6" s="118">
        <v>2</v>
      </c>
      <c r="Y6" s="50">
        <f>COUNTIF(V$4:V144,X6)</f>
        <v>0</v>
      </c>
    </row>
    <row r="7" spans="1:25" ht="45" x14ac:dyDescent="0.25">
      <c r="A7" s="4" t="str">
        <f>A6</f>
        <v>Московский</v>
      </c>
      <c r="B7" s="12" t="str">
        <f t="shared" si="0"/>
        <v>ЧОУ СОШ "Гимназия"Северная Венеция</v>
      </c>
      <c r="C7" s="6">
        <f t="shared" si="0"/>
        <v>11902</v>
      </c>
      <c r="D7" s="6" t="str">
        <f t="shared" si="0"/>
        <v>СОШ</v>
      </c>
      <c r="E7" s="8" t="str">
        <f t="shared" si="0"/>
        <v>2</v>
      </c>
      <c r="F7" s="8">
        <f t="shared" si="0"/>
        <v>6</v>
      </c>
      <c r="G7" s="8">
        <f t="shared" si="0"/>
        <v>5</v>
      </c>
      <c r="H7" s="9">
        <v>2</v>
      </c>
      <c r="I7" s="9"/>
      <c r="J7" s="10">
        <v>1</v>
      </c>
      <c r="K7" s="10"/>
      <c r="L7" s="9"/>
      <c r="M7" s="9">
        <v>2</v>
      </c>
      <c r="N7" s="10">
        <v>1</v>
      </c>
      <c r="O7" s="10"/>
      <c r="P7" s="9">
        <v>2</v>
      </c>
      <c r="Q7" s="9"/>
      <c r="R7" s="10"/>
      <c r="S7" s="10">
        <v>1</v>
      </c>
      <c r="T7" s="9"/>
      <c r="U7" s="9">
        <v>1</v>
      </c>
      <c r="V7" s="11">
        <f>IF(COUNTBLANK(H7:U7)&lt;=7,SUM(H7:U7),"Не писал")</f>
        <v>10</v>
      </c>
      <c r="X7" s="118">
        <v>3</v>
      </c>
      <c r="Y7" s="50">
        <f>COUNTIF(V$4:V145,X7)</f>
        <v>0</v>
      </c>
    </row>
    <row r="8" spans="1:25" ht="45" x14ac:dyDescent="0.25">
      <c r="A8" s="4" t="str">
        <f>A7</f>
        <v>Московский</v>
      </c>
      <c r="B8" s="12" t="str">
        <f t="shared" si="0"/>
        <v>ЧОУ СОШ "Гимназия"Северная Венеция</v>
      </c>
      <c r="C8" s="6">
        <f t="shared" si="0"/>
        <v>11902</v>
      </c>
      <c r="D8" s="6" t="str">
        <f t="shared" si="0"/>
        <v>СОШ</v>
      </c>
      <c r="E8" s="8" t="str">
        <f t="shared" si="0"/>
        <v>2</v>
      </c>
      <c r="F8" s="8">
        <f t="shared" si="0"/>
        <v>6</v>
      </c>
      <c r="G8" s="8">
        <f t="shared" si="0"/>
        <v>5</v>
      </c>
      <c r="H8" s="9"/>
      <c r="I8" s="9">
        <v>0</v>
      </c>
      <c r="J8" s="10"/>
      <c r="K8" s="10">
        <v>1</v>
      </c>
      <c r="L8" s="9"/>
      <c r="M8" s="9">
        <v>2</v>
      </c>
      <c r="N8" s="10">
        <v>1</v>
      </c>
      <c r="O8" s="10"/>
      <c r="P8" s="9">
        <v>2</v>
      </c>
      <c r="Q8" s="9"/>
      <c r="R8" s="10">
        <v>1</v>
      </c>
      <c r="S8" s="10"/>
      <c r="T8" s="9">
        <v>2</v>
      </c>
      <c r="U8" s="9"/>
      <c r="V8" s="11">
        <f>IF(COUNTBLANK(H8:U8)&lt;=7,SUM(H8:U8),"Не писал")</f>
        <v>9</v>
      </c>
      <c r="X8" s="118">
        <v>4</v>
      </c>
      <c r="Y8" s="50">
        <f>COUNTIF(V$4:V146,X8)</f>
        <v>0</v>
      </c>
    </row>
    <row r="9" spans="1:25" x14ac:dyDescent="0.25">
      <c r="X9" s="118">
        <v>5</v>
      </c>
      <c r="Y9" s="50">
        <f>COUNTIF(V$4:V147,X9)</f>
        <v>0</v>
      </c>
    </row>
    <row r="10" spans="1:25" x14ac:dyDescent="0.25">
      <c r="X10" s="118">
        <v>6</v>
      </c>
      <c r="Y10" s="50">
        <f>COUNTIF(V$4:V148,X10)</f>
        <v>0</v>
      </c>
    </row>
    <row r="11" spans="1:25" x14ac:dyDescent="0.25">
      <c r="X11" s="118">
        <v>7</v>
      </c>
      <c r="Y11" s="50">
        <f>COUNTIF(V$4:V149,X11)</f>
        <v>0</v>
      </c>
    </row>
    <row r="12" spans="1:25" x14ac:dyDescent="0.25">
      <c r="X12" s="118">
        <v>8</v>
      </c>
      <c r="Y12" s="50">
        <f>COUNTIF(V$4:V150,X12)</f>
        <v>1</v>
      </c>
    </row>
    <row r="13" spans="1:25" x14ac:dyDescent="0.25">
      <c r="X13" s="118">
        <v>9</v>
      </c>
      <c r="Y13" s="50">
        <f>COUNTIF(V$4:V151,X13)</f>
        <v>1</v>
      </c>
    </row>
    <row r="14" spans="1:25" x14ac:dyDescent="0.25">
      <c r="X14" s="118">
        <v>10</v>
      </c>
      <c r="Y14" s="50">
        <f>COUNTIF(V$4:V152,X14)</f>
        <v>3</v>
      </c>
    </row>
    <row r="15" spans="1:25" x14ac:dyDescent="0.25">
      <c r="X15" s="118">
        <v>11</v>
      </c>
      <c r="Y15" s="50">
        <f>COUNTIF(V$4:V153,X15)</f>
        <v>0</v>
      </c>
    </row>
    <row r="16" spans="1:25" x14ac:dyDescent="0.25">
      <c r="Y16" s="156">
        <f>SUM(Y4:Y15)</f>
        <v>5</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5">
    <dataValidation allowBlank="1" showErrorMessage="1" sqref="E4:G8"/>
    <dataValidation type="list" allowBlank="1" showInputMessage="1" showErrorMessage="1" sqref="A4">
      <formula1>Район</formula1>
    </dataValidation>
    <dataValidation type="list" allowBlank="1" showInputMessage="1" showErrorMessage="1" sqref="H4:I8 P4:Q8 L4:M8 T4:U8">
      <formula1>балл2</formula1>
    </dataValidation>
    <dataValidation type="list" allowBlank="1" showInputMessage="1" showErrorMessage="1" sqref="J4:K8 N4:O8 R4:S8">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
    <tabColor rgb="FFFF0000"/>
  </sheetPr>
  <dimension ref="S41:T57"/>
  <sheetViews>
    <sheetView zoomScale="85" zoomScaleNormal="85" workbookViewId="0">
      <selection activeCell="W34" sqref="W34"/>
    </sheetView>
  </sheetViews>
  <sheetFormatPr defaultRowHeight="15" x14ac:dyDescent="0.25"/>
  <cols>
    <col min="9" max="9" width="3.5703125" customWidth="1"/>
    <col min="18" max="18" width="5" customWidth="1"/>
    <col min="19" max="19" width="20.42578125" bestFit="1" customWidth="1"/>
    <col min="20" max="20" width="60" customWidth="1"/>
    <col min="27" max="27" width="6" customWidth="1"/>
  </cols>
  <sheetData>
    <row r="41" spans="19:20" ht="15.75" thickBot="1" x14ac:dyDescent="0.3">
      <c r="S41" t="s">
        <v>91</v>
      </c>
    </row>
    <row r="42" spans="19:20" ht="15.75" thickBot="1" x14ac:dyDescent="0.3">
      <c r="S42" s="41" t="s">
        <v>75</v>
      </c>
      <c r="T42" s="42" t="s">
        <v>76</v>
      </c>
    </row>
    <row r="43" spans="19:20" ht="27.75" thickBot="1" x14ac:dyDescent="0.3">
      <c r="S43" s="43" t="s">
        <v>77</v>
      </c>
      <c r="T43" s="44" t="s">
        <v>78</v>
      </c>
    </row>
    <row r="44" spans="19:20" ht="30.75" thickBot="1" x14ac:dyDescent="0.3">
      <c r="S44" s="227" t="s">
        <v>79</v>
      </c>
      <c r="T44" s="45" t="s">
        <v>84</v>
      </c>
    </row>
    <row r="45" spans="19:20" x14ac:dyDescent="0.25">
      <c r="S45" s="228"/>
      <c r="T45" s="230" t="s">
        <v>85</v>
      </c>
    </row>
    <row r="46" spans="19:20" ht="15.75" thickBot="1" x14ac:dyDescent="0.3">
      <c r="S46" s="229"/>
      <c r="T46" s="231"/>
    </row>
    <row r="47" spans="19:20" x14ac:dyDescent="0.25">
      <c r="S47" s="232" t="s">
        <v>80</v>
      </c>
      <c r="T47" s="225" t="s">
        <v>86</v>
      </c>
    </row>
    <row r="48" spans="19:20" x14ac:dyDescent="0.25">
      <c r="S48" s="233"/>
      <c r="T48" s="235"/>
    </row>
    <row r="49" spans="19:20" ht="15.75" thickBot="1" x14ac:dyDescent="0.3">
      <c r="S49" s="233"/>
      <c r="T49" s="226"/>
    </row>
    <row r="50" spans="19:20" x14ac:dyDescent="0.25">
      <c r="S50" s="233"/>
      <c r="T50" s="225" t="s">
        <v>87</v>
      </c>
    </row>
    <row r="51" spans="19:20" ht="15.75" thickBot="1" x14ac:dyDescent="0.3">
      <c r="S51" s="233"/>
      <c r="T51" s="226"/>
    </row>
    <row r="52" spans="19:20" ht="45.75" thickBot="1" x14ac:dyDescent="0.3">
      <c r="S52" s="233"/>
      <c r="T52" s="46" t="s">
        <v>88</v>
      </c>
    </row>
    <row r="53" spans="19:20" x14ac:dyDescent="0.25">
      <c r="S53" s="233"/>
      <c r="T53" s="225" t="s">
        <v>89</v>
      </c>
    </row>
    <row r="54" spans="19:20" ht="15.75" thickBot="1" x14ac:dyDescent="0.3">
      <c r="S54" s="234"/>
      <c r="T54" s="226"/>
    </row>
    <row r="55" spans="19:20" x14ac:dyDescent="0.25">
      <c r="S55" s="221" t="s">
        <v>81</v>
      </c>
      <c r="T55" s="223" t="s">
        <v>90</v>
      </c>
    </row>
    <row r="56" spans="19:20" ht="15.75" thickBot="1" x14ac:dyDescent="0.3">
      <c r="S56" s="222"/>
      <c r="T56" s="224"/>
    </row>
    <row r="57" spans="19:20" ht="15.75" thickBot="1" x14ac:dyDescent="0.3">
      <c r="S57" s="47" t="s">
        <v>83</v>
      </c>
      <c r="T57" s="48" t="s">
        <v>82</v>
      </c>
    </row>
  </sheetData>
  <mergeCells count="8">
    <mergeCell ref="S55:S56"/>
    <mergeCell ref="T55:T56"/>
    <mergeCell ref="T50:T51"/>
    <mergeCell ref="T53:T54"/>
    <mergeCell ref="S44:S46"/>
    <mergeCell ref="T45:T46"/>
    <mergeCell ref="S47:S54"/>
    <mergeCell ref="T47:T49"/>
  </mergeCells>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2"/>
  <dimension ref="A1:V1492"/>
  <sheetViews>
    <sheetView topLeftCell="A58" zoomScale="85" zoomScaleNormal="85" workbookViewId="0">
      <selection activeCell="H73" sqref="H73:V73"/>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10.140625" style="15" customWidth="1"/>
    <col min="10" max="11" width="10.140625" style="16" customWidth="1"/>
    <col min="12" max="13" width="10.140625" style="15" customWidth="1"/>
    <col min="14" max="15" width="10.140625" style="16" customWidth="1"/>
    <col min="16" max="17" width="10.140625" style="15" customWidth="1"/>
    <col min="18" max="19" width="10.140625" style="16" customWidth="1"/>
    <col min="20" max="21" width="10.140625" style="15" customWidth="1"/>
    <col min="22" max="22" width="10.140625" customWidth="1"/>
  </cols>
  <sheetData>
    <row r="1" spans="1:22"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2"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2"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row>
    <row r="4" spans="1:22" x14ac:dyDescent="0.25">
      <c r="A4" s="4" t="s">
        <v>16</v>
      </c>
      <c r="B4" s="5" t="s">
        <v>17</v>
      </c>
      <c r="C4" s="6">
        <f>VLOOKUP(B4,[35]Списки!$C$1:$E$40,2,FALSE)</f>
        <v>11001</v>
      </c>
      <c r="D4" s="6" t="str">
        <f>VLOOKUP(B4,[35]Списки!$C$1:$E$40,3,FALSE)</f>
        <v>СОШ с углуб.</v>
      </c>
      <c r="E4" s="7" t="s">
        <v>18</v>
      </c>
      <c r="F4" s="8">
        <v>77</v>
      </c>
      <c r="G4" s="8">
        <v>67</v>
      </c>
      <c r="H4" s="9">
        <v>1</v>
      </c>
      <c r="I4" s="9"/>
      <c r="J4" s="10">
        <v>1</v>
      </c>
      <c r="K4" s="10"/>
      <c r="L4" s="9"/>
      <c r="M4" s="9">
        <v>1</v>
      </c>
      <c r="N4" s="10"/>
      <c r="O4" s="10">
        <v>1</v>
      </c>
      <c r="P4" s="9"/>
      <c r="Q4" s="9">
        <v>0</v>
      </c>
      <c r="R4" s="10"/>
      <c r="S4" s="10">
        <v>1</v>
      </c>
      <c r="T4" s="9">
        <v>2</v>
      </c>
      <c r="U4" s="9"/>
      <c r="V4" s="11">
        <f t="shared" ref="V4:V25" si="0">IF(COUNTBLANK(H4:U4)&lt;=7,SUM(H4:U4),"Не писал")</f>
        <v>7</v>
      </c>
    </row>
    <row r="5" spans="1:22" x14ac:dyDescent="0.25">
      <c r="A5" s="4" t="str">
        <f t="shared" ref="A5:A21" si="1">A4</f>
        <v>Московский</v>
      </c>
      <c r="B5" s="12" t="str">
        <f t="shared" ref="B5:G20" si="2">B4</f>
        <v>ГБОУ СОШ №1</v>
      </c>
      <c r="C5" s="6">
        <f t="shared" si="2"/>
        <v>11001</v>
      </c>
      <c r="D5" s="6" t="str">
        <f t="shared" si="2"/>
        <v>СОШ с углуб.</v>
      </c>
      <c r="E5" s="8" t="str">
        <f t="shared" si="2"/>
        <v>2А</v>
      </c>
      <c r="F5" s="8">
        <f t="shared" si="2"/>
        <v>77</v>
      </c>
      <c r="G5" s="8">
        <f t="shared" si="2"/>
        <v>67</v>
      </c>
      <c r="H5" s="9"/>
      <c r="I5" s="9">
        <v>2</v>
      </c>
      <c r="J5" s="10">
        <v>1</v>
      </c>
      <c r="K5" s="10"/>
      <c r="L5" s="9"/>
      <c r="M5" s="9">
        <v>1</v>
      </c>
      <c r="N5" s="10">
        <v>1</v>
      </c>
      <c r="O5" s="10"/>
      <c r="P5" s="9"/>
      <c r="Q5" s="9">
        <v>0</v>
      </c>
      <c r="R5" s="10">
        <v>1</v>
      </c>
      <c r="S5" s="10"/>
      <c r="T5" s="9">
        <v>2</v>
      </c>
      <c r="U5" s="9"/>
      <c r="V5" s="11">
        <f t="shared" si="0"/>
        <v>8</v>
      </c>
    </row>
    <row r="6" spans="1:22" x14ac:dyDescent="0.25">
      <c r="A6" s="4" t="str">
        <f t="shared" si="1"/>
        <v>Московский</v>
      </c>
      <c r="B6" s="12" t="str">
        <f t="shared" si="2"/>
        <v>ГБОУ СОШ №1</v>
      </c>
      <c r="C6" s="6">
        <f t="shared" si="2"/>
        <v>11001</v>
      </c>
      <c r="D6" s="6" t="str">
        <f t="shared" si="2"/>
        <v>СОШ с углуб.</v>
      </c>
      <c r="E6" s="8" t="str">
        <f t="shared" si="2"/>
        <v>2А</v>
      </c>
      <c r="F6" s="8">
        <f t="shared" si="2"/>
        <v>77</v>
      </c>
      <c r="G6" s="8">
        <f t="shared" si="2"/>
        <v>67</v>
      </c>
      <c r="H6" s="9">
        <v>1</v>
      </c>
      <c r="I6" s="9"/>
      <c r="J6" s="10">
        <v>1</v>
      </c>
      <c r="K6" s="10"/>
      <c r="L6" s="9"/>
      <c r="M6" s="9">
        <v>1</v>
      </c>
      <c r="N6" s="10"/>
      <c r="O6" s="10">
        <v>1</v>
      </c>
      <c r="P6" s="9">
        <v>1</v>
      </c>
      <c r="Q6" s="9"/>
      <c r="R6" s="10">
        <v>1</v>
      </c>
      <c r="S6" s="10"/>
      <c r="T6" s="9">
        <v>0</v>
      </c>
      <c r="U6" s="9"/>
      <c r="V6" s="11">
        <f t="shared" si="0"/>
        <v>6</v>
      </c>
    </row>
    <row r="7" spans="1:22" x14ac:dyDescent="0.25">
      <c r="A7" s="4" t="str">
        <f t="shared" si="1"/>
        <v>Московский</v>
      </c>
      <c r="B7" s="12" t="str">
        <f t="shared" si="2"/>
        <v>ГБОУ СОШ №1</v>
      </c>
      <c r="C7" s="6">
        <f t="shared" si="2"/>
        <v>11001</v>
      </c>
      <c r="D7" s="6" t="str">
        <f t="shared" si="2"/>
        <v>СОШ с углуб.</v>
      </c>
      <c r="E7" s="8" t="str">
        <f t="shared" si="2"/>
        <v>2А</v>
      </c>
      <c r="F7" s="8">
        <f t="shared" si="2"/>
        <v>77</v>
      </c>
      <c r="G7" s="8">
        <f t="shared" si="2"/>
        <v>67</v>
      </c>
      <c r="H7" s="9"/>
      <c r="I7" s="9">
        <v>2</v>
      </c>
      <c r="J7" s="10">
        <v>1</v>
      </c>
      <c r="K7" s="10"/>
      <c r="L7" s="9"/>
      <c r="M7" s="9">
        <v>2</v>
      </c>
      <c r="N7" s="10">
        <v>1</v>
      </c>
      <c r="O7" s="10"/>
      <c r="P7" s="9">
        <v>2</v>
      </c>
      <c r="Q7" s="9"/>
      <c r="R7" s="10">
        <v>1</v>
      </c>
      <c r="S7" s="10"/>
      <c r="T7" s="9"/>
      <c r="U7" s="9">
        <v>2</v>
      </c>
      <c r="V7" s="11">
        <f t="shared" si="0"/>
        <v>11</v>
      </c>
    </row>
    <row r="8" spans="1:22" x14ac:dyDescent="0.25">
      <c r="A8" s="4" t="str">
        <f t="shared" si="1"/>
        <v>Московский</v>
      </c>
      <c r="B8" s="12" t="str">
        <f t="shared" si="2"/>
        <v>ГБОУ СОШ №1</v>
      </c>
      <c r="C8" s="6">
        <f t="shared" si="2"/>
        <v>11001</v>
      </c>
      <c r="D8" s="6" t="str">
        <f t="shared" si="2"/>
        <v>СОШ с углуб.</v>
      </c>
      <c r="E8" s="8" t="str">
        <f t="shared" si="2"/>
        <v>2А</v>
      </c>
      <c r="F8" s="8">
        <f t="shared" si="2"/>
        <v>77</v>
      </c>
      <c r="G8" s="8">
        <f t="shared" si="2"/>
        <v>67</v>
      </c>
      <c r="H8" s="9">
        <v>0</v>
      </c>
      <c r="I8" s="9"/>
      <c r="J8" s="10"/>
      <c r="K8" s="10">
        <v>0</v>
      </c>
      <c r="L8" s="9"/>
      <c r="M8" s="9">
        <v>1</v>
      </c>
      <c r="N8" s="10"/>
      <c r="O8" s="10">
        <v>0</v>
      </c>
      <c r="P8" s="9">
        <v>1</v>
      </c>
      <c r="Q8" s="9"/>
      <c r="R8" s="10">
        <v>1</v>
      </c>
      <c r="S8" s="10"/>
      <c r="T8" s="9">
        <v>0</v>
      </c>
      <c r="U8" s="9"/>
      <c r="V8" s="11">
        <f t="shared" si="0"/>
        <v>3</v>
      </c>
    </row>
    <row r="9" spans="1:22" x14ac:dyDescent="0.25">
      <c r="A9" s="4" t="str">
        <f t="shared" si="1"/>
        <v>Московский</v>
      </c>
      <c r="B9" s="12" t="str">
        <f t="shared" si="2"/>
        <v>ГБОУ СОШ №1</v>
      </c>
      <c r="C9" s="6">
        <f t="shared" si="2"/>
        <v>11001</v>
      </c>
      <c r="D9" s="6" t="str">
        <f t="shared" si="2"/>
        <v>СОШ с углуб.</v>
      </c>
      <c r="E9" s="8" t="str">
        <f t="shared" si="2"/>
        <v>2А</v>
      </c>
      <c r="F9" s="8">
        <f t="shared" si="2"/>
        <v>77</v>
      </c>
      <c r="G9" s="8">
        <f t="shared" si="2"/>
        <v>67</v>
      </c>
      <c r="H9" s="9"/>
      <c r="I9" s="9">
        <v>1</v>
      </c>
      <c r="J9" s="10">
        <v>1</v>
      </c>
      <c r="K9" s="10"/>
      <c r="L9" s="9">
        <v>1</v>
      </c>
      <c r="M9" s="9"/>
      <c r="N9" s="10">
        <v>1</v>
      </c>
      <c r="O9" s="10"/>
      <c r="P9" s="9">
        <v>2</v>
      </c>
      <c r="Q9" s="9"/>
      <c r="R9" s="10">
        <v>1</v>
      </c>
      <c r="S9" s="10"/>
      <c r="T9" s="9"/>
      <c r="U9" s="9">
        <v>1</v>
      </c>
      <c r="V9" s="11">
        <f t="shared" si="0"/>
        <v>8</v>
      </c>
    </row>
    <row r="10" spans="1:22" x14ac:dyDescent="0.25">
      <c r="A10" s="4" t="str">
        <f t="shared" si="1"/>
        <v>Московский</v>
      </c>
      <c r="B10" s="12" t="str">
        <f t="shared" si="2"/>
        <v>ГБОУ СОШ №1</v>
      </c>
      <c r="C10" s="6">
        <f t="shared" si="2"/>
        <v>11001</v>
      </c>
      <c r="D10" s="6" t="str">
        <f t="shared" si="2"/>
        <v>СОШ с углуб.</v>
      </c>
      <c r="E10" s="8" t="str">
        <f t="shared" si="2"/>
        <v>2А</v>
      </c>
      <c r="F10" s="8">
        <f t="shared" si="2"/>
        <v>77</v>
      </c>
      <c r="G10" s="8">
        <f t="shared" si="2"/>
        <v>67</v>
      </c>
      <c r="H10" s="9">
        <v>1</v>
      </c>
      <c r="I10" s="9"/>
      <c r="J10" s="10">
        <v>1</v>
      </c>
      <c r="K10" s="10"/>
      <c r="L10" s="9">
        <v>0</v>
      </c>
      <c r="M10" s="9"/>
      <c r="N10" s="10">
        <v>1</v>
      </c>
      <c r="O10" s="10"/>
      <c r="P10" s="9">
        <v>2</v>
      </c>
      <c r="Q10" s="9"/>
      <c r="R10" s="10">
        <v>1</v>
      </c>
      <c r="S10" s="10"/>
      <c r="T10" s="9"/>
      <c r="U10" s="9">
        <v>0</v>
      </c>
      <c r="V10" s="11">
        <f t="shared" si="0"/>
        <v>6</v>
      </c>
    </row>
    <row r="11" spans="1:22" x14ac:dyDescent="0.25">
      <c r="A11" s="4" t="str">
        <f t="shared" si="1"/>
        <v>Московский</v>
      </c>
      <c r="B11" s="12" t="str">
        <f t="shared" si="2"/>
        <v>ГБОУ СОШ №1</v>
      </c>
      <c r="C11" s="6">
        <f t="shared" si="2"/>
        <v>11001</v>
      </c>
      <c r="D11" s="6" t="str">
        <f t="shared" si="2"/>
        <v>СОШ с углуб.</v>
      </c>
      <c r="E11" s="8" t="str">
        <f t="shared" si="2"/>
        <v>2А</v>
      </c>
      <c r="F11" s="8">
        <f t="shared" si="2"/>
        <v>77</v>
      </c>
      <c r="G11" s="8">
        <f t="shared" si="2"/>
        <v>67</v>
      </c>
      <c r="H11" s="9">
        <v>2</v>
      </c>
      <c r="I11" s="9"/>
      <c r="J11" s="10">
        <v>1</v>
      </c>
      <c r="K11" s="10"/>
      <c r="L11" s="9"/>
      <c r="M11" s="9">
        <v>2</v>
      </c>
      <c r="N11" s="10">
        <v>0</v>
      </c>
      <c r="O11" s="10"/>
      <c r="P11" s="9">
        <v>2</v>
      </c>
      <c r="Q11" s="9"/>
      <c r="R11" s="10">
        <v>1</v>
      </c>
      <c r="S11" s="10"/>
      <c r="T11" s="9">
        <v>1</v>
      </c>
      <c r="U11" s="9"/>
      <c r="V11" s="11">
        <f t="shared" si="0"/>
        <v>9</v>
      </c>
    </row>
    <row r="12" spans="1:22" x14ac:dyDescent="0.25">
      <c r="A12" s="4" t="str">
        <f t="shared" si="1"/>
        <v>Московский</v>
      </c>
      <c r="B12" s="12" t="str">
        <f t="shared" si="2"/>
        <v>ГБОУ СОШ №1</v>
      </c>
      <c r="C12" s="6">
        <f t="shared" si="2"/>
        <v>11001</v>
      </c>
      <c r="D12" s="6" t="str">
        <f t="shared" si="2"/>
        <v>СОШ с углуб.</v>
      </c>
      <c r="E12" s="8" t="str">
        <f t="shared" si="2"/>
        <v>2А</v>
      </c>
      <c r="F12" s="8">
        <f t="shared" si="2"/>
        <v>77</v>
      </c>
      <c r="G12" s="8">
        <f t="shared" si="2"/>
        <v>67</v>
      </c>
      <c r="H12" s="9">
        <v>1</v>
      </c>
      <c r="I12" s="9"/>
      <c r="J12" s="10"/>
      <c r="K12" s="10">
        <v>1</v>
      </c>
      <c r="L12" s="9">
        <v>0</v>
      </c>
      <c r="M12" s="9"/>
      <c r="N12" s="10">
        <v>1</v>
      </c>
      <c r="O12" s="10"/>
      <c r="P12" s="9">
        <v>0</v>
      </c>
      <c r="Q12" s="9"/>
      <c r="R12" s="10">
        <v>1</v>
      </c>
      <c r="S12" s="10"/>
      <c r="T12" s="9"/>
      <c r="U12" s="9">
        <v>0</v>
      </c>
      <c r="V12" s="11">
        <f t="shared" si="0"/>
        <v>4</v>
      </c>
    </row>
    <row r="13" spans="1:22" x14ac:dyDescent="0.25">
      <c r="A13" s="4" t="str">
        <f t="shared" si="1"/>
        <v>Московский</v>
      </c>
      <c r="B13" s="12" t="str">
        <f t="shared" si="2"/>
        <v>ГБОУ СОШ №1</v>
      </c>
      <c r="C13" s="6">
        <f t="shared" si="2"/>
        <v>11001</v>
      </c>
      <c r="D13" s="6" t="str">
        <f t="shared" si="2"/>
        <v>СОШ с углуб.</v>
      </c>
      <c r="E13" s="8" t="str">
        <f t="shared" si="2"/>
        <v>2А</v>
      </c>
      <c r="F13" s="8">
        <f t="shared" si="2"/>
        <v>77</v>
      </c>
      <c r="G13" s="8">
        <f t="shared" si="2"/>
        <v>67</v>
      </c>
      <c r="H13" s="9">
        <v>2</v>
      </c>
      <c r="I13" s="9"/>
      <c r="J13" s="10"/>
      <c r="K13" s="10">
        <v>1</v>
      </c>
      <c r="L13" s="9"/>
      <c r="M13" s="9">
        <v>2</v>
      </c>
      <c r="N13" s="10">
        <v>1</v>
      </c>
      <c r="O13" s="10"/>
      <c r="P13" s="9"/>
      <c r="Q13" s="9">
        <v>2</v>
      </c>
      <c r="R13" s="10">
        <v>1</v>
      </c>
      <c r="S13" s="10"/>
      <c r="T13" s="9">
        <v>1</v>
      </c>
      <c r="U13" s="9"/>
      <c r="V13" s="11">
        <f t="shared" si="0"/>
        <v>10</v>
      </c>
    </row>
    <row r="14" spans="1:22" x14ac:dyDescent="0.25">
      <c r="A14" s="4" t="str">
        <f t="shared" si="1"/>
        <v>Московский</v>
      </c>
      <c r="B14" s="12" t="str">
        <f t="shared" si="2"/>
        <v>ГБОУ СОШ №1</v>
      </c>
      <c r="C14" s="6">
        <f t="shared" si="2"/>
        <v>11001</v>
      </c>
      <c r="D14" s="6" t="str">
        <f t="shared" si="2"/>
        <v>СОШ с углуб.</v>
      </c>
      <c r="E14" s="8" t="str">
        <f t="shared" si="2"/>
        <v>2А</v>
      </c>
      <c r="F14" s="8">
        <f t="shared" si="2"/>
        <v>77</v>
      </c>
      <c r="G14" s="8">
        <f t="shared" si="2"/>
        <v>67</v>
      </c>
      <c r="H14" s="9">
        <v>2</v>
      </c>
      <c r="I14" s="9"/>
      <c r="J14" s="10">
        <v>1</v>
      </c>
      <c r="K14" s="10"/>
      <c r="L14" s="9"/>
      <c r="M14" s="9">
        <v>1</v>
      </c>
      <c r="N14" s="10">
        <v>1</v>
      </c>
      <c r="O14" s="10"/>
      <c r="P14" s="9">
        <v>0</v>
      </c>
      <c r="Q14" s="9"/>
      <c r="R14" s="10">
        <v>1</v>
      </c>
      <c r="S14" s="10"/>
      <c r="T14" s="9">
        <v>2</v>
      </c>
      <c r="U14" s="9"/>
      <c r="V14" s="11">
        <f t="shared" si="0"/>
        <v>8</v>
      </c>
    </row>
    <row r="15" spans="1:22" x14ac:dyDescent="0.25">
      <c r="A15" s="4" t="str">
        <f t="shared" si="1"/>
        <v>Московский</v>
      </c>
      <c r="B15" s="12" t="str">
        <f t="shared" si="2"/>
        <v>ГБОУ СОШ №1</v>
      </c>
      <c r="C15" s="6">
        <f t="shared" si="2"/>
        <v>11001</v>
      </c>
      <c r="D15" s="6" t="str">
        <f t="shared" si="2"/>
        <v>СОШ с углуб.</v>
      </c>
      <c r="E15" s="8" t="str">
        <f t="shared" si="2"/>
        <v>2А</v>
      </c>
      <c r="F15" s="8">
        <f t="shared" si="2"/>
        <v>77</v>
      </c>
      <c r="G15" s="8">
        <f t="shared" si="2"/>
        <v>67</v>
      </c>
      <c r="H15" s="9">
        <v>2</v>
      </c>
      <c r="I15" s="9"/>
      <c r="J15" s="10">
        <v>1</v>
      </c>
      <c r="K15" s="10"/>
      <c r="L15" s="9"/>
      <c r="M15" s="9">
        <v>2</v>
      </c>
      <c r="N15" s="10">
        <v>1</v>
      </c>
      <c r="O15" s="10"/>
      <c r="P15" s="9"/>
      <c r="Q15" s="9">
        <v>1</v>
      </c>
      <c r="R15" s="10">
        <v>1</v>
      </c>
      <c r="S15" s="10"/>
      <c r="T15" s="9">
        <v>1</v>
      </c>
      <c r="U15" s="9"/>
      <c r="V15" s="11">
        <f t="shared" si="0"/>
        <v>9</v>
      </c>
    </row>
    <row r="16" spans="1:22" x14ac:dyDescent="0.25">
      <c r="A16" s="4" t="str">
        <f t="shared" si="1"/>
        <v>Московский</v>
      </c>
      <c r="B16" s="12" t="str">
        <f t="shared" si="2"/>
        <v>ГБОУ СОШ №1</v>
      </c>
      <c r="C16" s="6">
        <f t="shared" si="2"/>
        <v>11001</v>
      </c>
      <c r="D16" s="6" t="str">
        <f t="shared" si="2"/>
        <v>СОШ с углуб.</v>
      </c>
      <c r="E16" s="8" t="str">
        <f t="shared" si="2"/>
        <v>2А</v>
      </c>
      <c r="F16" s="8">
        <f t="shared" si="2"/>
        <v>77</v>
      </c>
      <c r="G16" s="8">
        <f t="shared" si="2"/>
        <v>67</v>
      </c>
      <c r="H16" s="9">
        <v>2</v>
      </c>
      <c r="I16" s="9"/>
      <c r="J16" s="10"/>
      <c r="K16" s="10">
        <v>0</v>
      </c>
      <c r="L16" s="9"/>
      <c r="M16" s="9">
        <v>1</v>
      </c>
      <c r="N16" s="10">
        <v>1</v>
      </c>
      <c r="O16" s="10"/>
      <c r="P16" s="9">
        <v>2</v>
      </c>
      <c r="Q16" s="9"/>
      <c r="R16" s="10"/>
      <c r="S16" s="10">
        <v>0</v>
      </c>
      <c r="T16" s="9">
        <v>0</v>
      </c>
      <c r="U16" s="9"/>
      <c r="V16" s="11">
        <f t="shared" si="0"/>
        <v>6</v>
      </c>
    </row>
    <row r="17" spans="1:22" x14ac:dyDescent="0.25">
      <c r="A17" s="4" t="str">
        <f t="shared" si="1"/>
        <v>Московский</v>
      </c>
      <c r="B17" s="12" t="str">
        <f t="shared" si="2"/>
        <v>ГБОУ СОШ №1</v>
      </c>
      <c r="C17" s="6">
        <f t="shared" si="2"/>
        <v>11001</v>
      </c>
      <c r="D17" s="6" t="str">
        <f t="shared" si="2"/>
        <v>СОШ с углуб.</v>
      </c>
      <c r="E17" s="8" t="str">
        <f t="shared" si="2"/>
        <v>2А</v>
      </c>
      <c r="F17" s="8">
        <f t="shared" si="2"/>
        <v>77</v>
      </c>
      <c r="G17" s="8">
        <f t="shared" si="2"/>
        <v>67</v>
      </c>
      <c r="H17" s="9">
        <v>2</v>
      </c>
      <c r="I17" s="9"/>
      <c r="J17" s="10"/>
      <c r="K17" s="10">
        <v>1</v>
      </c>
      <c r="L17" s="9">
        <v>2</v>
      </c>
      <c r="M17" s="9"/>
      <c r="N17" s="10">
        <v>1</v>
      </c>
      <c r="O17" s="10"/>
      <c r="P17" s="9"/>
      <c r="Q17" s="9">
        <v>2</v>
      </c>
      <c r="R17" s="10"/>
      <c r="S17" s="10">
        <v>1</v>
      </c>
      <c r="T17" s="9">
        <v>1</v>
      </c>
      <c r="U17" s="9"/>
      <c r="V17" s="11">
        <f t="shared" si="0"/>
        <v>10</v>
      </c>
    </row>
    <row r="18" spans="1:22" x14ac:dyDescent="0.25">
      <c r="A18" s="4" t="str">
        <f t="shared" si="1"/>
        <v>Московский</v>
      </c>
      <c r="B18" s="12" t="str">
        <f t="shared" si="2"/>
        <v>ГБОУ СОШ №1</v>
      </c>
      <c r="C18" s="6">
        <f t="shared" si="2"/>
        <v>11001</v>
      </c>
      <c r="D18" s="6" t="str">
        <f t="shared" si="2"/>
        <v>СОШ с углуб.</v>
      </c>
      <c r="E18" s="8" t="str">
        <f t="shared" si="2"/>
        <v>2А</v>
      </c>
      <c r="F18" s="8">
        <f t="shared" si="2"/>
        <v>77</v>
      </c>
      <c r="G18" s="8">
        <f t="shared" si="2"/>
        <v>67</v>
      </c>
      <c r="H18" s="9">
        <v>0</v>
      </c>
      <c r="I18" s="9"/>
      <c r="J18" s="10"/>
      <c r="K18" s="10">
        <v>1</v>
      </c>
      <c r="L18" s="9"/>
      <c r="M18" s="9">
        <v>0</v>
      </c>
      <c r="N18" s="10">
        <v>1</v>
      </c>
      <c r="O18" s="10"/>
      <c r="P18" s="9">
        <v>1</v>
      </c>
      <c r="Q18" s="9"/>
      <c r="R18" s="10">
        <v>1</v>
      </c>
      <c r="S18" s="10"/>
      <c r="T18" s="9"/>
      <c r="U18" s="9">
        <v>0</v>
      </c>
      <c r="V18" s="11">
        <f t="shared" si="0"/>
        <v>4</v>
      </c>
    </row>
    <row r="19" spans="1:22" x14ac:dyDescent="0.25">
      <c r="A19" s="4" t="str">
        <f t="shared" si="1"/>
        <v>Московский</v>
      </c>
      <c r="B19" s="12" t="str">
        <f t="shared" si="2"/>
        <v>ГБОУ СОШ №1</v>
      </c>
      <c r="C19" s="6">
        <f t="shared" si="2"/>
        <v>11001</v>
      </c>
      <c r="D19" s="6" t="str">
        <f t="shared" si="2"/>
        <v>СОШ с углуб.</v>
      </c>
      <c r="E19" s="8" t="str">
        <f t="shared" si="2"/>
        <v>2А</v>
      </c>
      <c r="F19" s="8">
        <f t="shared" si="2"/>
        <v>77</v>
      </c>
      <c r="G19" s="8">
        <f t="shared" si="2"/>
        <v>67</v>
      </c>
      <c r="H19" s="9">
        <v>2</v>
      </c>
      <c r="I19" s="9"/>
      <c r="J19" s="10">
        <v>0</v>
      </c>
      <c r="K19" s="10"/>
      <c r="L19" s="9">
        <v>2</v>
      </c>
      <c r="M19" s="9"/>
      <c r="N19" s="10">
        <v>1</v>
      </c>
      <c r="O19" s="10"/>
      <c r="P19" s="9">
        <v>2</v>
      </c>
      <c r="Q19" s="9"/>
      <c r="R19" s="10"/>
      <c r="S19" s="10">
        <v>1</v>
      </c>
      <c r="T19" s="9"/>
      <c r="U19" s="9">
        <v>2</v>
      </c>
      <c r="V19" s="11">
        <f t="shared" si="0"/>
        <v>10</v>
      </c>
    </row>
    <row r="20" spans="1:22" x14ac:dyDescent="0.25">
      <c r="A20" s="4" t="str">
        <f t="shared" si="1"/>
        <v>Московский</v>
      </c>
      <c r="B20" s="12" t="str">
        <f t="shared" si="2"/>
        <v>ГБОУ СОШ №1</v>
      </c>
      <c r="C20" s="6">
        <f t="shared" si="2"/>
        <v>11001</v>
      </c>
      <c r="D20" s="6" t="str">
        <f t="shared" si="2"/>
        <v>СОШ с углуб.</v>
      </c>
      <c r="E20" s="8" t="str">
        <f t="shared" si="2"/>
        <v>2А</v>
      </c>
      <c r="F20" s="8">
        <f t="shared" si="2"/>
        <v>77</v>
      </c>
      <c r="G20" s="8">
        <f t="shared" si="2"/>
        <v>67</v>
      </c>
      <c r="H20" s="9"/>
      <c r="I20" s="9">
        <v>2</v>
      </c>
      <c r="J20" s="10">
        <v>1</v>
      </c>
      <c r="K20" s="10"/>
      <c r="L20" s="9">
        <v>2</v>
      </c>
      <c r="M20" s="9"/>
      <c r="N20" s="10">
        <v>1</v>
      </c>
      <c r="O20" s="10"/>
      <c r="P20" s="9">
        <v>2</v>
      </c>
      <c r="Q20" s="9"/>
      <c r="R20" s="10">
        <v>1</v>
      </c>
      <c r="S20" s="10"/>
      <c r="T20" s="9"/>
      <c r="U20" s="9">
        <v>1</v>
      </c>
      <c r="V20" s="11">
        <f t="shared" si="0"/>
        <v>10</v>
      </c>
    </row>
    <row r="21" spans="1:22" x14ac:dyDescent="0.25">
      <c r="A21" s="4" t="str">
        <f t="shared" si="1"/>
        <v>Московский</v>
      </c>
      <c r="B21" s="12" t="str">
        <f t="shared" ref="B21:G21" si="3">B20</f>
        <v>ГБОУ СОШ №1</v>
      </c>
      <c r="C21" s="6">
        <f t="shared" si="3"/>
        <v>11001</v>
      </c>
      <c r="D21" s="6" t="str">
        <f t="shared" si="3"/>
        <v>СОШ с углуб.</v>
      </c>
      <c r="E21" s="8" t="str">
        <f t="shared" si="3"/>
        <v>2А</v>
      </c>
      <c r="F21" s="8">
        <f t="shared" si="3"/>
        <v>77</v>
      </c>
      <c r="G21" s="8">
        <f t="shared" si="3"/>
        <v>67</v>
      </c>
      <c r="H21" s="9">
        <v>1</v>
      </c>
      <c r="I21" s="9"/>
      <c r="J21" s="10">
        <v>0</v>
      </c>
      <c r="K21" s="10"/>
      <c r="L21" s="9">
        <v>2</v>
      </c>
      <c r="M21" s="9"/>
      <c r="N21" s="10"/>
      <c r="O21" s="10">
        <v>1</v>
      </c>
      <c r="P21" s="9">
        <v>2</v>
      </c>
      <c r="Q21" s="9"/>
      <c r="R21" s="10"/>
      <c r="S21" s="10">
        <v>0</v>
      </c>
      <c r="T21" s="9"/>
      <c r="U21" s="9">
        <v>0</v>
      </c>
      <c r="V21" s="11">
        <f t="shared" si="0"/>
        <v>6</v>
      </c>
    </row>
    <row r="22" spans="1:22" x14ac:dyDescent="0.25">
      <c r="A22" s="4" t="str">
        <f t="shared" ref="A22:G37" si="4">A21</f>
        <v>Московский</v>
      </c>
      <c r="B22" s="12" t="str">
        <f t="shared" si="4"/>
        <v>ГБОУ СОШ №1</v>
      </c>
      <c r="C22" s="6">
        <f t="shared" si="4"/>
        <v>11001</v>
      </c>
      <c r="D22" s="6" t="str">
        <f t="shared" si="4"/>
        <v>СОШ с углуб.</v>
      </c>
      <c r="E22" s="8" t="str">
        <f t="shared" si="4"/>
        <v>2А</v>
      </c>
      <c r="F22" s="8">
        <f t="shared" si="4"/>
        <v>77</v>
      </c>
      <c r="G22" s="8">
        <f t="shared" si="4"/>
        <v>67</v>
      </c>
      <c r="H22" s="9">
        <v>2</v>
      </c>
      <c r="I22" s="9"/>
      <c r="J22" s="10">
        <v>1</v>
      </c>
      <c r="K22" s="10"/>
      <c r="L22" s="9">
        <v>2</v>
      </c>
      <c r="M22" s="9"/>
      <c r="N22" s="10">
        <v>1</v>
      </c>
      <c r="O22" s="10"/>
      <c r="P22" s="9">
        <v>2</v>
      </c>
      <c r="Q22" s="9"/>
      <c r="R22" s="10">
        <v>1</v>
      </c>
      <c r="S22" s="10"/>
      <c r="T22" s="9"/>
      <c r="U22" s="9">
        <v>2</v>
      </c>
      <c r="V22" s="11">
        <f t="shared" si="0"/>
        <v>11</v>
      </c>
    </row>
    <row r="23" spans="1:22" x14ac:dyDescent="0.25">
      <c r="A23" s="4" t="str">
        <f t="shared" si="4"/>
        <v>Московский</v>
      </c>
      <c r="B23" s="12" t="str">
        <f t="shared" si="4"/>
        <v>ГБОУ СОШ №1</v>
      </c>
      <c r="C23" s="6">
        <f t="shared" si="4"/>
        <v>11001</v>
      </c>
      <c r="D23" s="6" t="str">
        <f t="shared" si="4"/>
        <v>СОШ с углуб.</v>
      </c>
      <c r="E23" s="8" t="str">
        <f t="shared" si="4"/>
        <v>2А</v>
      </c>
      <c r="F23" s="8">
        <f t="shared" si="4"/>
        <v>77</v>
      </c>
      <c r="G23" s="8">
        <f t="shared" si="4"/>
        <v>67</v>
      </c>
      <c r="H23" s="9">
        <v>2</v>
      </c>
      <c r="I23" s="9"/>
      <c r="J23" s="10">
        <v>1</v>
      </c>
      <c r="K23" s="10"/>
      <c r="L23" s="9"/>
      <c r="M23" s="9">
        <v>1</v>
      </c>
      <c r="N23" s="10">
        <v>1</v>
      </c>
      <c r="O23" s="10"/>
      <c r="P23" s="9">
        <v>2</v>
      </c>
      <c r="Q23" s="9"/>
      <c r="R23" s="10">
        <v>0</v>
      </c>
      <c r="S23" s="10"/>
      <c r="T23" s="9">
        <v>2</v>
      </c>
      <c r="U23" s="9"/>
      <c r="V23" s="11">
        <f t="shared" si="0"/>
        <v>9</v>
      </c>
    </row>
    <row r="24" spans="1:22" x14ac:dyDescent="0.25">
      <c r="A24" s="4" t="str">
        <f t="shared" si="4"/>
        <v>Московский</v>
      </c>
      <c r="B24" s="12" t="str">
        <f t="shared" si="4"/>
        <v>ГБОУ СОШ №1</v>
      </c>
      <c r="C24" s="6">
        <f t="shared" si="4"/>
        <v>11001</v>
      </c>
      <c r="D24" s="6" t="str">
        <f t="shared" si="4"/>
        <v>СОШ с углуб.</v>
      </c>
      <c r="E24" s="8" t="str">
        <f t="shared" si="4"/>
        <v>2А</v>
      </c>
      <c r="F24" s="8">
        <f t="shared" si="4"/>
        <v>77</v>
      </c>
      <c r="G24" s="8">
        <f t="shared" si="4"/>
        <v>67</v>
      </c>
      <c r="H24" s="9">
        <v>0</v>
      </c>
      <c r="I24" s="9"/>
      <c r="J24" s="10">
        <v>0</v>
      </c>
      <c r="K24" s="10"/>
      <c r="L24" s="9">
        <v>0</v>
      </c>
      <c r="M24" s="9"/>
      <c r="N24" s="10">
        <v>0</v>
      </c>
      <c r="O24" s="10"/>
      <c r="P24" s="9">
        <v>0</v>
      </c>
      <c r="Q24" s="9"/>
      <c r="R24" s="10">
        <v>0</v>
      </c>
      <c r="S24" s="10"/>
      <c r="T24" s="9"/>
      <c r="U24" s="9">
        <v>0</v>
      </c>
      <c r="V24" s="11">
        <f t="shared" si="0"/>
        <v>0</v>
      </c>
    </row>
    <row r="25" spans="1:22" x14ac:dyDescent="0.25">
      <c r="A25" s="4" t="str">
        <f t="shared" si="4"/>
        <v>Московский</v>
      </c>
      <c r="B25" s="12" t="str">
        <f t="shared" si="4"/>
        <v>ГБОУ СОШ №1</v>
      </c>
      <c r="C25" s="6">
        <f t="shared" si="4"/>
        <v>11001</v>
      </c>
      <c r="D25" s="6" t="str">
        <f t="shared" si="4"/>
        <v>СОШ с углуб.</v>
      </c>
      <c r="E25" s="8" t="str">
        <f t="shared" si="4"/>
        <v>2А</v>
      </c>
      <c r="F25" s="8">
        <f t="shared" si="4"/>
        <v>77</v>
      </c>
      <c r="G25" s="8">
        <f t="shared" si="4"/>
        <v>67</v>
      </c>
      <c r="H25" s="9"/>
      <c r="I25" s="9">
        <v>2</v>
      </c>
      <c r="J25" s="10"/>
      <c r="K25" s="10">
        <v>1</v>
      </c>
      <c r="L25" s="9"/>
      <c r="M25" s="9">
        <v>0</v>
      </c>
      <c r="N25" s="10">
        <v>1</v>
      </c>
      <c r="O25" s="10"/>
      <c r="P25" s="9"/>
      <c r="Q25" s="9">
        <v>0</v>
      </c>
      <c r="R25" s="10">
        <v>1</v>
      </c>
      <c r="S25" s="10"/>
      <c r="T25" s="9">
        <v>2</v>
      </c>
      <c r="U25" s="9"/>
      <c r="V25" s="11">
        <f t="shared" si="0"/>
        <v>7</v>
      </c>
    </row>
    <row r="26" spans="1:22" x14ac:dyDescent="0.25">
      <c r="A26" s="4" t="str">
        <f t="shared" si="4"/>
        <v>Московский</v>
      </c>
      <c r="B26" s="12" t="str">
        <f t="shared" si="4"/>
        <v>ГБОУ СОШ №1</v>
      </c>
      <c r="C26" s="6">
        <f t="shared" si="4"/>
        <v>11001</v>
      </c>
      <c r="D26" s="6" t="str">
        <f t="shared" si="4"/>
        <v>СОШ с углуб.</v>
      </c>
      <c r="E26" s="13" t="s">
        <v>19</v>
      </c>
      <c r="F26" s="8">
        <f t="shared" si="4"/>
        <v>77</v>
      </c>
      <c r="G26" s="8">
        <f t="shared" si="4"/>
        <v>67</v>
      </c>
      <c r="H26" s="9">
        <v>1</v>
      </c>
      <c r="I26" s="9"/>
      <c r="J26" s="10"/>
      <c r="K26" s="10">
        <v>0</v>
      </c>
      <c r="L26" s="9"/>
      <c r="M26" s="9">
        <v>1</v>
      </c>
      <c r="N26" s="10">
        <v>1</v>
      </c>
      <c r="O26" s="10"/>
      <c r="P26" s="9"/>
      <c r="Q26" s="9">
        <v>2</v>
      </c>
      <c r="R26" s="10">
        <v>1</v>
      </c>
      <c r="S26" s="10"/>
      <c r="T26" s="9">
        <v>1</v>
      </c>
      <c r="U26" s="9"/>
      <c r="V26" s="11">
        <f>IF(COUNTBLANK(H26:U26)&lt;=7,SUM(H26:U26),"Не писал")</f>
        <v>7</v>
      </c>
    </row>
    <row r="27" spans="1:22" x14ac:dyDescent="0.25">
      <c r="A27" s="4" t="str">
        <f t="shared" si="4"/>
        <v>Московский</v>
      </c>
      <c r="B27" s="12" t="str">
        <f t="shared" si="4"/>
        <v>ГБОУ СОШ №1</v>
      </c>
      <c r="C27" s="6">
        <f t="shared" si="4"/>
        <v>11001</v>
      </c>
      <c r="D27" s="6" t="str">
        <f t="shared" si="4"/>
        <v>СОШ с углуб.</v>
      </c>
      <c r="E27" s="8" t="str">
        <f t="shared" si="4"/>
        <v>2Б</v>
      </c>
      <c r="F27" s="8">
        <f t="shared" si="4"/>
        <v>77</v>
      </c>
      <c r="G27" s="8">
        <f t="shared" si="4"/>
        <v>67</v>
      </c>
      <c r="H27" s="9"/>
      <c r="I27" s="9">
        <v>2</v>
      </c>
      <c r="J27" s="10">
        <v>1</v>
      </c>
      <c r="K27" s="10"/>
      <c r="L27" s="9"/>
      <c r="M27" s="9">
        <v>1</v>
      </c>
      <c r="N27" s="10">
        <v>1</v>
      </c>
      <c r="O27" s="10"/>
      <c r="P27" s="9"/>
      <c r="Q27" s="9">
        <v>2</v>
      </c>
      <c r="R27" s="10">
        <v>1</v>
      </c>
      <c r="S27" s="10"/>
      <c r="T27" s="9">
        <v>2</v>
      </c>
      <c r="U27" s="9"/>
      <c r="V27" s="11">
        <f t="shared" ref="V27:V45" si="5">IF(COUNTBLANK(H27:U27)&lt;=7,SUM(H27:U27),"Не писал")</f>
        <v>10</v>
      </c>
    </row>
    <row r="28" spans="1:22" x14ac:dyDescent="0.25">
      <c r="A28" s="4" t="str">
        <f t="shared" si="4"/>
        <v>Московский</v>
      </c>
      <c r="B28" s="12" t="str">
        <f t="shared" si="4"/>
        <v>ГБОУ СОШ №1</v>
      </c>
      <c r="C28" s="6">
        <f t="shared" si="4"/>
        <v>11001</v>
      </c>
      <c r="D28" s="6" t="str">
        <f t="shared" si="4"/>
        <v>СОШ с углуб.</v>
      </c>
      <c r="E28" s="8" t="str">
        <f t="shared" si="4"/>
        <v>2Б</v>
      </c>
      <c r="F28" s="8">
        <f t="shared" si="4"/>
        <v>77</v>
      </c>
      <c r="G28" s="8">
        <f t="shared" si="4"/>
        <v>67</v>
      </c>
      <c r="H28" s="9">
        <v>0</v>
      </c>
      <c r="I28" s="9"/>
      <c r="J28" s="10"/>
      <c r="K28" s="10">
        <v>1</v>
      </c>
      <c r="L28" s="9"/>
      <c r="M28" s="9">
        <v>2</v>
      </c>
      <c r="N28" s="10">
        <v>1</v>
      </c>
      <c r="O28" s="10"/>
      <c r="P28" s="9"/>
      <c r="Q28" s="9">
        <v>0</v>
      </c>
      <c r="R28" s="10"/>
      <c r="S28" s="10">
        <v>1</v>
      </c>
      <c r="T28" s="9"/>
      <c r="U28" s="9">
        <v>0</v>
      </c>
      <c r="V28" s="11">
        <f t="shared" si="5"/>
        <v>5</v>
      </c>
    </row>
    <row r="29" spans="1:22" x14ac:dyDescent="0.25">
      <c r="A29" s="4" t="str">
        <f t="shared" si="4"/>
        <v>Московский</v>
      </c>
      <c r="B29" s="12" t="str">
        <f t="shared" si="4"/>
        <v>ГБОУ СОШ №1</v>
      </c>
      <c r="C29" s="6">
        <f t="shared" si="4"/>
        <v>11001</v>
      </c>
      <c r="D29" s="6" t="str">
        <f t="shared" si="4"/>
        <v>СОШ с углуб.</v>
      </c>
      <c r="E29" s="8" t="str">
        <f t="shared" si="4"/>
        <v>2Б</v>
      </c>
      <c r="F29" s="8">
        <f t="shared" si="4"/>
        <v>77</v>
      </c>
      <c r="G29" s="8">
        <f t="shared" si="4"/>
        <v>67</v>
      </c>
      <c r="H29" s="9">
        <v>1</v>
      </c>
      <c r="I29" s="9"/>
      <c r="J29" s="10">
        <v>0</v>
      </c>
      <c r="K29" s="10"/>
      <c r="L29" s="9">
        <v>1</v>
      </c>
      <c r="M29" s="9"/>
      <c r="N29" s="10">
        <v>0</v>
      </c>
      <c r="O29" s="10"/>
      <c r="P29" s="9">
        <v>0</v>
      </c>
      <c r="Q29" s="9"/>
      <c r="R29" s="10">
        <v>1</v>
      </c>
      <c r="S29" s="10"/>
      <c r="T29" s="9">
        <v>1</v>
      </c>
      <c r="U29" s="9"/>
      <c r="V29" s="11">
        <f t="shared" si="5"/>
        <v>4</v>
      </c>
    </row>
    <row r="30" spans="1:22" x14ac:dyDescent="0.25">
      <c r="A30" s="4" t="str">
        <f t="shared" si="4"/>
        <v>Московский</v>
      </c>
      <c r="B30" s="12" t="str">
        <f t="shared" si="4"/>
        <v>ГБОУ СОШ №1</v>
      </c>
      <c r="C30" s="6">
        <f t="shared" si="4"/>
        <v>11001</v>
      </c>
      <c r="D30" s="6" t="str">
        <f t="shared" si="4"/>
        <v>СОШ с углуб.</v>
      </c>
      <c r="E30" s="8" t="str">
        <f t="shared" si="4"/>
        <v>2Б</v>
      </c>
      <c r="F30" s="8">
        <f t="shared" si="4"/>
        <v>77</v>
      </c>
      <c r="G30" s="8">
        <f t="shared" si="4"/>
        <v>67</v>
      </c>
      <c r="H30" s="9">
        <v>1</v>
      </c>
      <c r="I30" s="9"/>
      <c r="J30" s="10">
        <v>1</v>
      </c>
      <c r="K30" s="10"/>
      <c r="L30" s="9">
        <v>1</v>
      </c>
      <c r="M30" s="9"/>
      <c r="N30" s="10">
        <v>1</v>
      </c>
      <c r="O30" s="10"/>
      <c r="P30" s="9">
        <v>2</v>
      </c>
      <c r="Q30" s="9"/>
      <c r="R30" s="10">
        <v>1</v>
      </c>
      <c r="S30" s="10"/>
      <c r="T30" s="9"/>
      <c r="U30" s="9">
        <v>1</v>
      </c>
      <c r="V30" s="11">
        <f t="shared" si="5"/>
        <v>8</v>
      </c>
    </row>
    <row r="31" spans="1:22" x14ac:dyDescent="0.25">
      <c r="A31" s="4" t="str">
        <f t="shared" si="4"/>
        <v>Московский</v>
      </c>
      <c r="B31" s="12" t="str">
        <f t="shared" si="4"/>
        <v>ГБОУ СОШ №1</v>
      </c>
      <c r="C31" s="6">
        <f t="shared" si="4"/>
        <v>11001</v>
      </c>
      <c r="D31" s="6" t="str">
        <f t="shared" si="4"/>
        <v>СОШ с углуб.</v>
      </c>
      <c r="E31" s="8" t="str">
        <f t="shared" si="4"/>
        <v>2Б</v>
      </c>
      <c r="F31" s="8">
        <f t="shared" si="4"/>
        <v>77</v>
      </c>
      <c r="G31" s="8">
        <f t="shared" si="4"/>
        <v>67</v>
      </c>
      <c r="H31" s="9">
        <v>2</v>
      </c>
      <c r="I31" s="9"/>
      <c r="J31" s="10"/>
      <c r="K31" s="10">
        <v>1</v>
      </c>
      <c r="L31" s="9"/>
      <c r="M31" s="9">
        <v>2</v>
      </c>
      <c r="N31" s="10">
        <v>1</v>
      </c>
      <c r="O31" s="10"/>
      <c r="P31" s="9">
        <v>2</v>
      </c>
      <c r="Q31" s="9"/>
      <c r="R31" s="10">
        <v>1</v>
      </c>
      <c r="S31" s="10"/>
      <c r="T31" s="9">
        <v>2</v>
      </c>
      <c r="U31" s="9"/>
      <c r="V31" s="11">
        <f t="shared" si="5"/>
        <v>11</v>
      </c>
    </row>
    <row r="32" spans="1:22" x14ac:dyDescent="0.25">
      <c r="A32" s="4" t="str">
        <f t="shared" si="4"/>
        <v>Московский</v>
      </c>
      <c r="B32" s="12" t="str">
        <f t="shared" si="4"/>
        <v>ГБОУ СОШ №1</v>
      </c>
      <c r="C32" s="6">
        <f t="shared" si="4"/>
        <v>11001</v>
      </c>
      <c r="D32" s="6" t="str">
        <f t="shared" si="4"/>
        <v>СОШ с углуб.</v>
      </c>
      <c r="E32" s="8" t="str">
        <f t="shared" si="4"/>
        <v>2Б</v>
      </c>
      <c r="F32" s="8">
        <f t="shared" si="4"/>
        <v>77</v>
      </c>
      <c r="G32" s="8">
        <f t="shared" si="4"/>
        <v>67</v>
      </c>
      <c r="H32" s="9"/>
      <c r="I32" s="9">
        <v>0</v>
      </c>
      <c r="J32" s="10"/>
      <c r="K32" s="10">
        <v>0</v>
      </c>
      <c r="L32" s="9"/>
      <c r="M32" s="9">
        <v>2</v>
      </c>
      <c r="N32" s="10"/>
      <c r="O32" s="10">
        <v>0</v>
      </c>
      <c r="P32" s="9"/>
      <c r="Q32" s="9">
        <v>2</v>
      </c>
      <c r="R32" s="10"/>
      <c r="S32" s="10">
        <v>0</v>
      </c>
      <c r="T32" s="9"/>
      <c r="U32" s="9">
        <v>0</v>
      </c>
      <c r="V32" s="11">
        <f t="shared" si="5"/>
        <v>4</v>
      </c>
    </row>
    <row r="33" spans="1:22" x14ac:dyDescent="0.25">
      <c r="A33" s="4" t="str">
        <f t="shared" si="4"/>
        <v>Московский</v>
      </c>
      <c r="B33" s="12" t="str">
        <f t="shared" si="4"/>
        <v>ГБОУ СОШ №1</v>
      </c>
      <c r="C33" s="6">
        <f t="shared" si="4"/>
        <v>11001</v>
      </c>
      <c r="D33" s="6" t="str">
        <f t="shared" si="4"/>
        <v>СОШ с углуб.</v>
      </c>
      <c r="E33" s="8" t="str">
        <f t="shared" si="4"/>
        <v>2Б</v>
      </c>
      <c r="F33" s="8">
        <f t="shared" si="4"/>
        <v>77</v>
      </c>
      <c r="G33" s="8">
        <f t="shared" si="4"/>
        <v>67</v>
      </c>
      <c r="H33" s="9">
        <v>2</v>
      </c>
      <c r="I33" s="9"/>
      <c r="J33" s="10">
        <v>1</v>
      </c>
      <c r="K33" s="10"/>
      <c r="L33" s="9">
        <v>0</v>
      </c>
      <c r="M33" s="9"/>
      <c r="N33" s="10">
        <v>1</v>
      </c>
      <c r="O33" s="10"/>
      <c r="P33" s="9">
        <v>2</v>
      </c>
      <c r="Q33" s="9"/>
      <c r="R33" s="10">
        <v>1</v>
      </c>
      <c r="S33" s="10"/>
      <c r="T33" s="9">
        <v>2</v>
      </c>
      <c r="U33" s="9"/>
      <c r="V33" s="11">
        <f t="shared" si="5"/>
        <v>9</v>
      </c>
    </row>
    <row r="34" spans="1:22" x14ac:dyDescent="0.25">
      <c r="A34" s="4" t="str">
        <f t="shared" si="4"/>
        <v>Московский</v>
      </c>
      <c r="B34" s="12" t="str">
        <f t="shared" si="4"/>
        <v>ГБОУ СОШ №1</v>
      </c>
      <c r="C34" s="6">
        <f t="shared" si="4"/>
        <v>11001</v>
      </c>
      <c r="D34" s="6" t="str">
        <f t="shared" si="4"/>
        <v>СОШ с углуб.</v>
      </c>
      <c r="E34" s="8" t="str">
        <f t="shared" si="4"/>
        <v>2Б</v>
      </c>
      <c r="F34" s="8">
        <f t="shared" si="4"/>
        <v>77</v>
      </c>
      <c r="G34" s="8">
        <f t="shared" si="4"/>
        <v>67</v>
      </c>
      <c r="H34" s="9"/>
      <c r="I34" s="9">
        <v>0</v>
      </c>
      <c r="J34" s="10"/>
      <c r="K34" s="10">
        <v>1</v>
      </c>
      <c r="L34" s="9"/>
      <c r="M34" s="9">
        <v>2</v>
      </c>
      <c r="N34" s="10">
        <v>1</v>
      </c>
      <c r="O34" s="10"/>
      <c r="P34" s="9">
        <v>0</v>
      </c>
      <c r="Q34" s="9"/>
      <c r="R34" s="10">
        <v>0</v>
      </c>
      <c r="S34" s="10"/>
      <c r="T34" s="9">
        <v>1</v>
      </c>
      <c r="U34" s="9"/>
      <c r="V34" s="11">
        <f t="shared" si="5"/>
        <v>5</v>
      </c>
    </row>
    <row r="35" spans="1:22" x14ac:dyDescent="0.25">
      <c r="A35" s="4" t="str">
        <f t="shared" si="4"/>
        <v>Московский</v>
      </c>
      <c r="B35" s="12" t="str">
        <f t="shared" si="4"/>
        <v>ГБОУ СОШ №1</v>
      </c>
      <c r="C35" s="6">
        <f t="shared" si="4"/>
        <v>11001</v>
      </c>
      <c r="D35" s="6" t="str">
        <f t="shared" si="4"/>
        <v>СОШ с углуб.</v>
      </c>
      <c r="E35" s="8" t="str">
        <f t="shared" si="4"/>
        <v>2Б</v>
      </c>
      <c r="F35" s="8">
        <f t="shared" si="4"/>
        <v>77</v>
      </c>
      <c r="G35" s="8">
        <f t="shared" si="4"/>
        <v>67</v>
      </c>
      <c r="H35" s="9">
        <v>2</v>
      </c>
      <c r="I35" s="9"/>
      <c r="J35" s="10">
        <v>1</v>
      </c>
      <c r="K35" s="10"/>
      <c r="L35" s="9"/>
      <c r="M35" s="9">
        <v>2</v>
      </c>
      <c r="N35" s="10">
        <v>1</v>
      </c>
      <c r="O35" s="10"/>
      <c r="P35" s="9">
        <v>2</v>
      </c>
      <c r="Q35" s="9"/>
      <c r="R35" s="10">
        <v>1</v>
      </c>
      <c r="S35" s="10"/>
      <c r="T35" s="9">
        <v>2</v>
      </c>
      <c r="U35" s="9"/>
      <c r="V35" s="11">
        <f t="shared" si="5"/>
        <v>11</v>
      </c>
    </row>
    <row r="36" spans="1:22" x14ac:dyDescent="0.25">
      <c r="A36" s="4" t="str">
        <f t="shared" si="4"/>
        <v>Московский</v>
      </c>
      <c r="B36" s="12" t="str">
        <f t="shared" si="4"/>
        <v>ГБОУ СОШ №1</v>
      </c>
      <c r="C36" s="6">
        <f t="shared" si="4"/>
        <v>11001</v>
      </c>
      <c r="D36" s="6" t="str">
        <f t="shared" si="4"/>
        <v>СОШ с углуб.</v>
      </c>
      <c r="E36" s="8" t="str">
        <f t="shared" si="4"/>
        <v>2Б</v>
      </c>
      <c r="F36" s="8">
        <f t="shared" si="4"/>
        <v>77</v>
      </c>
      <c r="G36" s="8">
        <f t="shared" si="4"/>
        <v>67</v>
      </c>
      <c r="H36" s="9">
        <v>0</v>
      </c>
      <c r="I36" s="9"/>
      <c r="J36" s="10"/>
      <c r="K36" s="10">
        <v>1</v>
      </c>
      <c r="L36" s="9"/>
      <c r="M36" s="9">
        <v>0</v>
      </c>
      <c r="N36" s="10"/>
      <c r="O36" s="10">
        <v>0</v>
      </c>
      <c r="P36" s="9"/>
      <c r="Q36" s="9">
        <v>2</v>
      </c>
      <c r="R36" s="10">
        <v>1</v>
      </c>
      <c r="S36" s="10"/>
      <c r="T36" s="9">
        <v>0</v>
      </c>
      <c r="U36" s="9"/>
      <c r="V36" s="11">
        <f t="shared" si="5"/>
        <v>4</v>
      </c>
    </row>
    <row r="37" spans="1:22" x14ac:dyDescent="0.25">
      <c r="A37" s="4" t="str">
        <f t="shared" si="4"/>
        <v>Московский</v>
      </c>
      <c r="B37" s="12" t="str">
        <f t="shared" si="4"/>
        <v>ГБОУ СОШ №1</v>
      </c>
      <c r="C37" s="6">
        <f t="shared" si="4"/>
        <v>11001</v>
      </c>
      <c r="D37" s="6" t="str">
        <f t="shared" si="4"/>
        <v>СОШ с углуб.</v>
      </c>
      <c r="E37" s="8" t="str">
        <f t="shared" si="4"/>
        <v>2Б</v>
      </c>
      <c r="F37" s="8">
        <f t="shared" si="4"/>
        <v>77</v>
      </c>
      <c r="G37" s="8">
        <f t="shared" si="4"/>
        <v>67</v>
      </c>
      <c r="H37" s="9">
        <v>1</v>
      </c>
      <c r="I37" s="9"/>
      <c r="J37" s="10"/>
      <c r="K37" s="10">
        <v>0</v>
      </c>
      <c r="L37" s="9"/>
      <c r="M37" s="9">
        <v>1</v>
      </c>
      <c r="N37" s="10">
        <v>1</v>
      </c>
      <c r="O37" s="10"/>
      <c r="P37" s="9">
        <v>2</v>
      </c>
      <c r="Q37" s="9"/>
      <c r="R37" s="10"/>
      <c r="S37" s="10">
        <v>0</v>
      </c>
      <c r="T37" s="9"/>
      <c r="U37" s="9">
        <v>0</v>
      </c>
      <c r="V37" s="11">
        <f t="shared" si="5"/>
        <v>5</v>
      </c>
    </row>
    <row r="38" spans="1:22" x14ac:dyDescent="0.25">
      <c r="A38" s="4" t="str">
        <f t="shared" ref="A38:G53" si="6">A37</f>
        <v>Московский</v>
      </c>
      <c r="B38" s="12" t="str">
        <f t="shared" si="6"/>
        <v>ГБОУ СОШ №1</v>
      </c>
      <c r="C38" s="6">
        <f t="shared" si="6"/>
        <v>11001</v>
      </c>
      <c r="D38" s="6" t="str">
        <f t="shared" si="6"/>
        <v>СОШ с углуб.</v>
      </c>
      <c r="E38" s="8" t="str">
        <f t="shared" si="6"/>
        <v>2Б</v>
      </c>
      <c r="F38" s="8">
        <f t="shared" si="6"/>
        <v>77</v>
      </c>
      <c r="G38" s="8">
        <f t="shared" si="6"/>
        <v>67</v>
      </c>
      <c r="H38" s="9">
        <v>1</v>
      </c>
      <c r="I38" s="9"/>
      <c r="J38" s="10"/>
      <c r="K38" s="10">
        <v>1</v>
      </c>
      <c r="L38" s="9"/>
      <c r="M38" s="9">
        <v>1</v>
      </c>
      <c r="N38" s="10">
        <v>1</v>
      </c>
      <c r="O38" s="10"/>
      <c r="P38" s="9"/>
      <c r="Q38" s="9">
        <v>0</v>
      </c>
      <c r="R38" s="10"/>
      <c r="S38" s="10">
        <v>0</v>
      </c>
      <c r="T38" s="9"/>
      <c r="U38" s="9">
        <v>0</v>
      </c>
      <c r="V38" s="11">
        <f t="shared" si="5"/>
        <v>4</v>
      </c>
    </row>
    <row r="39" spans="1:22" x14ac:dyDescent="0.25">
      <c r="A39" s="4" t="str">
        <f t="shared" si="6"/>
        <v>Московский</v>
      </c>
      <c r="B39" s="12" t="str">
        <f t="shared" si="6"/>
        <v>ГБОУ СОШ №1</v>
      </c>
      <c r="C39" s="6">
        <f t="shared" si="6"/>
        <v>11001</v>
      </c>
      <c r="D39" s="6" t="str">
        <f t="shared" si="6"/>
        <v>СОШ с углуб.</v>
      </c>
      <c r="E39" s="8" t="str">
        <f t="shared" si="6"/>
        <v>2Б</v>
      </c>
      <c r="F39" s="8">
        <f t="shared" si="6"/>
        <v>77</v>
      </c>
      <c r="G39" s="8">
        <f t="shared" si="6"/>
        <v>67</v>
      </c>
      <c r="H39" s="9"/>
      <c r="I39" s="9">
        <v>1</v>
      </c>
      <c r="J39" s="10"/>
      <c r="K39" s="10">
        <v>1</v>
      </c>
      <c r="L39" s="9"/>
      <c r="M39" s="9">
        <v>1</v>
      </c>
      <c r="N39" s="10"/>
      <c r="O39" s="10">
        <v>0</v>
      </c>
      <c r="P39" s="9"/>
      <c r="Q39" s="9">
        <v>2</v>
      </c>
      <c r="R39" s="10"/>
      <c r="S39" s="10">
        <v>1</v>
      </c>
      <c r="T39" s="9"/>
      <c r="U39" s="9">
        <v>1</v>
      </c>
      <c r="V39" s="11">
        <f t="shared" si="5"/>
        <v>7</v>
      </c>
    </row>
    <row r="40" spans="1:22" x14ac:dyDescent="0.25">
      <c r="A40" s="4" t="str">
        <f t="shared" si="6"/>
        <v>Московский</v>
      </c>
      <c r="B40" s="12" t="str">
        <f t="shared" si="6"/>
        <v>ГБОУ СОШ №1</v>
      </c>
      <c r="C40" s="6">
        <f t="shared" si="6"/>
        <v>11001</v>
      </c>
      <c r="D40" s="6" t="str">
        <f t="shared" si="6"/>
        <v>СОШ с углуб.</v>
      </c>
      <c r="E40" s="8" t="str">
        <f t="shared" si="6"/>
        <v>2Б</v>
      </c>
      <c r="F40" s="8">
        <f t="shared" si="6"/>
        <v>77</v>
      </c>
      <c r="G40" s="8">
        <f t="shared" si="6"/>
        <v>67</v>
      </c>
      <c r="H40" s="9"/>
      <c r="I40" s="9">
        <v>2</v>
      </c>
      <c r="J40" s="10"/>
      <c r="K40" s="10">
        <v>0</v>
      </c>
      <c r="L40" s="9">
        <v>1</v>
      </c>
      <c r="M40" s="9"/>
      <c r="N40" s="10">
        <v>0</v>
      </c>
      <c r="O40" s="10"/>
      <c r="P40" s="9"/>
      <c r="Q40" s="9">
        <v>2</v>
      </c>
      <c r="R40" s="10">
        <v>1</v>
      </c>
      <c r="S40" s="10"/>
      <c r="T40" s="9">
        <v>0</v>
      </c>
      <c r="U40" s="9"/>
      <c r="V40" s="11">
        <f t="shared" si="5"/>
        <v>6</v>
      </c>
    </row>
    <row r="41" spans="1:22" x14ac:dyDescent="0.25">
      <c r="A41" s="4" t="str">
        <f t="shared" si="6"/>
        <v>Московский</v>
      </c>
      <c r="B41" s="12" t="str">
        <f t="shared" si="6"/>
        <v>ГБОУ СОШ №1</v>
      </c>
      <c r="C41" s="6">
        <f t="shared" si="6"/>
        <v>11001</v>
      </c>
      <c r="D41" s="6" t="str">
        <f t="shared" si="6"/>
        <v>СОШ с углуб.</v>
      </c>
      <c r="E41" s="8" t="str">
        <f t="shared" si="6"/>
        <v>2Б</v>
      </c>
      <c r="F41" s="8">
        <f t="shared" si="6"/>
        <v>77</v>
      </c>
      <c r="G41" s="8">
        <f t="shared" si="6"/>
        <v>67</v>
      </c>
      <c r="H41" s="9">
        <v>2</v>
      </c>
      <c r="I41" s="9"/>
      <c r="J41" s="10">
        <v>1</v>
      </c>
      <c r="K41" s="10"/>
      <c r="L41" s="9"/>
      <c r="M41" s="9">
        <v>2</v>
      </c>
      <c r="N41" s="10">
        <v>1</v>
      </c>
      <c r="O41" s="10"/>
      <c r="P41" s="9"/>
      <c r="Q41" s="9">
        <v>0</v>
      </c>
      <c r="R41" s="10">
        <v>1</v>
      </c>
      <c r="S41" s="10"/>
      <c r="T41" s="9">
        <v>2</v>
      </c>
      <c r="U41" s="9"/>
      <c r="V41" s="11">
        <f t="shared" si="5"/>
        <v>9</v>
      </c>
    </row>
    <row r="42" spans="1:22" x14ac:dyDescent="0.25">
      <c r="A42" s="4" t="str">
        <f t="shared" si="6"/>
        <v>Московский</v>
      </c>
      <c r="B42" s="12" t="str">
        <f t="shared" si="6"/>
        <v>ГБОУ СОШ №1</v>
      </c>
      <c r="C42" s="6">
        <f t="shared" si="6"/>
        <v>11001</v>
      </c>
      <c r="D42" s="6" t="str">
        <f t="shared" si="6"/>
        <v>СОШ с углуб.</v>
      </c>
      <c r="E42" s="8" t="str">
        <f t="shared" si="6"/>
        <v>2Б</v>
      </c>
      <c r="F42" s="8">
        <f t="shared" si="6"/>
        <v>77</v>
      </c>
      <c r="G42" s="8">
        <f t="shared" si="6"/>
        <v>67</v>
      </c>
      <c r="H42" s="9"/>
      <c r="I42" s="9">
        <v>2</v>
      </c>
      <c r="J42" s="10"/>
      <c r="K42" s="10">
        <v>1</v>
      </c>
      <c r="L42" s="9"/>
      <c r="M42" s="9">
        <v>0</v>
      </c>
      <c r="N42" s="10">
        <v>1</v>
      </c>
      <c r="O42" s="10"/>
      <c r="P42" s="9"/>
      <c r="Q42" s="9">
        <v>2</v>
      </c>
      <c r="R42" s="10"/>
      <c r="S42" s="10">
        <v>1</v>
      </c>
      <c r="T42" s="9"/>
      <c r="U42" s="9">
        <v>0</v>
      </c>
      <c r="V42" s="11">
        <f t="shared" si="5"/>
        <v>7</v>
      </c>
    </row>
    <row r="43" spans="1:22" x14ac:dyDescent="0.25">
      <c r="A43" s="4" t="str">
        <f t="shared" si="6"/>
        <v>Московский</v>
      </c>
      <c r="B43" s="12" t="str">
        <f t="shared" si="6"/>
        <v>ГБОУ СОШ №1</v>
      </c>
      <c r="C43" s="6">
        <f t="shared" si="6"/>
        <v>11001</v>
      </c>
      <c r="D43" s="6" t="str">
        <f t="shared" si="6"/>
        <v>СОШ с углуб.</v>
      </c>
      <c r="E43" s="8" t="str">
        <f t="shared" si="6"/>
        <v>2Б</v>
      </c>
      <c r="F43" s="8">
        <f t="shared" si="6"/>
        <v>77</v>
      </c>
      <c r="G43" s="8">
        <f t="shared" si="6"/>
        <v>67</v>
      </c>
      <c r="H43" s="9">
        <v>0</v>
      </c>
      <c r="I43" s="9"/>
      <c r="J43" s="10">
        <v>1</v>
      </c>
      <c r="K43" s="10"/>
      <c r="L43" s="9"/>
      <c r="M43" s="9">
        <v>2</v>
      </c>
      <c r="N43" s="10">
        <v>1</v>
      </c>
      <c r="O43" s="10"/>
      <c r="P43" s="9"/>
      <c r="Q43" s="9">
        <v>1</v>
      </c>
      <c r="R43" s="10">
        <v>1</v>
      </c>
      <c r="S43" s="10"/>
      <c r="T43" s="9">
        <v>1</v>
      </c>
      <c r="U43" s="9"/>
      <c r="V43" s="11">
        <f t="shared" si="5"/>
        <v>7</v>
      </c>
    </row>
    <row r="44" spans="1:22" x14ac:dyDescent="0.25">
      <c r="A44" s="4" t="str">
        <f t="shared" si="6"/>
        <v>Московский</v>
      </c>
      <c r="B44" s="12" t="str">
        <f t="shared" si="6"/>
        <v>ГБОУ СОШ №1</v>
      </c>
      <c r="C44" s="6">
        <f t="shared" si="6"/>
        <v>11001</v>
      </c>
      <c r="D44" s="6" t="str">
        <f t="shared" si="6"/>
        <v>СОШ с углуб.</v>
      </c>
      <c r="E44" s="8" t="str">
        <f t="shared" si="6"/>
        <v>2Б</v>
      </c>
      <c r="F44" s="8">
        <f t="shared" si="6"/>
        <v>77</v>
      </c>
      <c r="G44" s="8">
        <f t="shared" si="6"/>
        <v>67</v>
      </c>
      <c r="H44" s="9"/>
      <c r="I44" s="9">
        <v>2</v>
      </c>
      <c r="J44" s="10"/>
      <c r="K44" s="10">
        <v>1</v>
      </c>
      <c r="L44" s="9">
        <v>2</v>
      </c>
      <c r="M44" s="9"/>
      <c r="N44" s="10">
        <v>1</v>
      </c>
      <c r="O44" s="10"/>
      <c r="P44" s="9"/>
      <c r="Q44" s="9">
        <v>0</v>
      </c>
      <c r="R44" s="10">
        <v>1</v>
      </c>
      <c r="S44" s="10"/>
      <c r="T44" s="9"/>
      <c r="U44" s="9">
        <v>2</v>
      </c>
      <c r="V44" s="11">
        <f t="shared" si="5"/>
        <v>9</v>
      </c>
    </row>
    <row r="45" spans="1:22" x14ac:dyDescent="0.25">
      <c r="A45" s="4" t="str">
        <f t="shared" si="6"/>
        <v>Московский</v>
      </c>
      <c r="B45" s="12" t="str">
        <f t="shared" si="6"/>
        <v>ГБОУ СОШ №1</v>
      </c>
      <c r="C45" s="6">
        <f t="shared" si="6"/>
        <v>11001</v>
      </c>
      <c r="D45" s="6" t="str">
        <f t="shared" si="6"/>
        <v>СОШ с углуб.</v>
      </c>
      <c r="E45" s="8" t="str">
        <f t="shared" si="6"/>
        <v>2Б</v>
      </c>
      <c r="F45" s="8">
        <f t="shared" si="6"/>
        <v>77</v>
      </c>
      <c r="G45" s="8">
        <f t="shared" si="6"/>
        <v>67</v>
      </c>
      <c r="H45" s="9"/>
      <c r="I45" s="9">
        <v>2</v>
      </c>
      <c r="J45" s="10">
        <v>0</v>
      </c>
      <c r="K45" s="10"/>
      <c r="L45" s="9"/>
      <c r="M45" s="9">
        <v>2</v>
      </c>
      <c r="N45" s="10">
        <v>0</v>
      </c>
      <c r="O45" s="10"/>
      <c r="P45" s="9">
        <v>0</v>
      </c>
      <c r="Q45" s="9"/>
      <c r="R45" s="10">
        <v>1</v>
      </c>
      <c r="S45" s="10"/>
      <c r="T45" s="9"/>
      <c r="U45" s="9">
        <v>0</v>
      </c>
      <c r="V45" s="11">
        <f t="shared" si="5"/>
        <v>5</v>
      </c>
    </row>
    <row r="46" spans="1:22" x14ac:dyDescent="0.25">
      <c r="A46" s="4" t="str">
        <f t="shared" si="6"/>
        <v>Московский</v>
      </c>
      <c r="B46" s="12" t="str">
        <f t="shared" si="6"/>
        <v>ГБОУ СОШ №1</v>
      </c>
      <c r="C46" s="6">
        <f t="shared" si="6"/>
        <v>11001</v>
      </c>
      <c r="D46" s="6" t="str">
        <f t="shared" si="6"/>
        <v>СОШ с углуб.</v>
      </c>
      <c r="E46" s="13" t="s">
        <v>20</v>
      </c>
      <c r="F46" s="8">
        <f t="shared" si="6"/>
        <v>77</v>
      </c>
      <c r="G46" s="8">
        <f t="shared" si="6"/>
        <v>67</v>
      </c>
      <c r="H46" s="9">
        <v>2</v>
      </c>
      <c r="I46" s="9"/>
      <c r="J46" s="10">
        <v>1</v>
      </c>
      <c r="K46" s="10"/>
      <c r="L46" s="9"/>
      <c r="M46" s="9">
        <v>2</v>
      </c>
      <c r="N46" s="10">
        <v>1</v>
      </c>
      <c r="O46" s="10"/>
      <c r="P46" s="9">
        <v>2</v>
      </c>
      <c r="Q46" s="9"/>
      <c r="R46" s="10">
        <v>1</v>
      </c>
      <c r="S46" s="10"/>
      <c r="T46" s="9">
        <v>0</v>
      </c>
      <c r="U46" s="9"/>
      <c r="V46" s="11">
        <f>IF(COUNTBLANK(H46:U46)&lt;=7,SUM(H46:U46),"Не писал")</f>
        <v>9</v>
      </c>
    </row>
    <row r="47" spans="1:22" x14ac:dyDescent="0.25">
      <c r="A47" s="4" t="str">
        <f t="shared" si="6"/>
        <v>Московский</v>
      </c>
      <c r="B47" s="12" t="str">
        <f t="shared" si="6"/>
        <v>ГБОУ СОШ №1</v>
      </c>
      <c r="C47" s="6">
        <f t="shared" si="6"/>
        <v>11001</v>
      </c>
      <c r="D47" s="6" t="str">
        <f t="shared" si="6"/>
        <v>СОШ с углуб.</v>
      </c>
      <c r="E47" s="8" t="str">
        <f t="shared" si="6"/>
        <v>2В</v>
      </c>
      <c r="F47" s="8">
        <f t="shared" si="6"/>
        <v>77</v>
      </c>
      <c r="G47" s="8">
        <f t="shared" si="6"/>
        <v>67</v>
      </c>
      <c r="H47" s="9"/>
      <c r="I47" s="9">
        <v>1</v>
      </c>
      <c r="J47" s="10">
        <v>1</v>
      </c>
      <c r="K47" s="10"/>
      <c r="L47" s="9">
        <v>2</v>
      </c>
      <c r="M47" s="9"/>
      <c r="N47" s="10">
        <v>1</v>
      </c>
      <c r="O47" s="10"/>
      <c r="P47" s="9">
        <v>2</v>
      </c>
      <c r="Q47" s="9"/>
      <c r="R47" s="10">
        <v>1</v>
      </c>
      <c r="S47" s="10"/>
      <c r="T47" s="9">
        <v>1</v>
      </c>
      <c r="U47" s="9"/>
      <c r="V47" s="11">
        <f t="shared" ref="V47:V70" si="7">IF(COUNTBLANK(H47:U47)&lt;=7,SUM(H47:U47),"Не писал")</f>
        <v>9</v>
      </c>
    </row>
    <row r="48" spans="1:22" x14ac:dyDescent="0.25">
      <c r="A48" s="4" t="str">
        <f t="shared" si="6"/>
        <v>Московский</v>
      </c>
      <c r="B48" s="12" t="str">
        <f t="shared" si="6"/>
        <v>ГБОУ СОШ №1</v>
      </c>
      <c r="C48" s="6">
        <f t="shared" si="6"/>
        <v>11001</v>
      </c>
      <c r="D48" s="6" t="str">
        <f t="shared" si="6"/>
        <v>СОШ с углуб.</v>
      </c>
      <c r="E48" s="8" t="str">
        <f t="shared" si="6"/>
        <v>2В</v>
      </c>
      <c r="F48" s="8">
        <f t="shared" si="6"/>
        <v>77</v>
      </c>
      <c r="G48" s="8">
        <f t="shared" si="6"/>
        <v>67</v>
      </c>
      <c r="H48" s="9">
        <v>2</v>
      </c>
      <c r="I48" s="9"/>
      <c r="J48" s="10"/>
      <c r="K48" s="10">
        <v>0</v>
      </c>
      <c r="L48" s="9"/>
      <c r="M48" s="9">
        <v>2</v>
      </c>
      <c r="N48" s="10">
        <v>1</v>
      </c>
      <c r="O48" s="10"/>
      <c r="P48" s="9">
        <v>0</v>
      </c>
      <c r="Q48" s="9"/>
      <c r="R48" s="10">
        <v>1</v>
      </c>
      <c r="S48" s="10"/>
      <c r="T48" s="9">
        <v>2</v>
      </c>
      <c r="U48" s="9"/>
      <c r="V48" s="11">
        <f t="shared" si="7"/>
        <v>8</v>
      </c>
    </row>
    <row r="49" spans="1:22" x14ac:dyDescent="0.25">
      <c r="A49" s="4" t="str">
        <f t="shared" si="6"/>
        <v>Московский</v>
      </c>
      <c r="B49" s="12" t="str">
        <f t="shared" si="6"/>
        <v>ГБОУ СОШ №1</v>
      </c>
      <c r="C49" s="6">
        <f t="shared" si="6"/>
        <v>11001</v>
      </c>
      <c r="D49" s="6" t="str">
        <f t="shared" si="6"/>
        <v>СОШ с углуб.</v>
      </c>
      <c r="E49" s="8" t="str">
        <f t="shared" si="6"/>
        <v>2В</v>
      </c>
      <c r="F49" s="8">
        <f t="shared" si="6"/>
        <v>77</v>
      </c>
      <c r="G49" s="8">
        <f t="shared" si="6"/>
        <v>67</v>
      </c>
      <c r="H49" s="9">
        <v>1</v>
      </c>
      <c r="I49" s="9"/>
      <c r="J49" s="10">
        <v>1</v>
      </c>
      <c r="K49" s="10"/>
      <c r="L49" s="9">
        <v>2</v>
      </c>
      <c r="M49" s="9"/>
      <c r="N49" s="10">
        <v>1</v>
      </c>
      <c r="O49" s="10"/>
      <c r="P49" s="9">
        <v>2</v>
      </c>
      <c r="Q49" s="9"/>
      <c r="R49" s="10">
        <v>1</v>
      </c>
      <c r="S49" s="10"/>
      <c r="T49" s="9"/>
      <c r="U49" s="9">
        <v>1</v>
      </c>
      <c r="V49" s="11">
        <f t="shared" si="7"/>
        <v>9</v>
      </c>
    </row>
    <row r="50" spans="1:22" x14ac:dyDescent="0.25">
      <c r="A50" s="4" t="str">
        <f t="shared" si="6"/>
        <v>Московский</v>
      </c>
      <c r="B50" s="12" t="str">
        <f t="shared" si="6"/>
        <v>ГБОУ СОШ №1</v>
      </c>
      <c r="C50" s="6">
        <f t="shared" si="6"/>
        <v>11001</v>
      </c>
      <c r="D50" s="6" t="str">
        <f t="shared" si="6"/>
        <v>СОШ с углуб.</v>
      </c>
      <c r="E50" s="8" t="str">
        <f t="shared" si="6"/>
        <v>2В</v>
      </c>
      <c r="F50" s="8">
        <f t="shared" si="6"/>
        <v>77</v>
      </c>
      <c r="G50" s="8">
        <f t="shared" si="6"/>
        <v>67</v>
      </c>
      <c r="H50" s="9">
        <v>2</v>
      </c>
      <c r="I50" s="9"/>
      <c r="J50" s="10"/>
      <c r="K50" s="10">
        <v>1</v>
      </c>
      <c r="L50" s="9"/>
      <c r="M50" s="9">
        <v>2</v>
      </c>
      <c r="N50" s="10">
        <v>1</v>
      </c>
      <c r="O50" s="10"/>
      <c r="P50" s="9">
        <v>0</v>
      </c>
      <c r="Q50" s="9"/>
      <c r="R50" s="10">
        <v>1</v>
      </c>
      <c r="S50" s="10"/>
      <c r="T50" s="9">
        <v>0</v>
      </c>
      <c r="U50" s="9"/>
      <c r="V50" s="11">
        <f t="shared" si="7"/>
        <v>7</v>
      </c>
    </row>
    <row r="51" spans="1:22" x14ac:dyDescent="0.25">
      <c r="A51" s="4" t="str">
        <f t="shared" si="6"/>
        <v>Московский</v>
      </c>
      <c r="B51" s="12" t="str">
        <f t="shared" si="6"/>
        <v>ГБОУ СОШ №1</v>
      </c>
      <c r="C51" s="6">
        <f t="shared" si="6"/>
        <v>11001</v>
      </c>
      <c r="D51" s="6" t="str">
        <f t="shared" si="6"/>
        <v>СОШ с углуб.</v>
      </c>
      <c r="E51" s="8" t="str">
        <f t="shared" si="6"/>
        <v>2В</v>
      </c>
      <c r="F51" s="8">
        <f t="shared" si="6"/>
        <v>77</v>
      </c>
      <c r="G51" s="8">
        <f t="shared" si="6"/>
        <v>67</v>
      </c>
      <c r="H51" s="9">
        <v>2</v>
      </c>
      <c r="I51" s="9"/>
      <c r="J51" s="10"/>
      <c r="K51" s="10">
        <v>1</v>
      </c>
      <c r="L51" s="9"/>
      <c r="M51" s="9">
        <v>2</v>
      </c>
      <c r="N51" s="10">
        <v>1</v>
      </c>
      <c r="O51" s="10"/>
      <c r="P51" s="9">
        <v>2</v>
      </c>
      <c r="Q51" s="9"/>
      <c r="R51" s="10">
        <v>1</v>
      </c>
      <c r="S51" s="10"/>
      <c r="T51" s="9">
        <v>0</v>
      </c>
      <c r="U51" s="9"/>
      <c r="V51" s="11">
        <f t="shared" si="7"/>
        <v>9</v>
      </c>
    </row>
    <row r="52" spans="1:22" x14ac:dyDescent="0.25">
      <c r="A52" s="4" t="str">
        <f t="shared" si="6"/>
        <v>Московский</v>
      </c>
      <c r="B52" s="12" t="str">
        <f t="shared" si="6"/>
        <v>ГБОУ СОШ №1</v>
      </c>
      <c r="C52" s="6">
        <f t="shared" si="6"/>
        <v>11001</v>
      </c>
      <c r="D52" s="6" t="str">
        <f t="shared" si="6"/>
        <v>СОШ с углуб.</v>
      </c>
      <c r="E52" s="8" t="str">
        <f t="shared" si="6"/>
        <v>2В</v>
      </c>
      <c r="F52" s="8">
        <f t="shared" si="6"/>
        <v>77</v>
      </c>
      <c r="G52" s="8">
        <f t="shared" si="6"/>
        <v>67</v>
      </c>
      <c r="H52" s="9">
        <v>2</v>
      </c>
      <c r="I52" s="9"/>
      <c r="J52" s="10"/>
      <c r="K52" s="10">
        <v>1</v>
      </c>
      <c r="L52" s="9"/>
      <c r="M52" s="9">
        <v>2</v>
      </c>
      <c r="N52" s="10"/>
      <c r="O52" s="10">
        <v>0</v>
      </c>
      <c r="P52" s="9">
        <v>2</v>
      </c>
      <c r="Q52" s="9"/>
      <c r="R52" s="10">
        <v>1</v>
      </c>
      <c r="S52" s="10"/>
      <c r="T52" s="9">
        <v>2</v>
      </c>
      <c r="U52" s="9"/>
      <c r="V52" s="11">
        <f t="shared" si="7"/>
        <v>10</v>
      </c>
    </row>
    <row r="53" spans="1:22" x14ac:dyDescent="0.25">
      <c r="A53" s="4" t="str">
        <f t="shared" si="6"/>
        <v>Московский</v>
      </c>
      <c r="B53" s="12" t="str">
        <f t="shared" si="6"/>
        <v>ГБОУ СОШ №1</v>
      </c>
      <c r="C53" s="6">
        <f t="shared" si="6"/>
        <v>11001</v>
      </c>
      <c r="D53" s="6" t="str">
        <f t="shared" si="6"/>
        <v>СОШ с углуб.</v>
      </c>
      <c r="E53" s="8" t="str">
        <f t="shared" si="6"/>
        <v>2В</v>
      </c>
      <c r="F53" s="8">
        <f t="shared" si="6"/>
        <v>77</v>
      </c>
      <c r="G53" s="8">
        <f t="shared" si="6"/>
        <v>67</v>
      </c>
      <c r="H53" s="9"/>
      <c r="I53" s="9">
        <v>2</v>
      </c>
      <c r="J53" s="10"/>
      <c r="K53" s="10">
        <v>1</v>
      </c>
      <c r="L53" s="9">
        <v>2</v>
      </c>
      <c r="M53" s="9"/>
      <c r="N53" s="10"/>
      <c r="O53" s="10">
        <v>0</v>
      </c>
      <c r="P53" s="9">
        <v>2</v>
      </c>
      <c r="Q53" s="9"/>
      <c r="R53" s="10">
        <v>0</v>
      </c>
      <c r="S53" s="10"/>
      <c r="T53" s="9"/>
      <c r="U53" s="9">
        <v>2</v>
      </c>
      <c r="V53" s="11">
        <f t="shared" si="7"/>
        <v>9</v>
      </c>
    </row>
    <row r="54" spans="1:22" x14ac:dyDescent="0.25">
      <c r="A54" s="4" t="str">
        <f t="shared" ref="A54:G69" si="8">A53</f>
        <v>Московский</v>
      </c>
      <c r="B54" s="12" t="str">
        <f t="shared" si="8"/>
        <v>ГБОУ СОШ №1</v>
      </c>
      <c r="C54" s="6">
        <f t="shared" si="8"/>
        <v>11001</v>
      </c>
      <c r="D54" s="6" t="str">
        <f t="shared" si="8"/>
        <v>СОШ с углуб.</v>
      </c>
      <c r="E54" s="8" t="str">
        <f t="shared" si="8"/>
        <v>2В</v>
      </c>
      <c r="F54" s="8">
        <f t="shared" si="8"/>
        <v>77</v>
      </c>
      <c r="G54" s="8">
        <f t="shared" si="8"/>
        <v>67</v>
      </c>
      <c r="H54" s="9">
        <v>1</v>
      </c>
      <c r="I54" s="9"/>
      <c r="J54" s="10">
        <v>1</v>
      </c>
      <c r="K54" s="10"/>
      <c r="L54" s="9"/>
      <c r="M54" s="9">
        <v>0</v>
      </c>
      <c r="N54" s="10"/>
      <c r="O54" s="10">
        <v>0</v>
      </c>
      <c r="P54" s="9">
        <v>2</v>
      </c>
      <c r="Q54" s="9"/>
      <c r="R54" s="10">
        <v>1</v>
      </c>
      <c r="S54" s="10"/>
      <c r="T54" s="9"/>
      <c r="U54" s="9">
        <v>0</v>
      </c>
      <c r="V54" s="11">
        <f t="shared" si="7"/>
        <v>5</v>
      </c>
    </row>
    <row r="55" spans="1:22" x14ac:dyDescent="0.25">
      <c r="A55" s="4" t="str">
        <f t="shared" si="8"/>
        <v>Московский</v>
      </c>
      <c r="B55" s="12" t="str">
        <f t="shared" si="8"/>
        <v>ГБОУ СОШ №1</v>
      </c>
      <c r="C55" s="6">
        <f t="shared" si="8"/>
        <v>11001</v>
      </c>
      <c r="D55" s="6" t="str">
        <f t="shared" si="8"/>
        <v>СОШ с углуб.</v>
      </c>
      <c r="E55" s="8" t="str">
        <f t="shared" si="8"/>
        <v>2В</v>
      </c>
      <c r="F55" s="8">
        <f t="shared" si="8"/>
        <v>77</v>
      </c>
      <c r="G55" s="8">
        <f t="shared" si="8"/>
        <v>67</v>
      </c>
      <c r="H55" s="9">
        <v>2</v>
      </c>
      <c r="I55" s="9"/>
      <c r="J55" s="10"/>
      <c r="K55" s="10">
        <v>1</v>
      </c>
      <c r="L55" s="9"/>
      <c r="M55" s="9">
        <v>1</v>
      </c>
      <c r="N55" s="10"/>
      <c r="O55" s="10">
        <v>1</v>
      </c>
      <c r="P55" s="9">
        <v>2</v>
      </c>
      <c r="Q55" s="9"/>
      <c r="R55" s="10">
        <v>1</v>
      </c>
      <c r="S55" s="10"/>
      <c r="T55" s="9">
        <v>2</v>
      </c>
      <c r="U55" s="9"/>
      <c r="V55" s="11">
        <f t="shared" si="7"/>
        <v>10</v>
      </c>
    </row>
    <row r="56" spans="1:22" x14ac:dyDescent="0.25">
      <c r="A56" s="4" t="str">
        <f t="shared" si="8"/>
        <v>Московский</v>
      </c>
      <c r="B56" s="12" t="str">
        <f t="shared" si="8"/>
        <v>ГБОУ СОШ №1</v>
      </c>
      <c r="C56" s="6">
        <f t="shared" si="8"/>
        <v>11001</v>
      </c>
      <c r="D56" s="6" t="str">
        <f t="shared" si="8"/>
        <v>СОШ с углуб.</v>
      </c>
      <c r="E56" s="8" t="str">
        <f t="shared" si="8"/>
        <v>2В</v>
      </c>
      <c r="F56" s="8">
        <f t="shared" si="8"/>
        <v>77</v>
      </c>
      <c r="G56" s="8">
        <f t="shared" si="8"/>
        <v>67</v>
      </c>
      <c r="H56" s="9">
        <v>1</v>
      </c>
      <c r="I56" s="9"/>
      <c r="J56" s="10">
        <v>1</v>
      </c>
      <c r="K56" s="10"/>
      <c r="L56" s="9"/>
      <c r="M56" s="9">
        <v>2</v>
      </c>
      <c r="N56" s="10">
        <v>1</v>
      </c>
      <c r="O56" s="10"/>
      <c r="P56" s="9"/>
      <c r="Q56" s="9">
        <v>2</v>
      </c>
      <c r="R56" s="10">
        <v>1</v>
      </c>
      <c r="S56" s="10"/>
      <c r="T56" s="9"/>
      <c r="U56" s="9">
        <v>2</v>
      </c>
      <c r="V56" s="11">
        <f t="shared" si="7"/>
        <v>10</v>
      </c>
    </row>
    <row r="57" spans="1:22" x14ac:dyDescent="0.25">
      <c r="A57" s="4" t="str">
        <f t="shared" si="8"/>
        <v>Московский</v>
      </c>
      <c r="B57" s="12" t="str">
        <f t="shared" si="8"/>
        <v>ГБОУ СОШ №1</v>
      </c>
      <c r="C57" s="6">
        <f t="shared" si="8"/>
        <v>11001</v>
      </c>
      <c r="D57" s="6" t="str">
        <f t="shared" si="8"/>
        <v>СОШ с углуб.</v>
      </c>
      <c r="E57" s="8" t="str">
        <f t="shared" si="8"/>
        <v>2В</v>
      </c>
      <c r="F57" s="8">
        <f t="shared" si="8"/>
        <v>77</v>
      </c>
      <c r="G57" s="8">
        <f t="shared" si="8"/>
        <v>67</v>
      </c>
      <c r="H57" s="9">
        <v>2</v>
      </c>
      <c r="I57" s="9"/>
      <c r="J57" s="10"/>
      <c r="K57" s="10">
        <v>1</v>
      </c>
      <c r="L57" s="9"/>
      <c r="M57" s="9">
        <v>0</v>
      </c>
      <c r="N57" s="10">
        <v>1</v>
      </c>
      <c r="O57" s="10"/>
      <c r="P57" s="9">
        <v>1</v>
      </c>
      <c r="Q57" s="9"/>
      <c r="R57" s="10">
        <v>1</v>
      </c>
      <c r="S57" s="10"/>
      <c r="T57" s="9">
        <v>1</v>
      </c>
      <c r="U57" s="9"/>
      <c r="V57" s="11">
        <f t="shared" si="7"/>
        <v>7</v>
      </c>
    </row>
    <row r="58" spans="1:22" x14ac:dyDescent="0.25">
      <c r="A58" s="4" t="str">
        <f t="shared" si="8"/>
        <v>Московский</v>
      </c>
      <c r="B58" s="12" t="str">
        <f t="shared" si="8"/>
        <v>ГБОУ СОШ №1</v>
      </c>
      <c r="C58" s="6">
        <f t="shared" si="8"/>
        <v>11001</v>
      </c>
      <c r="D58" s="6" t="str">
        <f t="shared" si="8"/>
        <v>СОШ с углуб.</v>
      </c>
      <c r="E58" s="8" t="str">
        <f t="shared" si="8"/>
        <v>2В</v>
      </c>
      <c r="F58" s="8">
        <f t="shared" si="8"/>
        <v>77</v>
      </c>
      <c r="G58" s="8">
        <f t="shared" si="8"/>
        <v>67</v>
      </c>
      <c r="H58" s="9"/>
      <c r="I58" s="9">
        <v>2</v>
      </c>
      <c r="J58" s="10"/>
      <c r="K58" s="10">
        <v>0</v>
      </c>
      <c r="L58" s="9"/>
      <c r="M58" s="9">
        <v>2</v>
      </c>
      <c r="N58" s="10"/>
      <c r="O58" s="10">
        <v>0</v>
      </c>
      <c r="P58" s="9">
        <v>2</v>
      </c>
      <c r="Q58" s="9"/>
      <c r="R58" s="10">
        <v>1</v>
      </c>
      <c r="S58" s="10"/>
      <c r="T58" s="9">
        <v>1</v>
      </c>
      <c r="U58" s="9"/>
      <c r="V58" s="11">
        <f t="shared" si="7"/>
        <v>8</v>
      </c>
    </row>
    <row r="59" spans="1:22" x14ac:dyDescent="0.25">
      <c r="A59" s="4" t="str">
        <f t="shared" si="8"/>
        <v>Московский</v>
      </c>
      <c r="B59" s="12" t="str">
        <f t="shared" si="8"/>
        <v>ГБОУ СОШ №1</v>
      </c>
      <c r="C59" s="6">
        <f t="shared" si="8"/>
        <v>11001</v>
      </c>
      <c r="D59" s="6" t="str">
        <f t="shared" si="8"/>
        <v>СОШ с углуб.</v>
      </c>
      <c r="E59" s="8" t="str">
        <f t="shared" si="8"/>
        <v>2В</v>
      </c>
      <c r="F59" s="8">
        <f t="shared" si="8"/>
        <v>77</v>
      </c>
      <c r="G59" s="8">
        <f t="shared" si="8"/>
        <v>67</v>
      </c>
      <c r="H59" s="9">
        <v>2</v>
      </c>
      <c r="I59" s="9"/>
      <c r="J59" s="10">
        <v>1</v>
      </c>
      <c r="K59" s="10"/>
      <c r="L59" s="9">
        <v>2</v>
      </c>
      <c r="M59" s="9"/>
      <c r="N59" s="10">
        <v>1</v>
      </c>
      <c r="O59" s="10"/>
      <c r="P59" s="9">
        <v>2</v>
      </c>
      <c r="Q59" s="9"/>
      <c r="R59" s="10"/>
      <c r="S59" s="10">
        <v>1</v>
      </c>
      <c r="T59" s="9">
        <v>2</v>
      </c>
      <c r="U59" s="9"/>
      <c r="V59" s="11">
        <f t="shared" si="7"/>
        <v>11</v>
      </c>
    </row>
    <row r="60" spans="1:22" x14ac:dyDescent="0.25">
      <c r="A60" s="4" t="str">
        <f t="shared" si="8"/>
        <v>Московский</v>
      </c>
      <c r="B60" s="12" t="str">
        <f t="shared" si="8"/>
        <v>ГБОУ СОШ №1</v>
      </c>
      <c r="C60" s="6">
        <f t="shared" si="8"/>
        <v>11001</v>
      </c>
      <c r="D60" s="6" t="str">
        <f t="shared" si="8"/>
        <v>СОШ с углуб.</v>
      </c>
      <c r="E60" s="8" t="str">
        <f t="shared" si="8"/>
        <v>2В</v>
      </c>
      <c r="F60" s="8">
        <f t="shared" si="8"/>
        <v>77</v>
      </c>
      <c r="G60" s="8">
        <f t="shared" si="8"/>
        <v>67</v>
      </c>
      <c r="H60" s="9">
        <v>2</v>
      </c>
      <c r="I60" s="9"/>
      <c r="J60" s="10">
        <v>1</v>
      </c>
      <c r="K60" s="10"/>
      <c r="L60" s="9"/>
      <c r="M60" s="9">
        <v>1</v>
      </c>
      <c r="N60" s="10">
        <v>1</v>
      </c>
      <c r="O60" s="10"/>
      <c r="P60" s="9">
        <v>2</v>
      </c>
      <c r="Q60" s="9"/>
      <c r="R60" s="10">
        <v>1</v>
      </c>
      <c r="S60" s="10"/>
      <c r="T60" s="9"/>
      <c r="U60" s="9">
        <v>1</v>
      </c>
      <c r="V60" s="11">
        <f t="shared" si="7"/>
        <v>9</v>
      </c>
    </row>
    <row r="61" spans="1:22" x14ac:dyDescent="0.25">
      <c r="A61" s="4" t="str">
        <f t="shared" si="8"/>
        <v>Московский</v>
      </c>
      <c r="B61" s="12" t="str">
        <f t="shared" si="8"/>
        <v>ГБОУ СОШ №1</v>
      </c>
      <c r="C61" s="6">
        <f t="shared" si="8"/>
        <v>11001</v>
      </c>
      <c r="D61" s="6" t="str">
        <f t="shared" si="8"/>
        <v>СОШ с углуб.</v>
      </c>
      <c r="E61" s="8" t="str">
        <f t="shared" si="8"/>
        <v>2В</v>
      </c>
      <c r="F61" s="8">
        <f t="shared" si="8"/>
        <v>77</v>
      </c>
      <c r="G61" s="8">
        <f t="shared" si="8"/>
        <v>67</v>
      </c>
      <c r="H61" s="9">
        <v>0</v>
      </c>
      <c r="I61" s="9"/>
      <c r="J61" s="10">
        <v>1</v>
      </c>
      <c r="K61" s="10"/>
      <c r="L61" s="9">
        <v>2</v>
      </c>
      <c r="M61" s="9"/>
      <c r="N61" s="10">
        <v>1</v>
      </c>
      <c r="O61" s="10"/>
      <c r="P61" s="9">
        <v>2</v>
      </c>
      <c r="Q61" s="9"/>
      <c r="R61" s="10">
        <v>1</v>
      </c>
      <c r="S61" s="10"/>
      <c r="T61" s="9">
        <v>1</v>
      </c>
      <c r="U61" s="9"/>
      <c r="V61" s="11">
        <f t="shared" si="7"/>
        <v>8</v>
      </c>
    </row>
    <row r="62" spans="1:22" x14ac:dyDescent="0.25">
      <c r="A62" s="4" t="str">
        <f t="shared" si="8"/>
        <v>Московский</v>
      </c>
      <c r="B62" s="12" t="str">
        <f t="shared" si="8"/>
        <v>ГБОУ СОШ №1</v>
      </c>
      <c r="C62" s="6">
        <f t="shared" si="8"/>
        <v>11001</v>
      </c>
      <c r="D62" s="6" t="str">
        <f t="shared" si="8"/>
        <v>СОШ с углуб.</v>
      </c>
      <c r="E62" s="8" t="str">
        <f t="shared" si="8"/>
        <v>2В</v>
      </c>
      <c r="F62" s="8">
        <f t="shared" si="8"/>
        <v>77</v>
      </c>
      <c r="G62" s="8">
        <f t="shared" si="8"/>
        <v>67</v>
      </c>
      <c r="H62" s="9"/>
      <c r="I62" s="9">
        <v>0</v>
      </c>
      <c r="J62" s="10"/>
      <c r="K62" s="10">
        <v>1</v>
      </c>
      <c r="L62" s="9">
        <v>2</v>
      </c>
      <c r="M62" s="9"/>
      <c r="N62" s="10">
        <v>1</v>
      </c>
      <c r="O62" s="10"/>
      <c r="P62" s="9">
        <v>1</v>
      </c>
      <c r="Q62" s="9"/>
      <c r="R62" s="10">
        <v>1</v>
      </c>
      <c r="S62" s="10"/>
      <c r="T62" s="9">
        <v>2</v>
      </c>
      <c r="U62" s="9"/>
      <c r="V62" s="11">
        <f t="shared" si="7"/>
        <v>8</v>
      </c>
    </row>
    <row r="63" spans="1:22" x14ac:dyDescent="0.25">
      <c r="A63" s="4" t="str">
        <f t="shared" si="8"/>
        <v>Московский</v>
      </c>
      <c r="B63" s="12" t="str">
        <f t="shared" si="8"/>
        <v>ГБОУ СОШ №1</v>
      </c>
      <c r="C63" s="6">
        <f t="shared" si="8"/>
        <v>11001</v>
      </c>
      <c r="D63" s="6" t="str">
        <f t="shared" si="8"/>
        <v>СОШ с углуб.</v>
      </c>
      <c r="E63" s="8" t="str">
        <f t="shared" si="8"/>
        <v>2В</v>
      </c>
      <c r="F63" s="8">
        <f t="shared" si="8"/>
        <v>77</v>
      </c>
      <c r="G63" s="8">
        <f t="shared" si="8"/>
        <v>67</v>
      </c>
      <c r="H63" s="9">
        <v>1</v>
      </c>
      <c r="I63" s="9"/>
      <c r="J63" s="10"/>
      <c r="K63" s="10">
        <v>1</v>
      </c>
      <c r="L63" s="9"/>
      <c r="M63" s="9">
        <v>2</v>
      </c>
      <c r="N63" s="10"/>
      <c r="O63" s="10">
        <v>1</v>
      </c>
      <c r="P63" s="9">
        <v>2</v>
      </c>
      <c r="Q63" s="9"/>
      <c r="R63" s="10">
        <v>1</v>
      </c>
      <c r="S63" s="10"/>
      <c r="T63" s="9">
        <v>1</v>
      </c>
      <c r="U63" s="9"/>
      <c r="V63" s="11">
        <f t="shared" si="7"/>
        <v>9</v>
      </c>
    </row>
    <row r="64" spans="1:22" x14ac:dyDescent="0.25">
      <c r="A64" s="4" t="str">
        <f t="shared" si="8"/>
        <v>Московский</v>
      </c>
      <c r="B64" s="12" t="str">
        <f t="shared" si="8"/>
        <v>ГБОУ СОШ №1</v>
      </c>
      <c r="C64" s="6">
        <f t="shared" si="8"/>
        <v>11001</v>
      </c>
      <c r="D64" s="6" t="str">
        <f t="shared" si="8"/>
        <v>СОШ с углуб.</v>
      </c>
      <c r="E64" s="8" t="str">
        <f t="shared" si="8"/>
        <v>2В</v>
      </c>
      <c r="F64" s="8">
        <f t="shared" si="8"/>
        <v>77</v>
      </c>
      <c r="G64" s="8">
        <f t="shared" si="8"/>
        <v>67</v>
      </c>
      <c r="H64" s="9">
        <v>2</v>
      </c>
      <c r="I64" s="9"/>
      <c r="J64" s="10">
        <v>1</v>
      </c>
      <c r="K64" s="10"/>
      <c r="L64" s="9">
        <v>2</v>
      </c>
      <c r="M64" s="9"/>
      <c r="N64" s="10"/>
      <c r="O64" s="10">
        <v>0</v>
      </c>
      <c r="P64" s="9"/>
      <c r="Q64" s="9">
        <v>1</v>
      </c>
      <c r="R64" s="10">
        <v>1</v>
      </c>
      <c r="S64" s="10"/>
      <c r="T64" s="9"/>
      <c r="U64" s="9">
        <v>2</v>
      </c>
      <c r="V64" s="11">
        <f t="shared" si="7"/>
        <v>9</v>
      </c>
    </row>
    <row r="65" spans="1:22" x14ac:dyDescent="0.25">
      <c r="A65" s="4" t="str">
        <f t="shared" si="8"/>
        <v>Московский</v>
      </c>
      <c r="B65" s="12" t="str">
        <f t="shared" si="8"/>
        <v>ГБОУ СОШ №1</v>
      </c>
      <c r="C65" s="6">
        <f t="shared" si="8"/>
        <v>11001</v>
      </c>
      <c r="D65" s="6" t="str">
        <f t="shared" si="8"/>
        <v>СОШ с углуб.</v>
      </c>
      <c r="E65" s="8" t="str">
        <f t="shared" si="8"/>
        <v>2В</v>
      </c>
      <c r="F65" s="8">
        <f t="shared" si="8"/>
        <v>77</v>
      </c>
      <c r="G65" s="8">
        <f t="shared" si="8"/>
        <v>67</v>
      </c>
      <c r="H65" s="9">
        <v>2</v>
      </c>
      <c r="I65" s="9"/>
      <c r="J65" s="10"/>
      <c r="K65" s="10">
        <v>1</v>
      </c>
      <c r="L65" s="9"/>
      <c r="M65" s="9">
        <v>1</v>
      </c>
      <c r="N65" s="10">
        <v>1</v>
      </c>
      <c r="O65" s="10"/>
      <c r="P65" s="9">
        <v>1</v>
      </c>
      <c r="Q65" s="9"/>
      <c r="R65" s="10">
        <v>1</v>
      </c>
      <c r="S65" s="10"/>
      <c r="T65" s="9">
        <v>0</v>
      </c>
      <c r="U65" s="9"/>
      <c r="V65" s="11">
        <f t="shared" si="7"/>
        <v>7</v>
      </c>
    </row>
    <row r="66" spans="1:22" x14ac:dyDescent="0.25">
      <c r="A66" s="4" t="str">
        <f t="shared" si="8"/>
        <v>Московский</v>
      </c>
      <c r="B66" s="12" t="str">
        <f t="shared" si="8"/>
        <v>ГБОУ СОШ №1</v>
      </c>
      <c r="C66" s="6">
        <f t="shared" si="8"/>
        <v>11001</v>
      </c>
      <c r="D66" s="6" t="str">
        <f t="shared" si="8"/>
        <v>СОШ с углуб.</v>
      </c>
      <c r="E66" s="8" t="str">
        <f t="shared" si="8"/>
        <v>2В</v>
      </c>
      <c r="F66" s="8">
        <f t="shared" si="8"/>
        <v>77</v>
      </c>
      <c r="G66" s="8">
        <f t="shared" si="8"/>
        <v>67</v>
      </c>
      <c r="H66" s="9">
        <v>1</v>
      </c>
      <c r="I66" s="9"/>
      <c r="J66" s="10"/>
      <c r="K66" s="10">
        <v>1</v>
      </c>
      <c r="L66" s="9"/>
      <c r="M66" s="9">
        <v>1</v>
      </c>
      <c r="N66" s="10">
        <v>1</v>
      </c>
      <c r="O66" s="10"/>
      <c r="P66" s="9"/>
      <c r="Q66" s="9">
        <v>2</v>
      </c>
      <c r="R66" s="10">
        <v>1</v>
      </c>
      <c r="S66" s="10"/>
      <c r="T66" s="9">
        <v>2</v>
      </c>
      <c r="U66" s="9"/>
      <c r="V66" s="11">
        <f t="shared" si="7"/>
        <v>9</v>
      </c>
    </row>
    <row r="67" spans="1:22" x14ac:dyDescent="0.25">
      <c r="A67" s="4" t="str">
        <f t="shared" si="8"/>
        <v>Московский</v>
      </c>
      <c r="B67" s="12" t="str">
        <f t="shared" si="8"/>
        <v>ГБОУ СОШ №1</v>
      </c>
      <c r="C67" s="6">
        <f t="shared" si="8"/>
        <v>11001</v>
      </c>
      <c r="D67" s="6" t="str">
        <f t="shared" si="8"/>
        <v>СОШ с углуб.</v>
      </c>
      <c r="E67" s="8" t="str">
        <f t="shared" si="8"/>
        <v>2В</v>
      </c>
      <c r="F67" s="8">
        <f t="shared" si="8"/>
        <v>77</v>
      </c>
      <c r="G67" s="8">
        <f t="shared" si="8"/>
        <v>67</v>
      </c>
      <c r="H67" s="9">
        <v>2</v>
      </c>
      <c r="I67" s="9"/>
      <c r="J67" s="10">
        <v>1</v>
      </c>
      <c r="K67" s="10"/>
      <c r="L67" s="9">
        <v>2</v>
      </c>
      <c r="M67" s="9"/>
      <c r="N67" s="10"/>
      <c r="O67" s="10">
        <v>0</v>
      </c>
      <c r="P67" s="9"/>
      <c r="Q67" s="9">
        <v>2</v>
      </c>
      <c r="R67" s="10">
        <v>1</v>
      </c>
      <c r="S67" s="10"/>
      <c r="T67" s="9">
        <v>2</v>
      </c>
      <c r="U67" s="9"/>
      <c r="V67" s="11">
        <f t="shared" si="7"/>
        <v>10</v>
      </c>
    </row>
    <row r="68" spans="1:22" x14ac:dyDescent="0.25">
      <c r="A68" s="4" t="str">
        <f t="shared" si="8"/>
        <v>Московский</v>
      </c>
      <c r="B68" s="12" t="str">
        <f t="shared" si="8"/>
        <v>ГБОУ СОШ №1</v>
      </c>
      <c r="C68" s="6">
        <f t="shared" si="8"/>
        <v>11001</v>
      </c>
      <c r="D68" s="6" t="str">
        <f t="shared" si="8"/>
        <v>СОШ с углуб.</v>
      </c>
      <c r="E68" s="8" t="str">
        <f t="shared" si="8"/>
        <v>2В</v>
      </c>
      <c r="F68" s="8">
        <f t="shared" si="8"/>
        <v>77</v>
      </c>
      <c r="G68" s="8">
        <f t="shared" si="8"/>
        <v>67</v>
      </c>
      <c r="H68" s="9">
        <v>2</v>
      </c>
      <c r="I68" s="9"/>
      <c r="J68" s="10"/>
      <c r="K68" s="10">
        <v>1</v>
      </c>
      <c r="L68" s="9">
        <v>2</v>
      </c>
      <c r="M68" s="9"/>
      <c r="N68" s="10"/>
      <c r="O68" s="10">
        <v>1</v>
      </c>
      <c r="P68" s="9">
        <v>2</v>
      </c>
      <c r="Q68" s="9"/>
      <c r="R68" s="10">
        <v>1</v>
      </c>
      <c r="S68" s="10"/>
      <c r="T68" s="9">
        <v>2</v>
      </c>
      <c r="U68" s="9"/>
      <c r="V68" s="11">
        <f t="shared" si="7"/>
        <v>11</v>
      </c>
    </row>
    <row r="69" spans="1:22" x14ac:dyDescent="0.25">
      <c r="A69" s="4" t="str">
        <f t="shared" si="8"/>
        <v>Московский</v>
      </c>
      <c r="B69" s="12" t="str">
        <f t="shared" si="8"/>
        <v>ГБОУ СОШ №1</v>
      </c>
      <c r="C69" s="6">
        <f t="shared" si="8"/>
        <v>11001</v>
      </c>
      <c r="D69" s="6" t="str">
        <f t="shared" si="8"/>
        <v>СОШ с углуб.</v>
      </c>
      <c r="E69" s="8" t="str">
        <f t="shared" si="8"/>
        <v>2В</v>
      </c>
      <c r="F69" s="8">
        <f t="shared" si="8"/>
        <v>77</v>
      </c>
      <c r="G69" s="8">
        <f t="shared" si="8"/>
        <v>67</v>
      </c>
      <c r="H69" s="9">
        <v>0</v>
      </c>
      <c r="I69" s="9"/>
      <c r="J69" s="10">
        <v>1</v>
      </c>
      <c r="K69" s="10"/>
      <c r="L69" s="9">
        <v>2</v>
      </c>
      <c r="M69" s="9"/>
      <c r="N69" s="10">
        <v>1</v>
      </c>
      <c r="O69" s="10"/>
      <c r="P69" s="9"/>
      <c r="Q69" s="9">
        <v>2</v>
      </c>
      <c r="R69" s="10">
        <v>1</v>
      </c>
      <c r="S69" s="10"/>
      <c r="T69" s="9">
        <v>1</v>
      </c>
      <c r="U69" s="9"/>
      <c r="V69" s="11">
        <f t="shared" si="7"/>
        <v>8</v>
      </c>
    </row>
    <row r="70" spans="1:22" x14ac:dyDescent="0.25">
      <c r="A70" s="4" t="str">
        <f t="shared" ref="A70:G71" si="9">A69</f>
        <v>Московский</v>
      </c>
      <c r="B70" s="12" t="str">
        <f t="shared" si="9"/>
        <v>ГБОУ СОШ №1</v>
      </c>
      <c r="C70" s="6">
        <f t="shared" si="9"/>
        <v>11001</v>
      </c>
      <c r="D70" s="6" t="str">
        <f t="shared" si="9"/>
        <v>СОШ с углуб.</v>
      </c>
      <c r="E70" s="8" t="str">
        <f t="shared" si="9"/>
        <v>2В</v>
      </c>
      <c r="F70" s="8">
        <f t="shared" si="9"/>
        <v>77</v>
      </c>
      <c r="G70" s="8">
        <f t="shared" si="9"/>
        <v>67</v>
      </c>
      <c r="H70" s="9">
        <v>2</v>
      </c>
      <c r="I70" s="9"/>
      <c r="J70" s="10"/>
      <c r="K70" s="10">
        <v>1</v>
      </c>
      <c r="L70" s="9"/>
      <c r="M70" s="9">
        <v>2</v>
      </c>
      <c r="N70" s="10">
        <v>1</v>
      </c>
      <c r="O70" s="10"/>
      <c r="P70" s="9">
        <v>1</v>
      </c>
      <c r="Q70" s="9"/>
      <c r="R70" s="10">
        <v>1</v>
      </c>
      <c r="S70" s="10"/>
      <c r="T70" s="9"/>
      <c r="U70" s="9">
        <v>2</v>
      </c>
      <c r="V70" s="11">
        <f t="shared" si="7"/>
        <v>10</v>
      </c>
    </row>
    <row r="71" spans="1:22" x14ac:dyDescent="0.25">
      <c r="A71" s="4" t="str">
        <f t="shared" si="9"/>
        <v>Московский</v>
      </c>
      <c r="B71" s="12" t="str">
        <f t="shared" si="9"/>
        <v>ГБОУ СОШ №1</v>
      </c>
      <c r="C71" s="6">
        <f t="shared" si="9"/>
        <v>11001</v>
      </c>
      <c r="D71" s="6" t="str">
        <f t="shared" si="9"/>
        <v>СОШ с углуб.</v>
      </c>
      <c r="E71" s="8" t="str">
        <f t="shared" si="9"/>
        <v>2В</v>
      </c>
      <c r="F71" s="8">
        <f t="shared" si="9"/>
        <v>77</v>
      </c>
      <c r="G71" s="57">
        <f t="shared" si="9"/>
        <v>67</v>
      </c>
      <c r="H71" s="74">
        <f>SUM(H3:I70)/(67*2)</f>
        <v>0.70149253731343286</v>
      </c>
      <c r="I71" s="74"/>
      <c r="J71" s="74">
        <f>SUM(J3:K70)/(67*1)</f>
        <v>0.80597014925373134</v>
      </c>
      <c r="K71" s="74"/>
      <c r="L71" s="74">
        <f>SUM(L3:M70)/(67*2)</f>
        <v>0.70149253731343286</v>
      </c>
      <c r="M71" s="74"/>
      <c r="N71" s="74">
        <f>SUM(N3:O70)/(67*1)</f>
        <v>0.77611940298507465</v>
      </c>
      <c r="O71" s="74"/>
      <c r="P71" s="74">
        <f>SUM(P3:Q70)/(67*2)</f>
        <v>0.70149253731343286</v>
      </c>
      <c r="Q71" s="74"/>
      <c r="R71" s="74">
        <f>SUM(R3:S70)/(67*1)</f>
        <v>0.86567164179104472</v>
      </c>
      <c r="S71" s="74"/>
      <c r="T71" s="74">
        <f>SUM(T3:U70)/(67*2)</f>
        <v>0.53731343283582089</v>
      </c>
      <c r="U71" s="74"/>
      <c r="V71" s="74">
        <f>SUM(V3:V70)/(67*11)</f>
        <v>0.70284938941655362</v>
      </c>
    </row>
    <row r="72" spans="1:22" x14ac:dyDescent="0.25">
      <c r="A72" s="4" t="str">
        <f t="shared" ref="A72:G72" si="10">A71</f>
        <v>Московский</v>
      </c>
      <c r="B72" s="12" t="str">
        <f t="shared" si="10"/>
        <v>ГБОУ СОШ №1</v>
      </c>
      <c r="C72" s="6">
        <f t="shared" si="10"/>
        <v>11001</v>
      </c>
      <c r="D72" s="6" t="str">
        <f t="shared" si="10"/>
        <v>СОШ с углуб.</v>
      </c>
      <c r="E72" s="8" t="str">
        <f t="shared" si="10"/>
        <v>2В</v>
      </c>
      <c r="F72" s="8">
        <f t="shared" si="10"/>
        <v>77</v>
      </c>
      <c r="G72" s="57">
        <f t="shared" si="10"/>
        <v>67</v>
      </c>
      <c r="H72" s="75">
        <v>51</v>
      </c>
      <c r="I72" s="75">
        <v>26</v>
      </c>
      <c r="J72" s="76">
        <v>35</v>
      </c>
      <c r="K72" s="76">
        <v>32</v>
      </c>
      <c r="L72" s="75">
        <v>25</v>
      </c>
      <c r="M72" s="75">
        <v>42</v>
      </c>
      <c r="N72" s="76">
        <v>52</v>
      </c>
      <c r="O72" s="76">
        <v>16</v>
      </c>
      <c r="P72" s="75">
        <v>46</v>
      </c>
      <c r="Q72" s="75">
        <v>23</v>
      </c>
      <c r="R72" s="76">
        <v>55</v>
      </c>
      <c r="S72" s="76">
        <v>12</v>
      </c>
      <c r="T72" s="75">
        <v>41</v>
      </c>
      <c r="U72" s="75">
        <v>26</v>
      </c>
      <c r="V72" s="75">
        <v>67</v>
      </c>
    </row>
    <row r="73" spans="1:22" x14ac:dyDescent="0.25">
      <c r="A73" s="4" t="str">
        <f t="shared" ref="A73:G73" si="11">A72</f>
        <v>Московский</v>
      </c>
      <c r="B73" s="12" t="str">
        <f t="shared" si="11"/>
        <v>ГБОУ СОШ №1</v>
      </c>
      <c r="C73" s="6">
        <f t="shared" si="11"/>
        <v>11001</v>
      </c>
      <c r="D73" s="6" t="str">
        <f t="shared" si="11"/>
        <v>СОШ с углуб.</v>
      </c>
      <c r="E73" s="8" t="str">
        <f t="shared" si="11"/>
        <v>2В</v>
      </c>
      <c r="F73" s="8">
        <f t="shared" si="11"/>
        <v>77</v>
      </c>
      <c r="G73" s="57">
        <f t="shared" si="11"/>
        <v>67</v>
      </c>
      <c r="H73" s="74">
        <f>SUM(H3:H70)/(H72*2)</f>
        <v>0.67647058823529416</v>
      </c>
      <c r="I73" s="74">
        <f t="shared" ref="I73:U73" si="12">SUM(I3:I70)/(I72*2)</f>
        <v>0.48076923076923078</v>
      </c>
      <c r="J73" s="74">
        <f>SUM(J3:J70)/(J72*1)</f>
        <v>0.82857142857142863</v>
      </c>
      <c r="K73" s="74">
        <f>SUM(K3:K70)/(K72*1)</f>
        <v>0.78125</v>
      </c>
      <c r="L73" s="74">
        <f t="shared" si="12"/>
        <v>0.72</v>
      </c>
      <c r="M73" s="74">
        <f t="shared" si="12"/>
        <v>0.69047619047619047</v>
      </c>
      <c r="N73" s="74">
        <f>SUM(N3:N70)/(N72*1)</f>
        <v>0.88461538461538458</v>
      </c>
      <c r="O73" s="74">
        <f>SUM(O3:O70)/(O72*1)</f>
        <v>0.375</v>
      </c>
      <c r="P73" s="74">
        <f t="shared" si="12"/>
        <v>0.70652173913043481</v>
      </c>
      <c r="Q73" s="74">
        <f t="shared" si="12"/>
        <v>0.63043478260869568</v>
      </c>
      <c r="R73" s="74">
        <f>SUM(R3:R70)/(R72*1)</f>
        <v>0.92727272727272725</v>
      </c>
      <c r="S73" s="74">
        <f>SUM(S3:S70)/(S72*1)</f>
        <v>0.58333333333333337</v>
      </c>
      <c r="T73" s="74">
        <f t="shared" si="12"/>
        <v>0.6097560975609756</v>
      </c>
      <c r="U73" s="74">
        <f t="shared" si="12"/>
        <v>0.42307692307692307</v>
      </c>
      <c r="V73" s="74">
        <f>SUM(V3:V70)/(V72*11)</f>
        <v>0.70284938941655362</v>
      </c>
    </row>
    <row r="74" spans="1:22" x14ac:dyDescent="0.25">
      <c r="A74" s="151"/>
      <c r="B74" s="152"/>
      <c r="C74" s="153"/>
      <c r="D74" s="153"/>
      <c r="E74" s="154"/>
      <c r="F74" s="154"/>
      <c r="G74" s="154"/>
      <c r="H74" s="155"/>
      <c r="I74" s="155"/>
      <c r="J74" s="155"/>
      <c r="K74" s="155"/>
      <c r="L74" s="155"/>
      <c r="M74" s="155"/>
      <c r="N74" s="155"/>
      <c r="O74" s="155"/>
      <c r="P74" s="155"/>
      <c r="Q74" s="155"/>
      <c r="R74" s="155"/>
      <c r="S74" s="155"/>
      <c r="T74" s="155"/>
      <c r="U74" s="155"/>
      <c r="V74" s="155"/>
    </row>
    <row r="75" spans="1:22" s="67" customFormat="1" x14ac:dyDescent="0.25">
      <c r="A75" s="67" t="s">
        <v>131</v>
      </c>
      <c r="E75" s="73"/>
      <c r="F75" s="73"/>
      <c r="G75" s="73"/>
      <c r="H75" s="72"/>
      <c r="I75" s="72"/>
      <c r="J75" s="72"/>
      <c r="K75" s="72"/>
      <c r="L75" s="72"/>
      <c r="M75" s="72"/>
      <c r="N75" s="72"/>
      <c r="O75" s="72"/>
      <c r="P75" s="72"/>
      <c r="Q75" s="72"/>
      <c r="R75" s="72"/>
      <c r="S75" s="72"/>
      <c r="T75" s="72"/>
      <c r="U75" s="72"/>
      <c r="V75" s="72"/>
    </row>
    <row r="76" spans="1:22" s="63" customFormat="1" x14ac:dyDescent="0.25">
      <c r="A76" s="62" t="s">
        <v>94</v>
      </c>
      <c r="B76" s="62" t="s">
        <v>95</v>
      </c>
      <c r="C76" s="62" t="s">
        <v>40</v>
      </c>
      <c r="D76" s="62" t="s">
        <v>96</v>
      </c>
      <c r="E76" s="62" t="s">
        <v>97</v>
      </c>
      <c r="F76" s="62" t="s">
        <v>98</v>
      </c>
      <c r="G76" s="62" t="s">
        <v>99</v>
      </c>
      <c r="H76" s="62" t="s">
        <v>100</v>
      </c>
      <c r="I76" s="62" t="s">
        <v>101</v>
      </c>
      <c r="J76" s="62" t="s">
        <v>102</v>
      </c>
      <c r="K76" s="62" t="s">
        <v>103</v>
      </c>
      <c r="L76" s="62" t="s">
        <v>104</v>
      </c>
      <c r="M76" s="62" t="s">
        <v>83</v>
      </c>
    </row>
    <row r="77" spans="1:22" s="65" customFormat="1" x14ac:dyDescent="0.25">
      <c r="A77" s="64">
        <v>1</v>
      </c>
      <c r="B77" s="64">
        <v>0</v>
      </c>
      <c r="C77" s="64">
        <v>0</v>
      </c>
      <c r="D77" s="64">
        <v>1</v>
      </c>
      <c r="E77" s="64">
        <v>6</v>
      </c>
      <c r="F77" s="64">
        <v>5</v>
      </c>
      <c r="G77" s="64">
        <v>5</v>
      </c>
      <c r="H77" s="64">
        <v>9</v>
      </c>
      <c r="I77" s="64">
        <v>9</v>
      </c>
      <c r="J77" s="64">
        <v>15</v>
      </c>
      <c r="K77" s="64">
        <v>10</v>
      </c>
      <c r="L77" s="64">
        <v>6</v>
      </c>
      <c r="M77" s="64">
        <f>SUBTOTAL(9,A77:L77)</f>
        <v>67</v>
      </c>
    </row>
    <row r="78" spans="1:22" s="68" customFormat="1" x14ac:dyDescent="0.25">
      <c r="A78" s="66">
        <f>A77/$M$77</f>
        <v>1.4925373134328358E-2</v>
      </c>
      <c r="B78" s="66">
        <f t="shared" ref="B78:L78" si="13">B77/$M$77</f>
        <v>0</v>
      </c>
      <c r="C78" s="66">
        <f t="shared" si="13"/>
        <v>0</v>
      </c>
      <c r="D78" s="66">
        <f t="shared" si="13"/>
        <v>1.4925373134328358E-2</v>
      </c>
      <c r="E78" s="66">
        <f t="shared" si="13"/>
        <v>8.9552238805970144E-2</v>
      </c>
      <c r="F78" s="66">
        <f t="shared" si="13"/>
        <v>7.4626865671641784E-2</v>
      </c>
      <c r="G78" s="66">
        <f t="shared" si="13"/>
        <v>7.4626865671641784E-2</v>
      </c>
      <c r="H78" s="66">
        <f t="shared" si="13"/>
        <v>0.13432835820895522</v>
      </c>
      <c r="I78" s="66">
        <f t="shared" si="13"/>
        <v>0.13432835820895522</v>
      </c>
      <c r="J78" s="66">
        <f t="shared" si="13"/>
        <v>0.22388059701492538</v>
      </c>
      <c r="K78" s="66">
        <f t="shared" si="13"/>
        <v>0.14925373134328357</v>
      </c>
      <c r="L78" s="66">
        <f t="shared" si="13"/>
        <v>8.9552238805970144E-2</v>
      </c>
      <c r="M78" s="67"/>
    </row>
    <row r="79" spans="1:22" s="68" customFormat="1" x14ac:dyDescent="0.25">
      <c r="B79" s="68" t="s">
        <v>115</v>
      </c>
      <c r="C79" s="68" t="s">
        <v>116</v>
      </c>
      <c r="E79" s="69"/>
      <c r="F79" s="69"/>
      <c r="G79" s="69"/>
    </row>
    <row r="80" spans="1:22" s="68" customFormat="1" x14ac:dyDescent="0.25">
      <c r="A80" s="70" t="s">
        <v>92</v>
      </c>
      <c r="B80" s="70">
        <v>1</v>
      </c>
      <c r="C80" s="71">
        <f>B80/$B$92</f>
        <v>1.4925373134328358E-2</v>
      </c>
      <c r="E80" s="69"/>
      <c r="F80" s="69"/>
      <c r="G80" s="69"/>
    </row>
    <row r="81" spans="1:7" s="68" customFormat="1" x14ac:dyDescent="0.25">
      <c r="A81" s="70" t="s">
        <v>93</v>
      </c>
      <c r="B81" s="70">
        <v>0</v>
      </c>
      <c r="C81" s="71">
        <f t="shared" ref="C81:C91" si="14">B81/$B$92</f>
        <v>0</v>
      </c>
      <c r="E81" s="69"/>
      <c r="F81" s="69"/>
      <c r="G81" s="69"/>
    </row>
    <row r="82" spans="1:7" s="68" customFormat="1" x14ac:dyDescent="0.25">
      <c r="A82" s="70" t="s">
        <v>105</v>
      </c>
      <c r="B82" s="70">
        <v>0</v>
      </c>
      <c r="C82" s="71">
        <f t="shared" si="14"/>
        <v>0</v>
      </c>
      <c r="E82" s="69"/>
      <c r="F82" s="69"/>
      <c r="G82" s="69"/>
    </row>
    <row r="83" spans="1:7" s="68" customFormat="1" x14ac:dyDescent="0.25">
      <c r="A83" s="70" t="s">
        <v>106</v>
      </c>
      <c r="B83" s="70">
        <v>1</v>
      </c>
      <c r="C83" s="71">
        <f t="shared" si="14"/>
        <v>1.4925373134328358E-2</v>
      </c>
      <c r="E83" s="69"/>
      <c r="F83" s="69"/>
      <c r="G83" s="69"/>
    </row>
    <row r="84" spans="1:7" s="68" customFormat="1" x14ac:dyDescent="0.25">
      <c r="A84" s="70" t="s">
        <v>107</v>
      </c>
      <c r="B84" s="70">
        <v>6</v>
      </c>
      <c r="C84" s="71">
        <f t="shared" si="14"/>
        <v>8.9552238805970144E-2</v>
      </c>
      <c r="E84" s="69"/>
      <c r="F84" s="69"/>
      <c r="G84" s="69"/>
    </row>
    <row r="85" spans="1:7" s="68" customFormat="1" x14ac:dyDescent="0.25">
      <c r="A85" s="70" t="s">
        <v>108</v>
      </c>
      <c r="B85" s="70">
        <v>5</v>
      </c>
      <c r="C85" s="71">
        <f t="shared" si="14"/>
        <v>7.4626865671641784E-2</v>
      </c>
      <c r="E85" s="69"/>
      <c r="F85" s="69"/>
      <c r="G85" s="69"/>
    </row>
    <row r="86" spans="1:7" s="68" customFormat="1" x14ac:dyDescent="0.25">
      <c r="A86" s="70" t="s">
        <v>109</v>
      </c>
      <c r="B86" s="70">
        <v>5</v>
      </c>
      <c r="C86" s="71">
        <f t="shared" si="14"/>
        <v>7.4626865671641784E-2</v>
      </c>
      <c r="E86" s="69"/>
      <c r="F86" s="69"/>
      <c r="G86" s="69"/>
    </row>
    <row r="87" spans="1:7" s="68" customFormat="1" x14ac:dyDescent="0.25">
      <c r="A87" s="70" t="s">
        <v>110</v>
      </c>
      <c r="B87" s="70">
        <v>9</v>
      </c>
      <c r="C87" s="71">
        <f t="shared" si="14"/>
        <v>0.13432835820895522</v>
      </c>
      <c r="E87" s="69"/>
      <c r="F87" s="69"/>
      <c r="G87" s="69"/>
    </row>
    <row r="88" spans="1:7" s="68" customFormat="1" x14ac:dyDescent="0.25">
      <c r="A88" s="70" t="s">
        <v>111</v>
      </c>
      <c r="B88" s="70">
        <v>9</v>
      </c>
      <c r="C88" s="71">
        <f t="shared" si="14"/>
        <v>0.13432835820895522</v>
      </c>
      <c r="E88" s="69"/>
      <c r="F88" s="69"/>
      <c r="G88" s="69"/>
    </row>
    <row r="89" spans="1:7" s="68" customFormat="1" x14ac:dyDescent="0.25">
      <c r="A89" s="70" t="s">
        <v>112</v>
      </c>
      <c r="B89" s="70">
        <v>15</v>
      </c>
      <c r="C89" s="71">
        <f t="shared" si="14"/>
        <v>0.22388059701492538</v>
      </c>
      <c r="E89" s="69"/>
      <c r="F89" s="69"/>
      <c r="G89" s="69"/>
    </row>
    <row r="90" spans="1:7" s="68" customFormat="1" x14ac:dyDescent="0.25">
      <c r="A90" s="70" t="s">
        <v>113</v>
      </c>
      <c r="B90" s="70">
        <v>10</v>
      </c>
      <c r="C90" s="71">
        <f t="shared" si="14"/>
        <v>0.14925373134328357</v>
      </c>
      <c r="E90" s="69"/>
      <c r="F90" s="69"/>
      <c r="G90" s="69"/>
    </row>
    <row r="91" spans="1:7" s="68" customFormat="1" x14ac:dyDescent="0.25">
      <c r="A91" s="70" t="s">
        <v>114</v>
      </c>
      <c r="B91" s="70">
        <v>6</v>
      </c>
      <c r="C91" s="71">
        <f t="shared" si="14"/>
        <v>8.9552238805970144E-2</v>
      </c>
      <c r="E91" s="69"/>
      <c r="F91" s="69"/>
      <c r="G91" s="69"/>
    </row>
    <row r="92" spans="1:7" s="68" customFormat="1" x14ac:dyDescent="0.25">
      <c r="B92" s="68">
        <f>SUBTOTAL(9,B80:B91)</f>
        <v>67</v>
      </c>
      <c r="E92" s="69"/>
      <c r="F92" s="69"/>
      <c r="G92" s="69"/>
    </row>
    <row r="93" spans="1:7" s="68" customFormat="1" x14ac:dyDescent="0.25">
      <c r="E93" s="69"/>
      <c r="F93" s="69"/>
      <c r="G93" s="69"/>
    </row>
    <row r="94" spans="1:7" s="68" customFormat="1" x14ac:dyDescent="0.25">
      <c r="E94" s="69"/>
      <c r="F94" s="69"/>
      <c r="G94" s="69"/>
    </row>
    <row r="95" spans="1:7" s="68" customFormat="1" x14ac:dyDescent="0.25">
      <c r="E95" s="69"/>
      <c r="F95" s="69"/>
      <c r="G95" s="69"/>
    </row>
    <row r="96" spans="1:7" s="68" customFormat="1" x14ac:dyDescent="0.25">
      <c r="E96" s="69"/>
      <c r="F96" s="69"/>
      <c r="G96" s="69"/>
    </row>
    <row r="97" spans="5:7" s="68" customFormat="1" x14ac:dyDescent="0.25">
      <c r="E97" s="69"/>
      <c r="F97" s="69"/>
      <c r="G97" s="69"/>
    </row>
    <row r="98" spans="5:7" s="68" customFormat="1" x14ac:dyDescent="0.25">
      <c r="E98" s="69"/>
      <c r="F98" s="69"/>
      <c r="G98" s="69"/>
    </row>
    <row r="99" spans="5:7" s="68" customFormat="1" x14ac:dyDescent="0.25">
      <c r="E99" s="69"/>
      <c r="F99" s="69"/>
      <c r="G99" s="69"/>
    </row>
    <row r="100" spans="5:7" s="68" customFormat="1" x14ac:dyDescent="0.25">
      <c r="E100" s="69"/>
      <c r="F100" s="69"/>
      <c r="G100" s="69"/>
    </row>
    <row r="101" spans="5:7" s="68" customFormat="1" x14ac:dyDescent="0.25">
      <c r="E101" s="69"/>
      <c r="F101" s="69"/>
      <c r="G101" s="69"/>
    </row>
    <row r="102" spans="5:7" s="68" customFormat="1" x14ac:dyDescent="0.25">
      <c r="E102" s="69"/>
      <c r="F102" s="69"/>
      <c r="G102" s="69"/>
    </row>
    <row r="103" spans="5:7" s="68" customFormat="1" x14ac:dyDescent="0.25">
      <c r="E103" s="69"/>
      <c r="F103" s="69"/>
      <c r="G103" s="69"/>
    </row>
    <row r="104" spans="5:7" s="68" customFormat="1" x14ac:dyDescent="0.25">
      <c r="E104" s="69"/>
      <c r="F104" s="69"/>
      <c r="G104" s="69"/>
    </row>
    <row r="105" spans="5:7" s="68" customFormat="1" x14ac:dyDescent="0.25">
      <c r="E105" s="69"/>
      <c r="F105" s="69"/>
      <c r="G105" s="69"/>
    </row>
    <row r="106" spans="5:7" s="68" customFormat="1" x14ac:dyDescent="0.25">
      <c r="E106" s="69"/>
      <c r="F106" s="69"/>
      <c r="G106" s="69"/>
    </row>
    <row r="107" spans="5:7" s="68" customFormat="1" x14ac:dyDescent="0.25">
      <c r="E107" s="69"/>
      <c r="F107" s="69"/>
      <c r="G107" s="69"/>
    </row>
    <row r="108" spans="5:7" s="68" customFormat="1" x14ac:dyDescent="0.25">
      <c r="E108" s="69"/>
      <c r="F108" s="69"/>
      <c r="G108" s="69"/>
    </row>
    <row r="109" spans="5:7" s="68" customFormat="1" x14ac:dyDescent="0.25">
      <c r="E109" s="69"/>
      <c r="F109" s="69"/>
      <c r="G109" s="69"/>
    </row>
    <row r="110" spans="5:7" s="68" customFormat="1" x14ac:dyDescent="0.25">
      <c r="E110" s="69"/>
      <c r="F110" s="69"/>
      <c r="G110" s="69"/>
    </row>
    <row r="111" spans="5:7" s="68" customFormat="1" x14ac:dyDescent="0.25">
      <c r="E111" s="69"/>
      <c r="F111" s="69"/>
      <c r="G111" s="69"/>
    </row>
    <row r="112" spans="5:7" s="68" customFormat="1" x14ac:dyDescent="0.25">
      <c r="E112" s="69"/>
      <c r="F112" s="69"/>
      <c r="G112" s="69"/>
    </row>
    <row r="113" spans="5:7" s="68" customFormat="1" x14ac:dyDescent="0.25">
      <c r="E113" s="69"/>
      <c r="F113" s="69"/>
      <c r="G113" s="69"/>
    </row>
    <row r="114" spans="5:7" s="68" customFormat="1" x14ac:dyDescent="0.25">
      <c r="E114" s="69"/>
      <c r="F114" s="69"/>
      <c r="G114" s="69"/>
    </row>
    <row r="115" spans="5:7" s="68" customFormat="1" x14ac:dyDescent="0.25">
      <c r="E115" s="69"/>
      <c r="F115" s="69"/>
      <c r="G115" s="69"/>
    </row>
    <row r="116" spans="5:7" s="68" customFormat="1" x14ac:dyDescent="0.25">
      <c r="E116" s="69"/>
      <c r="F116" s="69"/>
      <c r="G116" s="69"/>
    </row>
    <row r="117" spans="5:7" s="68" customFormat="1" x14ac:dyDescent="0.25">
      <c r="E117" s="69"/>
      <c r="F117" s="69"/>
      <c r="G117" s="69"/>
    </row>
    <row r="118" spans="5:7" s="68" customFormat="1" x14ac:dyDescent="0.25">
      <c r="E118" s="69"/>
      <c r="F118" s="69"/>
      <c r="G118" s="69"/>
    </row>
    <row r="119" spans="5:7" s="68" customFormat="1" x14ac:dyDescent="0.25">
      <c r="E119" s="69"/>
      <c r="F119" s="69"/>
      <c r="G119" s="69"/>
    </row>
    <row r="120" spans="5:7" s="68" customFormat="1" x14ac:dyDescent="0.25">
      <c r="E120" s="69"/>
      <c r="F120" s="69"/>
      <c r="G120" s="69"/>
    </row>
    <row r="121" spans="5:7" s="68" customFormat="1" x14ac:dyDescent="0.25">
      <c r="E121" s="69"/>
      <c r="F121" s="69"/>
      <c r="G121" s="69"/>
    </row>
    <row r="122" spans="5:7" s="68" customFormat="1" x14ac:dyDescent="0.25">
      <c r="E122" s="69"/>
      <c r="F122" s="69"/>
      <c r="G122" s="69"/>
    </row>
    <row r="123" spans="5:7" s="68" customFormat="1" x14ac:dyDescent="0.25">
      <c r="E123" s="69"/>
      <c r="F123" s="69"/>
      <c r="G123" s="69"/>
    </row>
    <row r="124" spans="5:7" s="68" customFormat="1" x14ac:dyDescent="0.25">
      <c r="E124" s="69"/>
      <c r="F124" s="69"/>
      <c r="G124" s="69"/>
    </row>
    <row r="125" spans="5:7" s="68" customFormat="1" x14ac:dyDescent="0.25">
      <c r="E125" s="69"/>
      <c r="F125" s="69"/>
      <c r="G125" s="69"/>
    </row>
    <row r="126" spans="5:7" s="68" customFormat="1" x14ac:dyDescent="0.25">
      <c r="E126" s="69"/>
      <c r="F126" s="69"/>
      <c r="G126" s="69"/>
    </row>
    <row r="127" spans="5:7" s="68" customFormat="1" x14ac:dyDescent="0.25">
      <c r="E127" s="69"/>
      <c r="F127" s="69"/>
      <c r="G127" s="69"/>
    </row>
    <row r="128" spans="5:7" s="68" customFormat="1" x14ac:dyDescent="0.25">
      <c r="E128" s="69"/>
      <c r="F128" s="69"/>
      <c r="G128" s="69"/>
    </row>
    <row r="129" spans="5:7" s="68" customFormat="1" x14ac:dyDescent="0.25">
      <c r="E129" s="69"/>
      <c r="F129" s="69"/>
      <c r="G129" s="69"/>
    </row>
    <row r="130" spans="5:7" s="68" customFormat="1" x14ac:dyDescent="0.25">
      <c r="E130" s="69"/>
      <c r="F130" s="69"/>
      <c r="G130" s="69"/>
    </row>
    <row r="131" spans="5:7" s="68" customFormat="1" x14ac:dyDescent="0.25">
      <c r="E131" s="69"/>
      <c r="F131" s="69"/>
      <c r="G131" s="69"/>
    </row>
    <row r="132" spans="5:7" s="68" customFormat="1" x14ac:dyDescent="0.25">
      <c r="E132" s="69"/>
      <c r="F132" s="69"/>
      <c r="G132" s="69"/>
    </row>
    <row r="133" spans="5:7" s="68" customFormat="1" x14ac:dyDescent="0.25">
      <c r="E133" s="69"/>
      <c r="F133" s="69"/>
      <c r="G133" s="69"/>
    </row>
    <row r="134" spans="5:7" s="68" customFormat="1" x14ac:dyDescent="0.25">
      <c r="E134" s="69"/>
      <c r="F134" s="69"/>
      <c r="G134" s="69"/>
    </row>
    <row r="135" spans="5:7" s="68" customFormat="1" x14ac:dyDescent="0.25">
      <c r="E135" s="69"/>
      <c r="F135" s="69"/>
      <c r="G135" s="69"/>
    </row>
    <row r="136" spans="5:7" s="68" customFormat="1" x14ac:dyDescent="0.25">
      <c r="E136" s="69"/>
      <c r="F136" s="69"/>
      <c r="G136" s="69"/>
    </row>
    <row r="137" spans="5:7" s="68" customFormat="1" x14ac:dyDescent="0.25">
      <c r="E137" s="69"/>
      <c r="F137" s="69"/>
      <c r="G137" s="69"/>
    </row>
    <row r="138" spans="5:7" s="68" customFormat="1" x14ac:dyDescent="0.25">
      <c r="E138" s="69"/>
      <c r="F138" s="69"/>
      <c r="G138" s="69"/>
    </row>
    <row r="139" spans="5:7" s="68" customFormat="1" x14ac:dyDescent="0.25">
      <c r="E139" s="69"/>
      <c r="F139" s="69"/>
      <c r="G139" s="69"/>
    </row>
    <row r="140" spans="5:7" s="68" customFormat="1" x14ac:dyDescent="0.25">
      <c r="E140" s="69"/>
      <c r="F140" s="69"/>
      <c r="G140" s="69"/>
    </row>
    <row r="141" spans="5:7" s="68" customFormat="1" x14ac:dyDescent="0.25">
      <c r="E141" s="69"/>
      <c r="F141" s="69"/>
      <c r="G141" s="69"/>
    </row>
    <row r="142" spans="5:7" s="68" customFormat="1" x14ac:dyDescent="0.25">
      <c r="E142" s="69"/>
      <c r="F142" s="69"/>
      <c r="G142" s="69"/>
    </row>
    <row r="143" spans="5:7" s="68" customFormat="1" x14ac:dyDescent="0.25">
      <c r="E143" s="69"/>
      <c r="F143" s="69"/>
      <c r="G143" s="69"/>
    </row>
    <row r="144" spans="5:7" s="68" customFormat="1" x14ac:dyDescent="0.25">
      <c r="E144" s="69"/>
      <c r="F144" s="69"/>
      <c r="G144" s="69"/>
    </row>
    <row r="145" spans="5:7" s="68" customFormat="1" x14ac:dyDescent="0.25">
      <c r="E145" s="69"/>
      <c r="F145" s="69"/>
      <c r="G145" s="69"/>
    </row>
    <row r="146" spans="5:7" s="68" customFormat="1" x14ac:dyDescent="0.25">
      <c r="E146" s="69"/>
      <c r="F146" s="69"/>
      <c r="G146" s="69"/>
    </row>
    <row r="147" spans="5:7" s="68" customFormat="1" x14ac:dyDescent="0.25">
      <c r="E147" s="69"/>
      <c r="F147" s="69"/>
      <c r="G147" s="69"/>
    </row>
    <row r="148" spans="5:7" s="68" customFormat="1" x14ac:dyDescent="0.25">
      <c r="E148" s="69"/>
      <c r="F148" s="69"/>
      <c r="G148" s="69"/>
    </row>
    <row r="149" spans="5:7" s="68" customFormat="1" x14ac:dyDescent="0.25">
      <c r="E149" s="69"/>
      <c r="F149" s="69"/>
      <c r="G149" s="69"/>
    </row>
    <row r="150" spans="5:7" s="68" customFormat="1" x14ac:dyDescent="0.25">
      <c r="E150" s="69"/>
      <c r="F150" s="69"/>
      <c r="G150" s="69"/>
    </row>
    <row r="151" spans="5:7" s="68" customFormat="1" x14ac:dyDescent="0.25">
      <c r="E151" s="69"/>
      <c r="F151" s="69"/>
      <c r="G151" s="69"/>
    </row>
    <row r="152" spans="5:7" s="68" customFormat="1" x14ac:dyDescent="0.25">
      <c r="E152" s="69"/>
      <c r="F152" s="69"/>
      <c r="G152" s="69"/>
    </row>
    <row r="153" spans="5:7" s="68" customFormat="1" x14ac:dyDescent="0.25">
      <c r="E153" s="69"/>
      <c r="F153" s="69"/>
      <c r="G153" s="69"/>
    </row>
    <row r="154" spans="5:7" s="68" customFormat="1" x14ac:dyDescent="0.25">
      <c r="E154" s="69"/>
      <c r="F154" s="69"/>
      <c r="G154" s="69"/>
    </row>
    <row r="155" spans="5:7" s="68" customFormat="1" x14ac:dyDescent="0.25">
      <c r="E155" s="69"/>
      <c r="F155" s="69"/>
      <c r="G155" s="69"/>
    </row>
    <row r="156" spans="5:7" s="68" customFormat="1" x14ac:dyDescent="0.25">
      <c r="E156" s="69"/>
      <c r="F156" s="69"/>
      <c r="G156" s="69"/>
    </row>
    <row r="157" spans="5:7" s="68" customFormat="1" x14ac:dyDescent="0.25">
      <c r="E157" s="69"/>
      <c r="F157" s="69"/>
      <c r="G157" s="69"/>
    </row>
    <row r="158" spans="5:7" s="68" customFormat="1" x14ac:dyDescent="0.25">
      <c r="E158" s="69"/>
      <c r="F158" s="69"/>
      <c r="G158" s="69"/>
    </row>
    <row r="159" spans="5:7" s="68" customFormat="1" x14ac:dyDescent="0.25">
      <c r="E159" s="69"/>
      <c r="F159" s="69"/>
      <c r="G159" s="69"/>
    </row>
    <row r="160" spans="5:7" s="68" customFormat="1" x14ac:dyDescent="0.25">
      <c r="E160" s="69"/>
      <c r="F160" s="69"/>
      <c r="G160" s="69"/>
    </row>
    <row r="161" spans="5:7" s="68" customFormat="1" x14ac:dyDescent="0.25">
      <c r="E161" s="69"/>
      <c r="F161" s="69"/>
      <c r="G161" s="69"/>
    </row>
    <row r="162" spans="5:7" s="68" customFormat="1" x14ac:dyDescent="0.25">
      <c r="E162" s="69"/>
      <c r="F162" s="69"/>
      <c r="G162" s="69"/>
    </row>
    <row r="163" spans="5:7" s="68" customFormat="1" x14ac:dyDescent="0.25">
      <c r="E163" s="69"/>
      <c r="F163" s="69"/>
      <c r="G163" s="69"/>
    </row>
    <row r="164" spans="5:7" s="68" customFormat="1" x14ac:dyDescent="0.25">
      <c r="E164" s="69"/>
      <c r="F164" s="69"/>
      <c r="G164" s="69"/>
    </row>
    <row r="165" spans="5:7" s="68" customFormat="1" x14ac:dyDescent="0.25">
      <c r="E165" s="69"/>
      <c r="F165" s="69"/>
      <c r="G165" s="69"/>
    </row>
    <row r="166" spans="5:7" s="68" customFormat="1" x14ac:dyDescent="0.25">
      <c r="E166" s="69"/>
      <c r="F166" s="69"/>
      <c r="G166" s="69"/>
    </row>
    <row r="167" spans="5:7" s="68" customFormat="1" x14ac:dyDescent="0.25">
      <c r="E167" s="69"/>
      <c r="F167" s="69"/>
      <c r="G167" s="69"/>
    </row>
    <row r="168" spans="5:7" s="68" customFormat="1" x14ac:dyDescent="0.25">
      <c r="E168" s="69"/>
      <c r="F168" s="69"/>
      <c r="G168" s="69"/>
    </row>
    <row r="169" spans="5:7" s="68" customFormat="1" x14ac:dyDescent="0.25">
      <c r="E169" s="69"/>
      <c r="F169" s="69"/>
      <c r="G169" s="69"/>
    </row>
    <row r="170" spans="5:7" s="68" customFormat="1" x14ac:dyDescent="0.25">
      <c r="E170" s="69"/>
      <c r="F170" s="69"/>
      <c r="G170" s="69"/>
    </row>
    <row r="171" spans="5:7" s="68" customFormat="1" x14ac:dyDescent="0.25">
      <c r="E171" s="69"/>
      <c r="F171" s="69"/>
      <c r="G171" s="69"/>
    </row>
    <row r="172" spans="5:7" s="68" customFormat="1" x14ac:dyDescent="0.25">
      <c r="E172" s="69"/>
      <c r="F172" s="69"/>
      <c r="G172" s="69"/>
    </row>
    <row r="173" spans="5:7" s="68" customFormat="1" x14ac:dyDescent="0.25">
      <c r="E173" s="69"/>
      <c r="F173" s="69"/>
      <c r="G173" s="69"/>
    </row>
    <row r="174" spans="5:7" s="68" customFormat="1" x14ac:dyDescent="0.25">
      <c r="E174" s="69"/>
      <c r="F174" s="69"/>
      <c r="G174" s="69"/>
    </row>
    <row r="175" spans="5:7" s="68" customFormat="1" x14ac:dyDescent="0.25">
      <c r="E175" s="69"/>
      <c r="F175" s="69"/>
      <c r="G175" s="69"/>
    </row>
    <row r="176" spans="5:7" s="68" customFormat="1" x14ac:dyDescent="0.25">
      <c r="E176" s="69"/>
      <c r="F176" s="69"/>
      <c r="G176" s="69"/>
    </row>
    <row r="177" spans="5:7" s="68" customFormat="1" x14ac:dyDescent="0.25">
      <c r="E177" s="69"/>
      <c r="F177" s="69"/>
      <c r="G177" s="69"/>
    </row>
    <row r="178" spans="5:7" s="68" customFormat="1" x14ac:dyDescent="0.25">
      <c r="E178" s="69"/>
      <c r="F178" s="69"/>
      <c r="G178" s="69"/>
    </row>
    <row r="179" spans="5:7" s="68" customFormat="1" x14ac:dyDescent="0.25">
      <c r="E179" s="69"/>
      <c r="F179" s="69"/>
      <c r="G179" s="69"/>
    </row>
    <row r="180" spans="5:7" s="68" customFormat="1" x14ac:dyDescent="0.25">
      <c r="E180" s="69"/>
      <c r="F180" s="69"/>
      <c r="G180" s="69"/>
    </row>
    <row r="181" spans="5:7" s="68" customFormat="1" x14ac:dyDescent="0.25">
      <c r="E181" s="69"/>
      <c r="F181" s="69"/>
      <c r="G181" s="69"/>
    </row>
    <row r="182" spans="5:7" s="68" customFormat="1" x14ac:dyDescent="0.25">
      <c r="E182" s="69"/>
      <c r="F182" s="69"/>
      <c r="G182" s="69"/>
    </row>
    <row r="183" spans="5:7" s="68" customFormat="1" x14ac:dyDescent="0.25">
      <c r="E183" s="69"/>
      <c r="F183" s="69"/>
      <c r="G183" s="69"/>
    </row>
    <row r="184" spans="5:7" s="68" customFormat="1" x14ac:dyDescent="0.25">
      <c r="E184" s="69"/>
      <c r="F184" s="69"/>
      <c r="G184" s="69"/>
    </row>
    <row r="185" spans="5:7" s="68" customFormat="1" x14ac:dyDescent="0.25">
      <c r="E185" s="69"/>
      <c r="F185" s="69"/>
      <c r="G185" s="69"/>
    </row>
    <row r="186" spans="5:7" s="68" customFormat="1" x14ac:dyDescent="0.25">
      <c r="E186" s="69"/>
      <c r="F186" s="69"/>
      <c r="G186" s="69"/>
    </row>
    <row r="187" spans="5:7" s="68" customFormat="1" x14ac:dyDescent="0.25">
      <c r="E187" s="69"/>
      <c r="F187" s="69"/>
      <c r="G187" s="69"/>
    </row>
    <row r="188" spans="5:7" s="68" customFormat="1" x14ac:dyDescent="0.25">
      <c r="E188" s="69"/>
      <c r="F188" s="69"/>
      <c r="G188" s="69"/>
    </row>
    <row r="189" spans="5:7" s="68" customFormat="1" x14ac:dyDescent="0.25">
      <c r="E189" s="69"/>
      <c r="F189" s="69"/>
      <c r="G189" s="69"/>
    </row>
    <row r="190" spans="5:7" s="68" customFormat="1" x14ac:dyDescent="0.25">
      <c r="E190" s="69"/>
      <c r="F190" s="69"/>
      <c r="G190" s="69"/>
    </row>
    <row r="191" spans="5:7" s="68" customFormat="1" x14ac:dyDescent="0.25">
      <c r="E191" s="69"/>
      <c r="F191" s="69"/>
      <c r="G191" s="69"/>
    </row>
    <row r="192" spans="5:7" s="68" customFormat="1" x14ac:dyDescent="0.25">
      <c r="E192" s="69"/>
      <c r="F192" s="69"/>
      <c r="G192" s="69"/>
    </row>
    <row r="193" spans="5:7" s="68" customFormat="1" x14ac:dyDescent="0.25">
      <c r="E193" s="69"/>
      <c r="F193" s="69"/>
      <c r="G193" s="69"/>
    </row>
    <row r="194" spans="5:7" s="68" customFormat="1" x14ac:dyDescent="0.25">
      <c r="E194" s="69"/>
      <c r="F194" s="69"/>
      <c r="G194" s="69"/>
    </row>
    <row r="195" spans="5:7" s="68" customFormat="1" x14ac:dyDescent="0.25">
      <c r="E195" s="69"/>
      <c r="F195" s="69"/>
      <c r="G195" s="69"/>
    </row>
    <row r="196" spans="5:7" s="68" customFormat="1" x14ac:dyDescent="0.25">
      <c r="E196" s="69"/>
      <c r="F196" s="69"/>
      <c r="G196" s="69"/>
    </row>
    <row r="197" spans="5:7" s="68" customFormat="1" x14ac:dyDescent="0.25">
      <c r="E197" s="69"/>
      <c r="F197" s="69"/>
      <c r="G197" s="69"/>
    </row>
    <row r="198" spans="5:7" s="68" customFormat="1" x14ac:dyDescent="0.25">
      <c r="E198" s="69"/>
      <c r="F198" s="69"/>
      <c r="G198" s="69"/>
    </row>
    <row r="199" spans="5:7" s="68" customFormat="1" x14ac:dyDescent="0.25">
      <c r="E199" s="69"/>
      <c r="F199" s="69"/>
      <c r="G199" s="69"/>
    </row>
    <row r="200" spans="5:7" s="68" customFormat="1" x14ac:dyDescent="0.25">
      <c r="E200" s="69"/>
      <c r="F200" s="69"/>
      <c r="G200" s="69"/>
    </row>
    <row r="201" spans="5:7" s="68" customFormat="1" x14ac:dyDescent="0.25">
      <c r="E201" s="69"/>
      <c r="F201" s="69"/>
      <c r="G201" s="69"/>
    </row>
    <row r="202" spans="5:7" s="68" customFormat="1" x14ac:dyDescent="0.25">
      <c r="E202" s="69"/>
      <c r="F202" s="69"/>
      <c r="G202" s="69"/>
    </row>
    <row r="203" spans="5:7" s="68" customFormat="1" x14ac:dyDescent="0.25">
      <c r="E203" s="69"/>
      <c r="F203" s="69"/>
      <c r="G203" s="69"/>
    </row>
    <row r="204" spans="5:7" s="68" customFormat="1" x14ac:dyDescent="0.25">
      <c r="E204" s="69"/>
      <c r="F204" s="69"/>
      <c r="G204" s="69"/>
    </row>
    <row r="205" spans="5:7" s="68" customFormat="1" x14ac:dyDescent="0.25">
      <c r="E205" s="69"/>
      <c r="F205" s="69"/>
      <c r="G205" s="69"/>
    </row>
    <row r="206" spans="5:7" s="68" customFormat="1" x14ac:dyDescent="0.25">
      <c r="E206" s="69"/>
      <c r="F206" s="69"/>
      <c r="G206" s="69"/>
    </row>
    <row r="207" spans="5:7" s="68" customFormat="1" x14ac:dyDescent="0.25">
      <c r="E207" s="69"/>
      <c r="F207" s="69"/>
      <c r="G207" s="69"/>
    </row>
    <row r="208" spans="5:7" s="68" customFormat="1" x14ac:dyDescent="0.25">
      <c r="E208" s="69"/>
      <c r="F208" s="69"/>
      <c r="G208" s="69"/>
    </row>
    <row r="209" spans="5:7" s="68" customFormat="1" x14ac:dyDescent="0.25">
      <c r="E209" s="69"/>
      <c r="F209" s="69"/>
      <c r="G209" s="69"/>
    </row>
    <row r="210" spans="5:7" s="68" customFormat="1" x14ac:dyDescent="0.25">
      <c r="E210" s="69"/>
      <c r="F210" s="69"/>
      <c r="G210" s="69"/>
    </row>
    <row r="211" spans="5:7" s="68" customFormat="1" x14ac:dyDescent="0.25">
      <c r="E211" s="69"/>
      <c r="F211" s="69"/>
      <c r="G211" s="69"/>
    </row>
    <row r="212" spans="5:7" s="68" customFormat="1" x14ac:dyDescent="0.25">
      <c r="E212" s="69"/>
      <c r="F212" s="69"/>
      <c r="G212" s="69"/>
    </row>
    <row r="213" spans="5:7" s="68" customFormat="1" x14ac:dyDescent="0.25">
      <c r="E213" s="69"/>
      <c r="F213" s="69"/>
      <c r="G213" s="69"/>
    </row>
    <row r="214" spans="5:7" s="68" customFormat="1" x14ac:dyDescent="0.25">
      <c r="E214" s="69"/>
      <c r="F214" s="69"/>
      <c r="G214" s="69"/>
    </row>
    <row r="215" spans="5:7" s="68" customFormat="1" x14ac:dyDescent="0.25">
      <c r="E215" s="69"/>
      <c r="F215" s="69"/>
      <c r="G215" s="69"/>
    </row>
    <row r="216" spans="5:7" s="68" customFormat="1" x14ac:dyDescent="0.25">
      <c r="E216" s="69"/>
      <c r="F216" s="69"/>
      <c r="G216" s="69"/>
    </row>
    <row r="217" spans="5:7" s="68" customFormat="1" x14ac:dyDescent="0.25">
      <c r="E217" s="69"/>
      <c r="F217" s="69"/>
      <c r="G217" s="69"/>
    </row>
    <row r="218" spans="5:7" s="68" customFormat="1" x14ac:dyDescent="0.25">
      <c r="E218" s="69"/>
      <c r="F218" s="69"/>
      <c r="G218" s="69"/>
    </row>
    <row r="219" spans="5:7" s="68" customFormat="1" x14ac:dyDescent="0.25">
      <c r="E219" s="69"/>
      <c r="F219" s="69"/>
      <c r="G219" s="69"/>
    </row>
    <row r="220" spans="5:7" s="68" customFormat="1" x14ac:dyDescent="0.25">
      <c r="E220" s="69"/>
      <c r="F220" s="69"/>
      <c r="G220" s="69"/>
    </row>
    <row r="221" spans="5:7" s="68" customFormat="1" x14ac:dyDescent="0.25">
      <c r="E221" s="69"/>
      <c r="F221" s="69"/>
      <c r="G221" s="69"/>
    </row>
    <row r="222" spans="5:7" s="68" customFormat="1" x14ac:dyDescent="0.25">
      <c r="E222" s="69"/>
      <c r="F222" s="69"/>
      <c r="G222" s="69"/>
    </row>
    <row r="223" spans="5:7" s="68" customFormat="1" x14ac:dyDescent="0.25">
      <c r="E223" s="69"/>
      <c r="F223" s="69"/>
      <c r="G223" s="69"/>
    </row>
    <row r="224" spans="5:7" s="68" customFormat="1" x14ac:dyDescent="0.25">
      <c r="E224" s="69"/>
      <c r="F224" s="69"/>
      <c r="G224" s="69"/>
    </row>
    <row r="225" spans="5:7" s="68" customFormat="1" x14ac:dyDescent="0.25">
      <c r="E225" s="69"/>
      <c r="F225" s="69"/>
      <c r="G225" s="69"/>
    </row>
    <row r="226" spans="5:7" s="68" customFormat="1" x14ac:dyDescent="0.25">
      <c r="E226" s="69"/>
      <c r="F226" s="69"/>
      <c r="G226" s="69"/>
    </row>
    <row r="227" spans="5:7" s="68" customFormat="1" x14ac:dyDescent="0.25">
      <c r="E227" s="69"/>
      <c r="F227" s="69"/>
      <c r="G227" s="69"/>
    </row>
    <row r="228" spans="5:7" s="68" customFormat="1" x14ac:dyDescent="0.25">
      <c r="E228" s="69"/>
      <c r="F228" s="69"/>
      <c r="G228" s="69"/>
    </row>
    <row r="229" spans="5:7" s="68" customFormat="1" x14ac:dyDescent="0.25">
      <c r="E229" s="69"/>
      <c r="F229" s="69"/>
      <c r="G229" s="69"/>
    </row>
    <row r="230" spans="5:7" s="68" customFormat="1" x14ac:dyDescent="0.25">
      <c r="E230" s="69"/>
      <c r="F230" s="69"/>
      <c r="G230" s="69"/>
    </row>
    <row r="231" spans="5:7" s="68" customFormat="1" x14ac:dyDescent="0.25">
      <c r="E231" s="69"/>
      <c r="F231" s="69"/>
      <c r="G231" s="69"/>
    </row>
    <row r="232" spans="5:7" s="68" customFormat="1" x14ac:dyDescent="0.25">
      <c r="E232" s="69"/>
      <c r="F232" s="69"/>
      <c r="G232" s="69"/>
    </row>
    <row r="233" spans="5:7" s="68" customFormat="1" x14ac:dyDescent="0.25">
      <c r="E233" s="69"/>
      <c r="F233" s="69"/>
      <c r="G233" s="69"/>
    </row>
    <row r="234" spans="5:7" s="68" customFormat="1" x14ac:dyDescent="0.25">
      <c r="E234" s="69"/>
      <c r="F234" s="69"/>
      <c r="G234" s="69"/>
    </row>
    <row r="235" spans="5:7" s="68" customFormat="1" x14ac:dyDescent="0.25">
      <c r="E235" s="69"/>
      <c r="F235" s="69"/>
      <c r="G235" s="69"/>
    </row>
    <row r="236" spans="5:7" s="68" customFormat="1" x14ac:dyDescent="0.25">
      <c r="E236" s="69"/>
      <c r="F236" s="69"/>
      <c r="G236" s="69"/>
    </row>
    <row r="237" spans="5:7" s="68" customFormat="1" x14ac:dyDescent="0.25">
      <c r="E237" s="69"/>
      <c r="F237" s="69"/>
      <c r="G237" s="69"/>
    </row>
    <row r="238" spans="5:7" s="68" customFormat="1" x14ac:dyDescent="0.25">
      <c r="E238" s="69"/>
      <c r="F238" s="69"/>
      <c r="G238" s="69"/>
    </row>
    <row r="239" spans="5:7" s="68" customFormat="1" x14ac:dyDescent="0.25">
      <c r="E239" s="69"/>
      <c r="F239" s="69"/>
      <c r="G239" s="69"/>
    </row>
    <row r="240" spans="5:7" s="68" customFormat="1" x14ac:dyDescent="0.25">
      <c r="E240" s="69"/>
      <c r="F240" s="69"/>
      <c r="G240" s="69"/>
    </row>
    <row r="241" spans="5:7" s="68" customFormat="1" x14ac:dyDescent="0.25">
      <c r="E241" s="69"/>
      <c r="F241" s="69"/>
      <c r="G241" s="69"/>
    </row>
    <row r="242" spans="5:7" s="68" customFormat="1" x14ac:dyDescent="0.25">
      <c r="E242" s="69"/>
      <c r="F242" s="69"/>
      <c r="G242" s="69"/>
    </row>
    <row r="243" spans="5:7" s="68" customFormat="1" x14ac:dyDescent="0.25">
      <c r="E243" s="69"/>
      <c r="F243" s="69"/>
      <c r="G243" s="69"/>
    </row>
    <row r="244" spans="5:7" s="68" customFormat="1" x14ac:dyDescent="0.25">
      <c r="E244" s="69"/>
      <c r="F244" s="69"/>
      <c r="G244" s="69"/>
    </row>
    <row r="245" spans="5:7" s="68" customFormat="1" x14ac:dyDescent="0.25">
      <c r="E245" s="69"/>
      <c r="F245" s="69"/>
      <c r="G245" s="69"/>
    </row>
    <row r="246" spans="5:7" s="68" customFormat="1" x14ac:dyDescent="0.25">
      <c r="E246" s="69"/>
      <c r="F246" s="69"/>
      <c r="G246" s="69"/>
    </row>
    <row r="247" spans="5:7" s="68" customFormat="1" x14ac:dyDescent="0.25">
      <c r="E247" s="69"/>
      <c r="F247" s="69"/>
      <c r="G247" s="69"/>
    </row>
    <row r="248" spans="5:7" s="68" customFormat="1" x14ac:dyDescent="0.25">
      <c r="E248" s="69"/>
      <c r="F248" s="69"/>
      <c r="G248" s="69"/>
    </row>
    <row r="249" spans="5:7" s="68" customFormat="1" x14ac:dyDescent="0.25">
      <c r="E249" s="69"/>
      <c r="F249" s="69"/>
      <c r="G249" s="69"/>
    </row>
    <row r="250" spans="5:7" s="68" customFormat="1" x14ac:dyDescent="0.25">
      <c r="E250" s="69"/>
      <c r="F250" s="69"/>
      <c r="G250" s="69"/>
    </row>
    <row r="251" spans="5:7" s="68" customFormat="1" x14ac:dyDescent="0.25">
      <c r="E251" s="69"/>
      <c r="F251" s="69"/>
      <c r="G251" s="69"/>
    </row>
    <row r="252" spans="5:7" s="68" customFormat="1" x14ac:dyDescent="0.25">
      <c r="E252" s="69"/>
      <c r="F252" s="69"/>
      <c r="G252" s="69"/>
    </row>
    <row r="253" spans="5:7" s="68" customFormat="1" x14ac:dyDescent="0.25">
      <c r="E253" s="69"/>
      <c r="F253" s="69"/>
      <c r="G253" s="69"/>
    </row>
    <row r="254" spans="5:7" s="68" customFormat="1" x14ac:dyDescent="0.25">
      <c r="E254" s="69"/>
      <c r="F254" s="69"/>
      <c r="G254" s="69"/>
    </row>
    <row r="255" spans="5:7" s="68" customFormat="1" x14ac:dyDescent="0.25">
      <c r="E255" s="69"/>
      <c r="F255" s="69"/>
      <c r="G255" s="69"/>
    </row>
    <row r="256" spans="5:7" s="68" customFormat="1" x14ac:dyDescent="0.25">
      <c r="E256" s="69"/>
      <c r="F256" s="69"/>
      <c r="G256" s="69"/>
    </row>
    <row r="257" spans="5:7" s="68" customFormat="1" x14ac:dyDescent="0.25">
      <c r="E257" s="69"/>
      <c r="F257" s="69"/>
      <c r="G257" s="69"/>
    </row>
    <row r="258" spans="5:7" s="68" customFormat="1" x14ac:dyDescent="0.25">
      <c r="E258" s="69"/>
      <c r="F258" s="69"/>
      <c r="G258" s="69"/>
    </row>
    <row r="259" spans="5:7" s="68" customFormat="1" x14ac:dyDescent="0.25">
      <c r="E259" s="69"/>
      <c r="F259" s="69"/>
      <c r="G259" s="69"/>
    </row>
    <row r="260" spans="5:7" s="68" customFormat="1" x14ac:dyDescent="0.25">
      <c r="E260" s="69"/>
      <c r="F260" s="69"/>
      <c r="G260" s="69"/>
    </row>
    <row r="261" spans="5:7" s="68" customFormat="1" x14ac:dyDescent="0.25">
      <c r="E261" s="69"/>
      <c r="F261" s="69"/>
      <c r="G261" s="69"/>
    </row>
    <row r="262" spans="5:7" s="68" customFormat="1" x14ac:dyDescent="0.25">
      <c r="E262" s="69"/>
      <c r="F262" s="69"/>
      <c r="G262" s="69"/>
    </row>
    <row r="263" spans="5:7" s="68" customFormat="1" x14ac:dyDescent="0.25">
      <c r="E263" s="69"/>
      <c r="F263" s="69"/>
      <c r="G263" s="69"/>
    </row>
    <row r="264" spans="5:7" s="68" customFormat="1" x14ac:dyDescent="0.25">
      <c r="E264" s="69"/>
      <c r="F264" s="69"/>
      <c r="G264" s="69"/>
    </row>
    <row r="265" spans="5:7" s="68" customFormat="1" x14ac:dyDescent="0.25">
      <c r="E265" s="69"/>
      <c r="F265" s="69"/>
      <c r="G265" s="69"/>
    </row>
    <row r="266" spans="5:7" s="68" customFormat="1" x14ac:dyDescent="0.25">
      <c r="E266" s="69"/>
      <c r="F266" s="69"/>
      <c r="G266" s="69"/>
    </row>
    <row r="267" spans="5:7" s="68" customFormat="1" x14ac:dyDescent="0.25">
      <c r="E267" s="69"/>
      <c r="F267" s="69"/>
      <c r="G267" s="69"/>
    </row>
    <row r="268" spans="5:7" s="68" customFormat="1" x14ac:dyDescent="0.25">
      <c r="E268" s="69"/>
      <c r="F268" s="69"/>
      <c r="G268" s="69"/>
    </row>
    <row r="269" spans="5:7" s="68" customFormat="1" x14ac:dyDescent="0.25">
      <c r="E269" s="69"/>
      <c r="F269" s="69"/>
      <c r="G269" s="69"/>
    </row>
    <row r="270" spans="5:7" s="68" customFormat="1" x14ac:dyDescent="0.25">
      <c r="E270" s="69"/>
      <c r="F270" s="69"/>
      <c r="G270" s="69"/>
    </row>
    <row r="271" spans="5:7" s="68" customFormat="1" x14ac:dyDescent="0.25">
      <c r="E271" s="69"/>
      <c r="F271" s="69"/>
      <c r="G271" s="69"/>
    </row>
    <row r="272" spans="5:7" s="68" customFormat="1" x14ac:dyDescent="0.25">
      <c r="E272" s="69"/>
      <c r="F272" s="69"/>
      <c r="G272" s="69"/>
    </row>
    <row r="273" spans="5:7" s="68" customFormat="1" x14ac:dyDescent="0.25">
      <c r="E273" s="69"/>
      <c r="F273" s="69"/>
      <c r="G273" s="69"/>
    </row>
    <row r="274" spans="5:7" s="68" customFormat="1" x14ac:dyDescent="0.25">
      <c r="E274" s="69"/>
      <c r="F274" s="69"/>
      <c r="G274" s="69"/>
    </row>
    <row r="275" spans="5:7" s="68" customFormat="1" x14ac:dyDescent="0.25">
      <c r="E275" s="69"/>
      <c r="F275" s="69"/>
      <c r="G275" s="69"/>
    </row>
    <row r="276" spans="5:7" s="68" customFormat="1" x14ac:dyDescent="0.25">
      <c r="E276" s="69"/>
      <c r="F276" s="69"/>
      <c r="G276" s="69"/>
    </row>
    <row r="277" spans="5:7" s="68" customFormat="1" x14ac:dyDescent="0.25">
      <c r="E277" s="69"/>
      <c r="F277" s="69"/>
      <c r="G277" s="69"/>
    </row>
    <row r="278" spans="5:7" s="68" customFormat="1" x14ac:dyDescent="0.25">
      <c r="E278" s="69"/>
      <c r="F278" s="69"/>
      <c r="G278" s="69"/>
    </row>
    <row r="279" spans="5:7" s="68" customFormat="1" x14ac:dyDescent="0.25">
      <c r="E279" s="69"/>
      <c r="F279" s="69"/>
      <c r="G279" s="69"/>
    </row>
    <row r="280" spans="5:7" s="68" customFormat="1" x14ac:dyDescent="0.25">
      <c r="E280" s="69"/>
      <c r="F280" s="69"/>
      <c r="G280" s="69"/>
    </row>
    <row r="281" spans="5:7" s="68" customFormat="1" x14ac:dyDescent="0.25">
      <c r="E281" s="69"/>
      <c r="F281" s="69"/>
      <c r="G281" s="69"/>
    </row>
    <row r="282" spans="5:7" s="68" customFormat="1" x14ac:dyDescent="0.25">
      <c r="E282" s="69"/>
      <c r="F282" s="69"/>
      <c r="G282" s="69"/>
    </row>
    <row r="283" spans="5:7" s="68" customFormat="1" x14ac:dyDescent="0.25">
      <c r="E283" s="69"/>
      <c r="F283" s="69"/>
      <c r="G283" s="69"/>
    </row>
    <row r="284" spans="5:7" s="68" customFormat="1" x14ac:dyDescent="0.25">
      <c r="E284" s="69"/>
      <c r="F284" s="69"/>
      <c r="G284" s="69"/>
    </row>
    <row r="285" spans="5:7" s="68" customFormat="1" x14ac:dyDescent="0.25">
      <c r="E285" s="69"/>
      <c r="F285" s="69"/>
      <c r="G285" s="69"/>
    </row>
    <row r="286" spans="5:7" s="68" customFormat="1" x14ac:dyDescent="0.25">
      <c r="E286" s="69"/>
      <c r="F286" s="69"/>
      <c r="G286" s="69"/>
    </row>
    <row r="287" spans="5:7" s="68" customFormat="1" x14ac:dyDescent="0.25">
      <c r="E287" s="69"/>
      <c r="F287" s="69"/>
      <c r="G287" s="69"/>
    </row>
    <row r="288" spans="5:7" s="68" customFormat="1" x14ac:dyDescent="0.25">
      <c r="E288" s="69"/>
      <c r="F288" s="69"/>
      <c r="G288" s="69"/>
    </row>
    <row r="289" spans="5:7" s="68" customFormat="1" x14ac:dyDescent="0.25">
      <c r="E289" s="69"/>
      <c r="F289" s="69"/>
      <c r="G289" s="69"/>
    </row>
    <row r="290" spans="5:7" s="68" customFormat="1" x14ac:dyDescent="0.25">
      <c r="E290" s="69"/>
      <c r="F290" s="69"/>
      <c r="G290" s="69"/>
    </row>
    <row r="291" spans="5:7" s="68" customFormat="1" x14ac:dyDescent="0.25">
      <c r="E291" s="69"/>
      <c r="F291" s="69"/>
      <c r="G291" s="69"/>
    </row>
    <row r="292" spans="5:7" s="68" customFormat="1" x14ac:dyDescent="0.25">
      <c r="E292" s="69"/>
      <c r="F292" s="69"/>
      <c r="G292" s="69"/>
    </row>
    <row r="293" spans="5:7" s="68" customFormat="1" x14ac:dyDescent="0.25">
      <c r="E293" s="69"/>
      <c r="F293" s="69"/>
      <c r="G293" s="69"/>
    </row>
    <row r="294" spans="5:7" s="68" customFormat="1" x14ac:dyDescent="0.25">
      <c r="E294" s="69"/>
      <c r="F294" s="69"/>
      <c r="G294" s="69"/>
    </row>
    <row r="295" spans="5:7" s="68" customFormat="1" x14ac:dyDescent="0.25">
      <c r="E295" s="69"/>
      <c r="F295" s="69"/>
      <c r="G295" s="69"/>
    </row>
    <row r="296" spans="5:7" s="68" customFormat="1" x14ac:dyDescent="0.25">
      <c r="E296" s="69"/>
      <c r="F296" s="69"/>
      <c r="G296" s="69"/>
    </row>
    <row r="297" spans="5:7" s="68" customFormat="1" x14ac:dyDescent="0.25">
      <c r="E297" s="69"/>
      <c r="F297" s="69"/>
      <c r="G297" s="69"/>
    </row>
    <row r="298" spans="5:7" s="68" customFormat="1" x14ac:dyDescent="0.25">
      <c r="E298" s="69"/>
      <c r="F298" s="69"/>
      <c r="G298" s="69"/>
    </row>
    <row r="299" spans="5:7" s="68" customFormat="1" x14ac:dyDescent="0.25">
      <c r="E299" s="69"/>
      <c r="F299" s="69"/>
      <c r="G299" s="69"/>
    </row>
    <row r="300" spans="5:7" s="68" customFormat="1" x14ac:dyDescent="0.25">
      <c r="E300" s="69"/>
      <c r="F300" s="69"/>
      <c r="G300" s="69"/>
    </row>
    <row r="301" spans="5:7" s="68" customFormat="1" x14ac:dyDescent="0.25">
      <c r="E301" s="69"/>
      <c r="F301" s="69"/>
      <c r="G301" s="69"/>
    </row>
    <row r="302" spans="5:7" s="68" customFormat="1" x14ac:dyDescent="0.25">
      <c r="E302" s="69"/>
      <c r="F302" s="69"/>
      <c r="G302" s="69"/>
    </row>
    <row r="303" spans="5:7" s="68" customFormat="1" x14ac:dyDescent="0.25">
      <c r="E303" s="69"/>
      <c r="F303" s="69"/>
      <c r="G303" s="69"/>
    </row>
    <row r="304" spans="5:7" s="68" customFormat="1" x14ac:dyDescent="0.25">
      <c r="E304" s="69"/>
      <c r="F304" s="69"/>
      <c r="G304" s="69"/>
    </row>
    <row r="305" spans="5:7" s="68" customFormat="1" x14ac:dyDescent="0.25">
      <c r="E305" s="69"/>
      <c r="F305" s="69"/>
      <c r="G305" s="69"/>
    </row>
    <row r="306" spans="5:7" s="68" customFormat="1" x14ac:dyDescent="0.25">
      <c r="E306" s="69"/>
      <c r="F306" s="69"/>
      <c r="G306" s="69"/>
    </row>
    <row r="307" spans="5:7" s="68" customFormat="1" x14ac:dyDescent="0.25">
      <c r="E307" s="69"/>
      <c r="F307" s="69"/>
      <c r="G307" s="69"/>
    </row>
    <row r="308" spans="5:7" s="68" customFormat="1" x14ac:dyDescent="0.25">
      <c r="E308" s="69"/>
      <c r="F308" s="69"/>
      <c r="G308" s="69"/>
    </row>
    <row r="309" spans="5:7" s="68" customFormat="1" x14ac:dyDescent="0.25">
      <c r="E309" s="69"/>
      <c r="F309" s="69"/>
      <c r="G309" s="69"/>
    </row>
    <row r="310" spans="5:7" s="68" customFormat="1" x14ac:dyDescent="0.25">
      <c r="E310" s="69"/>
      <c r="F310" s="69"/>
      <c r="G310" s="69"/>
    </row>
    <row r="311" spans="5:7" s="68" customFormat="1" x14ac:dyDescent="0.25">
      <c r="E311" s="69"/>
      <c r="F311" s="69"/>
      <c r="G311" s="69"/>
    </row>
    <row r="312" spans="5:7" s="68" customFormat="1" x14ac:dyDescent="0.25">
      <c r="E312" s="69"/>
      <c r="F312" s="69"/>
      <c r="G312" s="69"/>
    </row>
    <row r="313" spans="5:7" s="68" customFormat="1" x14ac:dyDescent="0.25">
      <c r="E313" s="69"/>
      <c r="F313" s="69"/>
      <c r="G313" s="69"/>
    </row>
    <row r="314" spans="5:7" s="68" customFormat="1" x14ac:dyDescent="0.25">
      <c r="E314" s="69"/>
      <c r="F314" s="69"/>
      <c r="G314" s="69"/>
    </row>
    <row r="315" spans="5:7" s="68" customFormat="1" x14ac:dyDescent="0.25">
      <c r="E315" s="69"/>
      <c r="F315" s="69"/>
      <c r="G315" s="69"/>
    </row>
    <row r="316" spans="5:7" s="68" customFormat="1" x14ac:dyDescent="0.25">
      <c r="E316" s="69"/>
      <c r="F316" s="69"/>
      <c r="G316" s="69"/>
    </row>
    <row r="317" spans="5:7" s="68" customFormat="1" x14ac:dyDescent="0.25">
      <c r="E317" s="69"/>
      <c r="F317" s="69"/>
      <c r="G317" s="69"/>
    </row>
    <row r="318" spans="5:7" s="68" customFormat="1" x14ac:dyDescent="0.25">
      <c r="E318" s="69"/>
      <c r="F318" s="69"/>
      <c r="G318" s="69"/>
    </row>
    <row r="319" spans="5:7" s="68" customFormat="1" x14ac:dyDescent="0.25">
      <c r="E319" s="69"/>
      <c r="F319" s="69"/>
      <c r="G319" s="69"/>
    </row>
    <row r="320" spans="5:7" s="68" customFormat="1" x14ac:dyDescent="0.25">
      <c r="E320" s="69"/>
      <c r="F320" s="69"/>
      <c r="G320" s="69"/>
    </row>
    <row r="321" spans="5:7" s="68" customFormat="1" x14ac:dyDescent="0.25">
      <c r="E321" s="69"/>
      <c r="F321" s="69"/>
      <c r="G321" s="69"/>
    </row>
    <row r="322" spans="5:7" s="68" customFormat="1" x14ac:dyDescent="0.25">
      <c r="E322" s="69"/>
      <c r="F322" s="69"/>
      <c r="G322" s="69"/>
    </row>
    <row r="323" spans="5:7" s="68" customFormat="1" x14ac:dyDescent="0.25">
      <c r="E323" s="69"/>
      <c r="F323" s="69"/>
      <c r="G323" s="69"/>
    </row>
    <row r="324" spans="5:7" s="68" customFormat="1" x14ac:dyDescent="0.25">
      <c r="E324" s="69"/>
      <c r="F324" s="69"/>
      <c r="G324" s="69"/>
    </row>
    <row r="325" spans="5:7" s="68" customFormat="1" x14ac:dyDescent="0.25">
      <c r="E325" s="69"/>
      <c r="F325" s="69"/>
      <c r="G325" s="69"/>
    </row>
    <row r="326" spans="5:7" s="68" customFormat="1" x14ac:dyDescent="0.25">
      <c r="E326" s="69"/>
      <c r="F326" s="69"/>
      <c r="G326" s="69"/>
    </row>
    <row r="327" spans="5:7" s="68" customFormat="1" x14ac:dyDescent="0.25">
      <c r="E327" s="69"/>
      <c r="F327" s="69"/>
      <c r="G327" s="69"/>
    </row>
    <row r="328" spans="5:7" s="68" customFormat="1" x14ac:dyDescent="0.25">
      <c r="E328" s="69"/>
      <c r="F328" s="69"/>
      <c r="G328" s="69"/>
    </row>
    <row r="329" spans="5:7" s="68" customFormat="1" x14ac:dyDescent="0.25">
      <c r="E329" s="69"/>
      <c r="F329" s="69"/>
      <c r="G329" s="69"/>
    </row>
    <row r="330" spans="5:7" s="68" customFormat="1" x14ac:dyDescent="0.25">
      <c r="E330" s="69"/>
      <c r="F330" s="69"/>
      <c r="G330" s="69"/>
    </row>
    <row r="331" spans="5:7" s="68" customFormat="1" x14ac:dyDescent="0.25">
      <c r="E331" s="69"/>
      <c r="F331" s="69"/>
      <c r="G331" s="69"/>
    </row>
    <row r="332" spans="5:7" s="68" customFormat="1" x14ac:dyDescent="0.25">
      <c r="E332" s="69"/>
      <c r="F332" s="69"/>
      <c r="G332" s="69"/>
    </row>
    <row r="333" spans="5:7" s="68" customFormat="1" x14ac:dyDescent="0.25">
      <c r="E333" s="69"/>
      <c r="F333" s="69"/>
      <c r="G333" s="69"/>
    </row>
    <row r="334" spans="5:7" s="68" customFormat="1" x14ac:dyDescent="0.25">
      <c r="E334" s="69"/>
      <c r="F334" s="69"/>
      <c r="G334" s="69"/>
    </row>
    <row r="335" spans="5:7" s="68" customFormat="1" x14ac:dyDescent="0.25">
      <c r="E335" s="69"/>
      <c r="F335" s="69"/>
      <c r="G335" s="69"/>
    </row>
    <row r="336" spans="5:7" s="68" customFormat="1" x14ac:dyDescent="0.25">
      <c r="E336" s="69"/>
      <c r="F336" s="69"/>
      <c r="G336" s="69"/>
    </row>
    <row r="337" spans="5:7" s="68" customFormat="1" x14ac:dyDescent="0.25">
      <c r="E337" s="69"/>
      <c r="F337" s="69"/>
      <c r="G337" s="69"/>
    </row>
    <row r="338" spans="5:7" s="68" customFormat="1" x14ac:dyDescent="0.25">
      <c r="E338" s="69"/>
      <c r="F338" s="69"/>
      <c r="G338" s="69"/>
    </row>
    <row r="339" spans="5:7" s="68" customFormat="1" x14ac:dyDescent="0.25">
      <c r="E339" s="69"/>
      <c r="F339" s="69"/>
      <c r="G339" s="69"/>
    </row>
    <row r="340" spans="5:7" s="68" customFormat="1" x14ac:dyDescent="0.25">
      <c r="E340" s="69"/>
      <c r="F340" s="69"/>
      <c r="G340" s="69"/>
    </row>
    <row r="341" spans="5:7" s="68" customFormat="1" x14ac:dyDescent="0.25">
      <c r="E341" s="69"/>
      <c r="F341" s="69"/>
      <c r="G341" s="69"/>
    </row>
    <row r="342" spans="5:7" s="68" customFormat="1" x14ac:dyDescent="0.25">
      <c r="E342" s="69"/>
      <c r="F342" s="69"/>
      <c r="G342" s="69"/>
    </row>
    <row r="343" spans="5:7" s="68" customFormat="1" x14ac:dyDescent="0.25">
      <c r="E343" s="69"/>
      <c r="F343" s="69"/>
      <c r="G343" s="69"/>
    </row>
    <row r="344" spans="5:7" s="68" customFormat="1" x14ac:dyDescent="0.25">
      <c r="E344" s="69"/>
      <c r="F344" s="69"/>
      <c r="G344" s="69"/>
    </row>
    <row r="345" spans="5:7" s="68" customFormat="1" x14ac:dyDescent="0.25">
      <c r="E345" s="69"/>
      <c r="F345" s="69"/>
      <c r="G345" s="69"/>
    </row>
    <row r="346" spans="5:7" s="68" customFormat="1" x14ac:dyDescent="0.25">
      <c r="E346" s="69"/>
      <c r="F346" s="69"/>
      <c r="G346" s="69"/>
    </row>
    <row r="347" spans="5:7" s="68" customFormat="1" x14ac:dyDescent="0.25">
      <c r="E347" s="69"/>
      <c r="F347" s="69"/>
      <c r="G347" s="69"/>
    </row>
    <row r="348" spans="5:7" s="68" customFormat="1" x14ac:dyDescent="0.25">
      <c r="E348" s="69"/>
      <c r="F348" s="69"/>
      <c r="G348" s="69"/>
    </row>
    <row r="349" spans="5:7" s="68" customFormat="1" x14ac:dyDescent="0.25">
      <c r="E349" s="69"/>
      <c r="F349" s="69"/>
      <c r="G349" s="69"/>
    </row>
    <row r="350" spans="5:7" s="68" customFormat="1" x14ac:dyDescent="0.25">
      <c r="E350" s="69"/>
      <c r="F350" s="69"/>
      <c r="G350" s="69"/>
    </row>
    <row r="351" spans="5:7" s="68" customFormat="1" x14ac:dyDescent="0.25">
      <c r="E351" s="69"/>
      <c r="F351" s="69"/>
      <c r="G351" s="69"/>
    </row>
    <row r="352" spans="5:7" s="68" customFormat="1" x14ac:dyDescent="0.25">
      <c r="E352" s="69"/>
      <c r="F352" s="69"/>
      <c r="G352" s="69"/>
    </row>
    <row r="353" spans="5:7" s="68" customFormat="1" x14ac:dyDescent="0.25">
      <c r="E353" s="69"/>
      <c r="F353" s="69"/>
      <c r="G353" s="69"/>
    </row>
    <row r="354" spans="5:7" s="68" customFormat="1" x14ac:dyDescent="0.25">
      <c r="E354" s="69"/>
      <c r="F354" s="69"/>
      <c r="G354" s="69"/>
    </row>
    <row r="355" spans="5:7" s="68" customFormat="1" x14ac:dyDescent="0.25">
      <c r="E355" s="69"/>
      <c r="F355" s="69"/>
      <c r="G355" s="69"/>
    </row>
    <row r="356" spans="5:7" s="68" customFormat="1" x14ac:dyDescent="0.25">
      <c r="E356" s="69"/>
      <c r="F356" s="69"/>
      <c r="G356" s="69"/>
    </row>
    <row r="357" spans="5:7" s="68" customFormat="1" x14ac:dyDescent="0.25">
      <c r="E357" s="69"/>
      <c r="F357" s="69"/>
      <c r="G357" s="69"/>
    </row>
    <row r="358" spans="5:7" s="68" customFormat="1" x14ac:dyDescent="0.25">
      <c r="E358" s="69"/>
      <c r="F358" s="69"/>
      <c r="G358" s="69"/>
    </row>
    <row r="359" spans="5:7" s="68" customFormat="1" x14ac:dyDescent="0.25">
      <c r="E359" s="69"/>
      <c r="F359" s="69"/>
      <c r="G359" s="69"/>
    </row>
    <row r="360" spans="5:7" s="68" customFormat="1" x14ac:dyDescent="0.25">
      <c r="E360" s="69"/>
      <c r="F360" s="69"/>
      <c r="G360" s="69"/>
    </row>
    <row r="361" spans="5:7" s="68" customFormat="1" x14ac:dyDescent="0.25">
      <c r="E361" s="69"/>
      <c r="F361" s="69"/>
      <c r="G361" s="69"/>
    </row>
    <row r="362" spans="5:7" s="68" customFormat="1" x14ac:dyDescent="0.25">
      <c r="E362" s="69"/>
      <c r="F362" s="69"/>
      <c r="G362" s="69"/>
    </row>
    <row r="363" spans="5:7" s="68" customFormat="1" x14ac:dyDescent="0.25">
      <c r="E363" s="69"/>
      <c r="F363" s="69"/>
      <c r="G363" s="69"/>
    </row>
    <row r="364" spans="5:7" s="68" customFormat="1" x14ac:dyDescent="0.25">
      <c r="E364" s="69"/>
      <c r="F364" s="69"/>
      <c r="G364" s="69"/>
    </row>
    <row r="365" spans="5:7" s="68" customFormat="1" x14ac:dyDescent="0.25">
      <c r="E365" s="69"/>
      <c r="F365" s="69"/>
      <c r="G365" s="69"/>
    </row>
    <row r="366" spans="5:7" s="68" customFormat="1" x14ac:dyDescent="0.25">
      <c r="E366" s="69"/>
      <c r="F366" s="69"/>
      <c r="G366" s="69"/>
    </row>
    <row r="367" spans="5:7" s="68" customFormat="1" x14ac:dyDescent="0.25">
      <c r="E367" s="69"/>
      <c r="F367" s="69"/>
      <c r="G367" s="69"/>
    </row>
    <row r="368" spans="5:7" s="68" customFormat="1" x14ac:dyDescent="0.25">
      <c r="E368" s="69"/>
      <c r="F368" s="69"/>
      <c r="G368" s="69"/>
    </row>
    <row r="369" spans="5:7" s="68" customFormat="1" x14ac:dyDescent="0.25">
      <c r="E369" s="69"/>
      <c r="F369" s="69"/>
      <c r="G369" s="69"/>
    </row>
    <row r="370" spans="5:7" s="68" customFormat="1" x14ac:dyDescent="0.25">
      <c r="E370" s="69"/>
      <c r="F370" s="69"/>
      <c r="G370" s="69"/>
    </row>
    <row r="371" spans="5:7" s="68" customFormat="1" x14ac:dyDescent="0.25">
      <c r="E371" s="69"/>
      <c r="F371" s="69"/>
      <c r="G371" s="69"/>
    </row>
    <row r="372" spans="5:7" s="68" customFormat="1" x14ac:dyDescent="0.25">
      <c r="E372" s="69"/>
      <c r="F372" s="69"/>
      <c r="G372" s="69"/>
    </row>
    <row r="373" spans="5:7" s="68" customFormat="1" x14ac:dyDescent="0.25">
      <c r="E373" s="69"/>
      <c r="F373" s="69"/>
      <c r="G373" s="69"/>
    </row>
    <row r="374" spans="5:7" s="68" customFormat="1" x14ac:dyDescent="0.25">
      <c r="E374" s="69"/>
      <c r="F374" s="69"/>
      <c r="G374" s="69"/>
    </row>
    <row r="375" spans="5:7" s="68" customFormat="1" x14ac:dyDescent="0.25">
      <c r="E375" s="69"/>
      <c r="F375" s="69"/>
      <c r="G375" s="69"/>
    </row>
    <row r="376" spans="5:7" s="68" customFormat="1" x14ac:dyDescent="0.25">
      <c r="E376" s="69"/>
      <c r="F376" s="69"/>
      <c r="G376" s="69"/>
    </row>
    <row r="377" spans="5:7" s="68" customFormat="1" x14ac:dyDescent="0.25">
      <c r="E377" s="69"/>
      <c r="F377" s="69"/>
      <c r="G377" s="69"/>
    </row>
    <row r="378" spans="5:7" s="68" customFormat="1" x14ac:dyDescent="0.25">
      <c r="E378" s="69"/>
      <c r="F378" s="69"/>
      <c r="G378" s="69"/>
    </row>
    <row r="379" spans="5:7" s="68" customFormat="1" x14ac:dyDescent="0.25">
      <c r="E379" s="69"/>
      <c r="F379" s="69"/>
      <c r="G379" s="69"/>
    </row>
    <row r="380" spans="5:7" s="68" customFormat="1" x14ac:dyDescent="0.25">
      <c r="E380" s="69"/>
      <c r="F380" s="69"/>
      <c r="G380" s="69"/>
    </row>
    <row r="381" spans="5:7" s="68" customFormat="1" x14ac:dyDescent="0.25">
      <c r="E381" s="69"/>
      <c r="F381" s="69"/>
      <c r="G381" s="69"/>
    </row>
    <row r="382" spans="5:7" s="68" customFormat="1" x14ac:dyDescent="0.25">
      <c r="E382" s="69"/>
      <c r="F382" s="69"/>
      <c r="G382" s="69"/>
    </row>
    <row r="383" spans="5:7" s="68" customFormat="1" x14ac:dyDescent="0.25">
      <c r="E383" s="69"/>
      <c r="F383" s="69"/>
      <c r="G383" s="69"/>
    </row>
    <row r="384" spans="5:7" s="68" customFormat="1" x14ac:dyDescent="0.25">
      <c r="E384" s="69"/>
      <c r="F384" s="69"/>
      <c r="G384" s="69"/>
    </row>
    <row r="385" spans="5:7" s="68" customFormat="1" x14ac:dyDescent="0.25">
      <c r="E385" s="69"/>
      <c r="F385" s="69"/>
      <c r="G385" s="69"/>
    </row>
    <row r="386" spans="5:7" s="68" customFormat="1" x14ac:dyDescent="0.25">
      <c r="E386" s="69"/>
      <c r="F386" s="69"/>
      <c r="G386" s="69"/>
    </row>
    <row r="387" spans="5:7" s="68" customFormat="1" x14ac:dyDescent="0.25">
      <c r="E387" s="69"/>
      <c r="F387" s="69"/>
      <c r="G387" s="69"/>
    </row>
    <row r="388" spans="5:7" s="68" customFormat="1" x14ac:dyDescent="0.25">
      <c r="E388" s="69"/>
      <c r="F388" s="69"/>
      <c r="G388" s="69"/>
    </row>
    <row r="389" spans="5:7" s="68" customFormat="1" x14ac:dyDescent="0.25">
      <c r="E389" s="69"/>
      <c r="F389" s="69"/>
      <c r="G389" s="69"/>
    </row>
    <row r="390" spans="5:7" s="68" customFormat="1" x14ac:dyDescent="0.25">
      <c r="E390" s="69"/>
      <c r="F390" s="69"/>
      <c r="G390" s="69"/>
    </row>
    <row r="391" spans="5:7" s="68" customFormat="1" x14ac:dyDescent="0.25">
      <c r="E391" s="69"/>
      <c r="F391" s="69"/>
      <c r="G391" s="69"/>
    </row>
    <row r="392" spans="5:7" s="68" customFormat="1" x14ac:dyDescent="0.25">
      <c r="E392" s="69"/>
      <c r="F392" s="69"/>
      <c r="G392" s="69"/>
    </row>
    <row r="393" spans="5:7" s="68" customFormat="1" x14ac:dyDescent="0.25">
      <c r="E393" s="69"/>
      <c r="F393" s="69"/>
      <c r="G393" s="69"/>
    </row>
    <row r="394" spans="5:7" s="68" customFormat="1" x14ac:dyDescent="0.25">
      <c r="E394" s="69"/>
      <c r="F394" s="69"/>
      <c r="G394" s="69"/>
    </row>
    <row r="395" spans="5:7" s="68" customFormat="1" x14ac:dyDescent="0.25">
      <c r="E395" s="69"/>
      <c r="F395" s="69"/>
      <c r="G395" s="69"/>
    </row>
    <row r="396" spans="5:7" s="68" customFormat="1" x14ac:dyDescent="0.25">
      <c r="E396" s="69"/>
      <c r="F396" s="69"/>
      <c r="G396" s="69"/>
    </row>
    <row r="397" spans="5:7" s="68" customFormat="1" x14ac:dyDescent="0.25">
      <c r="E397" s="69"/>
      <c r="F397" s="69"/>
      <c r="G397" s="69"/>
    </row>
    <row r="398" spans="5:7" s="68" customFormat="1" x14ac:dyDescent="0.25">
      <c r="E398" s="69"/>
      <c r="F398" s="69"/>
      <c r="G398" s="69"/>
    </row>
    <row r="399" spans="5:7" s="68" customFormat="1" x14ac:dyDescent="0.25">
      <c r="E399" s="69"/>
      <c r="F399" s="69"/>
      <c r="G399" s="69"/>
    </row>
    <row r="400" spans="5:7" s="68" customFormat="1" x14ac:dyDescent="0.25">
      <c r="E400" s="69"/>
      <c r="F400" s="69"/>
      <c r="G400" s="69"/>
    </row>
    <row r="401" spans="5:7" s="68" customFormat="1" x14ac:dyDescent="0.25">
      <c r="E401" s="69"/>
      <c r="F401" s="69"/>
      <c r="G401" s="69"/>
    </row>
    <row r="402" spans="5:7" s="68" customFormat="1" x14ac:dyDescent="0.25">
      <c r="E402" s="69"/>
      <c r="F402" s="69"/>
      <c r="G402" s="69"/>
    </row>
    <row r="403" spans="5:7" s="68" customFormat="1" x14ac:dyDescent="0.25">
      <c r="E403" s="69"/>
      <c r="F403" s="69"/>
      <c r="G403" s="69"/>
    </row>
    <row r="404" spans="5:7" s="68" customFormat="1" x14ac:dyDescent="0.25">
      <c r="E404" s="69"/>
      <c r="F404" s="69"/>
      <c r="G404" s="69"/>
    </row>
    <row r="405" spans="5:7" s="68" customFormat="1" x14ac:dyDescent="0.25">
      <c r="E405" s="69"/>
      <c r="F405" s="69"/>
      <c r="G405" s="69"/>
    </row>
    <row r="406" spans="5:7" s="68" customFormat="1" x14ac:dyDescent="0.25">
      <c r="E406" s="69"/>
      <c r="F406" s="69"/>
      <c r="G406" s="69"/>
    </row>
    <row r="407" spans="5:7" s="68" customFormat="1" x14ac:dyDescent="0.25">
      <c r="E407" s="69"/>
      <c r="F407" s="69"/>
      <c r="G407" s="69"/>
    </row>
    <row r="408" spans="5:7" s="68" customFormat="1" x14ac:dyDescent="0.25">
      <c r="E408" s="69"/>
      <c r="F408" s="69"/>
      <c r="G408" s="69"/>
    </row>
    <row r="409" spans="5:7" s="68" customFormat="1" x14ac:dyDescent="0.25">
      <c r="E409" s="69"/>
      <c r="F409" s="69"/>
      <c r="G409" s="69"/>
    </row>
    <row r="410" spans="5:7" s="68" customFormat="1" x14ac:dyDescent="0.25">
      <c r="E410" s="69"/>
      <c r="F410" s="69"/>
      <c r="G410" s="69"/>
    </row>
    <row r="411" spans="5:7" s="68" customFormat="1" x14ac:dyDescent="0.25">
      <c r="E411" s="69"/>
      <c r="F411" s="69"/>
      <c r="G411" s="69"/>
    </row>
    <row r="412" spans="5:7" s="68" customFormat="1" x14ac:dyDescent="0.25">
      <c r="E412" s="69"/>
      <c r="F412" s="69"/>
      <c r="G412" s="69"/>
    </row>
    <row r="413" spans="5:7" s="68" customFormat="1" x14ac:dyDescent="0.25">
      <c r="E413" s="69"/>
      <c r="F413" s="69"/>
      <c r="G413" s="69"/>
    </row>
    <row r="414" spans="5:7" s="68" customFormat="1" x14ac:dyDescent="0.25">
      <c r="E414" s="69"/>
      <c r="F414" s="69"/>
      <c r="G414" s="69"/>
    </row>
    <row r="415" spans="5:7" s="68" customFormat="1" x14ac:dyDescent="0.25">
      <c r="E415" s="69"/>
      <c r="F415" s="69"/>
      <c r="G415" s="69"/>
    </row>
    <row r="416" spans="5:7" s="68" customFormat="1" x14ac:dyDescent="0.25">
      <c r="E416" s="69"/>
      <c r="F416" s="69"/>
      <c r="G416" s="69"/>
    </row>
    <row r="417" spans="5:7" s="68" customFormat="1" x14ac:dyDescent="0.25">
      <c r="E417" s="69"/>
      <c r="F417" s="69"/>
      <c r="G417" s="69"/>
    </row>
    <row r="418" spans="5:7" s="68" customFormat="1" x14ac:dyDescent="0.25">
      <c r="E418" s="69"/>
      <c r="F418" s="69"/>
      <c r="G418" s="69"/>
    </row>
    <row r="419" spans="5:7" s="68" customFormat="1" x14ac:dyDescent="0.25">
      <c r="E419" s="69"/>
      <c r="F419" s="69"/>
      <c r="G419" s="69"/>
    </row>
    <row r="420" spans="5:7" s="68" customFormat="1" x14ac:dyDescent="0.25">
      <c r="E420" s="69"/>
      <c r="F420" s="69"/>
      <c r="G420" s="69"/>
    </row>
    <row r="421" spans="5:7" s="68" customFormat="1" x14ac:dyDescent="0.25">
      <c r="E421" s="69"/>
      <c r="F421" s="69"/>
      <c r="G421" s="69"/>
    </row>
    <row r="422" spans="5:7" s="68" customFormat="1" x14ac:dyDescent="0.25">
      <c r="E422" s="69"/>
      <c r="F422" s="69"/>
      <c r="G422" s="69"/>
    </row>
    <row r="423" spans="5:7" s="68" customFormat="1" x14ac:dyDescent="0.25">
      <c r="E423" s="69"/>
      <c r="F423" s="69"/>
      <c r="G423" s="69"/>
    </row>
    <row r="424" spans="5:7" s="68" customFormat="1" x14ac:dyDescent="0.25">
      <c r="E424" s="69"/>
      <c r="F424" s="69"/>
      <c r="G424" s="69"/>
    </row>
    <row r="425" spans="5:7" s="68" customFormat="1" x14ac:dyDescent="0.25">
      <c r="E425" s="69"/>
      <c r="F425" s="69"/>
      <c r="G425" s="69"/>
    </row>
    <row r="426" spans="5:7" s="68" customFormat="1" x14ac:dyDescent="0.25">
      <c r="E426" s="69"/>
      <c r="F426" s="69"/>
      <c r="G426" s="69"/>
    </row>
    <row r="427" spans="5:7" s="68" customFormat="1" x14ac:dyDescent="0.25">
      <c r="E427" s="69"/>
      <c r="F427" s="69"/>
      <c r="G427" s="69"/>
    </row>
    <row r="428" spans="5:7" s="68" customFormat="1" x14ac:dyDescent="0.25">
      <c r="E428" s="69"/>
      <c r="F428" s="69"/>
      <c r="G428" s="69"/>
    </row>
    <row r="429" spans="5:7" s="68" customFormat="1" x14ac:dyDescent="0.25">
      <c r="E429" s="69"/>
      <c r="F429" s="69"/>
      <c r="G429" s="69"/>
    </row>
    <row r="430" spans="5:7" s="68" customFormat="1" x14ac:dyDescent="0.25">
      <c r="E430" s="69"/>
      <c r="F430" s="69"/>
      <c r="G430" s="69"/>
    </row>
    <row r="431" spans="5:7" s="68" customFormat="1" x14ac:dyDescent="0.25">
      <c r="E431" s="69"/>
      <c r="F431" s="69"/>
      <c r="G431" s="69"/>
    </row>
    <row r="432" spans="5:7" s="68" customFormat="1" x14ac:dyDescent="0.25">
      <c r="E432" s="69"/>
      <c r="F432" s="69"/>
      <c r="G432" s="69"/>
    </row>
    <row r="433" spans="5:7" s="68" customFormat="1" x14ac:dyDescent="0.25">
      <c r="E433" s="69"/>
      <c r="F433" s="69"/>
      <c r="G433" s="69"/>
    </row>
    <row r="434" spans="5:7" s="68" customFormat="1" x14ac:dyDescent="0.25">
      <c r="E434" s="69"/>
      <c r="F434" s="69"/>
      <c r="G434" s="69"/>
    </row>
    <row r="435" spans="5:7" s="68" customFormat="1" x14ac:dyDescent="0.25">
      <c r="E435" s="69"/>
      <c r="F435" s="69"/>
      <c r="G435" s="69"/>
    </row>
    <row r="436" spans="5:7" s="68" customFormat="1" x14ac:dyDescent="0.25">
      <c r="E436" s="69"/>
      <c r="F436" s="69"/>
      <c r="G436" s="69"/>
    </row>
    <row r="437" spans="5:7" s="68" customFormat="1" x14ac:dyDescent="0.25">
      <c r="E437" s="69"/>
      <c r="F437" s="69"/>
      <c r="G437" s="69"/>
    </row>
    <row r="438" spans="5:7" s="68" customFormat="1" x14ac:dyDescent="0.25">
      <c r="E438" s="69"/>
      <c r="F438" s="69"/>
      <c r="G438" s="69"/>
    </row>
    <row r="439" spans="5:7" s="68" customFormat="1" x14ac:dyDescent="0.25">
      <c r="E439" s="69"/>
      <c r="F439" s="69"/>
      <c r="G439" s="69"/>
    </row>
    <row r="440" spans="5:7" s="68" customFormat="1" x14ac:dyDescent="0.25">
      <c r="E440" s="69"/>
      <c r="F440" s="69"/>
      <c r="G440" s="69"/>
    </row>
    <row r="441" spans="5:7" s="68" customFormat="1" x14ac:dyDescent="0.25">
      <c r="E441" s="69"/>
      <c r="F441" s="69"/>
      <c r="G441" s="69"/>
    </row>
    <row r="442" spans="5:7" s="68" customFormat="1" x14ac:dyDescent="0.25">
      <c r="E442" s="69"/>
      <c r="F442" s="69"/>
      <c r="G442" s="69"/>
    </row>
    <row r="443" spans="5:7" s="68" customFormat="1" x14ac:dyDescent="0.25">
      <c r="E443" s="69"/>
      <c r="F443" s="69"/>
      <c r="G443" s="69"/>
    </row>
    <row r="444" spans="5:7" s="68" customFormat="1" x14ac:dyDescent="0.25">
      <c r="E444" s="69"/>
      <c r="F444" s="69"/>
      <c r="G444" s="69"/>
    </row>
    <row r="445" spans="5:7" s="68" customFormat="1" x14ac:dyDescent="0.25">
      <c r="E445" s="69"/>
      <c r="F445" s="69"/>
      <c r="G445" s="69"/>
    </row>
    <row r="446" spans="5:7" s="68" customFormat="1" x14ac:dyDescent="0.25">
      <c r="E446" s="69"/>
      <c r="F446" s="69"/>
      <c r="G446" s="69"/>
    </row>
    <row r="447" spans="5:7" s="68" customFormat="1" x14ac:dyDescent="0.25">
      <c r="E447" s="69"/>
      <c r="F447" s="69"/>
      <c r="G447" s="69"/>
    </row>
    <row r="448" spans="5:7" s="68" customFormat="1" x14ac:dyDescent="0.25">
      <c r="E448" s="69"/>
      <c r="F448" s="69"/>
      <c r="G448" s="69"/>
    </row>
    <row r="449" spans="5:7" s="68" customFormat="1" x14ac:dyDescent="0.25">
      <c r="E449" s="69"/>
      <c r="F449" s="69"/>
      <c r="G449" s="69"/>
    </row>
    <row r="450" spans="5:7" s="68" customFormat="1" x14ac:dyDescent="0.25">
      <c r="E450" s="69"/>
      <c r="F450" s="69"/>
      <c r="G450" s="69"/>
    </row>
    <row r="451" spans="5:7" s="68" customFormat="1" x14ac:dyDescent="0.25">
      <c r="E451" s="69"/>
      <c r="F451" s="69"/>
      <c r="G451" s="69"/>
    </row>
    <row r="452" spans="5:7" s="68" customFormat="1" x14ac:dyDescent="0.25">
      <c r="E452" s="69"/>
      <c r="F452" s="69"/>
      <c r="G452" s="69"/>
    </row>
    <row r="453" spans="5:7" s="68" customFormat="1" x14ac:dyDescent="0.25">
      <c r="E453" s="69"/>
      <c r="F453" s="69"/>
      <c r="G453" s="69"/>
    </row>
    <row r="454" spans="5:7" s="68" customFormat="1" x14ac:dyDescent="0.25">
      <c r="E454" s="69"/>
      <c r="F454" s="69"/>
      <c r="G454" s="69"/>
    </row>
    <row r="455" spans="5:7" s="68" customFormat="1" x14ac:dyDescent="0.25">
      <c r="E455" s="69"/>
      <c r="F455" s="69"/>
      <c r="G455" s="69"/>
    </row>
    <row r="456" spans="5:7" s="68" customFormat="1" x14ac:dyDescent="0.25">
      <c r="E456" s="69"/>
      <c r="F456" s="69"/>
      <c r="G456" s="69"/>
    </row>
    <row r="457" spans="5:7" s="68" customFormat="1" x14ac:dyDescent="0.25">
      <c r="E457" s="69"/>
      <c r="F457" s="69"/>
      <c r="G457" s="69"/>
    </row>
    <row r="458" spans="5:7" s="68" customFormat="1" x14ac:dyDescent="0.25">
      <c r="E458" s="69"/>
      <c r="F458" s="69"/>
      <c r="G458" s="69"/>
    </row>
    <row r="459" spans="5:7" s="68" customFormat="1" x14ac:dyDescent="0.25">
      <c r="E459" s="69"/>
      <c r="F459" s="69"/>
      <c r="G459" s="69"/>
    </row>
    <row r="460" spans="5:7" s="68" customFormat="1" x14ac:dyDescent="0.25">
      <c r="E460" s="69"/>
      <c r="F460" s="69"/>
      <c r="G460" s="69"/>
    </row>
    <row r="461" spans="5:7" s="68" customFormat="1" x14ac:dyDescent="0.25">
      <c r="E461" s="69"/>
      <c r="F461" s="69"/>
      <c r="G461" s="69"/>
    </row>
    <row r="462" spans="5:7" s="68" customFormat="1" x14ac:dyDescent="0.25">
      <c r="E462" s="69"/>
      <c r="F462" s="69"/>
      <c r="G462" s="69"/>
    </row>
    <row r="463" spans="5:7" s="68" customFormat="1" x14ac:dyDescent="0.25">
      <c r="E463" s="69"/>
      <c r="F463" s="69"/>
      <c r="G463" s="69"/>
    </row>
    <row r="464" spans="5:7" s="68" customFormat="1" x14ac:dyDescent="0.25">
      <c r="E464" s="69"/>
      <c r="F464" s="69"/>
      <c r="G464" s="69"/>
    </row>
    <row r="465" spans="5:7" s="68" customFormat="1" x14ac:dyDescent="0.25">
      <c r="E465" s="69"/>
      <c r="F465" s="69"/>
      <c r="G465" s="69"/>
    </row>
    <row r="466" spans="5:7" s="68" customFormat="1" x14ac:dyDescent="0.25">
      <c r="E466" s="69"/>
      <c r="F466" s="69"/>
      <c r="G466" s="69"/>
    </row>
    <row r="467" spans="5:7" s="68" customFormat="1" x14ac:dyDescent="0.25">
      <c r="E467" s="69"/>
      <c r="F467" s="69"/>
      <c r="G467" s="69"/>
    </row>
    <row r="468" spans="5:7" s="68" customFormat="1" x14ac:dyDescent="0.25">
      <c r="E468" s="69"/>
      <c r="F468" s="69"/>
      <c r="G468" s="69"/>
    </row>
    <row r="469" spans="5:7" s="68" customFormat="1" x14ac:dyDescent="0.25">
      <c r="E469" s="69"/>
      <c r="F469" s="69"/>
      <c r="G469" s="69"/>
    </row>
    <row r="470" spans="5:7" s="68" customFormat="1" x14ac:dyDescent="0.25">
      <c r="E470" s="69"/>
      <c r="F470" s="69"/>
      <c r="G470" s="69"/>
    </row>
    <row r="471" spans="5:7" s="68" customFormat="1" x14ac:dyDescent="0.25">
      <c r="E471" s="69"/>
      <c r="F471" s="69"/>
      <c r="G471" s="69"/>
    </row>
    <row r="472" spans="5:7" s="68" customFormat="1" x14ac:dyDescent="0.25">
      <c r="E472" s="69"/>
      <c r="F472" s="69"/>
      <c r="G472" s="69"/>
    </row>
    <row r="473" spans="5:7" s="68" customFormat="1" x14ac:dyDescent="0.25">
      <c r="E473" s="69"/>
      <c r="F473" s="69"/>
      <c r="G473" s="69"/>
    </row>
    <row r="474" spans="5:7" s="68" customFormat="1" x14ac:dyDescent="0.25">
      <c r="E474" s="69"/>
      <c r="F474" s="69"/>
      <c r="G474" s="69"/>
    </row>
    <row r="475" spans="5:7" s="68" customFormat="1" x14ac:dyDescent="0.25">
      <c r="E475" s="69"/>
      <c r="F475" s="69"/>
      <c r="G475" s="69"/>
    </row>
    <row r="476" spans="5:7" s="68" customFormat="1" x14ac:dyDescent="0.25">
      <c r="E476" s="69"/>
      <c r="F476" s="69"/>
      <c r="G476" s="69"/>
    </row>
    <row r="477" spans="5:7" s="68" customFormat="1" x14ac:dyDescent="0.25">
      <c r="E477" s="69"/>
      <c r="F477" s="69"/>
      <c r="G477" s="69"/>
    </row>
    <row r="478" spans="5:7" s="68" customFormat="1" x14ac:dyDescent="0.25">
      <c r="E478" s="69"/>
      <c r="F478" s="69"/>
      <c r="G478" s="69"/>
    </row>
    <row r="479" spans="5:7" s="68" customFormat="1" x14ac:dyDescent="0.25">
      <c r="E479" s="69"/>
      <c r="F479" s="69"/>
      <c r="G479" s="69"/>
    </row>
    <row r="480" spans="5:7" s="68" customFormat="1" x14ac:dyDescent="0.25">
      <c r="E480" s="69"/>
      <c r="F480" s="69"/>
      <c r="G480" s="69"/>
    </row>
    <row r="481" spans="5:7" s="68" customFormat="1" x14ac:dyDescent="0.25">
      <c r="E481" s="69"/>
      <c r="F481" s="69"/>
      <c r="G481" s="69"/>
    </row>
    <row r="482" spans="5:7" s="68" customFormat="1" x14ac:dyDescent="0.25">
      <c r="E482" s="69"/>
      <c r="F482" s="69"/>
      <c r="G482" s="69"/>
    </row>
    <row r="483" spans="5:7" s="68" customFormat="1" x14ac:dyDescent="0.25">
      <c r="E483" s="69"/>
      <c r="F483" s="69"/>
      <c r="G483" s="69"/>
    </row>
    <row r="484" spans="5:7" s="68" customFormat="1" x14ac:dyDescent="0.25">
      <c r="E484" s="69"/>
      <c r="F484" s="69"/>
      <c r="G484" s="69"/>
    </row>
    <row r="485" spans="5:7" s="68" customFormat="1" x14ac:dyDescent="0.25">
      <c r="E485" s="69"/>
      <c r="F485" s="69"/>
      <c r="G485" s="69"/>
    </row>
    <row r="486" spans="5:7" s="68" customFormat="1" x14ac:dyDescent="0.25">
      <c r="E486" s="69"/>
      <c r="F486" s="69"/>
      <c r="G486" s="69"/>
    </row>
    <row r="487" spans="5:7" s="68" customFormat="1" x14ac:dyDescent="0.25">
      <c r="E487" s="69"/>
      <c r="F487" s="69"/>
      <c r="G487" s="69"/>
    </row>
    <row r="488" spans="5:7" s="68" customFormat="1" x14ac:dyDescent="0.25">
      <c r="E488" s="69"/>
      <c r="F488" s="69"/>
      <c r="G488" s="69"/>
    </row>
    <row r="489" spans="5:7" s="68" customFormat="1" x14ac:dyDescent="0.25">
      <c r="E489" s="69"/>
      <c r="F489" s="69"/>
      <c r="G489" s="69"/>
    </row>
    <row r="490" spans="5:7" s="68" customFormat="1" x14ac:dyDescent="0.25">
      <c r="E490" s="69"/>
      <c r="F490" s="69"/>
      <c r="G490" s="69"/>
    </row>
    <row r="491" spans="5:7" s="68" customFormat="1" x14ac:dyDescent="0.25">
      <c r="E491" s="69"/>
      <c r="F491" s="69"/>
      <c r="G491" s="69"/>
    </row>
    <row r="492" spans="5:7" s="68" customFormat="1" x14ac:dyDescent="0.25">
      <c r="E492" s="69"/>
      <c r="F492" s="69"/>
      <c r="G492" s="69"/>
    </row>
    <row r="493" spans="5:7" s="68" customFormat="1" x14ac:dyDescent="0.25">
      <c r="E493" s="69"/>
      <c r="F493" s="69"/>
      <c r="G493" s="69"/>
    </row>
    <row r="494" spans="5:7" s="68" customFormat="1" x14ac:dyDescent="0.25">
      <c r="E494" s="69"/>
      <c r="F494" s="69"/>
      <c r="G494" s="69"/>
    </row>
    <row r="495" spans="5:7" s="68" customFormat="1" x14ac:dyDescent="0.25">
      <c r="E495" s="69"/>
      <c r="F495" s="69"/>
      <c r="G495" s="69"/>
    </row>
    <row r="496" spans="5:7" s="68" customFormat="1" x14ac:dyDescent="0.25">
      <c r="E496" s="69"/>
      <c r="F496" s="69"/>
      <c r="G496" s="69"/>
    </row>
    <row r="497" spans="5:7" s="68" customFormat="1" x14ac:dyDescent="0.25">
      <c r="E497" s="69"/>
      <c r="F497" s="69"/>
      <c r="G497" s="69"/>
    </row>
    <row r="498" spans="5:7" s="68" customFormat="1" x14ac:dyDescent="0.25">
      <c r="E498" s="69"/>
      <c r="F498" s="69"/>
      <c r="G498" s="69"/>
    </row>
    <row r="499" spans="5:7" s="68" customFormat="1" x14ac:dyDescent="0.25">
      <c r="E499" s="69"/>
      <c r="F499" s="69"/>
      <c r="G499" s="69"/>
    </row>
    <row r="500" spans="5:7" s="68" customFormat="1" x14ac:dyDescent="0.25">
      <c r="E500" s="69"/>
      <c r="F500" s="69"/>
      <c r="G500" s="69"/>
    </row>
    <row r="501" spans="5:7" s="68" customFormat="1" x14ac:dyDescent="0.25">
      <c r="E501" s="69"/>
      <c r="F501" s="69"/>
      <c r="G501" s="69"/>
    </row>
    <row r="502" spans="5:7" s="68" customFormat="1" x14ac:dyDescent="0.25">
      <c r="E502" s="69"/>
      <c r="F502" s="69"/>
      <c r="G502" s="69"/>
    </row>
    <row r="503" spans="5:7" s="68" customFormat="1" x14ac:dyDescent="0.25">
      <c r="E503" s="69"/>
      <c r="F503" s="69"/>
      <c r="G503" s="69"/>
    </row>
    <row r="504" spans="5:7" s="68" customFormat="1" x14ac:dyDescent="0.25">
      <c r="E504" s="69"/>
      <c r="F504" s="69"/>
      <c r="G504" s="69"/>
    </row>
    <row r="505" spans="5:7" s="68" customFormat="1" x14ac:dyDescent="0.25">
      <c r="E505" s="69"/>
      <c r="F505" s="69"/>
      <c r="G505" s="69"/>
    </row>
    <row r="506" spans="5:7" s="68" customFormat="1" x14ac:dyDescent="0.25">
      <c r="E506" s="69"/>
      <c r="F506" s="69"/>
      <c r="G506" s="69"/>
    </row>
    <row r="507" spans="5:7" s="68" customFormat="1" x14ac:dyDescent="0.25">
      <c r="E507" s="69"/>
      <c r="F507" s="69"/>
      <c r="G507" s="69"/>
    </row>
    <row r="508" spans="5:7" s="68" customFormat="1" x14ac:dyDescent="0.25">
      <c r="E508" s="69"/>
      <c r="F508" s="69"/>
      <c r="G508" s="69"/>
    </row>
    <row r="509" spans="5:7" s="68" customFormat="1" x14ac:dyDescent="0.25">
      <c r="E509" s="69"/>
      <c r="F509" s="69"/>
      <c r="G509" s="69"/>
    </row>
    <row r="510" spans="5:7" s="68" customFormat="1" x14ac:dyDescent="0.25">
      <c r="E510" s="69"/>
      <c r="F510" s="69"/>
      <c r="G510" s="69"/>
    </row>
    <row r="511" spans="5:7" s="68" customFormat="1" x14ac:dyDescent="0.25">
      <c r="E511" s="69"/>
      <c r="F511" s="69"/>
      <c r="G511" s="69"/>
    </row>
    <row r="512" spans="5:7" s="68" customFormat="1" x14ac:dyDescent="0.25">
      <c r="E512" s="69"/>
      <c r="F512" s="69"/>
      <c r="G512" s="69"/>
    </row>
    <row r="513" spans="5:7" s="68" customFormat="1" x14ac:dyDescent="0.25">
      <c r="E513" s="69"/>
      <c r="F513" s="69"/>
      <c r="G513" s="69"/>
    </row>
    <row r="514" spans="5:7" s="68" customFormat="1" x14ac:dyDescent="0.25">
      <c r="E514" s="69"/>
      <c r="F514" s="69"/>
      <c r="G514" s="69"/>
    </row>
    <row r="515" spans="5:7" s="68" customFormat="1" x14ac:dyDescent="0.25">
      <c r="E515" s="69"/>
      <c r="F515" s="69"/>
      <c r="G515" s="69"/>
    </row>
    <row r="516" spans="5:7" s="68" customFormat="1" x14ac:dyDescent="0.25">
      <c r="E516" s="69"/>
      <c r="F516" s="69"/>
      <c r="G516" s="69"/>
    </row>
    <row r="517" spans="5:7" s="68" customFormat="1" x14ac:dyDescent="0.25">
      <c r="E517" s="69"/>
      <c r="F517" s="69"/>
      <c r="G517" s="69"/>
    </row>
    <row r="518" spans="5:7" s="68" customFormat="1" x14ac:dyDescent="0.25">
      <c r="E518" s="69"/>
      <c r="F518" s="69"/>
      <c r="G518" s="69"/>
    </row>
    <row r="519" spans="5:7" s="68" customFormat="1" x14ac:dyDescent="0.25">
      <c r="E519" s="69"/>
      <c r="F519" s="69"/>
      <c r="G519" s="69"/>
    </row>
    <row r="520" spans="5:7" s="68" customFormat="1" x14ac:dyDescent="0.25">
      <c r="E520" s="69"/>
      <c r="F520" s="69"/>
      <c r="G520" s="69"/>
    </row>
    <row r="521" spans="5:7" s="68" customFormat="1" x14ac:dyDescent="0.25">
      <c r="E521" s="69"/>
      <c r="F521" s="69"/>
      <c r="G521" s="69"/>
    </row>
    <row r="522" spans="5:7" s="68" customFormat="1" x14ac:dyDescent="0.25">
      <c r="E522" s="69"/>
      <c r="F522" s="69"/>
      <c r="G522" s="69"/>
    </row>
    <row r="523" spans="5:7" s="68" customFormat="1" x14ac:dyDescent="0.25">
      <c r="E523" s="69"/>
      <c r="F523" s="69"/>
      <c r="G523" s="69"/>
    </row>
    <row r="524" spans="5:7" s="68" customFormat="1" x14ac:dyDescent="0.25">
      <c r="E524" s="69"/>
      <c r="F524" s="69"/>
      <c r="G524" s="69"/>
    </row>
    <row r="525" spans="5:7" s="68" customFormat="1" x14ac:dyDescent="0.25">
      <c r="E525" s="69"/>
      <c r="F525" s="69"/>
      <c r="G525" s="69"/>
    </row>
    <row r="526" spans="5:7" s="68" customFormat="1" x14ac:dyDescent="0.25">
      <c r="E526" s="69"/>
      <c r="F526" s="69"/>
      <c r="G526" s="69"/>
    </row>
    <row r="527" spans="5:7" s="68" customFormat="1" x14ac:dyDescent="0.25">
      <c r="E527" s="69"/>
      <c r="F527" s="69"/>
      <c r="G527" s="69"/>
    </row>
    <row r="528" spans="5:7" s="68" customFormat="1" x14ac:dyDescent="0.25">
      <c r="E528" s="69"/>
      <c r="F528" s="69"/>
      <c r="G528" s="69"/>
    </row>
    <row r="529" spans="5:7" s="68" customFormat="1" x14ac:dyDescent="0.25">
      <c r="E529" s="69"/>
      <c r="F529" s="69"/>
      <c r="G529" s="69"/>
    </row>
    <row r="530" spans="5:7" s="68" customFormat="1" x14ac:dyDescent="0.25">
      <c r="E530" s="69"/>
      <c r="F530" s="69"/>
      <c r="G530" s="69"/>
    </row>
    <row r="531" spans="5:7" s="68" customFormat="1" x14ac:dyDescent="0.25">
      <c r="E531" s="69"/>
      <c r="F531" s="69"/>
      <c r="G531" s="69"/>
    </row>
    <row r="532" spans="5:7" s="68" customFormat="1" x14ac:dyDescent="0.25">
      <c r="E532" s="69"/>
      <c r="F532" s="69"/>
      <c r="G532" s="69"/>
    </row>
    <row r="533" spans="5:7" s="68" customFormat="1" x14ac:dyDescent="0.25">
      <c r="E533" s="69"/>
      <c r="F533" s="69"/>
      <c r="G533" s="69"/>
    </row>
    <row r="534" spans="5:7" s="68" customFormat="1" x14ac:dyDescent="0.25">
      <c r="E534" s="69"/>
      <c r="F534" s="69"/>
      <c r="G534" s="69"/>
    </row>
    <row r="535" spans="5:7" s="68" customFormat="1" x14ac:dyDescent="0.25">
      <c r="E535" s="69"/>
      <c r="F535" s="69"/>
      <c r="G535" s="69"/>
    </row>
    <row r="536" spans="5:7" s="68" customFormat="1" x14ac:dyDescent="0.25">
      <c r="E536" s="69"/>
      <c r="F536" s="69"/>
      <c r="G536" s="69"/>
    </row>
    <row r="537" spans="5:7" s="68" customFormat="1" x14ac:dyDescent="0.25">
      <c r="E537" s="69"/>
      <c r="F537" s="69"/>
      <c r="G537" s="69"/>
    </row>
    <row r="538" spans="5:7" s="68" customFormat="1" x14ac:dyDescent="0.25">
      <c r="E538" s="69"/>
      <c r="F538" s="69"/>
      <c r="G538" s="69"/>
    </row>
    <row r="539" spans="5:7" s="68" customFormat="1" x14ac:dyDescent="0.25">
      <c r="E539" s="69"/>
      <c r="F539" s="69"/>
      <c r="G539" s="69"/>
    </row>
    <row r="540" spans="5:7" s="68" customFormat="1" x14ac:dyDescent="0.25">
      <c r="E540" s="69"/>
      <c r="F540" s="69"/>
      <c r="G540" s="69"/>
    </row>
    <row r="541" spans="5:7" s="68" customFormat="1" x14ac:dyDescent="0.25">
      <c r="E541" s="69"/>
      <c r="F541" s="69"/>
      <c r="G541" s="69"/>
    </row>
    <row r="542" spans="5:7" s="68" customFormat="1" x14ac:dyDescent="0.25">
      <c r="E542" s="69"/>
      <c r="F542" s="69"/>
      <c r="G542" s="69"/>
    </row>
    <row r="543" spans="5:7" s="68" customFormat="1" x14ac:dyDescent="0.25">
      <c r="E543" s="69"/>
      <c r="F543" s="69"/>
      <c r="G543" s="69"/>
    </row>
    <row r="544" spans="5:7" s="68" customFormat="1" x14ac:dyDescent="0.25">
      <c r="E544" s="69"/>
      <c r="F544" s="69"/>
      <c r="G544" s="69"/>
    </row>
    <row r="545" spans="5:7" s="68" customFormat="1" x14ac:dyDescent="0.25">
      <c r="E545" s="69"/>
      <c r="F545" s="69"/>
      <c r="G545" s="69"/>
    </row>
    <row r="546" spans="5:7" s="68" customFormat="1" x14ac:dyDescent="0.25">
      <c r="E546" s="69"/>
      <c r="F546" s="69"/>
      <c r="G546" s="69"/>
    </row>
    <row r="547" spans="5:7" s="68" customFormat="1" x14ac:dyDescent="0.25">
      <c r="E547" s="69"/>
      <c r="F547" s="69"/>
      <c r="G547" s="69"/>
    </row>
    <row r="548" spans="5:7" s="68" customFormat="1" x14ac:dyDescent="0.25">
      <c r="E548" s="69"/>
      <c r="F548" s="69"/>
      <c r="G548" s="69"/>
    </row>
    <row r="549" spans="5:7" s="68" customFormat="1" x14ac:dyDescent="0.25">
      <c r="E549" s="69"/>
      <c r="F549" s="69"/>
      <c r="G549" s="69"/>
    </row>
    <row r="550" spans="5:7" s="68" customFormat="1" x14ac:dyDescent="0.25">
      <c r="E550" s="69"/>
      <c r="F550" s="69"/>
      <c r="G550" s="69"/>
    </row>
    <row r="551" spans="5:7" s="68" customFormat="1" x14ac:dyDescent="0.25">
      <c r="E551" s="69"/>
      <c r="F551" s="69"/>
      <c r="G551" s="69"/>
    </row>
    <row r="552" spans="5:7" s="68" customFormat="1" x14ac:dyDescent="0.25">
      <c r="E552" s="69"/>
      <c r="F552" s="69"/>
      <c r="G552" s="69"/>
    </row>
    <row r="553" spans="5:7" s="68" customFormat="1" x14ac:dyDescent="0.25">
      <c r="E553" s="69"/>
      <c r="F553" s="69"/>
      <c r="G553" s="69"/>
    </row>
    <row r="554" spans="5:7" s="68" customFormat="1" x14ac:dyDescent="0.25">
      <c r="E554" s="69"/>
      <c r="F554" s="69"/>
      <c r="G554" s="69"/>
    </row>
    <row r="555" spans="5:7" s="68" customFormat="1" x14ac:dyDescent="0.25">
      <c r="E555" s="69"/>
      <c r="F555" s="69"/>
      <c r="G555" s="69"/>
    </row>
    <row r="556" spans="5:7" s="68" customFormat="1" x14ac:dyDescent="0.25">
      <c r="E556" s="69"/>
      <c r="F556" s="69"/>
      <c r="G556" s="69"/>
    </row>
    <row r="557" spans="5:7" s="68" customFormat="1" x14ac:dyDescent="0.25">
      <c r="E557" s="69"/>
      <c r="F557" s="69"/>
      <c r="G557" s="69"/>
    </row>
    <row r="558" spans="5:7" s="68" customFormat="1" x14ac:dyDescent="0.25">
      <c r="E558" s="69"/>
      <c r="F558" s="69"/>
      <c r="G558" s="69"/>
    </row>
    <row r="559" spans="5:7" s="68" customFormat="1" x14ac:dyDescent="0.25">
      <c r="E559" s="69"/>
      <c r="F559" s="69"/>
      <c r="G559" s="69"/>
    </row>
    <row r="560" spans="5:7" s="68" customFormat="1" x14ac:dyDescent="0.25">
      <c r="E560" s="69"/>
      <c r="F560" s="69"/>
      <c r="G560" s="69"/>
    </row>
    <row r="561" spans="5:7" s="68" customFormat="1" x14ac:dyDescent="0.25">
      <c r="E561" s="69"/>
      <c r="F561" s="69"/>
      <c r="G561" s="69"/>
    </row>
    <row r="562" spans="5:7" s="68" customFormat="1" x14ac:dyDescent="0.25">
      <c r="E562" s="69"/>
      <c r="F562" s="69"/>
      <c r="G562" s="69"/>
    </row>
    <row r="563" spans="5:7" s="68" customFormat="1" x14ac:dyDescent="0.25">
      <c r="E563" s="69"/>
      <c r="F563" s="69"/>
      <c r="G563" s="69"/>
    </row>
    <row r="564" spans="5:7" s="68" customFormat="1" x14ac:dyDescent="0.25">
      <c r="E564" s="69"/>
      <c r="F564" s="69"/>
      <c r="G564" s="69"/>
    </row>
    <row r="565" spans="5:7" s="68" customFormat="1" x14ac:dyDescent="0.25">
      <c r="E565" s="69"/>
      <c r="F565" s="69"/>
      <c r="G565" s="69"/>
    </row>
    <row r="566" spans="5:7" s="68" customFormat="1" x14ac:dyDescent="0.25">
      <c r="E566" s="69"/>
      <c r="F566" s="69"/>
      <c r="G566" s="69"/>
    </row>
    <row r="567" spans="5:7" s="68" customFormat="1" x14ac:dyDescent="0.25">
      <c r="E567" s="69"/>
      <c r="F567" s="69"/>
      <c r="G567" s="69"/>
    </row>
    <row r="568" spans="5:7" s="68" customFormat="1" x14ac:dyDescent="0.25">
      <c r="E568" s="69"/>
      <c r="F568" s="69"/>
      <c r="G568" s="69"/>
    </row>
    <row r="569" spans="5:7" s="68" customFormat="1" x14ac:dyDescent="0.25">
      <c r="E569" s="69"/>
      <c r="F569" s="69"/>
      <c r="G569" s="69"/>
    </row>
    <row r="570" spans="5:7" s="68" customFormat="1" x14ac:dyDescent="0.25">
      <c r="E570" s="69"/>
      <c r="F570" s="69"/>
      <c r="G570" s="69"/>
    </row>
    <row r="571" spans="5:7" s="68" customFormat="1" x14ac:dyDescent="0.25">
      <c r="E571" s="69"/>
      <c r="F571" s="69"/>
      <c r="G571" s="69"/>
    </row>
    <row r="572" spans="5:7" s="68" customFormat="1" x14ac:dyDescent="0.25">
      <c r="E572" s="69"/>
      <c r="F572" s="69"/>
      <c r="G572" s="69"/>
    </row>
    <row r="573" spans="5:7" s="68" customFormat="1" x14ac:dyDescent="0.25">
      <c r="E573" s="69"/>
      <c r="F573" s="69"/>
      <c r="G573" s="69"/>
    </row>
    <row r="574" spans="5:7" s="68" customFormat="1" x14ac:dyDescent="0.25">
      <c r="E574" s="69"/>
      <c r="F574" s="69"/>
      <c r="G574" s="69"/>
    </row>
    <row r="575" spans="5:7" s="68" customFormat="1" x14ac:dyDescent="0.25">
      <c r="E575" s="69"/>
      <c r="F575" s="69"/>
      <c r="G575" s="69"/>
    </row>
    <row r="576" spans="5:7" s="68" customFormat="1" x14ac:dyDescent="0.25">
      <c r="E576" s="69"/>
      <c r="F576" s="69"/>
      <c r="G576" s="69"/>
    </row>
    <row r="577" spans="5:7" s="68" customFormat="1" x14ac:dyDescent="0.25">
      <c r="E577" s="69"/>
      <c r="F577" s="69"/>
      <c r="G577" s="69"/>
    </row>
    <row r="578" spans="5:7" s="68" customFormat="1" x14ac:dyDescent="0.25">
      <c r="E578" s="69"/>
      <c r="F578" s="69"/>
      <c r="G578" s="69"/>
    </row>
    <row r="579" spans="5:7" s="68" customFormat="1" x14ac:dyDescent="0.25">
      <c r="E579" s="69"/>
      <c r="F579" s="69"/>
      <c r="G579" s="69"/>
    </row>
    <row r="580" spans="5:7" s="68" customFormat="1" x14ac:dyDescent="0.25">
      <c r="E580" s="69"/>
      <c r="F580" s="69"/>
      <c r="G580" s="69"/>
    </row>
    <row r="581" spans="5:7" s="68" customFormat="1" x14ac:dyDescent="0.25">
      <c r="E581" s="69"/>
      <c r="F581" s="69"/>
      <c r="G581" s="69"/>
    </row>
    <row r="582" spans="5:7" s="68" customFormat="1" x14ac:dyDescent="0.25">
      <c r="E582" s="69"/>
      <c r="F582" s="69"/>
      <c r="G582" s="69"/>
    </row>
    <row r="583" spans="5:7" s="68" customFormat="1" x14ac:dyDescent="0.25">
      <c r="E583" s="69"/>
      <c r="F583" s="69"/>
      <c r="G583" s="69"/>
    </row>
    <row r="584" spans="5:7" s="68" customFormat="1" x14ac:dyDescent="0.25">
      <c r="E584" s="69"/>
      <c r="F584" s="69"/>
      <c r="G584" s="69"/>
    </row>
    <row r="585" spans="5:7" s="68" customFormat="1" x14ac:dyDescent="0.25">
      <c r="E585" s="69"/>
      <c r="F585" s="69"/>
      <c r="G585" s="69"/>
    </row>
    <row r="586" spans="5:7" s="68" customFormat="1" x14ac:dyDescent="0.25">
      <c r="E586" s="69"/>
      <c r="F586" s="69"/>
      <c r="G586" s="69"/>
    </row>
    <row r="587" spans="5:7" s="68" customFormat="1" x14ac:dyDescent="0.25">
      <c r="E587" s="69"/>
      <c r="F587" s="69"/>
      <c r="G587" s="69"/>
    </row>
    <row r="588" spans="5:7" s="68" customFormat="1" x14ac:dyDescent="0.25">
      <c r="E588" s="69"/>
      <c r="F588" s="69"/>
      <c r="G588" s="69"/>
    </row>
    <row r="589" spans="5:7" s="68" customFormat="1" x14ac:dyDescent="0.25">
      <c r="E589" s="69"/>
      <c r="F589" s="69"/>
      <c r="G589" s="69"/>
    </row>
    <row r="590" spans="5:7" s="68" customFormat="1" x14ac:dyDescent="0.25">
      <c r="E590" s="69"/>
      <c r="F590" s="69"/>
      <c r="G590" s="69"/>
    </row>
    <row r="591" spans="5:7" s="68" customFormat="1" x14ac:dyDescent="0.25">
      <c r="E591" s="69"/>
      <c r="F591" s="69"/>
      <c r="G591" s="69"/>
    </row>
    <row r="592" spans="5:7" s="68" customFormat="1" x14ac:dyDescent="0.25">
      <c r="E592" s="69"/>
      <c r="F592" s="69"/>
      <c r="G592" s="69"/>
    </row>
    <row r="593" spans="5:7" s="68" customFormat="1" x14ac:dyDescent="0.25">
      <c r="E593" s="69"/>
      <c r="F593" s="69"/>
      <c r="G593" s="69"/>
    </row>
    <row r="594" spans="5:7" s="68" customFormat="1" x14ac:dyDescent="0.25">
      <c r="E594" s="69"/>
      <c r="F594" s="69"/>
      <c r="G594" s="69"/>
    </row>
    <row r="595" spans="5:7" s="68" customFormat="1" x14ac:dyDescent="0.25">
      <c r="E595" s="69"/>
      <c r="F595" s="69"/>
      <c r="G595" s="69"/>
    </row>
    <row r="596" spans="5:7" s="68" customFormat="1" x14ac:dyDescent="0.25">
      <c r="E596" s="69"/>
      <c r="F596" s="69"/>
      <c r="G596" s="69"/>
    </row>
    <row r="597" spans="5:7" s="68" customFormat="1" x14ac:dyDescent="0.25">
      <c r="E597" s="69"/>
      <c r="F597" s="69"/>
      <c r="G597" s="69"/>
    </row>
    <row r="598" spans="5:7" s="68" customFormat="1" x14ac:dyDescent="0.25">
      <c r="E598" s="69"/>
      <c r="F598" s="69"/>
      <c r="G598" s="69"/>
    </row>
    <row r="599" spans="5:7" s="68" customFormat="1" x14ac:dyDescent="0.25">
      <c r="E599" s="69"/>
      <c r="F599" s="69"/>
      <c r="G599" s="69"/>
    </row>
    <row r="600" spans="5:7" s="68" customFormat="1" x14ac:dyDescent="0.25">
      <c r="E600" s="69"/>
      <c r="F600" s="69"/>
      <c r="G600" s="69"/>
    </row>
    <row r="601" spans="5:7" s="68" customFormat="1" x14ac:dyDescent="0.25">
      <c r="E601" s="69"/>
      <c r="F601" s="69"/>
      <c r="G601" s="69"/>
    </row>
    <row r="602" spans="5:7" s="68" customFormat="1" x14ac:dyDescent="0.25">
      <c r="E602" s="69"/>
      <c r="F602" s="69"/>
      <c r="G602" s="69"/>
    </row>
    <row r="603" spans="5:7" s="68" customFormat="1" x14ac:dyDescent="0.25">
      <c r="E603" s="69"/>
      <c r="F603" s="69"/>
      <c r="G603" s="69"/>
    </row>
    <row r="604" spans="5:7" s="68" customFormat="1" x14ac:dyDescent="0.25">
      <c r="E604" s="69"/>
      <c r="F604" s="69"/>
      <c r="G604" s="69"/>
    </row>
    <row r="605" spans="5:7" s="68" customFormat="1" x14ac:dyDescent="0.25">
      <c r="E605" s="69"/>
      <c r="F605" s="69"/>
      <c r="G605" s="69"/>
    </row>
    <row r="606" spans="5:7" s="68" customFormat="1" x14ac:dyDescent="0.25">
      <c r="E606" s="69"/>
      <c r="F606" s="69"/>
      <c r="G606" s="69"/>
    </row>
    <row r="607" spans="5:7" s="68" customFormat="1" x14ac:dyDescent="0.25">
      <c r="E607" s="69"/>
      <c r="F607" s="69"/>
      <c r="G607" s="69"/>
    </row>
    <row r="608" spans="5:7" s="68" customFormat="1" x14ac:dyDescent="0.25">
      <c r="E608" s="69"/>
      <c r="F608" s="69"/>
      <c r="G608" s="69"/>
    </row>
    <row r="609" spans="5:7" s="68" customFormat="1" x14ac:dyDescent="0.25">
      <c r="E609" s="69"/>
      <c r="F609" s="69"/>
      <c r="G609" s="69"/>
    </row>
    <row r="610" spans="5:7" s="68" customFormat="1" x14ac:dyDescent="0.25">
      <c r="E610" s="69"/>
      <c r="F610" s="69"/>
      <c r="G610" s="69"/>
    </row>
    <row r="611" spans="5:7" s="68" customFormat="1" x14ac:dyDescent="0.25">
      <c r="E611" s="69"/>
      <c r="F611" s="69"/>
      <c r="G611" s="69"/>
    </row>
    <row r="612" spans="5:7" s="68" customFormat="1" x14ac:dyDescent="0.25">
      <c r="E612" s="69"/>
      <c r="F612" s="69"/>
      <c r="G612" s="69"/>
    </row>
    <row r="613" spans="5:7" s="68" customFormat="1" x14ac:dyDescent="0.25">
      <c r="E613" s="69"/>
      <c r="F613" s="69"/>
      <c r="G613" s="69"/>
    </row>
    <row r="614" spans="5:7" s="68" customFormat="1" x14ac:dyDescent="0.25">
      <c r="E614" s="69"/>
      <c r="F614" s="69"/>
      <c r="G614" s="69"/>
    </row>
    <row r="615" spans="5:7" s="68" customFormat="1" x14ac:dyDescent="0.25">
      <c r="E615" s="69"/>
      <c r="F615" s="69"/>
      <c r="G615" s="69"/>
    </row>
    <row r="616" spans="5:7" s="68" customFormat="1" x14ac:dyDescent="0.25">
      <c r="E616" s="69"/>
      <c r="F616" s="69"/>
      <c r="G616" s="69"/>
    </row>
    <row r="617" spans="5:7" s="68" customFormat="1" x14ac:dyDescent="0.25">
      <c r="E617" s="69"/>
      <c r="F617" s="69"/>
      <c r="G617" s="69"/>
    </row>
    <row r="618" spans="5:7" s="68" customFormat="1" x14ac:dyDescent="0.25">
      <c r="E618" s="69"/>
      <c r="F618" s="69"/>
      <c r="G618" s="69"/>
    </row>
    <row r="619" spans="5:7" s="68" customFormat="1" x14ac:dyDescent="0.25">
      <c r="E619" s="69"/>
      <c r="F619" s="69"/>
      <c r="G619" s="69"/>
    </row>
    <row r="620" spans="5:7" s="68" customFormat="1" x14ac:dyDescent="0.25">
      <c r="E620" s="69"/>
      <c r="F620" s="69"/>
      <c r="G620" s="69"/>
    </row>
    <row r="621" spans="5:7" s="68" customFormat="1" x14ac:dyDescent="0.25">
      <c r="E621" s="69"/>
      <c r="F621" s="69"/>
      <c r="G621" s="69"/>
    </row>
    <row r="622" spans="5:7" s="68" customFormat="1" x14ac:dyDescent="0.25">
      <c r="E622" s="69"/>
      <c r="F622" s="69"/>
      <c r="G622" s="69"/>
    </row>
    <row r="623" spans="5:7" s="68" customFormat="1" x14ac:dyDescent="0.25">
      <c r="E623" s="69"/>
      <c r="F623" s="69"/>
      <c r="G623" s="69"/>
    </row>
    <row r="624" spans="5:7" s="68" customFormat="1" x14ac:dyDescent="0.25">
      <c r="E624" s="69"/>
      <c r="F624" s="69"/>
      <c r="G624" s="69"/>
    </row>
    <row r="625" spans="5:7" s="68" customFormat="1" x14ac:dyDescent="0.25">
      <c r="E625" s="69"/>
      <c r="F625" s="69"/>
      <c r="G625" s="69"/>
    </row>
    <row r="626" spans="5:7" s="68" customFormat="1" x14ac:dyDescent="0.25">
      <c r="E626" s="69"/>
      <c r="F626" s="69"/>
      <c r="G626" s="69"/>
    </row>
    <row r="627" spans="5:7" s="68" customFormat="1" x14ac:dyDescent="0.25">
      <c r="E627" s="69"/>
      <c r="F627" s="69"/>
      <c r="G627" s="69"/>
    </row>
    <row r="628" spans="5:7" s="68" customFormat="1" x14ac:dyDescent="0.25">
      <c r="E628" s="69"/>
      <c r="F628" s="69"/>
      <c r="G628" s="69"/>
    </row>
    <row r="629" spans="5:7" s="68" customFormat="1" x14ac:dyDescent="0.25">
      <c r="E629" s="69"/>
      <c r="F629" s="69"/>
      <c r="G629" s="69"/>
    </row>
    <row r="630" spans="5:7" s="68" customFormat="1" x14ac:dyDescent="0.25">
      <c r="E630" s="69"/>
      <c r="F630" s="69"/>
      <c r="G630" s="69"/>
    </row>
    <row r="631" spans="5:7" s="68" customFormat="1" x14ac:dyDescent="0.25">
      <c r="E631" s="69"/>
      <c r="F631" s="69"/>
      <c r="G631" s="69"/>
    </row>
    <row r="632" spans="5:7" s="68" customFormat="1" x14ac:dyDescent="0.25">
      <c r="E632" s="69"/>
      <c r="F632" s="69"/>
      <c r="G632" s="69"/>
    </row>
    <row r="633" spans="5:7" s="68" customFormat="1" x14ac:dyDescent="0.25">
      <c r="E633" s="69"/>
      <c r="F633" s="69"/>
      <c r="G633" s="69"/>
    </row>
    <row r="634" spans="5:7" s="68" customFormat="1" x14ac:dyDescent="0.25">
      <c r="E634" s="69"/>
      <c r="F634" s="69"/>
      <c r="G634" s="69"/>
    </row>
    <row r="635" spans="5:7" s="68" customFormat="1" x14ac:dyDescent="0.25">
      <c r="E635" s="69"/>
      <c r="F635" s="69"/>
      <c r="G635" s="69"/>
    </row>
    <row r="636" spans="5:7" s="68" customFormat="1" x14ac:dyDescent="0.25">
      <c r="E636" s="69"/>
      <c r="F636" s="69"/>
      <c r="G636" s="69"/>
    </row>
    <row r="637" spans="5:7" s="68" customFormat="1" x14ac:dyDescent="0.25">
      <c r="E637" s="69"/>
      <c r="F637" s="69"/>
      <c r="G637" s="69"/>
    </row>
    <row r="638" spans="5:7" s="68" customFormat="1" x14ac:dyDescent="0.25">
      <c r="E638" s="69"/>
      <c r="F638" s="69"/>
      <c r="G638" s="69"/>
    </row>
    <row r="639" spans="5:7" s="68" customFormat="1" x14ac:dyDescent="0.25">
      <c r="E639" s="69"/>
      <c r="F639" s="69"/>
      <c r="G639" s="69"/>
    </row>
    <row r="640" spans="5:7" s="68" customFormat="1" x14ac:dyDescent="0.25">
      <c r="E640" s="69"/>
      <c r="F640" s="69"/>
      <c r="G640" s="69"/>
    </row>
    <row r="641" spans="5:7" s="68" customFormat="1" x14ac:dyDescent="0.25">
      <c r="E641" s="69"/>
      <c r="F641" s="69"/>
      <c r="G641" s="69"/>
    </row>
    <row r="642" spans="5:7" s="68" customFormat="1" x14ac:dyDescent="0.25">
      <c r="E642" s="69"/>
      <c r="F642" s="69"/>
      <c r="G642" s="69"/>
    </row>
    <row r="643" spans="5:7" s="68" customFormat="1" x14ac:dyDescent="0.25">
      <c r="E643" s="69"/>
      <c r="F643" s="69"/>
      <c r="G643" s="69"/>
    </row>
    <row r="644" spans="5:7" s="68" customFormat="1" x14ac:dyDescent="0.25">
      <c r="E644" s="69"/>
      <c r="F644" s="69"/>
      <c r="G644" s="69"/>
    </row>
    <row r="645" spans="5:7" s="68" customFormat="1" x14ac:dyDescent="0.25">
      <c r="E645" s="69"/>
      <c r="F645" s="69"/>
      <c r="G645" s="69"/>
    </row>
    <row r="646" spans="5:7" s="68" customFormat="1" x14ac:dyDescent="0.25">
      <c r="E646" s="69"/>
      <c r="F646" s="69"/>
      <c r="G646" s="69"/>
    </row>
    <row r="647" spans="5:7" s="68" customFormat="1" x14ac:dyDescent="0.25">
      <c r="E647" s="69"/>
      <c r="F647" s="69"/>
      <c r="G647" s="69"/>
    </row>
    <row r="648" spans="5:7" s="68" customFormat="1" x14ac:dyDescent="0.25">
      <c r="E648" s="69"/>
      <c r="F648" s="69"/>
      <c r="G648" s="69"/>
    </row>
    <row r="649" spans="5:7" s="68" customFormat="1" x14ac:dyDescent="0.25">
      <c r="E649" s="69"/>
      <c r="F649" s="69"/>
      <c r="G649" s="69"/>
    </row>
    <row r="650" spans="5:7" s="68" customFormat="1" x14ac:dyDescent="0.25">
      <c r="E650" s="69"/>
      <c r="F650" s="69"/>
      <c r="G650" s="69"/>
    </row>
    <row r="651" spans="5:7" s="68" customFormat="1" x14ac:dyDescent="0.25">
      <c r="E651" s="69"/>
      <c r="F651" s="69"/>
      <c r="G651" s="69"/>
    </row>
    <row r="652" spans="5:7" s="68" customFormat="1" x14ac:dyDescent="0.25">
      <c r="E652" s="69"/>
      <c r="F652" s="69"/>
      <c r="G652" s="69"/>
    </row>
    <row r="653" spans="5:7" s="68" customFormat="1" x14ac:dyDescent="0.25">
      <c r="E653" s="69"/>
      <c r="F653" s="69"/>
      <c r="G653" s="69"/>
    </row>
    <row r="654" spans="5:7" s="68" customFormat="1" x14ac:dyDescent="0.25">
      <c r="E654" s="69"/>
      <c r="F654" s="69"/>
      <c r="G654" s="69"/>
    </row>
    <row r="655" spans="5:7" s="68" customFormat="1" x14ac:dyDescent="0.25">
      <c r="E655" s="69"/>
      <c r="F655" s="69"/>
      <c r="G655" s="69"/>
    </row>
    <row r="656" spans="5:7" s="68" customFormat="1" x14ac:dyDescent="0.25">
      <c r="E656" s="69"/>
      <c r="F656" s="69"/>
      <c r="G656" s="69"/>
    </row>
    <row r="657" spans="5:7" s="68" customFormat="1" x14ac:dyDescent="0.25">
      <c r="E657" s="69"/>
      <c r="F657" s="69"/>
      <c r="G657" s="69"/>
    </row>
    <row r="658" spans="5:7" s="68" customFormat="1" x14ac:dyDescent="0.25">
      <c r="E658" s="69"/>
      <c r="F658" s="69"/>
      <c r="G658" s="69"/>
    </row>
    <row r="659" spans="5:7" s="68" customFormat="1" x14ac:dyDescent="0.25">
      <c r="E659" s="69"/>
      <c r="F659" s="69"/>
      <c r="G659" s="69"/>
    </row>
    <row r="660" spans="5:7" s="68" customFormat="1" x14ac:dyDescent="0.25">
      <c r="E660" s="69"/>
      <c r="F660" s="69"/>
      <c r="G660" s="69"/>
    </row>
    <row r="661" spans="5:7" s="68" customFormat="1" x14ac:dyDescent="0.25">
      <c r="E661" s="69"/>
      <c r="F661" s="69"/>
      <c r="G661" s="69"/>
    </row>
    <row r="662" spans="5:7" s="68" customFormat="1" x14ac:dyDescent="0.25">
      <c r="E662" s="69"/>
      <c r="F662" s="69"/>
      <c r="G662" s="69"/>
    </row>
    <row r="663" spans="5:7" s="68" customFormat="1" x14ac:dyDescent="0.25">
      <c r="E663" s="69"/>
      <c r="F663" s="69"/>
      <c r="G663" s="69"/>
    </row>
    <row r="664" spans="5:7" s="68" customFormat="1" x14ac:dyDescent="0.25">
      <c r="E664" s="69"/>
      <c r="F664" s="69"/>
      <c r="G664" s="69"/>
    </row>
    <row r="665" spans="5:7" s="68" customFormat="1" x14ac:dyDescent="0.25">
      <c r="E665" s="69"/>
      <c r="F665" s="69"/>
      <c r="G665" s="69"/>
    </row>
    <row r="666" spans="5:7" s="68" customFormat="1" x14ac:dyDescent="0.25">
      <c r="E666" s="69"/>
      <c r="F666" s="69"/>
      <c r="G666" s="69"/>
    </row>
    <row r="667" spans="5:7" s="68" customFormat="1" x14ac:dyDescent="0.25">
      <c r="E667" s="69"/>
      <c r="F667" s="69"/>
      <c r="G667" s="69"/>
    </row>
    <row r="668" spans="5:7" s="68" customFormat="1" x14ac:dyDescent="0.25">
      <c r="E668" s="69"/>
      <c r="F668" s="69"/>
      <c r="G668" s="69"/>
    </row>
    <row r="669" spans="5:7" s="68" customFormat="1" x14ac:dyDescent="0.25">
      <c r="E669" s="69"/>
      <c r="F669" s="69"/>
      <c r="G669" s="69"/>
    </row>
    <row r="670" spans="5:7" s="68" customFormat="1" x14ac:dyDescent="0.25">
      <c r="E670" s="69"/>
      <c r="F670" s="69"/>
      <c r="G670" s="69"/>
    </row>
    <row r="671" spans="5:7" s="68" customFormat="1" x14ac:dyDescent="0.25">
      <c r="E671" s="69"/>
      <c r="F671" s="69"/>
      <c r="G671" s="69"/>
    </row>
    <row r="672" spans="5:7" s="68" customFormat="1" x14ac:dyDescent="0.25">
      <c r="E672" s="69"/>
      <c r="F672" s="69"/>
      <c r="G672" s="69"/>
    </row>
    <row r="673" spans="5:7" s="68" customFormat="1" x14ac:dyDescent="0.25">
      <c r="E673" s="69"/>
      <c r="F673" s="69"/>
      <c r="G673" s="69"/>
    </row>
    <row r="674" spans="5:7" s="68" customFormat="1" x14ac:dyDescent="0.25">
      <c r="E674" s="69"/>
      <c r="F674" s="69"/>
      <c r="G674" s="69"/>
    </row>
    <row r="675" spans="5:7" s="68" customFormat="1" x14ac:dyDescent="0.25">
      <c r="E675" s="69"/>
      <c r="F675" s="69"/>
      <c r="G675" s="69"/>
    </row>
    <row r="676" spans="5:7" s="68" customFormat="1" x14ac:dyDescent="0.25">
      <c r="E676" s="69"/>
      <c r="F676" s="69"/>
      <c r="G676" s="69"/>
    </row>
    <row r="677" spans="5:7" s="68" customFormat="1" x14ac:dyDescent="0.25">
      <c r="E677" s="69"/>
      <c r="F677" s="69"/>
      <c r="G677" s="69"/>
    </row>
    <row r="678" spans="5:7" s="68" customFormat="1" x14ac:dyDescent="0.25">
      <c r="E678" s="69"/>
      <c r="F678" s="69"/>
      <c r="G678" s="69"/>
    </row>
    <row r="679" spans="5:7" s="68" customFormat="1" x14ac:dyDescent="0.25">
      <c r="E679" s="69"/>
      <c r="F679" s="69"/>
      <c r="G679" s="69"/>
    </row>
    <row r="680" spans="5:7" s="68" customFormat="1" x14ac:dyDescent="0.25">
      <c r="E680" s="69"/>
      <c r="F680" s="69"/>
      <c r="G680" s="69"/>
    </row>
    <row r="681" spans="5:7" s="68" customFormat="1" x14ac:dyDescent="0.25">
      <c r="E681" s="69"/>
      <c r="F681" s="69"/>
      <c r="G681" s="69"/>
    </row>
    <row r="682" spans="5:7" s="68" customFormat="1" x14ac:dyDescent="0.25">
      <c r="E682" s="69"/>
      <c r="F682" s="69"/>
      <c r="G682" s="69"/>
    </row>
    <row r="683" spans="5:7" s="68" customFormat="1" x14ac:dyDescent="0.25">
      <c r="E683" s="69"/>
      <c r="F683" s="69"/>
      <c r="G683" s="69"/>
    </row>
    <row r="684" spans="5:7" s="68" customFormat="1" x14ac:dyDescent="0.25">
      <c r="E684" s="69"/>
      <c r="F684" s="69"/>
      <c r="G684" s="69"/>
    </row>
    <row r="685" spans="5:7" s="68" customFormat="1" x14ac:dyDescent="0.25">
      <c r="E685" s="69"/>
      <c r="F685" s="69"/>
      <c r="G685" s="69"/>
    </row>
    <row r="686" spans="5:7" s="68" customFormat="1" x14ac:dyDescent="0.25">
      <c r="E686" s="69"/>
      <c r="F686" s="69"/>
      <c r="G686" s="69"/>
    </row>
    <row r="687" spans="5:7" s="68" customFormat="1" x14ac:dyDescent="0.25">
      <c r="E687" s="69"/>
      <c r="F687" s="69"/>
      <c r="G687" s="69"/>
    </row>
    <row r="688" spans="5:7" s="68" customFormat="1" x14ac:dyDescent="0.25">
      <c r="E688" s="69"/>
      <c r="F688" s="69"/>
      <c r="G688" s="69"/>
    </row>
    <row r="689" spans="5:7" s="68" customFormat="1" x14ac:dyDescent="0.25">
      <c r="E689" s="69"/>
      <c r="F689" s="69"/>
      <c r="G689" s="69"/>
    </row>
    <row r="690" spans="5:7" s="68" customFormat="1" x14ac:dyDescent="0.25">
      <c r="E690" s="69"/>
      <c r="F690" s="69"/>
      <c r="G690" s="69"/>
    </row>
    <row r="691" spans="5:7" s="68" customFormat="1" x14ac:dyDescent="0.25">
      <c r="E691" s="69"/>
      <c r="F691" s="69"/>
      <c r="G691" s="69"/>
    </row>
    <row r="692" spans="5:7" s="68" customFormat="1" x14ac:dyDescent="0.25">
      <c r="E692" s="69"/>
      <c r="F692" s="69"/>
      <c r="G692" s="69"/>
    </row>
    <row r="693" spans="5:7" s="68" customFormat="1" x14ac:dyDescent="0.25">
      <c r="E693" s="69"/>
      <c r="F693" s="69"/>
      <c r="G693" s="69"/>
    </row>
    <row r="694" spans="5:7" s="68" customFormat="1" x14ac:dyDescent="0.25">
      <c r="E694" s="69"/>
      <c r="F694" s="69"/>
      <c r="G694" s="69"/>
    </row>
    <row r="695" spans="5:7" s="68" customFormat="1" x14ac:dyDescent="0.25">
      <c r="E695" s="69"/>
      <c r="F695" s="69"/>
      <c r="G695" s="69"/>
    </row>
    <row r="696" spans="5:7" s="68" customFormat="1" x14ac:dyDescent="0.25">
      <c r="E696" s="69"/>
      <c r="F696" s="69"/>
      <c r="G696" s="69"/>
    </row>
    <row r="697" spans="5:7" s="68" customFormat="1" x14ac:dyDescent="0.25">
      <c r="E697" s="69"/>
      <c r="F697" s="69"/>
      <c r="G697" s="69"/>
    </row>
    <row r="698" spans="5:7" s="68" customFormat="1" x14ac:dyDescent="0.25">
      <c r="E698" s="69"/>
      <c r="F698" s="69"/>
      <c r="G698" s="69"/>
    </row>
    <row r="699" spans="5:7" s="68" customFormat="1" x14ac:dyDescent="0.25">
      <c r="E699" s="69"/>
      <c r="F699" s="69"/>
      <c r="G699" s="69"/>
    </row>
    <row r="700" spans="5:7" s="68" customFormat="1" x14ac:dyDescent="0.25">
      <c r="E700" s="69"/>
      <c r="F700" s="69"/>
      <c r="G700" s="69"/>
    </row>
    <row r="701" spans="5:7" s="68" customFormat="1" x14ac:dyDescent="0.25">
      <c r="E701" s="69"/>
      <c r="F701" s="69"/>
      <c r="G701" s="69"/>
    </row>
    <row r="702" spans="5:7" s="68" customFormat="1" x14ac:dyDescent="0.25">
      <c r="E702" s="69"/>
      <c r="F702" s="69"/>
      <c r="G702" s="69"/>
    </row>
    <row r="703" spans="5:7" s="68" customFormat="1" x14ac:dyDescent="0.25">
      <c r="E703" s="69"/>
      <c r="F703" s="69"/>
      <c r="G703" s="69"/>
    </row>
    <row r="704" spans="5:7" s="68" customFormat="1" x14ac:dyDescent="0.25">
      <c r="E704" s="69"/>
      <c r="F704" s="69"/>
      <c r="G704" s="69"/>
    </row>
    <row r="705" spans="5:7" s="68" customFormat="1" x14ac:dyDescent="0.25">
      <c r="E705" s="69"/>
      <c r="F705" s="69"/>
      <c r="G705" s="69"/>
    </row>
    <row r="706" spans="5:7" s="68" customFormat="1" x14ac:dyDescent="0.25">
      <c r="E706" s="69"/>
      <c r="F706" s="69"/>
      <c r="G706" s="69"/>
    </row>
    <row r="707" spans="5:7" s="68" customFormat="1" x14ac:dyDescent="0.25">
      <c r="E707" s="69"/>
      <c r="F707" s="69"/>
      <c r="G707" s="69"/>
    </row>
    <row r="708" spans="5:7" s="68" customFormat="1" x14ac:dyDescent="0.25">
      <c r="E708" s="69"/>
      <c r="F708" s="69"/>
      <c r="G708" s="69"/>
    </row>
    <row r="709" spans="5:7" s="68" customFormat="1" x14ac:dyDescent="0.25">
      <c r="E709" s="69"/>
      <c r="F709" s="69"/>
      <c r="G709" s="69"/>
    </row>
    <row r="710" spans="5:7" s="68" customFormat="1" x14ac:dyDescent="0.25">
      <c r="E710" s="69"/>
      <c r="F710" s="69"/>
      <c r="G710" s="69"/>
    </row>
    <row r="711" spans="5:7" s="68" customFormat="1" x14ac:dyDescent="0.25">
      <c r="E711" s="69"/>
      <c r="F711" s="69"/>
      <c r="G711" s="69"/>
    </row>
    <row r="712" spans="5:7" s="68" customFormat="1" x14ac:dyDescent="0.25">
      <c r="E712" s="69"/>
      <c r="F712" s="69"/>
      <c r="G712" s="69"/>
    </row>
    <row r="713" spans="5:7" s="68" customFormat="1" x14ac:dyDescent="0.25">
      <c r="E713" s="69"/>
      <c r="F713" s="69"/>
      <c r="G713" s="69"/>
    </row>
    <row r="714" spans="5:7" s="68" customFormat="1" x14ac:dyDescent="0.25">
      <c r="E714" s="69"/>
      <c r="F714" s="69"/>
      <c r="G714" s="69"/>
    </row>
    <row r="715" spans="5:7" s="68" customFormat="1" x14ac:dyDescent="0.25">
      <c r="E715" s="69"/>
      <c r="F715" s="69"/>
      <c r="G715" s="69"/>
    </row>
    <row r="716" spans="5:7" s="68" customFormat="1" x14ac:dyDescent="0.25">
      <c r="E716" s="69"/>
      <c r="F716" s="69"/>
      <c r="G716" s="69"/>
    </row>
    <row r="717" spans="5:7" s="68" customFormat="1" x14ac:dyDescent="0.25">
      <c r="E717" s="69"/>
      <c r="F717" s="69"/>
      <c r="G717" s="69"/>
    </row>
    <row r="718" spans="5:7" s="68" customFormat="1" x14ac:dyDescent="0.25">
      <c r="E718" s="69"/>
      <c r="F718" s="69"/>
      <c r="G718" s="69"/>
    </row>
    <row r="719" spans="5:7" s="68" customFormat="1" x14ac:dyDescent="0.25">
      <c r="E719" s="69"/>
      <c r="F719" s="69"/>
      <c r="G719" s="69"/>
    </row>
    <row r="720" spans="5:7" s="68" customFormat="1" x14ac:dyDescent="0.25">
      <c r="E720" s="69"/>
      <c r="F720" s="69"/>
      <c r="G720" s="69"/>
    </row>
    <row r="721" spans="5:7" s="68" customFormat="1" x14ac:dyDescent="0.25">
      <c r="E721" s="69"/>
      <c r="F721" s="69"/>
      <c r="G721" s="69"/>
    </row>
    <row r="722" spans="5:7" s="68" customFormat="1" x14ac:dyDescent="0.25">
      <c r="E722" s="69"/>
      <c r="F722" s="69"/>
      <c r="G722" s="69"/>
    </row>
    <row r="723" spans="5:7" s="68" customFormat="1" x14ac:dyDescent="0.25">
      <c r="E723" s="69"/>
      <c r="F723" s="69"/>
      <c r="G723" s="69"/>
    </row>
    <row r="724" spans="5:7" s="68" customFormat="1" x14ac:dyDescent="0.25">
      <c r="E724" s="69"/>
      <c r="F724" s="69"/>
      <c r="G724" s="69"/>
    </row>
    <row r="725" spans="5:7" s="68" customFormat="1" x14ac:dyDescent="0.25">
      <c r="E725" s="69"/>
      <c r="F725" s="69"/>
      <c r="G725" s="69"/>
    </row>
    <row r="726" spans="5:7" s="68" customFormat="1" x14ac:dyDescent="0.25">
      <c r="E726" s="69"/>
      <c r="F726" s="69"/>
      <c r="G726" s="69"/>
    </row>
    <row r="727" spans="5:7" s="68" customFormat="1" x14ac:dyDescent="0.25">
      <c r="E727" s="69"/>
      <c r="F727" s="69"/>
      <c r="G727" s="69"/>
    </row>
    <row r="728" spans="5:7" s="68" customFormat="1" x14ac:dyDescent="0.25">
      <c r="E728" s="69"/>
      <c r="F728" s="69"/>
      <c r="G728" s="69"/>
    </row>
    <row r="729" spans="5:7" s="68" customFormat="1" x14ac:dyDescent="0.25">
      <c r="E729" s="69"/>
      <c r="F729" s="69"/>
      <c r="G729" s="69"/>
    </row>
    <row r="730" spans="5:7" s="68" customFormat="1" x14ac:dyDescent="0.25">
      <c r="E730" s="69"/>
      <c r="F730" s="69"/>
      <c r="G730" s="69"/>
    </row>
    <row r="731" spans="5:7" s="68" customFormat="1" x14ac:dyDescent="0.25">
      <c r="E731" s="69"/>
      <c r="F731" s="69"/>
      <c r="G731" s="69"/>
    </row>
    <row r="732" spans="5:7" s="68" customFormat="1" x14ac:dyDescent="0.25">
      <c r="E732" s="69"/>
      <c r="F732" s="69"/>
      <c r="G732" s="69"/>
    </row>
    <row r="733" spans="5:7" s="68" customFormat="1" x14ac:dyDescent="0.25">
      <c r="E733" s="69"/>
      <c r="F733" s="69"/>
      <c r="G733" s="69"/>
    </row>
    <row r="734" spans="5:7" s="68" customFormat="1" x14ac:dyDescent="0.25">
      <c r="E734" s="69"/>
      <c r="F734" s="69"/>
      <c r="G734" s="69"/>
    </row>
    <row r="735" spans="5:7" s="68" customFormat="1" x14ac:dyDescent="0.25">
      <c r="E735" s="69"/>
      <c r="F735" s="69"/>
      <c r="G735" s="69"/>
    </row>
    <row r="736" spans="5:7" s="68" customFormat="1" x14ac:dyDescent="0.25">
      <c r="E736" s="69"/>
      <c r="F736" s="69"/>
      <c r="G736" s="69"/>
    </row>
    <row r="737" spans="5:7" s="68" customFormat="1" x14ac:dyDescent="0.25">
      <c r="E737" s="69"/>
      <c r="F737" s="69"/>
      <c r="G737" s="69"/>
    </row>
    <row r="738" spans="5:7" s="68" customFormat="1" x14ac:dyDescent="0.25">
      <c r="E738" s="69"/>
      <c r="F738" s="69"/>
      <c r="G738" s="69"/>
    </row>
    <row r="739" spans="5:7" s="68" customFormat="1" x14ac:dyDescent="0.25">
      <c r="E739" s="69"/>
      <c r="F739" s="69"/>
      <c r="G739" s="69"/>
    </row>
    <row r="740" spans="5:7" s="68" customFormat="1" x14ac:dyDescent="0.25">
      <c r="E740" s="69"/>
      <c r="F740" s="69"/>
      <c r="G740" s="69"/>
    </row>
    <row r="741" spans="5:7" s="68" customFormat="1" x14ac:dyDescent="0.25">
      <c r="E741" s="69"/>
      <c r="F741" s="69"/>
      <c r="G741" s="69"/>
    </row>
    <row r="742" spans="5:7" s="68" customFormat="1" x14ac:dyDescent="0.25">
      <c r="E742" s="69"/>
      <c r="F742" s="69"/>
      <c r="G742" s="69"/>
    </row>
    <row r="743" spans="5:7" s="68" customFormat="1" x14ac:dyDescent="0.25">
      <c r="E743" s="69"/>
      <c r="F743" s="69"/>
      <c r="G743" s="69"/>
    </row>
    <row r="744" spans="5:7" s="68" customFormat="1" x14ac:dyDescent="0.25">
      <c r="E744" s="69"/>
      <c r="F744" s="69"/>
      <c r="G744" s="69"/>
    </row>
    <row r="745" spans="5:7" s="68" customFormat="1" x14ac:dyDescent="0.25">
      <c r="E745" s="69"/>
      <c r="F745" s="69"/>
      <c r="G745" s="69"/>
    </row>
    <row r="746" spans="5:7" s="68" customFormat="1" x14ac:dyDescent="0.25">
      <c r="E746" s="69"/>
      <c r="F746" s="69"/>
      <c r="G746" s="69"/>
    </row>
    <row r="747" spans="5:7" s="68" customFormat="1" x14ac:dyDescent="0.25">
      <c r="E747" s="69"/>
      <c r="F747" s="69"/>
      <c r="G747" s="69"/>
    </row>
    <row r="748" spans="5:7" s="68" customFormat="1" x14ac:dyDescent="0.25">
      <c r="E748" s="69"/>
      <c r="F748" s="69"/>
      <c r="G748" s="69"/>
    </row>
    <row r="749" spans="5:7" s="68" customFormat="1" x14ac:dyDescent="0.25">
      <c r="E749" s="69"/>
      <c r="F749" s="69"/>
      <c r="G749" s="69"/>
    </row>
    <row r="750" spans="5:7" s="68" customFormat="1" x14ac:dyDescent="0.25">
      <c r="E750" s="69"/>
      <c r="F750" s="69"/>
      <c r="G750" s="69"/>
    </row>
    <row r="751" spans="5:7" s="68" customFormat="1" x14ac:dyDescent="0.25">
      <c r="E751" s="69"/>
      <c r="F751" s="69"/>
      <c r="G751" s="69"/>
    </row>
    <row r="752" spans="5:7" s="68" customFormat="1" x14ac:dyDescent="0.25">
      <c r="E752" s="69"/>
      <c r="F752" s="69"/>
      <c r="G752" s="69"/>
    </row>
    <row r="753" spans="5:7" s="68" customFormat="1" x14ac:dyDescent="0.25">
      <c r="E753" s="69"/>
      <c r="F753" s="69"/>
      <c r="G753" s="69"/>
    </row>
    <row r="754" spans="5:7" s="68" customFormat="1" x14ac:dyDescent="0.25">
      <c r="E754" s="69"/>
      <c r="F754" s="69"/>
      <c r="G754" s="69"/>
    </row>
    <row r="755" spans="5:7" s="68" customFormat="1" x14ac:dyDescent="0.25">
      <c r="E755" s="69"/>
      <c r="F755" s="69"/>
      <c r="G755" s="69"/>
    </row>
    <row r="756" spans="5:7" s="68" customFormat="1" x14ac:dyDescent="0.25">
      <c r="E756" s="69"/>
      <c r="F756" s="69"/>
      <c r="G756" s="69"/>
    </row>
    <row r="757" spans="5:7" s="68" customFormat="1" x14ac:dyDescent="0.25">
      <c r="E757" s="69"/>
      <c r="F757" s="69"/>
      <c r="G757" s="69"/>
    </row>
    <row r="758" spans="5:7" s="68" customFormat="1" x14ac:dyDescent="0.25">
      <c r="E758" s="69"/>
      <c r="F758" s="69"/>
      <c r="G758" s="69"/>
    </row>
    <row r="759" spans="5:7" s="68" customFormat="1" x14ac:dyDescent="0.25">
      <c r="E759" s="69"/>
      <c r="F759" s="69"/>
      <c r="G759" s="69"/>
    </row>
    <row r="760" spans="5:7" s="68" customFormat="1" x14ac:dyDescent="0.25">
      <c r="E760" s="69"/>
      <c r="F760" s="69"/>
      <c r="G760" s="69"/>
    </row>
    <row r="761" spans="5:7" s="68" customFormat="1" x14ac:dyDescent="0.25">
      <c r="E761" s="69"/>
      <c r="F761" s="69"/>
      <c r="G761" s="69"/>
    </row>
    <row r="762" spans="5:7" s="68" customFormat="1" x14ac:dyDescent="0.25">
      <c r="E762" s="69"/>
      <c r="F762" s="69"/>
      <c r="G762" s="69"/>
    </row>
    <row r="763" spans="5:7" s="68" customFormat="1" x14ac:dyDescent="0.25">
      <c r="E763" s="69"/>
      <c r="F763" s="69"/>
      <c r="G763" s="69"/>
    </row>
    <row r="764" spans="5:7" s="68" customFormat="1" x14ac:dyDescent="0.25">
      <c r="E764" s="69"/>
      <c r="F764" s="69"/>
      <c r="G764" s="69"/>
    </row>
    <row r="765" spans="5:7" s="68" customFormat="1" x14ac:dyDescent="0.25">
      <c r="E765" s="69"/>
      <c r="F765" s="69"/>
      <c r="G765" s="69"/>
    </row>
    <row r="766" spans="5:7" s="68" customFormat="1" x14ac:dyDescent="0.25">
      <c r="E766" s="69"/>
      <c r="F766" s="69"/>
      <c r="G766" s="69"/>
    </row>
    <row r="767" spans="5:7" s="68" customFormat="1" x14ac:dyDescent="0.25">
      <c r="E767" s="69"/>
      <c r="F767" s="69"/>
      <c r="G767" s="69"/>
    </row>
    <row r="768" spans="5:7" s="68" customFormat="1" x14ac:dyDescent="0.25">
      <c r="E768" s="69"/>
      <c r="F768" s="69"/>
      <c r="G768" s="69"/>
    </row>
    <row r="769" spans="5:7" s="68" customFormat="1" x14ac:dyDescent="0.25">
      <c r="E769" s="69"/>
      <c r="F769" s="69"/>
      <c r="G769" s="69"/>
    </row>
    <row r="770" spans="5:7" s="68" customFormat="1" x14ac:dyDescent="0.25">
      <c r="E770" s="69"/>
      <c r="F770" s="69"/>
      <c r="G770" s="69"/>
    </row>
    <row r="771" spans="5:7" s="68" customFormat="1" x14ac:dyDescent="0.25">
      <c r="E771" s="69"/>
      <c r="F771" s="69"/>
      <c r="G771" s="69"/>
    </row>
    <row r="772" spans="5:7" s="68" customFormat="1" x14ac:dyDescent="0.25">
      <c r="E772" s="69"/>
      <c r="F772" s="69"/>
      <c r="G772" s="69"/>
    </row>
    <row r="773" spans="5:7" s="68" customFormat="1" x14ac:dyDescent="0.25">
      <c r="E773" s="69"/>
      <c r="F773" s="69"/>
      <c r="G773" s="69"/>
    </row>
    <row r="774" spans="5:7" s="68" customFormat="1" x14ac:dyDescent="0.25">
      <c r="E774" s="69"/>
      <c r="F774" s="69"/>
      <c r="G774" s="69"/>
    </row>
    <row r="775" spans="5:7" s="68" customFormat="1" x14ac:dyDescent="0.25">
      <c r="E775" s="69"/>
      <c r="F775" s="69"/>
      <c r="G775" s="69"/>
    </row>
    <row r="776" spans="5:7" s="68" customFormat="1" x14ac:dyDescent="0.25">
      <c r="E776" s="69"/>
      <c r="F776" s="69"/>
      <c r="G776" s="69"/>
    </row>
    <row r="777" spans="5:7" s="68" customFormat="1" x14ac:dyDescent="0.25">
      <c r="E777" s="69"/>
      <c r="F777" s="69"/>
      <c r="G777" s="69"/>
    </row>
    <row r="778" spans="5:7" s="68" customFormat="1" x14ac:dyDescent="0.25">
      <c r="E778" s="69"/>
      <c r="F778" s="69"/>
      <c r="G778" s="69"/>
    </row>
    <row r="779" spans="5:7" s="68" customFormat="1" x14ac:dyDescent="0.25">
      <c r="E779" s="69"/>
      <c r="F779" s="69"/>
      <c r="G779" s="69"/>
    </row>
    <row r="780" spans="5:7" s="68" customFormat="1" x14ac:dyDescent="0.25">
      <c r="E780" s="69"/>
      <c r="F780" s="69"/>
      <c r="G780" s="69"/>
    </row>
    <row r="781" spans="5:7" s="68" customFormat="1" x14ac:dyDescent="0.25">
      <c r="E781" s="69"/>
      <c r="F781" s="69"/>
      <c r="G781" s="69"/>
    </row>
    <row r="782" spans="5:7" s="68" customFormat="1" x14ac:dyDescent="0.25">
      <c r="E782" s="69"/>
      <c r="F782" s="69"/>
      <c r="G782" s="69"/>
    </row>
    <row r="783" spans="5:7" s="68" customFormat="1" x14ac:dyDescent="0.25">
      <c r="E783" s="69"/>
      <c r="F783" s="69"/>
      <c r="G783" s="69"/>
    </row>
    <row r="784" spans="5:7" s="68" customFormat="1" x14ac:dyDescent="0.25">
      <c r="E784" s="69"/>
      <c r="F784" s="69"/>
      <c r="G784" s="69"/>
    </row>
    <row r="785" spans="5:7" s="68" customFormat="1" x14ac:dyDescent="0.25">
      <c r="E785" s="69"/>
      <c r="F785" s="69"/>
      <c r="G785" s="69"/>
    </row>
    <row r="786" spans="5:7" s="68" customFormat="1" x14ac:dyDescent="0.25">
      <c r="E786" s="69"/>
      <c r="F786" s="69"/>
      <c r="G786" s="69"/>
    </row>
    <row r="787" spans="5:7" s="68" customFormat="1" x14ac:dyDescent="0.25">
      <c r="E787" s="69"/>
      <c r="F787" s="69"/>
      <c r="G787" s="69"/>
    </row>
    <row r="788" spans="5:7" s="68" customFormat="1" x14ac:dyDescent="0.25">
      <c r="E788" s="69"/>
      <c r="F788" s="69"/>
      <c r="G788" s="69"/>
    </row>
    <row r="789" spans="5:7" s="68" customFormat="1" x14ac:dyDescent="0.25">
      <c r="E789" s="69"/>
      <c r="F789" s="69"/>
      <c r="G789" s="69"/>
    </row>
    <row r="790" spans="5:7" s="68" customFormat="1" x14ac:dyDescent="0.25">
      <c r="E790" s="69"/>
      <c r="F790" s="69"/>
      <c r="G790" s="69"/>
    </row>
    <row r="791" spans="5:7" s="68" customFormat="1" x14ac:dyDescent="0.25">
      <c r="E791" s="69"/>
      <c r="F791" s="69"/>
      <c r="G791" s="69"/>
    </row>
    <row r="792" spans="5:7" s="68" customFormat="1" x14ac:dyDescent="0.25">
      <c r="E792" s="69"/>
      <c r="F792" s="69"/>
      <c r="G792" s="69"/>
    </row>
    <row r="793" spans="5:7" s="68" customFormat="1" x14ac:dyDescent="0.25">
      <c r="E793" s="69"/>
      <c r="F793" s="69"/>
      <c r="G793" s="69"/>
    </row>
    <row r="794" spans="5:7" s="68" customFormat="1" x14ac:dyDescent="0.25">
      <c r="E794" s="69"/>
      <c r="F794" s="69"/>
      <c r="G794" s="69"/>
    </row>
    <row r="795" spans="5:7" s="68" customFormat="1" x14ac:dyDescent="0.25">
      <c r="E795" s="69"/>
      <c r="F795" s="69"/>
      <c r="G795" s="69"/>
    </row>
    <row r="796" spans="5:7" s="68" customFormat="1" x14ac:dyDescent="0.25">
      <c r="E796" s="69"/>
      <c r="F796" s="69"/>
      <c r="G796" s="69"/>
    </row>
    <row r="797" spans="5:7" s="68" customFormat="1" x14ac:dyDescent="0.25">
      <c r="E797" s="69"/>
      <c r="F797" s="69"/>
      <c r="G797" s="69"/>
    </row>
    <row r="798" spans="5:7" s="68" customFormat="1" x14ac:dyDescent="0.25">
      <c r="E798" s="69"/>
      <c r="F798" s="69"/>
      <c r="G798" s="69"/>
    </row>
    <row r="799" spans="5:7" s="68" customFormat="1" x14ac:dyDescent="0.25">
      <c r="E799" s="69"/>
      <c r="F799" s="69"/>
      <c r="G799" s="69"/>
    </row>
    <row r="800" spans="5:7" s="68" customFormat="1" x14ac:dyDescent="0.25">
      <c r="E800" s="69"/>
      <c r="F800" s="69"/>
      <c r="G800" s="69"/>
    </row>
    <row r="801" spans="5:7" s="68" customFormat="1" x14ac:dyDescent="0.25">
      <c r="E801" s="69"/>
      <c r="F801" s="69"/>
      <c r="G801" s="69"/>
    </row>
    <row r="802" spans="5:7" s="68" customFormat="1" x14ac:dyDescent="0.25">
      <c r="E802" s="69"/>
      <c r="F802" s="69"/>
      <c r="G802" s="69"/>
    </row>
    <row r="803" spans="5:7" s="68" customFormat="1" x14ac:dyDescent="0.25">
      <c r="E803" s="69"/>
      <c r="F803" s="69"/>
      <c r="G803" s="69"/>
    </row>
    <row r="804" spans="5:7" s="68" customFormat="1" x14ac:dyDescent="0.25">
      <c r="E804" s="69"/>
      <c r="F804" s="69"/>
      <c r="G804" s="69"/>
    </row>
    <row r="805" spans="5:7" s="68" customFormat="1" x14ac:dyDescent="0.25">
      <c r="E805" s="69"/>
      <c r="F805" s="69"/>
      <c r="G805" s="69"/>
    </row>
    <row r="806" spans="5:7" s="68" customFormat="1" x14ac:dyDescent="0.25">
      <c r="E806" s="69"/>
      <c r="F806" s="69"/>
      <c r="G806" s="69"/>
    </row>
    <row r="807" spans="5:7" s="68" customFormat="1" x14ac:dyDescent="0.25">
      <c r="E807" s="69"/>
      <c r="F807" s="69"/>
      <c r="G807" s="69"/>
    </row>
    <row r="808" spans="5:7" s="68" customFormat="1" x14ac:dyDescent="0.25">
      <c r="E808" s="69"/>
      <c r="F808" s="69"/>
      <c r="G808" s="69"/>
    </row>
    <row r="809" spans="5:7" s="68" customFormat="1" x14ac:dyDescent="0.25">
      <c r="E809" s="69"/>
      <c r="F809" s="69"/>
      <c r="G809" s="69"/>
    </row>
    <row r="810" spans="5:7" s="68" customFormat="1" x14ac:dyDescent="0.25">
      <c r="E810" s="69"/>
      <c r="F810" s="69"/>
      <c r="G810" s="69"/>
    </row>
    <row r="811" spans="5:7" s="68" customFormat="1" x14ac:dyDescent="0.25">
      <c r="E811" s="69"/>
      <c r="F811" s="69"/>
      <c r="G811" s="69"/>
    </row>
    <row r="812" spans="5:7" s="68" customFormat="1" x14ac:dyDescent="0.25">
      <c r="E812" s="69"/>
      <c r="F812" s="69"/>
      <c r="G812" s="69"/>
    </row>
    <row r="813" spans="5:7" s="68" customFormat="1" x14ac:dyDescent="0.25">
      <c r="E813" s="69"/>
      <c r="F813" s="69"/>
      <c r="G813" s="69"/>
    </row>
    <row r="814" spans="5:7" s="68" customFormat="1" x14ac:dyDescent="0.25">
      <c r="E814" s="69"/>
      <c r="F814" s="69"/>
      <c r="G814" s="69"/>
    </row>
    <row r="815" spans="5:7" s="68" customFormat="1" x14ac:dyDescent="0.25">
      <c r="E815" s="69"/>
      <c r="F815" s="69"/>
      <c r="G815" s="69"/>
    </row>
    <row r="816" spans="5:7" s="68" customFormat="1" x14ac:dyDescent="0.25">
      <c r="E816" s="69"/>
      <c r="F816" s="69"/>
      <c r="G816" s="69"/>
    </row>
    <row r="817" spans="5:7" s="68" customFormat="1" x14ac:dyDescent="0.25">
      <c r="E817" s="69"/>
      <c r="F817" s="69"/>
      <c r="G817" s="69"/>
    </row>
    <row r="818" spans="5:7" s="68" customFormat="1" x14ac:dyDescent="0.25">
      <c r="E818" s="69"/>
      <c r="F818" s="69"/>
      <c r="G818" s="69"/>
    </row>
    <row r="819" spans="5:7" s="68" customFormat="1" x14ac:dyDescent="0.25">
      <c r="E819" s="69"/>
      <c r="F819" s="69"/>
      <c r="G819" s="69"/>
    </row>
    <row r="820" spans="5:7" s="68" customFormat="1" x14ac:dyDescent="0.25">
      <c r="E820" s="69"/>
      <c r="F820" s="69"/>
      <c r="G820" s="69"/>
    </row>
    <row r="821" spans="5:7" s="68" customFormat="1" x14ac:dyDescent="0.25">
      <c r="E821" s="69"/>
      <c r="F821" s="69"/>
      <c r="G821" s="69"/>
    </row>
    <row r="822" spans="5:7" s="68" customFormat="1" x14ac:dyDescent="0.25">
      <c r="E822" s="69"/>
      <c r="F822" s="69"/>
      <c r="G822" s="69"/>
    </row>
    <row r="823" spans="5:7" s="68" customFormat="1" x14ac:dyDescent="0.25">
      <c r="E823" s="69"/>
      <c r="F823" s="69"/>
      <c r="G823" s="69"/>
    </row>
    <row r="824" spans="5:7" s="68" customFormat="1" x14ac:dyDescent="0.25">
      <c r="E824" s="69"/>
      <c r="F824" s="69"/>
      <c r="G824" s="69"/>
    </row>
    <row r="825" spans="5:7" s="68" customFormat="1" x14ac:dyDescent="0.25">
      <c r="E825" s="69"/>
      <c r="F825" s="69"/>
      <c r="G825" s="69"/>
    </row>
    <row r="826" spans="5:7" s="68" customFormat="1" x14ac:dyDescent="0.25">
      <c r="E826" s="69"/>
      <c r="F826" s="69"/>
      <c r="G826" s="69"/>
    </row>
    <row r="827" spans="5:7" s="68" customFormat="1" x14ac:dyDescent="0.25">
      <c r="E827" s="69"/>
      <c r="F827" s="69"/>
      <c r="G827" s="69"/>
    </row>
    <row r="828" spans="5:7" s="68" customFormat="1" x14ac:dyDescent="0.25">
      <c r="E828" s="69"/>
      <c r="F828" s="69"/>
      <c r="G828" s="69"/>
    </row>
    <row r="829" spans="5:7" s="68" customFormat="1" x14ac:dyDescent="0.25">
      <c r="E829" s="69"/>
      <c r="F829" s="69"/>
      <c r="G829" s="69"/>
    </row>
    <row r="830" spans="5:7" s="68" customFormat="1" x14ac:dyDescent="0.25">
      <c r="E830" s="69"/>
      <c r="F830" s="69"/>
      <c r="G830" s="69"/>
    </row>
    <row r="831" spans="5:7" s="68" customFormat="1" x14ac:dyDescent="0.25">
      <c r="E831" s="69"/>
      <c r="F831" s="69"/>
      <c r="G831" s="69"/>
    </row>
    <row r="832" spans="5:7" s="68" customFormat="1" x14ac:dyDescent="0.25">
      <c r="E832" s="69"/>
      <c r="F832" s="69"/>
      <c r="G832" s="69"/>
    </row>
    <row r="833" spans="5:7" s="68" customFormat="1" x14ac:dyDescent="0.25">
      <c r="E833" s="69"/>
      <c r="F833" s="69"/>
      <c r="G833" s="69"/>
    </row>
    <row r="834" spans="5:7" s="68" customFormat="1" x14ac:dyDescent="0.25">
      <c r="E834" s="69"/>
      <c r="F834" s="69"/>
      <c r="G834" s="69"/>
    </row>
    <row r="835" spans="5:7" s="68" customFormat="1" x14ac:dyDescent="0.25">
      <c r="E835" s="69"/>
      <c r="F835" s="69"/>
      <c r="G835" s="69"/>
    </row>
    <row r="836" spans="5:7" s="68" customFormat="1" x14ac:dyDescent="0.25">
      <c r="E836" s="69"/>
      <c r="F836" s="69"/>
      <c r="G836" s="69"/>
    </row>
    <row r="837" spans="5:7" s="68" customFormat="1" x14ac:dyDescent="0.25">
      <c r="E837" s="69"/>
      <c r="F837" s="69"/>
      <c r="G837" s="69"/>
    </row>
    <row r="838" spans="5:7" s="68" customFormat="1" x14ac:dyDescent="0.25">
      <c r="E838" s="69"/>
      <c r="F838" s="69"/>
      <c r="G838" s="69"/>
    </row>
    <row r="839" spans="5:7" s="68" customFormat="1" x14ac:dyDescent="0.25">
      <c r="E839" s="69"/>
      <c r="F839" s="69"/>
      <c r="G839" s="69"/>
    </row>
    <row r="840" spans="5:7" s="68" customFormat="1" x14ac:dyDescent="0.25">
      <c r="E840" s="69"/>
      <c r="F840" s="69"/>
      <c r="G840" s="69"/>
    </row>
    <row r="841" spans="5:7" s="68" customFormat="1" x14ac:dyDescent="0.25">
      <c r="E841" s="69"/>
      <c r="F841" s="69"/>
      <c r="G841" s="69"/>
    </row>
    <row r="842" spans="5:7" s="68" customFormat="1" x14ac:dyDescent="0.25">
      <c r="E842" s="69"/>
      <c r="F842" s="69"/>
      <c r="G842" s="69"/>
    </row>
    <row r="843" spans="5:7" s="68" customFormat="1" x14ac:dyDescent="0.25">
      <c r="E843" s="69"/>
      <c r="F843" s="69"/>
      <c r="G843" s="69"/>
    </row>
    <row r="844" spans="5:7" s="68" customFormat="1" x14ac:dyDescent="0.25">
      <c r="E844" s="69"/>
      <c r="F844" s="69"/>
      <c r="G844" s="69"/>
    </row>
    <row r="845" spans="5:7" s="68" customFormat="1" x14ac:dyDescent="0.25">
      <c r="E845" s="69"/>
      <c r="F845" s="69"/>
      <c r="G845" s="69"/>
    </row>
    <row r="846" spans="5:7" s="68" customFormat="1" x14ac:dyDescent="0.25">
      <c r="E846" s="69"/>
      <c r="F846" s="69"/>
      <c r="G846" s="69"/>
    </row>
    <row r="847" spans="5:7" s="68" customFormat="1" x14ac:dyDescent="0.25">
      <c r="E847" s="69"/>
      <c r="F847" s="69"/>
      <c r="G847" s="69"/>
    </row>
    <row r="848" spans="5:7" s="68" customFormat="1" x14ac:dyDescent="0.25">
      <c r="E848" s="69"/>
      <c r="F848" s="69"/>
      <c r="G848" s="69"/>
    </row>
    <row r="849" spans="5:7" s="68" customFormat="1" x14ac:dyDescent="0.25">
      <c r="E849" s="69"/>
      <c r="F849" s="69"/>
      <c r="G849" s="69"/>
    </row>
    <row r="850" spans="5:7" s="68" customFormat="1" x14ac:dyDescent="0.25">
      <c r="E850" s="69"/>
      <c r="F850" s="69"/>
      <c r="G850" s="69"/>
    </row>
    <row r="851" spans="5:7" s="68" customFormat="1" x14ac:dyDescent="0.25">
      <c r="E851" s="69"/>
      <c r="F851" s="69"/>
      <c r="G851" s="69"/>
    </row>
    <row r="852" spans="5:7" s="68" customFormat="1" x14ac:dyDescent="0.25">
      <c r="E852" s="69"/>
      <c r="F852" s="69"/>
      <c r="G852" s="69"/>
    </row>
    <row r="853" spans="5:7" s="68" customFormat="1" x14ac:dyDescent="0.25">
      <c r="E853" s="69"/>
      <c r="F853" s="69"/>
      <c r="G853" s="69"/>
    </row>
    <row r="854" spans="5:7" s="68" customFormat="1" x14ac:dyDescent="0.25">
      <c r="E854" s="69"/>
      <c r="F854" s="69"/>
      <c r="G854" s="69"/>
    </row>
    <row r="855" spans="5:7" s="68" customFormat="1" x14ac:dyDescent="0.25">
      <c r="E855" s="69"/>
      <c r="F855" s="69"/>
      <c r="G855" s="69"/>
    </row>
    <row r="856" spans="5:7" s="68" customFormat="1" x14ac:dyDescent="0.25">
      <c r="E856" s="69"/>
      <c r="F856" s="69"/>
      <c r="G856" s="69"/>
    </row>
    <row r="857" spans="5:7" s="68" customFormat="1" x14ac:dyDescent="0.25">
      <c r="E857" s="69"/>
      <c r="F857" s="69"/>
      <c r="G857" s="69"/>
    </row>
    <row r="858" spans="5:7" s="68" customFormat="1" x14ac:dyDescent="0.25">
      <c r="E858" s="69"/>
      <c r="F858" s="69"/>
      <c r="G858" s="69"/>
    </row>
    <row r="859" spans="5:7" s="68" customFormat="1" x14ac:dyDescent="0.25">
      <c r="E859" s="69"/>
      <c r="F859" s="69"/>
      <c r="G859" s="69"/>
    </row>
    <row r="860" spans="5:7" s="68" customFormat="1" x14ac:dyDescent="0.25">
      <c r="E860" s="69"/>
      <c r="F860" s="69"/>
      <c r="G860" s="69"/>
    </row>
    <row r="861" spans="5:7" s="68" customFormat="1" x14ac:dyDescent="0.25">
      <c r="E861" s="69"/>
      <c r="F861" s="69"/>
      <c r="G861" s="69"/>
    </row>
    <row r="862" spans="5:7" s="68" customFormat="1" x14ac:dyDescent="0.25">
      <c r="E862" s="69"/>
      <c r="F862" s="69"/>
      <c r="G862" s="69"/>
    </row>
    <row r="863" spans="5:7" s="68" customFormat="1" x14ac:dyDescent="0.25">
      <c r="E863" s="69"/>
      <c r="F863" s="69"/>
      <c r="G863" s="69"/>
    </row>
    <row r="864" spans="5:7" s="68" customFormat="1" x14ac:dyDescent="0.25">
      <c r="E864" s="69"/>
      <c r="F864" s="69"/>
      <c r="G864" s="69"/>
    </row>
    <row r="865" spans="5:7" s="68" customFormat="1" x14ac:dyDescent="0.25">
      <c r="E865" s="69"/>
      <c r="F865" s="69"/>
      <c r="G865" s="69"/>
    </row>
    <row r="866" spans="5:7" s="68" customFormat="1" x14ac:dyDescent="0.25">
      <c r="E866" s="69"/>
      <c r="F866" s="69"/>
      <c r="G866" s="69"/>
    </row>
    <row r="867" spans="5:7" s="68" customFormat="1" x14ac:dyDescent="0.25">
      <c r="E867" s="69"/>
      <c r="F867" s="69"/>
      <c r="G867" s="69"/>
    </row>
    <row r="868" spans="5:7" s="68" customFormat="1" x14ac:dyDescent="0.25">
      <c r="E868" s="69"/>
      <c r="F868" s="69"/>
      <c r="G868" s="69"/>
    </row>
    <row r="869" spans="5:7" s="68" customFormat="1" x14ac:dyDescent="0.25">
      <c r="E869" s="69"/>
      <c r="F869" s="69"/>
      <c r="G869" s="69"/>
    </row>
    <row r="870" spans="5:7" s="68" customFormat="1" x14ac:dyDescent="0.25">
      <c r="E870" s="69"/>
      <c r="F870" s="69"/>
      <c r="G870" s="69"/>
    </row>
    <row r="871" spans="5:7" s="68" customFormat="1" x14ac:dyDescent="0.25">
      <c r="E871" s="69"/>
      <c r="F871" s="69"/>
      <c r="G871" s="69"/>
    </row>
    <row r="872" spans="5:7" s="68" customFormat="1" x14ac:dyDescent="0.25">
      <c r="E872" s="69"/>
      <c r="F872" s="69"/>
      <c r="G872" s="69"/>
    </row>
    <row r="873" spans="5:7" s="68" customFormat="1" x14ac:dyDescent="0.25">
      <c r="E873" s="69"/>
      <c r="F873" s="69"/>
      <c r="G873" s="69"/>
    </row>
    <row r="874" spans="5:7" s="68" customFormat="1" x14ac:dyDescent="0.25">
      <c r="E874" s="69"/>
      <c r="F874" s="69"/>
      <c r="G874" s="69"/>
    </row>
    <row r="875" spans="5:7" s="68" customFormat="1" x14ac:dyDescent="0.25">
      <c r="E875" s="69"/>
      <c r="F875" s="69"/>
      <c r="G875" s="69"/>
    </row>
    <row r="876" spans="5:7" s="68" customFormat="1" x14ac:dyDescent="0.25">
      <c r="E876" s="69"/>
      <c r="F876" s="69"/>
      <c r="G876" s="69"/>
    </row>
    <row r="877" spans="5:7" s="68" customFormat="1" x14ac:dyDescent="0.25">
      <c r="E877" s="69"/>
      <c r="F877" s="69"/>
      <c r="G877" s="69"/>
    </row>
    <row r="878" spans="5:7" s="68" customFormat="1" x14ac:dyDescent="0.25">
      <c r="E878" s="69"/>
      <c r="F878" s="69"/>
      <c r="G878" s="69"/>
    </row>
    <row r="879" spans="5:7" s="68" customFormat="1" x14ac:dyDescent="0.25">
      <c r="E879" s="69"/>
      <c r="F879" s="69"/>
      <c r="G879" s="69"/>
    </row>
    <row r="880" spans="5:7" s="68" customFormat="1" x14ac:dyDescent="0.25">
      <c r="E880" s="69"/>
      <c r="F880" s="69"/>
      <c r="G880" s="69"/>
    </row>
    <row r="881" spans="5:7" s="68" customFormat="1" x14ac:dyDescent="0.25">
      <c r="E881" s="69"/>
      <c r="F881" s="69"/>
      <c r="G881" s="69"/>
    </row>
    <row r="882" spans="5:7" s="68" customFormat="1" x14ac:dyDescent="0.25">
      <c r="E882" s="69"/>
      <c r="F882" s="69"/>
      <c r="G882" s="69"/>
    </row>
    <row r="883" spans="5:7" s="68" customFormat="1" x14ac:dyDescent="0.25">
      <c r="E883" s="69"/>
      <c r="F883" s="69"/>
      <c r="G883" s="69"/>
    </row>
    <row r="884" spans="5:7" s="68" customFormat="1" x14ac:dyDescent="0.25">
      <c r="E884" s="69"/>
      <c r="F884" s="69"/>
      <c r="G884" s="69"/>
    </row>
    <row r="885" spans="5:7" s="68" customFormat="1" x14ac:dyDescent="0.25">
      <c r="E885" s="69"/>
      <c r="F885" s="69"/>
      <c r="G885" s="69"/>
    </row>
    <row r="886" spans="5:7" s="68" customFormat="1" x14ac:dyDescent="0.25">
      <c r="E886" s="69"/>
      <c r="F886" s="69"/>
      <c r="G886" s="69"/>
    </row>
    <row r="887" spans="5:7" s="68" customFormat="1" x14ac:dyDescent="0.25">
      <c r="E887" s="69"/>
      <c r="F887" s="69"/>
      <c r="G887" s="69"/>
    </row>
    <row r="888" spans="5:7" s="68" customFormat="1" x14ac:dyDescent="0.25">
      <c r="E888" s="69"/>
      <c r="F888" s="69"/>
      <c r="G888" s="69"/>
    </row>
    <row r="889" spans="5:7" s="68" customFormat="1" x14ac:dyDescent="0.25">
      <c r="E889" s="69"/>
      <c r="F889" s="69"/>
      <c r="G889" s="69"/>
    </row>
    <row r="890" spans="5:7" s="68" customFormat="1" x14ac:dyDescent="0.25">
      <c r="E890" s="69"/>
      <c r="F890" s="69"/>
      <c r="G890" s="69"/>
    </row>
    <row r="891" spans="5:7" s="68" customFormat="1" x14ac:dyDescent="0.25">
      <c r="E891" s="69"/>
      <c r="F891" s="69"/>
      <c r="G891" s="69"/>
    </row>
    <row r="892" spans="5:7" s="68" customFormat="1" x14ac:dyDescent="0.25">
      <c r="E892" s="69"/>
      <c r="F892" s="69"/>
      <c r="G892" s="69"/>
    </row>
    <row r="893" spans="5:7" s="68" customFormat="1" x14ac:dyDescent="0.25">
      <c r="E893" s="69"/>
      <c r="F893" s="69"/>
      <c r="G893" s="69"/>
    </row>
    <row r="894" spans="5:7" s="68" customFormat="1" x14ac:dyDescent="0.25">
      <c r="E894" s="69"/>
      <c r="F894" s="69"/>
      <c r="G894" s="69"/>
    </row>
    <row r="895" spans="5:7" s="68" customFormat="1" x14ac:dyDescent="0.25">
      <c r="E895" s="69"/>
      <c r="F895" s="69"/>
      <c r="G895" s="69"/>
    </row>
    <row r="896" spans="5:7" s="68" customFormat="1" x14ac:dyDescent="0.25">
      <c r="E896" s="69"/>
      <c r="F896" s="69"/>
      <c r="G896" s="69"/>
    </row>
    <row r="897" spans="5:7" s="68" customFormat="1" x14ac:dyDescent="0.25">
      <c r="E897" s="69"/>
      <c r="F897" s="69"/>
      <c r="G897" s="69"/>
    </row>
    <row r="898" spans="5:7" s="68" customFormat="1" x14ac:dyDescent="0.25">
      <c r="E898" s="69"/>
      <c r="F898" s="69"/>
      <c r="G898" s="69"/>
    </row>
    <row r="899" spans="5:7" s="68" customFormat="1" x14ac:dyDescent="0.25">
      <c r="E899" s="69"/>
      <c r="F899" s="69"/>
      <c r="G899" s="69"/>
    </row>
    <row r="900" spans="5:7" s="68" customFormat="1" x14ac:dyDescent="0.25">
      <c r="E900" s="69"/>
      <c r="F900" s="69"/>
      <c r="G900" s="69"/>
    </row>
    <row r="901" spans="5:7" s="68" customFormat="1" x14ac:dyDescent="0.25">
      <c r="E901" s="69"/>
      <c r="F901" s="69"/>
      <c r="G901" s="69"/>
    </row>
    <row r="902" spans="5:7" s="68" customFormat="1" x14ac:dyDescent="0.25">
      <c r="E902" s="69"/>
      <c r="F902" s="69"/>
      <c r="G902" s="69"/>
    </row>
    <row r="903" spans="5:7" s="68" customFormat="1" x14ac:dyDescent="0.25">
      <c r="E903" s="69"/>
      <c r="F903" s="69"/>
      <c r="G903" s="69"/>
    </row>
    <row r="904" spans="5:7" s="68" customFormat="1" x14ac:dyDescent="0.25">
      <c r="E904" s="69"/>
      <c r="F904" s="69"/>
      <c r="G904" s="69"/>
    </row>
    <row r="905" spans="5:7" s="68" customFormat="1" x14ac:dyDescent="0.25">
      <c r="E905" s="69"/>
      <c r="F905" s="69"/>
      <c r="G905" s="69"/>
    </row>
    <row r="906" spans="5:7" s="68" customFormat="1" x14ac:dyDescent="0.25">
      <c r="E906" s="69"/>
      <c r="F906" s="69"/>
      <c r="G906" s="69"/>
    </row>
    <row r="907" spans="5:7" s="68" customFormat="1" x14ac:dyDescent="0.25">
      <c r="E907" s="69"/>
      <c r="F907" s="69"/>
      <c r="G907" s="69"/>
    </row>
    <row r="908" spans="5:7" s="68" customFormat="1" x14ac:dyDescent="0.25">
      <c r="E908" s="69"/>
      <c r="F908" s="69"/>
      <c r="G908" s="69"/>
    </row>
    <row r="909" spans="5:7" s="68" customFormat="1" x14ac:dyDescent="0.25">
      <c r="E909" s="69"/>
      <c r="F909" s="69"/>
      <c r="G909" s="69"/>
    </row>
    <row r="910" spans="5:7" s="68" customFormat="1" x14ac:dyDescent="0.25">
      <c r="E910" s="69"/>
      <c r="F910" s="69"/>
      <c r="G910" s="69"/>
    </row>
    <row r="911" spans="5:7" s="68" customFormat="1" x14ac:dyDescent="0.25">
      <c r="E911" s="69"/>
      <c r="F911" s="69"/>
      <c r="G911" s="69"/>
    </row>
    <row r="912" spans="5:7" s="68" customFormat="1" x14ac:dyDescent="0.25">
      <c r="E912" s="69"/>
      <c r="F912" s="69"/>
      <c r="G912" s="69"/>
    </row>
    <row r="913" spans="5:7" s="68" customFormat="1" x14ac:dyDescent="0.25">
      <c r="E913" s="69"/>
      <c r="F913" s="69"/>
      <c r="G913" s="69"/>
    </row>
    <row r="914" spans="5:7" s="68" customFormat="1" x14ac:dyDescent="0.25">
      <c r="E914" s="69"/>
      <c r="F914" s="69"/>
      <c r="G914" s="69"/>
    </row>
    <row r="915" spans="5:7" s="68" customFormat="1" x14ac:dyDescent="0.25">
      <c r="E915" s="69"/>
      <c r="F915" s="69"/>
      <c r="G915" s="69"/>
    </row>
    <row r="916" spans="5:7" s="68" customFormat="1" x14ac:dyDescent="0.25">
      <c r="E916" s="69"/>
      <c r="F916" s="69"/>
      <c r="G916" s="69"/>
    </row>
    <row r="917" spans="5:7" s="68" customFormat="1" x14ac:dyDescent="0.25">
      <c r="E917" s="69"/>
      <c r="F917" s="69"/>
      <c r="G917" s="69"/>
    </row>
    <row r="918" spans="5:7" s="68" customFormat="1" x14ac:dyDescent="0.25">
      <c r="E918" s="69"/>
      <c r="F918" s="69"/>
      <c r="G918" s="69"/>
    </row>
    <row r="919" spans="5:7" s="68" customFormat="1" x14ac:dyDescent="0.25">
      <c r="E919" s="69"/>
      <c r="F919" s="69"/>
      <c r="G919" s="69"/>
    </row>
    <row r="920" spans="5:7" s="68" customFormat="1" x14ac:dyDescent="0.25">
      <c r="E920" s="69"/>
      <c r="F920" s="69"/>
      <c r="G920" s="69"/>
    </row>
    <row r="921" spans="5:7" s="68" customFormat="1" x14ac:dyDescent="0.25">
      <c r="E921" s="69"/>
      <c r="F921" s="69"/>
      <c r="G921" s="69"/>
    </row>
    <row r="922" spans="5:7" s="68" customFormat="1" x14ac:dyDescent="0.25">
      <c r="E922" s="69"/>
      <c r="F922" s="69"/>
      <c r="G922" s="69"/>
    </row>
    <row r="923" spans="5:7" s="68" customFormat="1" x14ac:dyDescent="0.25">
      <c r="E923" s="69"/>
      <c r="F923" s="69"/>
      <c r="G923" s="69"/>
    </row>
    <row r="924" spans="5:7" s="68" customFormat="1" x14ac:dyDescent="0.25">
      <c r="E924" s="69"/>
      <c r="F924" s="69"/>
      <c r="G924" s="69"/>
    </row>
    <row r="925" spans="5:7" s="68" customFormat="1" x14ac:dyDescent="0.25">
      <c r="E925" s="69"/>
      <c r="F925" s="69"/>
      <c r="G925" s="69"/>
    </row>
    <row r="926" spans="5:7" s="68" customFormat="1" x14ac:dyDescent="0.25">
      <c r="E926" s="69"/>
      <c r="F926" s="69"/>
      <c r="G926" s="69"/>
    </row>
    <row r="927" spans="5:7" s="68" customFormat="1" x14ac:dyDescent="0.25">
      <c r="E927" s="69"/>
      <c r="F927" s="69"/>
      <c r="G927" s="69"/>
    </row>
    <row r="928" spans="5:7" s="68" customFormat="1" x14ac:dyDescent="0.25">
      <c r="E928" s="69"/>
      <c r="F928" s="69"/>
      <c r="G928" s="69"/>
    </row>
    <row r="929" spans="5:7" s="68" customFormat="1" x14ac:dyDescent="0.25">
      <c r="E929" s="69"/>
      <c r="F929" s="69"/>
      <c r="G929" s="69"/>
    </row>
    <row r="930" spans="5:7" s="68" customFormat="1" x14ac:dyDescent="0.25">
      <c r="E930" s="69"/>
      <c r="F930" s="69"/>
      <c r="G930" s="69"/>
    </row>
    <row r="931" spans="5:7" s="68" customFormat="1" x14ac:dyDescent="0.25">
      <c r="E931" s="69"/>
      <c r="F931" s="69"/>
      <c r="G931" s="69"/>
    </row>
    <row r="932" spans="5:7" s="68" customFormat="1" x14ac:dyDescent="0.25">
      <c r="E932" s="69"/>
      <c r="F932" s="69"/>
      <c r="G932" s="69"/>
    </row>
    <row r="933" spans="5:7" s="68" customFormat="1" x14ac:dyDescent="0.25">
      <c r="E933" s="69"/>
      <c r="F933" s="69"/>
      <c r="G933" s="69"/>
    </row>
    <row r="934" spans="5:7" s="68" customFormat="1" x14ac:dyDescent="0.25">
      <c r="E934" s="69"/>
      <c r="F934" s="69"/>
      <c r="G934" s="69"/>
    </row>
    <row r="935" spans="5:7" s="68" customFormat="1" x14ac:dyDescent="0.25">
      <c r="E935" s="69"/>
      <c r="F935" s="69"/>
      <c r="G935" s="69"/>
    </row>
    <row r="936" spans="5:7" s="68" customFormat="1" x14ac:dyDescent="0.25">
      <c r="E936" s="69"/>
      <c r="F936" s="69"/>
      <c r="G936" s="69"/>
    </row>
    <row r="937" spans="5:7" s="68" customFormat="1" x14ac:dyDescent="0.25">
      <c r="E937" s="69"/>
      <c r="F937" s="69"/>
      <c r="G937" s="69"/>
    </row>
    <row r="938" spans="5:7" s="68" customFormat="1" x14ac:dyDescent="0.25">
      <c r="E938" s="69"/>
      <c r="F938" s="69"/>
      <c r="G938" s="69"/>
    </row>
    <row r="939" spans="5:7" s="68" customFormat="1" x14ac:dyDescent="0.25">
      <c r="E939" s="69"/>
      <c r="F939" s="69"/>
      <c r="G939" s="69"/>
    </row>
    <row r="940" spans="5:7" s="68" customFormat="1" x14ac:dyDescent="0.25">
      <c r="E940" s="69"/>
      <c r="F940" s="69"/>
      <c r="G940" s="69"/>
    </row>
    <row r="941" spans="5:7" s="68" customFormat="1" x14ac:dyDescent="0.25">
      <c r="E941" s="69"/>
      <c r="F941" s="69"/>
      <c r="G941" s="69"/>
    </row>
    <row r="942" spans="5:7" s="68" customFormat="1" x14ac:dyDescent="0.25">
      <c r="E942" s="69"/>
      <c r="F942" s="69"/>
      <c r="G942" s="69"/>
    </row>
    <row r="943" spans="5:7" s="68" customFormat="1" x14ac:dyDescent="0.25">
      <c r="E943" s="69"/>
      <c r="F943" s="69"/>
      <c r="G943" s="69"/>
    </row>
    <row r="944" spans="5:7" s="68" customFormat="1" x14ac:dyDescent="0.25">
      <c r="E944" s="69"/>
      <c r="F944" s="69"/>
      <c r="G944" s="69"/>
    </row>
    <row r="945" spans="5:7" s="68" customFormat="1" x14ac:dyDescent="0.25">
      <c r="E945" s="69"/>
      <c r="F945" s="69"/>
      <c r="G945" s="69"/>
    </row>
    <row r="946" spans="5:7" s="68" customFormat="1" x14ac:dyDescent="0.25">
      <c r="E946" s="69"/>
      <c r="F946" s="69"/>
      <c r="G946" s="69"/>
    </row>
    <row r="947" spans="5:7" s="68" customFormat="1" x14ac:dyDescent="0.25">
      <c r="E947" s="69"/>
      <c r="F947" s="69"/>
      <c r="G947" s="69"/>
    </row>
    <row r="948" spans="5:7" s="68" customFormat="1" x14ac:dyDescent="0.25">
      <c r="E948" s="69"/>
      <c r="F948" s="69"/>
      <c r="G948" s="69"/>
    </row>
    <row r="949" spans="5:7" s="68" customFormat="1" x14ac:dyDescent="0.25">
      <c r="E949" s="69"/>
      <c r="F949" s="69"/>
      <c r="G949" s="69"/>
    </row>
    <row r="950" spans="5:7" s="68" customFormat="1" x14ac:dyDescent="0.25">
      <c r="E950" s="69"/>
      <c r="F950" s="69"/>
      <c r="G950" s="69"/>
    </row>
    <row r="951" spans="5:7" s="68" customFormat="1" x14ac:dyDescent="0.25">
      <c r="E951" s="69"/>
      <c r="F951" s="69"/>
      <c r="G951" s="69"/>
    </row>
    <row r="952" spans="5:7" s="68" customFormat="1" x14ac:dyDescent="0.25">
      <c r="E952" s="69"/>
      <c r="F952" s="69"/>
      <c r="G952" s="69"/>
    </row>
    <row r="953" spans="5:7" s="68" customFormat="1" x14ac:dyDescent="0.25">
      <c r="E953" s="69"/>
      <c r="F953" s="69"/>
      <c r="G953" s="69"/>
    </row>
    <row r="954" spans="5:7" s="68" customFormat="1" x14ac:dyDescent="0.25">
      <c r="E954" s="69"/>
      <c r="F954" s="69"/>
      <c r="G954" s="69"/>
    </row>
    <row r="955" spans="5:7" s="68" customFormat="1" x14ac:dyDescent="0.25">
      <c r="E955" s="69"/>
      <c r="F955" s="69"/>
      <c r="G955" s="69"/>
    </row>
    <row r="956" spans="5:7" s="68" customFormat="1" x14ac:dyDescent="0.25">
      <c r="E956" s="69"/>
      <c r="F956" s="69"/>
      <c r="G956" s="69"/>
    </row>
    <row r="957" spans="5:7" s="68" customFormat="1" x14ac:dyDescent="0.25">
      <c r="E957" s="69"/>
      <c r="F957" s="69"/>
      <c r="G957" s="69"/>
    </row>
    <row r="958" spans="5:7" s="68" customFormat="1" x14ac:dyDescent="0.25">
      <c r="E958" s="69"/>
      <c r="F958" s="69"/>
      <c r="G958" s="69"/>
    </row>
    <row r="959" spans="5:7" s="68" customFormat="1" x14ac:dyDescent="0.25">
      <c r="E959" s="69"/>
      <c r="F959" s="69"/>
      <c r="G959" s="69"/>
    </row>
    <row r="960" spans="5:7" s="68" customFormat="1" x14ac:dyDescent="0.25">
      <c r="E960" s="69"/>
      <c r="F960" s="69"/>
      <c r="G960" s="69"/>
    </row>
    <row r="961" spans="5:7" s="68" customFormat="1" x14ac:dyDescent="0.25">
      <c r="E961" s="69"/>
      <c r="F961" s="69"/>
      <c r="G961" s="69"/>
    </row>
    <row r="962" spans="5:7" s="68" customFormat="1" x14ac:dyDescent="0.25">
      <c r="E962" s="69"/>
      <c r="F962" s="69"/>
      <c r="G962" s="69"/>
    </row>
    <row r="963" spans="5:7" s="68" customFormat="1" x14ac:dyDescent="0.25">
      <c r="E963" s="69"/>
      <c r="F963" s="69"/>
      <c r="G963" s="69"/>
    </row>
    <row r="964" spans="5:7" s="68" customFormat="1" x14ac:dyDescent="0.25">
      <c r="E964" s="69"/>
      <c r="F964" s="69"/>
      <c r="G964" s="69"/>
    </row>
    <row r="965" spans="5:7" s="68" customFormat="1" x14ac:dyDescent="0.25">
      <c r="E965" s="69"/>
      <c r="F965" s="69"/>
      <c r="G965" s="69"/>
    </row>
    <row r="966" spans="5:7" s="68" customFormat="1" x14ac:dyDescent="0.25">
      <c r="E966" s="69"/>
      <c r="F966" s="69"/>
      <c r="G966" s="69"/>
    </row>
    <row r="967" spans="5:7" s="68" customFormat="1" x14ac:dyDescent="0.25">
      <c r="E967" s="69"/>
      <c r="F967" s="69"/>
      <c r="G967" s="69"/>
    </row>
    <row r="968" spans="5:7" s="68" customFormat="1" x14ac:dyDescent="0.25">
      <c r="E968" s="69"/>
      <c r="F968" s="69"/>
      <c r="G968" s="69"/>
    </row>
    <row r="969" spans="5:7" s="68" customFormat="1" x14ac:dyDescent="0.25">
      <c r="E969" s="69"/>
      <c r="F969" s="69"/>
      <c r="G969" s="69"/>
    </row>
    <row r="970" spans="5:7" s="68" customFormat="1" x14ac:dyDescent="0.25">
      <c r="E970" s="69"/>
      <c r="F970" s="69"/>
      <c r="G970" s="69"/>
    </row>
    <row r="971" spans="5:7" s="68" customFormat="1" x14ac:dyDescent="0.25">
      <c r="E971" s="69"/>
      <c r="F971" s="69"/>
      <c r="G971" s="69"/>
    </row>
    <row r="972" spans="5:7" s="68" customFormat="1" x14ac:dyDescent="0.25">
      <c r="E972" s="69"/>
      <c r="F972" s="69"/>
      <c r="G972" s="69"/>
    </row>
    <row r="973" spans="5:7" s="68" customFormat="1" x14ac:dyDescent="0.25">
      <c r="E973" s="69"/>
      <c r="F973" s="69"/>
      <c r="G973" s="69"/>
    </row>
    <row r="974" spans="5:7" s="68" customFormat="1" x14ac:dyDescent="0.25">
      <c r="E974" s="69"/>
      <c r="F974" s="69"/>
      <c r="G974" s="69"/>
    </row>
    <row r="975" spans="5:7" s="68" customFormat="1" x14ac:dyDescent="0.25">
      <c r="E975" s="69"/>
      <c r="F975" s="69"/>
      <c r="G975" s="69"/>
    </row>
    <row r="976" spans="5:7" s="68" customFormat="1" x14ac:dyDescent="0.25">
      <c r="E976" s="69"/>
      <c r="F976" s="69"/>
      <c r="G976" s="69"/>
    </row>
    <row r="977" spans="5:7" s="68" customFormat="1" x14ac:dyDescent="0.25">
      <c r="E977" s="69"/>
      <c r="F977" s="69"/>
      <c r="G977" s="69"/>
    </row>
    <row r="978" spans="5:7" s="68" customFormat="1" x14ac:dyDescent="0.25">
      <c r="E978" s="69"/>
      <c r="F978" s="69"/>
      <c r="G978" s="69"/>
    </row>
    <row r="979" spans="5:7" s="68" customFormat="1" x14ac:dyDescent="0.25">
      <c r="E979" s="69"/>
      <c r="F979" s="69"/>
      <c r="G979" s="69"/>
    </row>
    <row r="980" spans="5:7" s="68" customFormat="1" x14ac:dyDescent="0.25">
      <c r="E980" s="69"/>
      <c r="F980" s="69"/>
      <c r="G980" s="69"/>
    </row>
    <row r="981" spans="5:7" s="68" customFormat="1" x14ac:dyDescent="0.25">
      <c r="E981" s="69"/>
      <c r="F981" s="69"/>
      <c r="G981" s="69"/>
    </row>
    <row r="982" spans="5:7" s="68" customFormat="1" x14ac:dyDescent="0.25">
      <c r="E982" s="69"/>
      <c r="F982" s="69"/>
      <c r="G982" s="69"/>
    </row>
    <row r="983" spans="5:7" s="68" customFormat="1" x14ac:dyDescent="0.25">
      <c r="E983" s="69"/>
      <c r="F983" s="69"/>
      <c r="G983" s="69"/>
    </row>
    <row r="984" spans="5:7" s="68" customFormat="1" x14ac:dyDescent="0.25">
      <c r="E984" s="69"/>
      <c r="F984" s="69"/>
      <c r="G984" s="69"/>
    </row>
    <row r="985" spans="5:7" s="68" customFormat="1" x14ac:dyDescent="0.25">
      <c r="E985" s="69"/>
      <c r="F985" s="69"/>
      <c r="G985" s="69"/>
    </row>
    <row r="986" spans="5:7" s="68" customFormat="1" x14ac:dyDescent="0.25">
      <c r="E986" s="69"/>
      <c r="F986" s="69"/>
      <c r="G986" s="69"/>
    </row>
    <row r="987" spans="5:7" s="68" customFormat="1" x14ac:dyDescent="0.25">
      <c r="E987" s="69"/>
      <c r="F987" s="69"/>
      <c r="G987" s="69"/>
    </row>
    <row r="988" spans="5:7" s="68" customFormat="1" x14ac:dyDescent="0.25">
      <c r="E988" s="69"/>
      <c r="F988" s="69"/>
      <c r="G988" s="69"/>
    </row>
    <row r="989" spans="5:7" s="68" customFormat="1" x14ac:dyDescent="0.25">
      <c r="E989" s="69"/>
      <c r="F989" s="69"/>
      <c r="G989" s="69"/>
    </row>
    <row r="990" spans="5:7" s="68" customFormat="1" x14ac:dyDescent="0.25">
      <c r="E990" s="69"/>
      <c r="F990" s="69"/>
      <c r="G990" s="69"/>
    </row>
    <row r="991" spans="5:7" s="68" customFormat="1" x14ac:dyDescent="0.25">
      <c r="E991" s="69"/>
      <c r="F991" s="69"/>
      <c r="G991" s="69"/>
    </row>
    <row r="992" spans="5:7" s="68" customFormat="1" x14ac:dyDescent="0.25">
      <c r="E992" s="69"/>
      <c r="F992" s="69"/>
      <c r="G992" s="69"/>
    </row>
    <row r="993" spans="5:7" s="68" customFormat="1" x14ac:dyDescent="0.25">
      <c r="E993" s="69"/>
      <c r="F993" s="69"/>
      <c r="G993" s="69"/>
    </row>
    <row r="994" spans="5:7" s="68" customFormat="1" x14ac:dyDescent="0.25">
      <c r="E994" s="69"/>
      <c r="F994" s="69"/>
      <c r="G994" s="69"/>
    </row>
    <row r="995" spans="5:7" s="68" customFormat="1" x14ac:dyDescent="0.25">
      <c r="E995" s="69"/>
      <c r="F995" s="69"/>
      <c r="G995" s="69"/>
    </row>
    <row r="996" spans="5:7" s="68" customFormat="1" x14ac:dyDescent="0.25">
      <c r="E996" s="69"/>
      <c r="F996" s="69"/>
      <c r="G996" s="69"/>
    </row>
    <row r="997" spans="5:7" s="68" customFormat="1" x14ac:dyDescent="0.25">
      <c r="E997" s="69"/>
      <c r="F997" s="69"/>
      <c r="G997" s="69"/>
    </row>
    <row r="998" spans="5:7" s="68" customFormat="1" x14ac:dyDescent="0.25">
      <c r="E998" s="69"/>
      <c r="F998" s="69"/>
      <c r="G998" s="69"/>
    </row>
    <row r="999" spans="5:7" s="68" customFormat="1" x14ac:dyDescent="0.25">
      <c r="E999" s="69"/>
      <c r="F999" s="69"/>
      <c r="G999" s="69"/>
    </row>
    <row r="1000" spans="5:7" s="68" customFormat="1" x14ac:dyDescent="0.25">
      <c r="E1000" s="69"/>
      <c r="F1000" s="69"/>
      <c r="G1000" s="69"/>
    </row>
    <row r="1001" spans="5:7" s="68" customFormat="1" x14ac:dyDescent="0.25">
      <c r="E1001" s="69"/>
      <c r="F1001" s="69"/>
      <c r="G1001" s="69"/>
    </row>
    <row r="1002" spans="5:7" s="68" customFormat="1" x14ac:dyDescent="0.25">
      <c r="E1002" s="69"/>
      <c r="F1002" s="69"/>
      <c r="G1002" s="69"/>
    </row>
    <row r="1003" spans="5:7" s="68" customFormat="1" x14ac:dyDescent="0.25">
      <c r="E1003" s="69"/>
      <c r="F1003" s="69"/>
      <c r="G1003" s="69"/>
    </row>
    <row r="1004" spans="5:7" s="68" customFormat="1" x14ac:dyDescent="0.25">
      <c r="E1004" s="69"/>
      <c r="F1004" s="69"/>
      <c r="G1004" s="69"/>
    </row>
    <row r="1005" spans="5:7" s="68" customFormat="1" x14ac:dyDescent="0.25">
      <c r="E1005" s="69"/>
      <c r="F1005" s="69"/>
      <c r="G1005" s="69"/>
    </row>
    <row r="1006" spans="5:7" s="68" customFormat="1" x14ac:dyDescent="0.25">
      <c r="E1006" s="69"/>
      <c r="F1006" s="69"/>
      <c r="G1006" s="69"/>
    </row>
    <row r="1007" spans="5:7" s="68" customFormat="1" x14ac:dyDescent="0.25">
      <c r="E1007" s="69"/>
      <c r="F1007" s="69"/>
      <c r="G1007" s="69"/>
    </row>
    <row r="1008" spans="5:7" s="68" customFormat="1" x14ac:dyDescent="0.25">
      <c r="E1008" s="69"/>
      <c r="F1008" s="69"/>
      <c r="G1008" s="69"/>
    </row>
    <row r="1009" spans="5:7" s="68" customFormat="1" x14ac:dyDescent="0.25">
      <c r="E1009" s="69"/>
      <c r="F1009" s="69"/>
      <c r="G1009" s="69"/>
    </row>
    <row r="1010" spans="5:7" s="68" customFormat="1" x14ac:dyDescent="0.25">
      <c r="E1010" s="69"/>
      <c r="F1010" s="69"/>
      <c r="G1010" s="69"/>
    </row>
    <row r="1011" spans="5:7" s="68" customFormat="1" x14ac:dyDescent="0.25">
      <c r="E1011" s="69"/>
      <c r="F1011" s="69"/>
      <c r="G1011" s="69"/>
    </row>
    <row r="1012" spans="5:7" s="68" customFormat="1" x14ac:dyDescent="0.25">
      <c r="E1012" s="69"/>
      <c r="F1012" s="69"/>
      <c r="G1012" s="69"/>
    </row>
    <row r="1013" spans="5:7" s="68" customFormat="1" x14ac:dyDescent="0.25">
      <c r="E1013" s="69"/>
      <c r="F1013" s="69"/>
      <c r="G1013" s="69"/>
    </row>
    <row r="1014" spans="5:7" s="68" customFormat="1" x14ac:dyDescent="0.25">
      <c r="E1014" s="69"/>
      <c r="F1014" s="69"/>
      <c r="G1014" s="69"/>
    </row>
    <row r="1015" spans="5:7" s="68" customFormat="1" x14ac:dyDescent="0.25">
      <c r="E1015" s="69"/>
      <c r="F1015" s="69"/>
      <c r="G1015" s="69"/>
    </row>
    <row r="1016" spans="5:7" s="68" customFormat="1" x14ac:dyDescent="0.25">
      <c r="E1016" s="69"/>
      <c r="F1016" s="69"/>
      <c r="G1016" s="69"/>
    </row>
    <row r="1017" spans="5:7" s="68" customFormat="1" x14ac:dyDescent="0.25">
      <c r="E1017" s="69"/>
      <c r="F1017" s="69"/>
      <c r="G1017" s="69"/>
    </row>
    <row r="1018" spans="5:7" s="68" customFormat="1" x14ac:dyDescent="0.25">
      <c r="E1018" s="69"/>
      <c r="F1018" s="69"/>
      <c r="G1018" s="69"/>
    </row>
    <row r="1019" spans="5:7" s="68" customFormat="1" x14ac:dyDescent="0.25">
      <c r="E1019" s="69"/>
      <c r="F1019" s="69"/>
      <c r="G1019" s="69"/>
    </row>
    <row r="1020" spans="5:7" s="68" customFormat="1" x14ac:dyDescent="0.25">
      <c r="E1020" s="69"/>
      <c r="F1020" s="69"/>
      <c r="G1020" s="69"/>
    </row>
    <row r="1021" spans="5:7" s="68" customFormat="1" x14ac:dyDescent="0.25">
      <c r="E1021" s="69"/>
      <c r="F1021" s="69"/>
      <c r="G1021" s="69"/>
    </row>
    <row r="1022" spans="5:7" s="68" customFormat="1" x14ac:dyDescent="0.25">
      <c r="E1022" s="69"/>
      <c r="F1022" s="69"/>
      <c r="G1022" s="69"/>
    </row>
    <row r="1023" spans="5:7" s="68" customFormat="1" x14ac:dyDescent="0.25">
      <c r="E1023" s="69"/>
      <c r="F1023" s="69"/>
      <c r="G1023" s="69"/>
    </row>
    <row r="1024" spans="5:7" s="68" customFormat="1" x14ac:dyDescent="0.25">
      <c r="E1024" s="69"/>
      <c r="F1024" s="69"/>
      <c r="G1024" s="69"/>
    </row>
    <row r="1025" spans="5:7" s="68" customFormat="1" x14ac:dyDescent="0.25">
      <c r="E1025" s="69"/>
      <c r="F1025" s="69"/>
      <c r="G1025" s="69"/>
    </row>
    <row r="1026" spans="5:7" s="68" customFormat="1" x14ac:dyDescent="0.25">
      <c r="E1026" s="69"/>
      <c r="F1026" s="69"/>
      <c r="G1026" s="69"/>
    </row>
    <row r="1027" spans="5:7" s="68" customFormat="1" x14ac:dyDescent="0.25">
      <c r="E1027" s="69"/>
      <c r="F1027" s="69"/>
      <c r="G1027" s="69"/>
    </row>
    <row r="1028" spans="5:7" s="68" customFormat="1" x14ac:dyDescent="0.25">
      <c r="E1028" s="69"/>
      <c r="F1028" s="69"/>
      <c r="G1028" s="69"/>
    </row>
    <row r="1029" spans="5:7" s="68" customFormat="1" x14ac:dyDescent="0.25">
      <c r="E1029" s="69"/>
      <c r="F1029" s="69"/>
      <c r="G1029" s="69"/>
    </row>
    <row r="1030" spans="5:7" s="68" customFormat="1" x14ac:dyDescent="0.25">
      <c r="E1030" s="69"/>
      <c r="F1030" s="69"/>
      <c r="G1030" s="69"/>
    </row>
    <row r="1031" spans="5:7" s="68" customFormat="1" x14ac:dyDescent="0.25">
      <c r="E1031" s="69"/>
      <c r="F1031" s="69"/>
      <c r="G1031" s="69"/>
    </row>
    <row r="1032" spans="5:7" s="68" customFormat="1" x14ac:dyDescent="0.25">
      <c r="E1032" s="69"/>
      <c r="F1032" s="69"/>
      <c r="G1032" s="69"/>
    </row>
    <row r="1033" spans="5:7" s="68" customFormat="1" x14ac:dyDescent="0.25">
      <c r="E1033" s="69"/>
      <c r="F1033" s="69"/>
      <c r="G1033" s="69"/>
    </row>
    <row r="1034" spans="5:7" s="68" customFormat="1" x14ac:dyDescent="0.25">
      <c r="E1034" s="69"/>
      <c r="F1034" s="69"/>
      <c r="G1034" s="69"/>
    </row>
    <row r="1035" spans="5:7" s="68" customFormat="1" x14ac:dyDescent="0.25">
      <c r="E1035" s="69"/>
      <c r="F1035" s="69"/>
      <c r="G1035" s="69"/>
    </row>
    <row r="1036" spans="5:7" s="68" customFormat="1" x14ac:dyDescent="0.25">
      <c r="E1036" s="69"/>
      <c r="F1036" s="69"/>
      <c r="G1036" s="69"/>
    </row>
    <row r="1037" spans="5:7" s="68" customFormat="1" x14ac:dyDescent="0.25">
      <c r="E1037" s="69"/>
      <c r="F1037" s="69"/>
      <c r="G1037" s="69"/>
    </row>
    <row r="1038" spans="5:7" s="68" customFormat="1" x14ac:dyDescent="0.25">
      <c r="E1038" s="69"/>
      <c r="F1038" s="69"/>
      <c r="G1038" s="69"/>
    </row>
    <row r="1039" spans="5:7" s="68" customFormat="1" x14ac:dyDescent="0.25">
      <c r="E1039" s="69"/>
      <c r="F1039" s="69"/>
      <c r="G1039" s="69"/>
    </row>
    <row r="1040" spans="5:7" s="68" customFormat="1" x14ac:dyDescent="0.25">
      <c r="E1040" s="69"/>
      <c r="F1040" s="69"/>
      <c r="G1040" s="69"/>
    </row>
    <row r="1041" spans="5:7" s="68" customFormat="1" x14ac:dyDescent="0.25">
      <c r="E1041" s="69"/>
      <c r="F1041" s="69"/>
      <c r="G1041" s="69"/>
    </row>
    <row r="1042" spans="5:7" s="68" customFormat="1" x14ac:dyDescent="0.25">
      <c r="E1042" s="69"/>
      <c r="F1042" s="69"/>
      <c r="G1042" s="69"/>
    </row>
    <row r="1043" spans="5:7" s="68" customFormat="1" x14ac:dyDescent="0.25">
      <c r="E1043" s="69"/>
      <c r="F1043" s="69"/>
      <c r="G1043" s="69"/>
    </row>
    <row r="1044" spans="5:7" s="68" customFormat="1" x14ac:dyDescent="0.25">
      <c r="E1044" s="69"/>
      <c r="F1044" s="69"/>
      <c r="G1044" s="69"/>
    </row>
    <row r="1045" spans="5:7" s="68" customFormat="1" x14ac:dyDescent="0.25">
      <c r="E1045" s="69"/>
      <c r="F1045" s="69"/>
      <c r="G1045" s="69"/>
    </row>
    <row r="1046" spans="5:7" s="68" customFormat="1" x14ac:dyDescent="0.25">
      <c r="E1046" s="69"/>
      <c r="F1046" s="69"/>
      <c r="G1046" s="69"/>
    </row>
    <row r="1047" spans="5:7" s="68" customFormat="1" x14ac:dyDescent="0.25">
      <c r="E1047" s="69"/>
      <c r="F1047" s="69"/>
      <c r="G1047" s="69"/>
    </row>
    <row r="1048" spans="5:7" s="68" customFormat="1" x14ac:dyDescent="0.25">
      <c r="E1048" s="69"/>
      <c r="F1048" s="69"/>
      <c r="G1048" s="69"/>
    </row>
    <row r="1049" spans="5:7" s="68" customFormat="1" x14ac:dyDescent="0.25">
      <c r="E1049" s="69"/>
      <c r="F1049" s="69"/>
      <c r="G1049" s="69"/>
    </row>
    <row r="1050" spans="5:7" s="68" customFormat="1" x14ac:dyDescent="0.25">
      <c r="E1050" s="69"/>
      <c r="F1050" s="69"/>
      <c r="G1050" s="69"/>
    </row>
    <row r="1051" spans="5:7" s="68" customFormat="1" x14ac:dyDescent="0.25">
      <c r="E1051" s="69"/>
      <c r="F1051" s="69"/>
      <c r="G1051" s="69"/>
    </row>
    <row r="1052" spans="5:7" s="68" customFormat="1" x14ac:dyDescent="0.25">
      <c r="E1052" s="69"/>
      <c r="F1052" s="69"/>
      <c r="G1052" s="69"/>
    </row>
    <row r="1053" spans="5:7" s="68" customFormat="1" x14ac:dyDescent="0.25">
      <c r="E1053" s="69"/>
      <c r="F1053" s="69"/>
      <c r="G1053" s="69"/>
    </row>
    <row r="1054" spans="5:7" s="68" customFormat="1" x14ac:dyDescent="0.25">
      <c r="E1054" s="69"/>
      <c r="F1054" s="69"/>
      <c r="G1054" s="69"/>
    </row>
    <row r="1055" spans="5:7" s="68" customFormat="1" x14ac:dyDescent="0.25">
      <c r="E1055" s="69"/>
      <c r="F1055" s="69"/>
      <c r="G1055" s="69"/>
    </row>
    <row r="1056" spans="5:7" s="68" customFormat="1" x14ac:dyDescent="0.25">
      <c r="E1056" s="69"/>
      <c r="F1056" s="69"/>
      <c r="G1056" s="69"/>
    </row>
    <row r="1057" spans="5:7" s="68" customFormat="1" x14ac:dyDescent="0.25">
      <c r="E1057" s="69"/>
      <c r="F1057" s="69"/>
      <c r="G1057" s="69"/>
    </row>
    <row r="1058" spans="5:7" s="68" customFormat="1" x14ac:dyDescent="0.25">
      <c r="E1058" s="69"/>
      <c r="F1058" s="69"/>
      <c r="G1058" s="69"/>
    </row>
    <row r="1059" spans="5:7" s="68" customFormat="1" x14ac:dyDescent="0.25">
      <c r="E1059" s="69"/>
      <c r="F1059" s="69"/>
      <c r="G1059" s="69"/>
    </row>
    <row r="1060" spans="5:7" s="68" customFormat="1" x14ac:dyDescent="0.25">
      <c r="E1060" s="69"/>
      <c r="F1060" s="69"/>
      <c r="G1060" s="69"/>
    </row>
    <row r="1061" spans="5:7" s="68" customFormat="1" x14ac:dyDescent="0.25">
      <c r="E1061" s="69"/>
      <c r="F1061" s="69"/>
      <c r="G1061" s="69"/>
    </row>
    <row r="1062" spans="5:7" s="68" customFormat="1" x14ac:dyDescent="0.25">
      <c r="E1062" s="69"/>
      <c r="F1062" s="69"/>
      <c r="G1062" s="69"/>
    </row>
    <row r="1063" spans="5:7" s="68" customFormat="1" x14ac:dyDescent="0.25">
      <c r="E1063" s="69"/>
      <c r="F1063" s="69"/>
      <c r="G1063" s="69"/>
    </row>
    <row r="1064" spans="5:7" s="68" customFormat="1" x14ac:dyDescent="0.25">
      <c r="E1064" s="69"/>
      <c r="F1064" s="69"/>
      <c r="G1064" s="69"/>
    </row>
    <row r="1065" spans="5:7" s="68" customFormat="1" x14ac:dyDescent="0.25">
      <c r="E1065" s="69"/>
      <c r="F1065" s="69"/>
      <c r="G1065" s="69"/>
    </row>
    <row r="1066" spans="5:7" s="68" customFormat="1" x14ac:dyDescent="0.25">
      <c r="E1066" s="69"/>
      <c r="F1066" s="69"/>
      <c r="G1066" s="69"/>
    </row>
    <row r="1067" spans="5:7" s="68" customFormat="1" x14ac:dyDescent="0.25">
      <c r="E1067" s="69"/>
      <c r="F1067" s="69"/>
      <c r="G1067" s="69"/>
    </row>
    <row r="1068" spans="5:7" s="68" customFormat="1" x14ac:dyDescent="0.25">
      <c r="E1068" s="69"/>
      <c r="F1068" s="69"/>
      <c r="G1068" s="69"/>
    </row>
    <row r="1069" spans="5:7" s="68" customFormat="1" x14ac:dyDescent="0.25">
      <c r="E1069" s="69"/>
      <c r="F1069" s="69"/>
      <c r="G1069" s="69"/>
    </row>
    <row r="1070" spans="5:7" s="68" customFormat="1" x14ac:dyDescent="0.25">
      <c r="E1070" s="69"/>
      <c r="F1070" s="69"/>
      <c r="G1070" s="69"/>
    </row>
    <row r="1071" spans="5:7" s="68" customFormat="1" x14ac:dyDescent="0.25">
      <c r="E1071" s="69"/>
      <c r="F1071" s="69"/>
      <c r="G1071" s="69"/>
    </row>
    <row r="1072" spans="5:7" s="68" customFormat="1" x14ac:dyDescent="0.25">
      <c r="E1072" s="69"/>
      <c r="F1072" s="69"/>
      <c r="G1072" s="69"/>
    </row>
    <row r="1073" spans="5:7" s="68" customFormat="1" x14ac:dyDescent="0.25">
      <c r="E1073" s="69"/>
      <c r="F1073" s="69"/>
      <c r="G1073" s="69"/>
    </row>
    <row r="1074" spans="5:7" s="68" customFormat="1" x14ac:dyDescent="0.25">
      <c r="E1074" s="69"/>
      <c r="F1074" s="69"/>
      <c r="G1074" s="69"/>
    </row>
    <row r="1075" spans="5:7" s="68" customFormat="1" x14ac:dyDescent="0.25">
      <c r="E1075" s="69"/>
      <c r="F1075" s="69"/>
      <c r="G1075" s="69"/>
    </row>
    <row r="1076" spans="5:7" s="68" customFormat="1" x14ac:dyDescent="0.25">
      <c r="E1076" s="69"/>
      <c r="F1076" s="69"/>
      <c r="G1076" s="69"/>
    </row>
    <row r="1077" spans="5:7" s="68" customFormat="1" x14ac:dyDescent="0.25">
      <c r="E1077" s="69"/>
      <c r="F1077" s="69"/>
      <c r="G1077" s="69"/>
    </row>
    <row r="1078" spans="5:7" s="68" customFormat="1" x14ac:dyDescent="0.25">
      <c r="E1078" s="69"/>
      <c r="F1078" s="69"/>
      <c r="G1078" s="69"/>
    </row>
    <row r="1079" spans="5:7" s="68" customFormat="1" x14ac:dyDescent="0.25">
      <c r="E1079" s="69"/>
      <c r="F1079" s="69"/>
      <c r="G1079" s="69"/>
    </row>
    <row r="1080" spans="5:7" s="68" customFormat="1" x14ac:dyDescent="0.25">
      <c r="E1080" s="69"/>
      <c r="F1080" s="69"/>
      <c r="G1080" s="69"/>
    </row>
    <row r="1081" spans="5:7" s="68" customFormat="1" x14ac:dyDescent="0.25">
      <c r="E1081" s="69"/>
      <c r="F1081" s="69"/>
      <c r="G1081" s="69"/>
    </row>
    <row r="1082" spans="5:7" s="68" customFormat="1" x14ac:dyDescent="0.25">
      <c r="E1082" s="69"/>
      <c r="F1082" s="69"/>
      <c r="G1082" s="69"/>
    </row>
    <row r="1083" spans="5:7" s="68" customFormat="1" x14ac:dyDescent="0.25">
      <c r="E1083" s="69"/>
      <c r="F1083" s="69"/>
      <c r="G1083" s="69"/>
    </row>
    <row r="1084" spans="5:7" s="68" customFormat="1" x14ac:dyDescent="0.25">
      <c r="E1084" s="69"/>
      <c r="F1084" s="69"/>
      <c r="G1084" s="69"/>
    </row>
    <row r="1085" spans="5:7" s="68" customFormat="1" x14ac:dyDescent="0.25">
      <c r="E1085" s="69"/>
      <c r="F1085" s="69"/>
      <c r="G1085" s="69"/>
    </row>
    <row r="1086" spans="5:7" s="68" customFormat="1" x14ac:dyDescent="0.25">
      <c r="E1086" s="69"/>
      <c r="F1086" s="69"/>
      <c r="G1086" s="69"/>
    </row>
    <row r="1087" spans="5:7" s="68" customFormat="1" x14ac:dyDescent="0.25">
      <c r="E1087" s="69"/>
      <c r="F1087" s="69"/>
      <c r="G1087" s="69"/>
    </row>
    <row r="1088" spans="5:7" s="68" customFormat="1" x14ac:dyDescent="0.25">
      <c r="E1088" s="69"/>
      <c r="F1088" s="69"/>
      <c r="G1088" s="69"/>
    </row>
    <row r="1089" spans="5:7" s="68" customFormat="1" x14ac:dyDescent="0.25">
      <c r="E1089" s="69"/>
      <c r="F1089" s="69"/>
      <c r="G1089" s="69"/>
    </row>
    <row r="1090" spans="5:7" s="68" customFormat="1" x14ac:dyDescent="0.25">
      <c r="E1090" s="69"/>
      <c r="F1090" s="69"/>
      <c r="G1090" s="69"/>
    </row>
    <row r="1091" spans="5:7" s="68" customFormat="1" x14ac:dyDescent="0.25">
      <c r="E1091" s="69"/>
      <c r="F1091" s="69"/>
      <c r="G1091" s="69"/>
    </row>
    <row r="1092" spans="5:7" s="68" customFormat="1" x14ac:dyDescent="0.25">
      <c r="E1092" s="69"/>
      <c r="F1092" s="69"/>
      <c r="G1092" s="69"/>
    </row>
    <row r="1093" spans="5:7" s="68" customFormat="1" x14ac:dyDescent="0.25">
      <c r="E1093" s="69"/>
      <c r="F1093" s="69"/>
      <c r="G1093" s="69"/>
    </row>
    <row r="1094" spans="5:7" s="68" customFormat="1" x14ac:dyDescent="0.25">
      <c r="E1094" s="69"/>
      <c r="F1094" s="69"/>
      <c r="G1094" s="69"/>
    </row>
    <row r="1095" spans="5:7" s="68" customFormat="1" x14ac:dyDescent="0.25">
      <c r="E1095" s="69"/>
      <c r="F1095" s="69"/>
      <c r="G1095" s="69"/>
    </row>
    <row r="1096" spans="5:7" s="68" customFormat="1" x14ac:dyDescent="0.25">
      <c r="E1096" s="69"/>
      <c r="F1096" s="69"/>
      <c r="G1096" s="69"/>
    </row>
    <row r="1097" spans="5:7" s="68" customFormat="1" x14ac:dyDescent="0.25">
      <c r="E1097" s="69"/>
      <c r="F1097" s="69"/>
      <c r="G1097" s="69"/>
    </row>
    <row r="1098" spans="5:7" s="68" customFormat="1" x14ac:dyDescent="0.25">
      <c r="E1098" s="69"/>
      <c r="F1098" s="69"/>
      <c r="G1098" s="69"/>
    </row>
    <row r="1099" spans="5:7" s="68" customFormat="1" x14ac:dyDescent="0.25">
      <c r="E1099" s="69"/>
      <c r="F1099" s="69"/>
      <c r="G1099" s="69"/>
    </row>
    <row r="1100" spans="5:7" s="68" customFormat="1" x14ac:dyDescent="0.25">
      <c r="E1100" s="69"/>
      <c r="F1100" s="69"/>
      <c r="G1100" s="69"/>
    </row>
    <row r="1101" spans="5:7" s="68" customFormat="1" x14ac:dyDescent="0.25">
      <c r="E1101" s="69"/>
      <c r="F1101" s="69"/>
      <c r="G1101" s="69"/>
    </row>
    <row r="1102" spans="5:7" s="68" customFormat="1" x14ac:dyDescent="0.25">
      <c r="E1102" s="69"/>
      <c r="F1102" s="69"/>
      <c r="G1102" s="69"/>
    </row>
    <row r="1103" spans="5:7" s="68" customFormat="1" x14ac:dyDescent="0.25">
      <c r="E1103" s="69"/>
      <c r="F1103" s="69"/>
      <c r="G1103" s="69"/>
    </row>
    <row r="1104" spans="5:7" s="68" customFormat="1" x14ac:dyDescent="0.25">
      <c r="E1104" s="69"/>
      <c r="F1104" s="69"/>
      <c r="G1104" s="69"/>
    </row>
    <row r="1105" spans="5:7" s="68" customFormat="1" x14ac:dyDescent="0.25">
      <c r="E1105" s="69"/>
      <c r="F1105" s="69"/>
      <c r="G1105" s="69"/>
    </row>
    <row r="1106" spans="5:7" s="68" customFormat="1" x14ac:dyDescent="0.25">
      <c r="E1106" s="69"/>
      <c r="F1106" s="69"/>
      <c r="G1106" s="69"/>
    </row>
    <row r="1107" spans="5:7" s="68" customFormat="1" x14ac:dyDescent="0.25">
      <c r="E1107" s="69"/>
      <c r="F1107" s="69"/>
      <c r="G1107" s="69"/>
    </row>
    <row r="1108" spans="5:7" s="68" customFormat="1" x14ac:dyDescent="0.25">
      <c r="E1108" s="69"/>
      <c r="F1108" s="69"/>
      <c r="G1108" s="69"/>
    </row>
    <row r="1109" spans="5:7" s="68" customFormat="1" x14ac:dyDescent="0.25">
      <c r="E1109" s="69"/>
      <c r="F1109" s="69"/>
      <c r="G1109" s="69"/>
    </row>
    <row r="1110" spans="5:7" s="68" customFormat="1" x14ac:dyDescent="0.25">
      <c r="E1110" s="69"/>
      <c r="F1110" s="69"/>
      <c r="G1110" s="69"/>
    </row>
    <row r="1111" spans="5:7" s="68" customFormat="1" x14ac:dyDescent="0.25">
      <c r="E1111" s="69"/>
      <c r="F1111" s="69"/>
      <c r="G1111" s="69"/>
    </row>
    <row r="1112" spans="5:7" s="68" customFormat="1" x14ac:dyDescent="0.25">
      <c r="E1112" s="69"/>
      <c r="F1112" s="69"/>
      <c r="G1112" s="69"/>
    </row>
    <row r="1113" spans="5:7" s="68" customFormat="1" x14ac:dyDescent="0.25">
      <c r="E1113" s="69"/>
      <c r="F1113" s="69"/>
      <c r="G1113" s="69"/>
    </row>
    <row r="1114" spans="5:7" s="68" customFormat="1" x14ac:dyDescent="0.25">
      <c r="E1114" s="69"/>
      <c r="F1114" s="69"/>
      <c r="G1114" s="69"/>
    </row>
    <row r="1115" spans="5:7" s="68" customFormat="1" x14ac:dyDescent="0.25">
      <c r="E1115" s="69"/>
      <c r="F1115" s="69"/>
      <c r="G1115" s="69"/>
    </row>
    <row r="1116" spans="5:7" s="68" customFormat="1" x14ac:dyDescent="0.25">
      <c r="E1116" s="69"/>
      <c r="F1116" s="69"/>
      <c r="G1116" s="69"/>
    </row>
    <row r="1117" spans="5:7" s="68" customFormat="1" x14ac:dyDescent="0.25">
      <c r="E1117" s="69"/>
      <c r="F1117" s="69"/>
      <c r="G1117" s="69"/>
    </row>
    <row r="1118" spans="5:7" s="68" customFormat="1" x14ac:dyDescent="0.25">
      <c r="E1118" s="69"/>
      <c r="F1118" s="69"/>
      <c r="G1118" s="69"/>
    </row>
    <row r="1119" spans="5:7" s="68" customFormat="1" x14ac:dyDescent="0.25">
      <c r="E1119" s="69"/>
      <c r="F1119" s="69"/>
      <c r="G1119" s="69"/>
    </row>
    <row r="1120" spans="5:7" s="68" customFormat="1" x14ac:dyDescent="0.25">
      <c r="E1120" s="69"/>
      <c r="F1120" s="69"/>
      <c r="G1120" s="69"/>
    </row>
    <row r="1121" spans="5:7" s="68" customFormat="1" x14ac:dyDescent="0.25">
      <c r="E1121" s="69"/>
      <c r="F1121" s="69"/>
      <c r="G1121" s="69"/>
    </row>
    <row r="1122" spans="5:7" s="68" customFormat="1" x14ac:dyDescent="0.25">
      <c r="E1122" s="69"/>
      <c r="F1122" s="69"/>
      <c r="G1122" s="69"/>
    </row>
    <row r="1123" spans="5:7" s="68" customFormat="1" x14ac:dyDescent="0.25">
      <c r="E1123" s="69"/>
      <c r="F1123" s="69"/>
      <c r="G1123" s="69"/>
    </row>
    <row r="1124" spans="5:7" s="68" customFormat="1" x14ac:dyDescent="0.25">
      <c r="E1124" s="69"/>
      <c r="F1124" s="69"/>
      <c r="G1124" s="69"/>
    </row>
    <row r="1125" spans="5:7" s="68" customFormat="1" x14ac:dyDescent="0.25">
      <c r="E1125" s="69"/>
      <c r="F1125" s="69"/>
      <c r="G1125" s="69"/>
    </row>
    <row r="1126" spans="5:7" s="68" customFormat="1" x14ac:dyDescent="0.25">
      <c r="E1126" s="69"/>
      <c r="F1126" s="69"/>
      <c r="G1126" s="69"/>
    </row>
    <row r="1127" spans="5:7" s="68" customFormat="1" x14ac:dyDescent="0.25">
      <c r="E1127" s="69"/>
      <c r="F1127" s="69"/>
      <c r="G1127" s="69"/>
    </row>
    <row r="1128" spans="5:7" s="68" customFormat="1" x14ac:dyDescent="0.25">
      <c r="E1128" s="69"/>
      <c r="F1128" s="69"/>
      <c r="G1128" s="69"/>
    </row>
    <row r="1129" spans="5:7" s="68" customFormat="1" x14ac:dyDescent="0.25">
      <c r="E1129" s="69"/>
      <c r="F1129" s="69"/>
      <c r="G1129" s="69"/>
    </row>
    <row r="1130" spans="5:7" s="68" customFormat="1" x14ac:dyDescent="0.25">
      <c r="E1130" s="69"/>
      <c r="F1130" s="69"/>
      <c r="G1130" s="69"/>
    </row>
    <row r="1131" spans="5:7" s="68" customFormat="1" x14ac:dyDescent="0.25">
      <c r="E1131" s="69"/>
      <c r="F1131" s="69"/>
      <c r="G1131" s="69"/>
    </row>
    <row r="1132" spans="5:7" s="68" customFormat="1" x14ac:dyDescent="0.25">
      <c r="E1132" s="69"/>
      <c r="F1132" s="69"/>
      <c r="G1132" s="69"/>
    </row>
    <row r="1133" spans="5:7" s="68" customFormat="1" x14ac:dyDescent="0.25">
      <c r="E1133" s="69"/>
      <c r="F1133" s="69"/>
      <c r="G1133" s="69"/>
    </row>
    <row r="1134" spans="5:7" s="68" customFormat="1" x14ac:dyDescent="0.25">
      <c r="E1134" s="69"/>
      <c r="F1134" s="69"/>
      <c r="G1134" s="69"/>
    </row>
    <row r="1135" spans="5:7" s="68" customFormat="1" x14ac:dyDescent="0.25">
      <c r="E1135" s="69"/>
      <c r="F1135" s="69"/>
      <c r="G1135" s="69"/>
    </row>
    <row r="1136" spans="5:7" s="68" customFormat="1" x14ac:dyDescent="0.25">
      <c r="E1136" s="69"/>
      <c r="F1136" s="69"/>
      <c r="G1136" s="69"/>
    </row>
    <row r="1137" spans="5:7" s="68" customFormat="1" x14ac:dyDescent="0.25">
      <c r="E1137" s="69"/>
      <c r="F1137" s="69"/>
      <c r="G1137" s="69"/>
    </row>
    <row r="1138" spans="5:7" s="68" customFormat="1" x14ac:dyDescent="0.25">
      <c r="E1138" s="69"/>
      <c r="F1138" s="69"/>
      <c r="G1138" s="69"/>
    </row>
    <row r="1139" spans="5:7" s="68" customFormat="1" x14ac:dyDescent="0.25">
      <c r="E1139" s="69"/>
      <c r="F1139" s="69"/>
      <c r="G1139" s="69"/>
    </row>
    <row r="1140" spans="5:7" s="68" customFormat="1" x14ac:dyDescent="0.25">
      <c r="E1140" s="69"/>
      <c r="F1140" s="69"/>
      <c r="G1140" s="69"/>
    </row>
    <row r="1141" spans="5:7" s="68" customFormat="1" x14ac:dyDescent="0.25">
      <c r="E1141" s="69"/>
      <c r="F1141" s="69"/>
      <c r="G1141" s="69"/>
    </row>
    <row r="1142" spans="5:7" s="68" customFormat="1" x14ac:dyDescent="0.25">
      <c r="E1142" s="69"/>
      <c r="F1142" s="69"/>
      <c r="G1142" s="69"/>
    </row>
    <row r="1143" spans="5:7" s="68" customFormat="1" x14ac:dyDescent="0.25">
      <c r="E1143" s="69"/>
      <c r="F1143" s="69"/>
      <c r="G1143" s="69"/>
    </row>
    <row r="1144" spans="5:7" s="68" customFormat="1" x14ac:dyDescent="0.25">
      <c r="E1144" s="69"/>
      <c r="F1144" s="69"/>
      <c r="G1144" s="69"/>
    </row>
    <row r="1145" spans="5:7" s="68" customFormat="1" x14ac:dyDescent="0.25">
      <c r="E1145" s="69"/>
      <c r="F1145" s="69"/>
      <c r="G1145" s="69"/>
    </row>
    <row r="1146" spans="5:7" s="68" customFormat="1" x14ac:dyDescent="0.25">
      <c r="E1146" s="69"/>
      <c r="F1146" s="69"/>
      <c r="G1146" s="69"/>
    </row>
    <row r="1147" spans="5:7" s="68" customFormat="1" x14ac:dyDescent="0.25">
      <c r="E1147" s="69"/>
      <c r="F1147" s="69"/>
      <c r="G1147" s="69"/>
    </row>
    <row r="1148" spans="5:7" s="68" customFormat="1" x14ac:dyDescent="0.25">
      <c r="E1148" s="69"/>
      <c r="F1148" s="69"/>
      <c r="G1148" s="69"/>
    </row>
    <row r="1149" spans="5:7" s="68" customFormat="1" x14ac:dyDescent="0.25">
      <c r="E1149" s="69"/>
      <c r="F1149" s="69"/>
      <c r="G1149" s="69"/>
    </row>
    <row r="1150" spans="5:7" s="68" customFormat="1" x14ac:dyDescent="0.25">
      <c r="E1150" s="69"/>
      <c r="F1150" s="69"/>
      <c r="G1150" s="69"/>
    </row>
    <row r="1151" spans="5:7" s="68" customFormat="1" x14ac:dyDescent="0.25">
      <c r="E1151" s="69"/>
      <c r="F1151" s="69"/>
      <c r="G1151" s="69"/>
    </row>
    <row r="1152" spans="5:7" s="68" customFormat="1" x14ac:dyDescent="0.25">
      <c r="E1152" s="69"/>
      <c r="F1152" s="69"/>
      <c r="G1152" s="69"/>
    </row>
    <row r="1153" spans="5:7" s="68" customFormat="1" x14ac:dyDescent="0.25">
      <c r="E1153" s="69"/>
      <c r="F1153" s="69"/>
      <c r="G1153" s="69"/>
    </row>
    <row r="1154" spans="5:7" s="68" customFormat="1" x14ac:dyDescent="0.25">
      <c r="E1154" s="69"/>
      <c r="F1154" s="69"/>
      <c r="G1154" s="69"/>
    </row>
    <row r="1155" spans="5:7" s="68" customFormat="1" x14ac:dyDescent="0.25">
      <c r="E1155" s="69"/>
      <c r="F1155" s="69"/>
      <c r="G1155" s="69"/>
    </row>
    <row r="1156" spans="5:7" s="68" customFormat="1" x14ac:dyDescent="0.25">
      <c r="E1156" s="69"/>
      <c r="F1156" s="69"/>
      <c r="G1156" s="69"/>
    </row>
    <row r="1157" spans="5:7" s="68" customFormat="1" x14ac:dyDescent="0.25">
      <c r="E1157" s="69"/>
      <c r="F1157" s="69"/>
      <c r="G1157" s="69"/>
    </row>
    <row r="1158" spans="5:7" s="68" customFormat="1" x14ac:dyDescent="0.25">
      <c r="E1158" s="69"/>
      <c r="F1158" s="69"/>
      <c r="G1158" s="69"/>
    </row>
    <row r="1159" spans="5:7" s="68" customFormat="1" x14ac:dyDescent="0.25">
      <c r="E1159" s="69"/>
      <c r="F1159" s="69"/>
      <c r="G1159" s="69"/>
    </row>
    <row r="1160" spans="5:7" s="68" customFormat="1" x14ac:dyDescent="0.25">
      <c r="E1160" s="69"/>
      <c r="F1160" s="69"/>
      <c r="G1160" s="69"/>
    </row>
    <row r="1161" spans="5:7" s="68" customFormat="1" x14ac:dyDescent="0.25">
      <c r="E1161" s="69"/>
      <c r="F1161" s="69"/>
      <c r="G1161" s="69"/>
    </row>
    <row r="1162" spans="5:7" s="68" customFormat="1" x14ac:dyDescent="0.25">
      <c r="E1162" s="69"/>
      <c r="F1162" s="69"/>
      <c r="G1162" s="69"/>
    </row>
    <row r="1163" spans="5:7" s="68" customFormat="1" x14ac:dyDescent="0.25">
      <c r="E1163" s="69"/>
      <c r="F1163" s="69"/>
      <c r="G1163" s="69"/>
    </row>
    <row r="1164" spans="5:7" s="68" customFormat="1" x14ac:dyDescent="0.25">
      <c r="E1164" s="69"/>
      <c r="F1164" s="69"/>
      <c r="G1164" s="69"/>
    </row>
    <row r="1165" spans="5:7" s="68" customFormat="1" x14ac:dyDescent="0.25">
      <c r="E1165" s="69"/>
      <c r="F1165" s="69"/>
      <c r="G1165" s="69"/>
    </row>
    <row r="1166" spans="5:7" s="68" customFormat="1" x14ac:dyDescent="0.25">
      <c r="E1166" s="69"/>
      <c r="F1166" s="69"/>
      <c r="G1166" s="69"/>
    </row>
    <row r="1167" spans="5:7" s="68" customFormat="1" x14ac:dyDescent="0.25">
      <c r="E1167" s="69"/>
      <c r="F1167" s="69"/>
      <c r="G1167" s="69"/>
    </row>
    <row r="1168" spans="5:7" s="68" customFormat="1" x14ac:dyDescent="0.25">
      <c r="E1168" s="69"/>
      <c r="F1168" s="69"/>
      <c r="G1168" s="69"/>
    </row>
    <row r="1169" spans="5:7" s="68" customFormat="1" x14ac:dyDescent="0.25">
      <c r="E1169" s="69"/>
      <c r="F1169" s="69"/>
      <c r="G1169" s="69"/>
    </row>
    <row r="1170" spans="5:7" s="68" customFormat="1" x14ac:dyDescent="0.25">
      <c r="E1170" s="69"/>
      <c r="F1170" s="69"/>
      <c r="G1170" s="69"/>
    </row>
    <row r="1171" spans="5:7" s="68" customFormat="1" x14ac:dyDescent="0.25">
      <c r="E1171" s="69"/>
      <c r="F1171" s="69"/>
      <c r="G1171" s="69"/>
    </row>
    <row r="1172" spans="5:7" s="68" customFormat="1" x14ac:dyDescent="0.25">
      <c r="E1172" s="69"/>
      <c r="F1172" s="69"/>
      <c r="G1172" s="69"/>
    </row>
    <row r="1173" spans="5:7" s="68" customFormat="1" x14ac:dyDescent="0.25">
      <c r="E1173" s="69"/>
      <c r="F1173" s="69"/>
      <c r="G1173" s="69"/>
    </row>
    <row r="1174" spans="5:7" s="68" customFormat="1" x14ac:dyDescent="0.25">
      <c r="E1174" s="69"/>
      <c r="F1174" s="69"/>
      <c r="G1174" s="69"/>
    </row>
    <row r="1175" spans="5:7" s="68" customFormat="1" x14ac:dyDescent="0.25">
      <c r="E1175" s="69"/>
      <c r="F1175" s="69"/>
      <c r="G1175" s="69"/>
    </row>
    <row r="1176" spans="5:7" s="68" customFormat="1" x14ac:dyDescent="0.25">
      <c r="E1176" s="69"/>
      <c r="F1176" s="69"/>
      <c r="G1176" s="69"/>
    </row>
    <row r="1177" spans="5:7" s="68" customFormat="1" x14ac:dyDescent="0.25">
      <c r="E1177" s="69"/>
      <c r="F1177" s="69"/>
      <c r="G1177" s="69"/>
    </row>
    <row r="1178" spans="5:7" s="68" customFormat="1" x14ac:dyDescent="0.25">
      <c r="E1178" s="69"/>
      <c r="F1178" s="69"/>
      <c r="G1178" s="69"/>
    </row>
    <row r="1179" spans="5:7" s="68" customFormat="1" x14ac:dyDescent="0.25">
      <c r="E1179" s="69"/>
      <c r="F1179" s="69"/>
      <c r="G1179" s="69"/>
    </row>
    <row r="1180" spans="5:7" s="68" customFormat="1" x14ac:dyDescent="0.25">
      <c r="E1180" s="69"/>
      <c r="F1180" s="69"/>
      <c r="G1180" s="69"/>
    </row>
    <row r="1181" spans="5:7" s="68" customFormat="1" x14ac:dyDescent="0.25">
      <c r="E1181" s="69"/>
      <c r="F1181" s="69"/>
      <c r="G1181" s="69"/>
    </row>
    <row r="1182" spans="5:7" s="68" customFormat="1" x14ac:dyDescent="0.25">
      <c r="E1182" s="69"/>
      <c r="F1182" s="69"/>
      <c r="G1182" s="69"/>
    </row>
    <row r="1183" spans="5:7" s="68" customFormat="1" x14ac:dyDescent="0.25">
      <c r="E1183" s="69"/>
      <c r="F1183" s="69"/>
      <c r="G1183" s="69"/>
    </row>
    <row r="1184" spans="5:7" s="68" customFormat="1" x14ac:dyDescent="0.25">
      <c r="E1184" s="69"/>
      <c r="F1184" s="69"/>
      <c r="G1184" s="69"/>
    </row>
    <row r="1185" spans="5:7" s="68" customFormat="1" x14ac:dyDescent="0.25">
      <c r="E1185" s="69"/>
      <c r="F1185" s="69"/>
      <c r="G1185" s="69"/>
    </row>
    <row r="1186" spans="5:7" s="68" customFormat="1" x14ac:dyDescent="0.25">
      <c r="E1186" s="69"/>
      <c r="F1186" s="69"/>
      <c r="G1186" s="69"/>
    </row>
    <row r="1187" spans="5:7" s="68" customFormat="1" x14ac:dyDescent="0.25">
      <c r="E1187" s="69"/>
      <c r="F1187" s="69"/>
      <c r="G1187" s="69"/>
    </row>
    <row r="1188" spans="5:7" s="68" customFormat="1" x14ac:dyDescent="0.25">
      <c r="E1188" s="69"/>
      <c r="F1188" s="69"/>
      <c r="G1188" s="69"/>
    </row>
    <row r="1189" spans="5:7" s="68" customFormat="1" x14ac:dyDescent="0.25">
      <c r="E1189" s="69"/>
      <c r="F1189" s="69"/>
      <c r="G1189" s="69"/>
    </row>
    <row r="1190" spans="5:7" s="68" customFormat="1" x14ac:dyDescent="0.25">
      <c r="E1190" s="69"/>
      <c r="F1190" s="69"/>
      <c r="G1190" s="69"/>
    </row>
    <row r="1191" spans="5:7" s="68" customFormat="1" x14ac:dyDescent="0.25">
      <c r="E1191" s="69"/>
      <c r="F1191" s="69"/>
      <c r="G1191" s="69"/>
    </row>
    <row r="1192" spans="5:7" s="68" customFormat="1" x14ac:dyDescent="0.25">
      <c r="E1192" s="69"/>
      <c r="F1192" s="69"/>
      <c r="G1192" s="69"/>
    </row>
    <row r="1193" spans="5:7" s="68" customFormat="1" x14ac:dyDescent="0.25">
      <c r="E1193" s="69"/>
      <c r="F1193" s="69"/>
      <c r="G1193" s="69"/>
    </row>
    <row r="1194" spans="5:7" s="68" customFormat="1" x14ac:dyDescent="0.25">
      <c r="E1194" s="69"/>
      <c r="F1194" s="69"/>
      <c r="G1194" s="69"/>
    </row>
    <row r="1195" spans="5:7" s="68" customFormat="1" x14ac:dyDescent="0.25">
      <c r="E1195" s="69"/>
      <c r="F1195" s="69"/>
      <c r="G1195" s="69"/>
    </row>
    <row r="1196" spans="5:7" s="68" customFormat="1" x14ac:dyDescent="0.25">
      <c r="E1196" s="69"/>
      <c r="F1196" s="69"/>
      <c r="G1196" s="69"/>
    </row>
    <row r="1197" spans="5:7" s="68" customFormat="1" x14ac:dyDescent="0.25">
      <c r="E1197" s="69"/>
      <c r="F1197" s="69"/>
      <c r="G1197" s="69"/>
    </row>
    <row r="1198" spans="5:7" s="68" customFormat="1" x14ac:dyDescent="0.25">
      <c r="E1198" s="69"/>
      <c r="F1198" s="69"/>
      <c r="G1198" s="69"/>
    </row>
    <row r="1199" spans="5:7" s="68" customFormat="1" x14ac:dyDescent="0.25">
      <c r="E1199" s="69"/>
      <c r="F1199" s="69"/>
      <c r="G1199" s="69"/>
    </row>
    <row r="1200" spans="5:7" s="68" customFormat="1" x14ac:dyDescent="0.25">
      <c r="E1200" s="69"/>
      <c r="F1200" s="69"/>
      <c r="G1200" s="69"/>
    </row>
    <row r="1201" spans="5:7" s="68" customFormat="1" x14ac:dyDescent="0.25">
      <c r="E1201" s="69"/>
      <c r="F1201" s="69"/>
      <c r="G1201" s="69"/>
    </row>
    <row r="1202" spans="5:7" s="68" customFormat="1" x14ac:dyDescent="0.25">
      <c r="E1202" s="69"/>
      <c r="F1202" s="69"/>
      <c r="G1202" s="69"/>
    </row>
    <row r="1203" spans="5:7" s="68" customFormat="1" x14ac:dyDescent="0.25">
      <c r="E1203" s="69"/>
      <c r="F1203" s="69"/>
      <c r="G1203" s="69"/>
    </row>
    <row r="1204" spans="5:7" s="68" customFormat="1" x14ac:dyDescent="0.25">
      <c r="E1204" s="69"/>
      <c r="F1204" s="69"/>
      <c r="G1204" s="69"/>
    </row>
    <row r="1205" spans="5:7" s="68" customFormat="1" x14ac:dyDescent="0.25">
      <c r="E1205" s="69"/>
      <c r="F1205" s="69"/>
      <c r="G1205" s="69"/>
    </row>
    <row r="1206" spans="5:7" s="68" customFormat="1" x14ac:dyDescent="0.25">
      <c r="E1206" s="69"/>
      <c r="F1206" s="69"/>
      <c r="G1206" s="69"/>
    </row>
    <row r="1207" spans="5:7" s="68" customFormat="1" x14ac:dyDescent="0.25">
      <c r="E1207" s="69"/>
      <c r="F1207" s="69"/>
      <c r="G1207" s="69"/>
    </row>
    <row r="1208" spans="5:7" s="68" customFormat="1" x14ac:dyDescent="0.25">
      <c r="E1208" s="69"/>
      <c r="F1208" s="69"/>
      <c r="G1208" s="69"/>
    </row>
    <row r="1209" spans="5:7" s="68" customFormat="1" x14ac:dyDescent="0.25">
      <c r="E1209" s="69"/>
      <c r="F1209" s="69"/>
      <c r="G1209" s="69"/>
    </row>
    <row r="1210" spans="5:7" s="68" customFormat="1" x14ac:dyDescent="0.25">
      <c r="E1210" s="69"/>
      <c r="F1210" s="69"/>
      <c r="G1210" s="69"/>
    </row>
    <row r="1211" spans="5:7" s="68" customFormat="1" x14ac:dyDescent="0.25">
      <c r="E1211" s="69"/>
      <c r="F1211" s="69"/>
      <c r="G1211" s="69"/>
    </row>
    <row r="1212" spans="5:7" s="68" customFormat="1" x14ac:dyDescent="0.25">
      <c r="E1212" s="69"/>
      <c r="F1212" s="69"/>
      <c r="G1212" s="69"/>
    </row>
    <row r="1213" spans="5:7" s="68" customFormat="1" x14ac:dyDescent="0.25">
      <c r="E1213" s="69"/>
      <c r="F1213" s="69"/>
      <c r="G1213" s="69"/>
    </row>
    <row r="1214" spans="5:7" s="68" customFormat="1" x14ac:dyDescent="0.25">
      <c r="E1214" s="69"/>
      <c r="F1214" s="69"/>
      <c r="G1214" s="69"/>
    </row>
    <row r="1215" spans="5:7" s="68" customFormat="1" x14ac:dyDescent="0.25">
      <c r="E1215" s="69"/>
      <c r="F1215" s="69"/>
      <c r="G1215" s="69"/>
    </row>
    <row r="1216" spans="5:7" s="68" customFormat="1" x14ac:dyDescent="0.25">
      <c r="E1216" s="69"/>
      <c r="F1216" s="69"/>
      <c r="G1216" s="69"/>
    </row>
    <row r="1217" spans="5:7" s="68" customFormat="1" x14ac:dyDescent="0.25">
      <c r="E1217" s="69"/>
      <c r="F1217" s="69"/>
      <c r="G1217" s="69"/>
    </row>
    <row r="1218" spans="5:7" s="68" customFormat="1" x14ac:dyDescent="0.25">
      <c r="E1218" s="69"/>
      <c r="F1218" s="69"/>
      <c r="G1218" s="69"/>
    </row>
    <row r="1219" spans="5:7" s="68" customFormat="1" x14ac:dyDescent="0.25">
      <c r="E1219" s="69"/>
      <c r="F1219" s="69"/>
      <c r="G1219" s="69"/>
    </row>
    <row r="1220" spans="5:7" s="68" customFormat="1" x14ac:dyDescent="0.25">
      <c r="E1220" s="69"/>
      <c r="F1220" s="69"/>
      <c r="G1220" s="69"/>
    </row>
    <row r="1221" spans="5:7" s="68" customFormat="1" x14ac:dyDescent="0.25">
      <c r="E1221" s="69"/>
      <c r="F1221" s="69"/>
      <c r="G1221" s="69"/>
    </row>
    <row r="1222" spans="5:7" s="68" customFormat="1" x14ac:dyDescent="0.25">
      <c r="E1222" s="69"/>
      <c r="F1222" s="69"/>
      <c r="G1222" s="69"/>
    </row>
    <row r="1223" spans="5:7" s="68" customFormat="1" x14ac:dyDescent="0.25">
      <c r="E1223" s="69"/>
      <c r="F1223" s="69"/>
      <c r="G1223" s="69"/>
    </row>
    <row r="1224" spans="5:7" s="68" customFormat="1" x14ac:dyDescent="0.25">
      <c r="E1224" s="69"/>
      <c r="F1224" s="69"/>
      <c r="G1224" s="69"/>
    </row>
    <row r="1225" spans="5:7" s="68" customFormat="1" x14ac:dyDescent="0.25">
      <c r="E1225" s="69"/>
      <c r="F1225" s="69"/>
      <c r="G1225" s="69"/>
    </row>
    <row r="1226" spans="5:7" s="68" customFormat="1" x14ac:dyDescent="0.25">
      <c r="E1226" s="69"/>
      <c r="F1226" s="69"/>
      <c r="G1226" s="69"/>
    </row>
    <row r="1227" spans="5:7" s="68" customFormat="1" x14ac:dyDescent="0.25">
      <c r="E1227" s="69"/>
      <c r="F1227" s="69"/>
      <c r="G1227" s="69"/>
    </row>
    <row r="1228" spans="5:7" s="68" customFormat="1" x14ac:dyDescent="0.25">
      <c r="E1228" s="69"/>
      <c r="F1228" s="69"/>
      <c r="G1228" s="69"/>
    </row>
    <row r="1229" spans="5:7" s="68" customFormat="1" x14ac:dyDescent="0.25">
      <c r="E1229" s="69"/>
      <c r="F1229" s="69"/>
      <c r="G1229" s="69"/>
    </row>
    <row r="1230" spans="5:7" s="68" customFormat="1" x14ac:dyDescent="0.25">
      <c r="E1230" s="69"/>
      <c r="F1230" s="69"/>
      <c r="G1230" s="69"/>
    </row>
    <row r="1231" spans="5:7" s="68" customFormat="1" x14ac:dyDescent="0.25">
      <c r="E1231" s="69"/>
      <c r="F1231" s="69"/>
      <c r="G1231" s="69"/>
    </row>
    <row r="1232" spans="5:7" s="68" customFormat="1" x14ac:dyDescent="0.25">
      <c r="E1232" s="69"/>
      <c r="F1232" s="69"/>
      <c r="G1232" s="69"/>
    </row>
    <row r="1233" spans="5:7" s="68" customFormat="1" x14ac:dyDescent="0.25">
      <c r="E1233" s="69"/>
      <c r="F1233" s="69"/>
      <c r="G1233" s="69"/>
    </row>
    <row r="1234" spans="5:7" s="68" customFormat="1" x14ac:dyDescent="0.25">
      <c r="E1234" s="69"/>
      <c r="F1234" s="69"/>
      <c r="G1234" s="69"/>
    </row>
    <row r="1235" spans="5:7" s="68" customFormat="1" x14ac:dyDescent="0.25">
      <c r="E1235" s="69"/>
      <c r="F1235" s="69"/>
      <c r="G1235" s="69"/>
    </row>
    <row r="1236" spans="5:7" s="68" customFormat="1" x14ac:dyDescent="0.25">
      <c r="E1236" s="69"/>
      <c r="F1236" s="69"/>
      <c r="G1236" s="69"/>
    </row>
    <row r="1237" spans="5:7" s="68" customFormat="1" x14ac:dyDescent="0.25">
      <c r="E1237" s="69"/>
      <c r="F1237" s="69"/>
      <c r="G1237" s="69"/>
    </row>
    <row r="1238" spans="5:7" s="68" customFormat="1" x14ac:dyDescent="0.25">
      <c r="E1238" s="69"/>
      <c r="F1238" s="69"/>
      <c r="G1238" s="69"/>
    </row>
    <row r="1239" spans="5:7" s="68" customFormat="1" x14ac:dyDescent="0.25">
      <c r="E1239" s="69"/>
      <c r="F1239" s="69"/>
      <c r="G1239" s="69"/>
    </row>
    <row r="1240" spans="5:7" s="68" customFormat="1" x14ac:dyDescent="0.25">
      <c r="E1240" s="69"/>
      <c r="F1240" s="69"/>
      <c r="G1240" s="69"/>
    </row>
    <row r="1241" spans="5:7" s="68" customFormat="1" x14ac:dyDescent="0.25">
      <c r="E1241" s="69"/>
      <c r="F1241" s="69"/>
      <c r="G1241" s="69"/>
    </row>
    <row r="1242" spans="5:7" s="68" customFormat="1" x14ac:dyDescent="0.25">
      <c r="E1242" s="69"/>
      <c r="F1242" s="69"/>
      <c r="G1242" s="69"/>
    </row>
    <row r="1243" spans="5:7" s="68" customFormat="1" x14ac:dyDescent="0.25">
      <c r="E1243" s="69"/>
      <c r="F1243" s="69"/>
      <c r="G1243" s="69"/>
    </row>
    <row r="1244" spans="5:7" s="68" customFormat="1" x14ac:dyDescent="0.25">
      <c r="E1244" s="69"/>
      <c r="F1244" s="69"/>
      <c r="G1244" s="69"/>
    </row>
    <row r="1245" spans="5:7" s="68" customFormat="1" x14ac:dyDescent="0.25">
      <c r="E1245" s="69"/>
      <c r="F1245" s="69"/>
      <c r="G1245" s="69"/>
    </row>
    <row r="1246" spans="5:7" s="68" customFormat="1" x14ac:dyDescent="0.25">
      <c r="E1246" s="69"/>
      <c r="F1246" s="69"/>
      <c r="G1246" s="69"/>
    </row>
    <row r="1247" spans="5:7" s="68" customFormat="1" x14ac:dyDescent="0.25">
      <c r="E1247" s="69"/>
      <c r="F1247" s="69"/>
      <c r="G1247" s="69"/>
    </row>
    <row r="1248" spans="5:7" s="68" customFormat="1" x14ac:dyDescent="0.25">
      <c r="E1248" s="69"/>
      <c r="F1248" s="69"/>
      <c r="G1248" s="69"/>
    </row>
    <row r="1249" spans="5:7" s="68" customFormat="1" x14ac:dyDescent="0.25">
      <c r="E1249" s="69"/>
      <c r="F1249" s="69"/>
      <c r="G1249" s="69"/>
    </row>
    <row r="1250" spans="5:7" s="68" customFormat="1" x14ac:dyDescent="0.25">
      <c r="E1250" s="69"/>
      <c r="F1250" s="69"/>
      <c r="G1250" s="69"/>
    </row>
    <row r="1251" spans="5:7" s="68" customFormat="1" x14ac:dyDescent="0.25">
      <c r="E1251" s="69"/>
      <c r="F1251" s="69"/>
      <c r="G1251" s="69"/>
    </row>
    <row r="1252" spans="5:7" s="68" customFormat="1" x14ac:dyDescent="0.25">
      <c r="E1252" s="69"/>
      <c r="F1252" s="69"/>
      <c r="G1252" s="69"/>
    </row>
    <row r="1253" spans="5:7" s="68" customFormat="1" x14ac:dyDescent="0.25">
      <c r="E1253" s="69"/>
      <c r="F1253" s="69"/>
      <c r="G1253" s="69"/>
    </row>
    <row r="1254" spans="5:7" s="68" customFormat="1" x14ac:dyDescent="0.25">
      <c r="E1254" s="69"/>
      <c r="F1254" s="69"/>
      <c r="G1254" s="69"/>
    </row>
    <row r="1255" spans="5:7" s="68" customFormat="1" x14ac:dyDescent="0.25">
      <c r="E1255" s="69"/>
      <c r="F1255" s="69"/>
      <c r="G1255" s="69"/>
    </row>
    <row r="1256" spans="5:7" s="68" customFormat="1" x14ac:dyDescent="0.25">
      <c r="E1256" s="69"/>
      <c r="F1256" s="69"/>
      <c r="G1256" s="69"/>
    </row>
    <row r="1257" spans="5:7" s="68" customFormat="1" x14ac:dyDescent="0.25">
      <c r="E1257" s="69"/>
      <c r="F1257" s="69"/>
      <c r="G1257" s="69"/>
    </row>
    <row r="1258" spans="5:7" s="68" customFormat="1" x14ac:dyDescent="0.25">
      <c r="E1258" s="69"/>
      <c r="F1258" s="69"/>
      <c r="G1258" s="69"/>
    </row>
    <row r="1259" spans="5:7" s="68" customFormat="1" x14ac:dyDescent="0.25">
      <c r="E1259" s="69"/>
      <c r="F1259" s="69"/>
      <c r="G1259" s="69"/>
    </row>
    <row r="1260" spans="5:7" s="68" customFormat="1" x14ac:dyDescent="0.25">
      <c r="E1260" s="69"/>
      <c r="F1260" s="69"/>
      <c r="G1260" s="69"/>
    </row>
    <row r="1261" spans="5:7" s="68" customFormat="1" x14ac:dyDescent="0.25">
      <c r="E1261" s="69"/>
      <c r="F1261" s="69"/>
      <c r="G1261" s="69"/>
    </row>
    <row r="1262" spans="5:7" s="68" customFormat="1" x14ac:dyDescent="0.25">
      <c r="E1262" s="69"/>
      <c r="F1262" s="69"/>
      <c r="G1262" s="69"/>
    </row>
    <row r="1263" spans="5:7" s="68" customFormat="1" x14ac:dyDescent="0.25">
      <c r="E1263" s="69"/>
      <c r="F1263" s="69"/>
      <c r="G1263" s="69"/>
    </row>
    <row r="1264" spans="5:7" s="68" customFormat="1" x14ac:dyDescent="0.25">
      <c r="E1264" s="69"/>
      <c r="F1264" s="69"/>
      <c r="G1264" s="69"/>
    </row>
    <row r="1265" spans="5:7" s="68" customFormat="1" x14ac:dyDescent="0.25">
      <c r="E1265" s="69"/>
      <c r="F1265" s="69"/>
      <c r="G1265" s="69"/>
    </row>
    <row r="1266" spans="5:7" s="68" customFormat="1" x14ac:dyDescent="0.25">
      <c r="E1266" s="69"/>
      <c r="F1266" s="69"/>
      <c r="G1266" s="69"/>
    </row>
    <row r="1267" spans="5:7" s="68" customFormat="1" x14ac:dyDescent="0.25">
      <c r="E1267" s="69"/>
      <c r="F1267" s="69"/>
      <c r="G1267" s="69"/>
    </row>
    <row r="1268" spans="5:7" s="68" customFormat="1" x14ac:dyDescent="0.25">
      <c r="E1268" s="69"/>
      <c r="F1268" s="69"/>
      <c r="G1268" s="69"/>
    </row>
    <row r="1269" spans="5:7" s="68" customFormat="1" x14ac:dyDescent="0.25">
      <c r="E1269" s="69"/>
      <c r="F1269" s="69"/>
      <c r="G1269" s="69"/>
    </row>
    <row r="1270" spans="5:7" s="68" customFormat="1" x14ac:dyDescent="0.25">
      <c r="E1270" s="69"/>
      <c r="F1270" s="69"/>
      <c r="G1270" s="69"/>
    </row>
    <row r="1271" spans="5:7" s="68" customFormat="1" x14ac:dyDescent="0.25">
      <c r="E1271" s="69"/>
      <c r="F1271" s="69"/>
      <c r="G1271" s="69"/>
    </row>
    <row r="1272" spans="5:7" s="68" customFormat="1" x14ac:dyDescent="0.25">
      <c r="E1272" s="69"/>
      <c r="F1272" s="69"/>
      <c r="G1272" s="69"/>
    </row>
    <row r="1273" spans="5:7" s="68" customFormat="1" x14ac:dyDescent="0.25">
      <c r="E1273" s="69"/>
      <c r="F1273" s="69"/>
      <c r="G1273" s="69"/>
    </row>
    <row r="1274" spans="5:7" s="68" customFormat="1" x14ac:dyDescent="0.25">
      <c r="E1274" s="69"/>
      <c r="F1274" s="69"/>
      <c r="G1274" s="69"/>
    </row>
    <row r="1275" spans="5:7" s="68" customFormat="1" x14ac:dyDescent="0.25">
      <c r="E1275" s="69"/>
      <c r="F1275" s="69"/>
      <c r="G1275" s="69"/>
    </row>
    <row r="1276" spans="5:7" s="68" customFormat="1" x14ac:dyDescent="0.25">
      <c r="E1276" s="69"/>
      <c r="F1276" s="69"/>
      <c r="G1276" s="69"/>
    </row>
    <row r="1277" spans="5:7" s="68" customFormat="1" x14ac:dyDescent="0.25">
      <c r="E1277" s="69"/>
      <c r="F1277" s="69"/>
      <c r="G1277" s="69"/>
    </row>
    <row r="1278" spans="5:7" s="68" customFormat="1" x14ac:dyDescent="0.25">
      <c r="E1278" s="69"/>
      <c r="F1278" s="69"/>
      <c r="G1278" s="69"/>
    </row>
    <row r="1279" spans="5:7" s="68" customFormat="1" x14ac:dyDescent="0.25">
      <c r="E1279" s="69"/>
      <c r="F1279" s="69"/>
      <c r="G1279" s="69"/>
    </row>
    <row r="1280" spans="5:7" s="68" customFormat="1" x14ac:dyDescent="0.25">
      <c r="E1280" s="69"/>
      <c r="F1280" s="69"/>
      <c r="G1280" s="69"/>
    </row>
    <row r="1281" spans="5:7" s="68" customFormat="1" x14ac:dyDescent="0.25">
      <c r="E1281" s="69"/>
      <c r="F1281" s="69"/>
      <c r="G1281" s="69"/>
    </row>
    <row r="1282" spans="5:7" s="68" customFormat="1" x14ac:dyDescent="0.25">
      <c r="E1282" s="69"/>
      <c r="F1282" s="69"/>
      <c r="G1282" s="69"/>
    </row>
    <row r="1283" spans="5:7" s="68" customFormat="1" x14ac:dyDescent="0.25">
      <c r="E1283" s="69"/>
      <c r="F1283" s="69"/>
      <c r="G1283" s="69"/>
    </row>
    <row r="1284" spans="5:7" s="68" customFormat="1" x14ac:dyDescent="0.25">
      <c r="E1284" s="69"/>
      <c r="F1284" s="69"/>
      <c r="G1284" s="69"/>
    </row>
    <row r="1285" spans="5:7" s="68" customFormat="1" x14ac:dyDescent="0.25">
      <c r="E1285" s="69"/>
      <c r="F1285" s="69"/>
      <c r="G1285" s="69"/>
    </row>
    <row r="1286" spans="5:7" s="68" customFormat="1" x14ac:dyDescent="0.25">
      <c r="E1286" s="69"/>
      <c r="F1286" s="69"/>
      <c r="G1286" s="69"/>
    </row>
    <row r="1287" spans="5:7" s="68" customFormat="1" x14ac:dyDescent="0.25">
      <c r="E1287" s="69"/>
      <c r="F1287" s="69"/>
      <c r="G1287" s="69"/>
    </row>
    <row r="1288" spans="5:7" s="68" customFormat="1" x14ac:dyDescent="0.25">
      <c r="E1288" s="69"/>
      <c r="F1288" s="69"/>
      <c r="G1288" s="69"/>
    </row>
    <row r="1289" spans="5:7" s="68" customFormat="1" x14ac:dyDescent="0.25">
      <c r="E1289" s="69"/>
      <c r="F1289" s="69"/>
      <c r="G1289" s="69"/>
    </row>
    <row r="1290" spans="5:7" s="68" customFormat="1" x14ac:dyDescent="0.25">
      <c r="E1290" s="69"/>
      <c r="F1290" s="69"/>
      <c r="G1290" s="69"/>
    </row>
    <row r="1291" spans="5:7" s="68" customFormat="1" x14ac:dyDescent="0.25">
      <c r="E1291" s="69"/>
      <c r="F1291" s="69"/>
      <c r="G1291" s="69"/>
    </row>
    <row r="1292" spans="5:7" s="68" customFormat="1" x14ac:dyDescent="0.25">
      <c r="E1292" s="69"/>
      <c r="F1292" s="69"/>
      <c r="G1292" s="69"/>
    </row>
    <row r="1293" spans="5:7" s="68" customFormat="1" x14ac:dyDescent="0.25">
      <c r="E1293" s="69"/>
      <c r="F1293" s="69"/>
      <c r="G1293" s="69"/>
    </row>
    <row r="1294" spans="5:7" s="68" customFormat="1" x14ac:dyDescent="0.25">
      <c r="E1294" s="69"/>
      <c r="F1294" s="69"/>
      <c r="G1294" s="69"/>
    </row>
    <row r="1295" spans="5:7" s="68" customFormat="1" x14ac:dyDescent="0.25">
      <c r="E1295" s="69"/>
      <c r="F1295" s="69"/>
      <c r="G1295" s="69"/>
    </row>
    <row r="1296" spans="5:7" s="68" customFormat="1" x14ac:dyDescent="0.25">
      <c r="E1296" s="69"/>
      <c r="F1296" s="69"/>
      <c r="G1296" s="69"/>
    </row>
    <row r="1297" spans="5:7" s="68" customFormat="1" x14ac:dyDescent="0.25">
      <c r="E1297" s="69"/>
      <c r="F1297" s="69"/>
      <c r="G1297" s="69"/>
    </row>
    <row r="1298" spans="5:7" s="68" customFormat="1" x14ac:dyDescent="0.25">
      <c r="E1298" s="69"/>
      <c r="F1298" s="69"/>
      <c r="G1298" s="69"/>
    </row>
    <row r="1299" spans="5:7" s="68" customFormat="1" x14ac:dyDescent="0.25">
      <c r="E1299" s="69"/>
      <c r="F1299" s="69"/>
      <c r="G1299" s="69"/>
    </row>
    <row r="1300" spans="5:7" s="68" customFormat="1" x14ac:dyDescent="0.25">
      <c r="E1300" s="69"/>
      <c r="F1300" s="69"/>
      <c r="G1300" s="69"/>
    </row>
    <row r="1301" spans="5:7" s="68" customFormat="1" x14ac:dyDescent="0.25">
      <c r="E1301" s="69"/>
      <c r="F1301" s="69"/>
      <c r="G1301" s="69"/>
    </row>
    <row r="1302" spans="5:7" s="68" customFormat="1" x14ac:dyDescent="0.25">
      <c r="E1302" s="69"/>
      <c r="F1302" s="69"/>
      <c r="G1302" s="69"/>
    </row>
    <row r="1303" spans="5:7" s="68" customFormat="1" x14ac:dyDescent="0.25">
      <c r="E1303" s="69"/>
      <c r="F1303" s="69"/>
      <c r="G1303" s="69"/>
    </row>
    <row r="1304" spans="5:7" s="68" customFormat="1" x14ac:dyDescent="0.25">
      <c r="E1304" s="69"/>
      <c r="F1304" s="69"/>
      <c r="G1304" s="69"/>
    </row>
    <row r="1305" spans="5:7" s="68" customFormat="1" x14ac:dyDescent="0.25">
      <c r="E1305" s="69"/>
      <c r="F1305" s="69"/>
      <c r="G1305" s="69"/>
    </row>
    <row r="1306" spans="5:7" s="68" customFormat="1" x14ac:dyDescent="0.25">
      <c r="E1306" s="69"/>
      <c r="F1306" s="69"/>
      <c r="G1306" s="69"/>
    </row>
    <row r="1307" spans="5:7" s="68" customFormat="1" x14ac:dyDescent="0.25">
      <c r="E1307" s="69"/>
      <c r="F1307" s="69"/>
      <c r="G1307" s="69"/>
    </row>
    <row r="1308" spans="5:7" s="68" customFormat="1" x14ac:dyDescent="0.25">
      <c r="E1308" s="69"/>
      <c r="F1308" s="69"/>
      <c r="G1308" s="69"/>
    </row>
    <row r="1309" spans="5:7" s="68" customFormat="1" x14ac:dyDescent="0.25">
      <c r="E1309" s="69"/>
      <c r="F1309" s="69"/>
      <c r="G1309" s="69"/>
    </row>
    <row r="1310" spans="5:7" s="68" customFormat="1" x14ac:dyDescent="0.25">
      <c r="E1310" s="69"/>
      <c r="F1310" s="69"/>
      <c r="G1310" s="69"/>
    </row>
    <row r="1311" spans="5:7" s="68" customFormat="1" x14ac:dyDescent="0.25">
      <c r="E1311" s="69"/>
      <c r="F1311" s="69"/>
      <c r="G1311" s="69"/>
    </row>
    <row r="1312" spans="5:7" s="68" customFormat="1" x14ac:dyDescent="0.25">
      <c r="E1312" s="69"/>
      <c r="F1312" s="69"/>
      <c r="G1312" s="69"/>
    </row>
    <row r="1313" spans="5:7" s="68" customFormat="1" x14ac:dyDescent="0.25">
      <c r="E1313" s="69"/>
      <c r="F1313" s="69"/>
      <c r="G1313" s="69"/>
    </row>
    <row r="1314" spans="5:7" s="68" customFormat="1" x14ac:dyDescent="0.25">
      <c r="E1314" s="69"/>
      <c r="F1314" s="69"/>
      <c r="G1314" s="69"/>
    </row>
    <row r="1315" spans="5:7" s="68" customFormat="1" x14ac:dyDescent="0.25">
      <c r="E1315" s="69"/>
      <c r="F1315" s="69"/>
      <c r="G1315" s="69"/>
    </row>
    <row r="1316" spans="5:7" s="68" customFormat="1" x14ac:dyDescent="0.25">
      <c r="E1316" s="69"/>
      <c r="F1316" s="69"/>
      <c r="G1316" s="69"/>
    </row>
    <row r="1317" spans="5:7" s="68" customFormat="1" x14ac:dyDescent="0.25">
      <c r="E1317" s="69"/>
      <c r="F1317" s="69"/>
      <c r="G1317" s="69"/>
    </row>
    <row r="1318" spans="5:7" s="68" customFormat="1" x14ac:dyDescent="0.25">
      <c r="E1318" s="69"/>
      <c r="F1318" s="69"/>
      <c r="G1318" s="69"/>
    </row>
    <row r="1319" spans="5:7" s="68" customFormat="1" x14ac:dyDescent="0.25">
      <c r="E1319" s="69"/>
      <c r="F1319" s="69"/>
      <c r="G1319" s="69"/>
    </row>
    <row r="1320" spans="5:7" s="68" customFormat="1" x14ac:dyDescent="0.25">
      <c r="E1320" s="69"/>
      <c r="F1320" s="69"/>
      <c r="G1320" s="69"/>
    </row>
    <row r="1321" spans="5:7" s="68" customFormat="1" x14ac:dyDescent="0.25">
      <c r="E1321" s="69"/>
      <c r="F1321" s="69"/>
      <c r="G1321" s="69"/>
    </row>
    <row r="1322" spans="5:7" s="68" customFormat="1" x14ac:dyDescent="0.25">
      <c r="E1322" s="69"/>
      <c r="F1322" s="69"/>
      <c r="G1322" s="69"/>
    </row>
    <row r="1323" spans="5:7" s="68" customFormat="1" x14ac:dyDescent="0.25">
      <c r="E1323" s="69"/>
      <c r="F1323" s="69"/>
      <c r="G1323" s="69"/>
    </row>
    <row r="1324" spans="5:7" s="68" customFormat="1" x14ac:dyDescent="0.25">
      <c r="E1324" s="69"/>
      <c r="F1324" s="69"/>
      <c r="G1324" s="69"/>
    </row>
    <row r="1325" spans="5:7" s="68" customFormat="1" x14ac:dyDescent="0.25">
      <c r="E1325" s="69"/>
      <c r="F1325" s="69"/>
      <c r="G1325" s="69"/>
    </row>
    <row r="1326" spans="5:7" s="68" customFormat="1" x14ac:dyDescent="0.25">
      <c r="E1326" s="69"/>
      <c r="F1326" s="69"/>
      <c r="G1326" s="69"/>
    </row>
    <row r="1327" spans="5:7" s="68" customFormat="1" x14ac:dyDescent="0.25">
      <c r="E1327" s="69"/>
      <c r="F1327" s="69"/>
      <c r="G1327" s="69"/>
    </row>
    <row r="1328" spans="5:7" s="68" customFormat="1" x14ac:dyDescent="0.25">
      <c r="E1328" s="69"/>
      <c r="F1328" s="69"/>
      <c r="G1328" s="69"/>
    </row>
    <row r="1329" spans="5:7" s="68" customFormat="1" x14ac:dyDescent="0.25">
      <c r="E1329" s="69"/>
      <c r="F1329" s="69"/>
      <c r="G1329" s="69"/>
    </row>
    <row r="1330" spans="5:7" s="68" customFormat="1" x14ac:dyDescent="0.25">
      <c r="E1330" s="69"/>
      <c r="F1330" s="69"/>
      <c r="G1330" s="69"/>
    </row>
    <row r="1331" spans="5:7" s="68" customFormat="1" x14ac:dyDescent="0.25">
      <c r="E1331" s="69"/>
      <c r="F1331" s="69"/>
      <c r="G1331" s="69"/>
    </row>
    <row r="1332" spans="5:7" s="68" customFormat="1" x14ac:dyDescent="0.25">
      <c r="E1332" s="69"/>
      <c r="F1332" s="69"/>
      <c r="G1332" s="69"/>
    </row>
    <row r="1333" spans="5:7" s="68" customFormat="1" x14ac:dyDescent="0.25">
      <c r="E1333" s="69"/>
      <c r="F1333" s="69"/>
      <c r="G1333" s="69"/>
    </row>
    <row r="1334" spans="5:7" s="68" customFormat="1" x14ac:dyDescent="0.25">
      <c r="E1334" s="69"/>
      <c r="F1334" s="69"/>
      <c r="G1334" s="69"/>
    </row>
    <row r="1335" spans="5:7" s="68" customFormat="1" x14ac:dyDescent="0.25">
      <c r="E1335" s="69"/>
      <c r="F1335" s="69"/>
      <c r="G1335" s="69"/>
    </row>
    <row r="1336" spans="5:7" s="68" customFormat="1" x14ac:dyDescent="0.25">
      <c r="E1336" s="69"/>
      <c r="F1336" s="69"/>
      <c r="G1336" s="69"/>
    </row>
    <row r="1337" spans="5:7" s="68" customFormat="1" x14ac:dyDescent="0.25">
      <c r="E1337" s="69"/>
      <c r="F1337" s="69"/>
      <c r="G1337" s="69"/>
    </row>
    <row r="1338" spans="5:7" s="68" customFormat="1" x14ac:dyDescent="0.25">
      <c r="E1338" s="69"/>
      <c r="F1338" s="69"/>
      <c r="G1338" s="69"/>
    </row>
    <row r="1339" spans="5:7" s="68" customFormat="1" x14ac:dyDescent="0.25">
      <c r="E1339" s="69"/>
      <c r="F1339" s="69"/>
      <c r="G1339" s="69"/>
    </row>
    <row r="1340" spans="5:7" s="68" customFormat="1" x14ac:dyDescent="0.25">
      <c r="E1340" s="69"/>
      <c r="F1340" s="69"/>
      <c r="G1340" s="69"/>
    </row>
    <row r="1341" spans="5:7" s="68" customFormat="1" x14ac:dyDescent="0.25">
      <c r="E1341" s="69"/>
      <c r="F1341" s="69"/>
      <c r="G1341" s="69"/>
    </row>
    <row r="1342" spans="5:7" s="68" customFormat="1" x14ac:dyDescent="0.25">
      <c r="E1342" s="69"/>
      <c r="F1342" s="69"/>
      <c r="G1342" s="69"/>
    </row>
    <row r="1343" spans="5:7" s="68" customFormat="1" x14ac:dyDescent="0.25">
      <c r="E1343" s="69"/>
      <c r="F1343" s="69"/>
      <c r="G1343" s="69"/>
    </row>
    <row r="1344" spans="5:7" s="68" customFormat="1" x14ac:dyDescent="0.25">
      <c r="E1344" s="69"/>
      <c r="F1344" s="69"/>
      <c r="G1344" s="69"/>
    </row>
    <row r="1345" spans="5:7" s="68" customFormat="1" x14ac:dyDescent="0.25">
      <c r="E1345" s="69"/>
      <c r="F1345" s="69"/>
      <c r="G1345" s="69"/>
    </row>
    <row r="1346" spans="5:7" s="68" customFormat="1" x14ac:dyDescent="0.25">
      <c r="E1346" s="69"/>
      <c r="F1346" s="69"/>
      <c r="G1346" s="69"/>
    </row>
    <row r="1347" spans="5:7" s="68" customFormat="1" x14ac:dyDescent="0.25">
      <c r="E1347" s="69"/>
      <c r="F1347" s="69"/>
      <c r="G1347" s="69"/>
    </row>
    <row r="1348" spans="5:7" s="68" customFormat="1" x14ac:dyDescent="0.25">
      <c r="E1348" s="69"/>
      <c r="F1348" s="69"/>
      <c r="G1348" s="69"/>
    </row>
    <row r="1349" spans="5:7" s="68" customFormat="1" x14ac:dyDescent="0.25">
      <c r="E1349" s="69"/>
      <c r="F1349" s="69"/>
      <c r="G1349" s="69"/>
    </row>
    <row r="1350" spans="5:7" s="68" customFormat="1" x14ac:dyDescent="0.25">
      <c r="E1350" s="69"/>
      <c r="F1350" s="69"/>
      <c r="G1350" s="69"/>
    </row>
    <row r="1351" spans="5:7" s="68" customFormat="1" x14ac:dyDescent="0.25">
      <c r="E1351" s="69"/>
      <c r="F1351" s="69"/>
      <c r="G1351" s="69"/>
    </row>
    <row r="1352" spans="5:7" s="68" customFormat="1" x14ac:dyDescent="0.25">
      <c r="E1352" s="69"/>
      <c r="F1352" s="69"/>
      <c r="G1352" s="69"/>
    </row>
    <row r="1353" spans="5:7" s="68" customFormat="1" x14ac:dyDescent="0.25">
      <c r="E1353" s="69"/>
      <c r="F1353" s="69"/>
      <c r="G1353" s="69"/>
    </row>
    <row r="1354" spans="5:7" s="68" customFormat="1" x14ac:dyDescent="0.25">
      <c r="E1354" s="69"/>
      <c r="F1354" s="69"/>
      <c r="G1354" s="69"/>
    </row>
    <row r="1355" spans="5:7" s="68" customFormat="1" x14ac:dyDescent="0.25">
      <c r="E1355" s="69"/>
      <c r="F1355" s="69"/>
      <c r="G1355" s="69"/>
    </row>
    <row r="1356" spans="5:7" s="68" customFormat="1" x14ac:dyDescent="0.25">
      <c r="E1356" s="69"/>
      <c r="F1356" s="69"/>
      <c r="G1356" s="69"/>
    </row>
    <row r="1357" spans="5:7" s="68" customFormat="1" x14ac:dyDescent="0.25">
      <c r="E1357" s="69"/>
      <c r="F1357" s="69"/>
      <c r="G1357" s="69"/>
    </row>
    <row r="1358" spans="5:7" s="68" customFormat="1" x14ac:dyDescent="0.25">
      <c r="E1358" s="69"/>
      <c r="F1358" s="69"/>
      <c r="G1358" s="69"/>
    </row>
    <row r="1359" spans="5:7" s="68" customFormat="1" x14ac:dyDescent="0.25">
      <c r="E1359" s="69"/>
      <c r="F1359" s="69"/>
      <c r="G1359" s="69"/>
    </row>
    <row r="1360" spans="5:7" s="68" customFormat="1" x14ac:dyDescent="0.25">
      <c r="E1360" s="69"/>
      <c r="F1360" s="69"/>
      <c r="G1360" s="69"/>
    </row>
    <row r="1361" spans="5:7" s="68" customFormat="1" x14ac:dyDescent="0.25">
      <c r="E1361" s="69"/>
      <c r="F1361" s="69"/>
      <c r="G1361" s="69"/>
    </row>
    <row r="1362" spans="5:7" s="68" customFormat="1" x14ac:dyDescent="0.25">
      <c r="E1362" s="69"/>
      <c r="F1362" s="69"/>
      <c r="G1362" s="69"/>
    </row>
    <row r="1363" spans="5:7" s="68" customFormat="1" x14ac:dyDescent="0.25">
      <c r="E1363" s="69"/>
      <c r="F1363" s="69"/>
      <c r="G1363" s="69"/>
    </row>
    <row r="1364" spans="5:7" s="68" customFormat="1" x14ac:dyDescent="0.25">
      <c r="E1364" s="69"/>
      <c r="F1364" s="69"/>
      <c r="G1364" s="69"/>
    </row>
    <row r="1365" spans="5:7" s="68" customFormat="1" x14ac:dyDescent="0.25">
      <c r="E1365" s="69"/>
      <c r="F1365" s="69"/>
      <c r="G1365" s="69"/>
    </row>
    <row r="1366" spans="5:7" s="68" customFormat="1" x14ac:dyDescent="0.25">
      <c r="E1366" s="69"/>
      <c r="F1366" s="69"/>
      <c r="G1366" s="69"/>
    </row>
    <row r="1367" spans="5:7" s="68" customFormat="1" x14ac:dyDescent="0.25">
      <c r="E1367" s="69"/>
      <c r="F1367" s="69"/>
      <c r="G1367" s="69"/>
    </row>
    <row r="1368" spans="5:7" s="68" customFormat="1" x14ac:dyDescent="0.25">
      <c r="E1368" s="69"/>
      <c r="F1368" s="69"/>
      <c r="G1368" s="69"/>
    </row>
    <row r="1369" spans="5:7" s="68" customFormat="1" x14ac:dyDescent="0.25">
      <c r="E1369" s="69"/>
      <c r="F1369" s="69"/>
      <c r="G1369" s="69"/>
    </row>
    <row r="1370" spans="5:7" s="68" customFormat="1" x14ac:dyDescent="0.25">
      <c r="E1370" s="69"/>
      <c r="F1370" s="69"/>
      <c r="G1370" s="69"/>
    </row>
    <row r="1371" spans="5:7" s="68" customFormat="1" x14ac:dyDescent="0.25">
      <c r="E1371" s="69"/>
      <c r="F1371" s="69"/>
      <c r="G1371" s="69"/>
    </row>
    <row r="1372" spans="5:7" s="68" customFormat="1" x14ac:dyDescent="0.25">
      <c r="E1372" s="69"/>
      <c r="F1372" s="69"/>
      <c r="G1372" s="69"/>
    </row>
    <row r="1373" spans="5:7" s="68" customFormat="1" x14ac:dyDescent="0.25">
      <c r="E1373" s="69"/>
      <c r="F1373" s="69"/>
      <c r="G1373" s="69"/>
    </row>
    <row r="1374" spans="5:7" s="68" customFormat="1" x14ac:dyDescent="0.25">
      <c r="E1374" s="69"/>
      <c r="F1374" s="69"/>
      <c r="G1374" s="69"/>
    </row>
    <row r="1375" spans="5:7" s="68" customFormat="1" x14ac:dyDescent="0.25">
      <c r="E1375" s="69"/>
      <c r="F1375" s="69"/>
      <c r="G1375" s="69"/>
    </row>
    <row r="1376" spans="5:7" s="68" customFormat="1" x14ac:dyDescent="0.25">
      <c r="E1376" s="69"/>
      <c r="F1376" s="69"/>
      <c r="G1376" s="69"/>
    </row>
    <row r="1377" spans="5:7" s="68" customFormat="1" x14ac:dyDescent="0.25">
      <c r="E1377" s="69"/>
      <c r="F1377" s="69"/>
      <c r="G1377" s="69"/>
    </row>
    <row r="1378" spans="5:7" s="68" customFormat="1" x14ac:dyDescent="0.25">
      <c r="E1378" s="69"/>
      <c r="F1378" s="69"/>
      <c r="G1378" s="69"/>
    </row>
    <row r="1379" spans="5:7" s="68" customFormat="1" x14ac:dyDescent="0.25">
      <c r="E1379" s="69"/>
      <c r="F1379" s="69"/>
      <c r="G1379" s="69"/>
    </row>
    <row r="1380" spans="5:7" s="68" customFormat="1" x14ac:dyDescent="0.25">
      <c r="E1380" s="69"/>
      <c r="F1380" s="69"/>
      <c r="G1380" s="69"/>
    </row>
    <row r="1381" spans="5:7" s="68" customFormat="1" x14ac:dyDescent="0.25">
      <c r="E1381" s="69"/>
      <c r="F1381" s="69"/>
      <c r="G1381" s="69"/>
    </row>
    <row r="1382" spans="5:7" s="68" customFormat="1" x14ac:dyDescent="0.25">
      <c r="E1382" s="69"/>
      <c r="F1382" s="69"/>
      <c r="G1382" s="69"/>
    </row>
    <row r="1383" spans="5:7" s="68" customFormat="1" x14ac:dyDescent="0.25">
      <c r="E1383" s="69"/>
      <c r="F1383" s="69"/>
      <c r="G1383" s="69"/>
    </row>
    <row r="1384" spans="5:7" s="68" customFormat="1" x14ac:dyDescent="0.25">
      <c r="E1384" s="69"/>
      <c r="F1384" s="69"/>
      <c r="G1384" s="69"/>
    </row>
    <row r="1385" spans="5:7" s="68" customFormat="1" x14ac:dyDescent="0.25">
      <c r="E1385" s="69"/>
      <c r="F1385" s="69"/>
      <c r="G1385" s="69"/>
    </row>
    <row r="1386" spans="5:7" s="68" customFormat="1" x14ac:dyDescent="0.25">
      <c r="E1386" s="69"/>
      <c r="F1386" s="69"/>
      <c r="G1386" s="69"/>
    </row>
    <row r="1387" spans="5:7" s="68" customFormat="1" x14ac:dyDescent="0.25">
      <c r="E1387" s="69"/>
      <c r="F1387" s="69"/>
      <c r="G1387" s="69"/>
    </row>
    <row r="1388" spans="5:7" s="68" customFormat="1" x14ac:dyDescent="0.25">
      <c r="E1388" s="69"/>
      <c r="F1388" s="69"/>
      <c r="G1388" s="69"/>
    </row>
    <row r="1389" spans="5:7" s="68" customFormat="1" x14ac:dyDescent="0.25">
      <c r="E1389" s="69"/>
      <c r="F1389" s="69"/>
      <c r="G1389" s="69"/>
    </row>
    <row r="1390" spans="5:7" s="68" customFormat="1" x14ac:dyDescent="0.25">
      <c r="E1390" s="69"/>
      <c r="F1390" s="69"/>
      <c r="G1390" s="69"/>
    </row>
    <row r="1391" spans="5:7" s="68" customFormat="1" x14ac:dyDescent="0.25">
      <c r="E1391" s="69"/>
      <c r="F1391" s="69"/>
      <c r="G1391" s="69"/>
    </row>
    <row r="1392" spans="5:7" s="68" customFormat="1" x14ac:dyDescent="0.25">
      <c r="E1392" s="69"/>
      <c r="F1392" s="69"/>
      <c r="G1392" s="69"/>
    </row>
    <row r="1393" spans="5:7" s="68" customFormat="1" x14ac:dyDescent="0.25">
      <c r="E1393" s="69"/>
      <c r="F1393" s="69"/>
      <c r="G1393" s="69"/>
    </row>
    <row r="1394" spans="5:7" s="68" customFormat="1" x14ac:dyDescent="0.25">
      <c r="E1394" s="69"/>
      <c r="F1394" s="69"/>
      <c r="G1394" s="69"/>
    </row>
    <row r="1395" spans="5:7" s="68" customFormat="1" x14ac:dyDescent="0.25">
      <c r="E1395" s="69"/>
      <c r="F1395" s="69"/>
      <c r="G1395" s="69"/>
    </row>
    <row r="1396" spans="5:7" s="68" customFormat="1" x14ac:dyDescent="0.25">
      <c r="E1396" s="69"/>
      <c r="F1396" s="69"/>
      <c r="G1396" s="69"/>
    </row>
    <row r="1397" spans="5:7" s="68" customFormat="1" x14ac:dyDescent="0.25">
      <c r="E1397" s="69"/>
      <c r="F1397" s="69"/>
      <c r="G1397" s="69"/>
    </row>
    <row r="1398" spans="5:7" s="68" customFormat="1" x14ac:dyDescent="0.25">
      <c r="E1398" s="69"/>
      <c r="F1398" s="69"/>
      <c r="G1398" s="69"/>
    </row>
    <row r="1399" spans="5:7" s="68" customFormat="1" x14ac:dyDescent="0.25">
      <c r="E1399" s="69"/>
      <c r="F1399" s="69"/>
      <c r="G1399" s="69"/>
    </row>
    <row r="1400" spans="5:7" s="68" customFormat="1" x14ac:dyDescent="0.25">
      <c r="E1400" s="69"/>
      <c r="F1400" s="69"/>
      <c r="G1400" s="69"/>
    </row>
    <row r="1401" spans="5:7" s="68" customFormat="1" x14ac:dyDescent="0.25">
      <c r="E1401" s="69"/>
      <c r="F1401" s="69"/>
      <c r="G1401" s="69"/>
    </row>
    <row r="1402" spans="5:7" s="68" customFormat="1" x14ac:dyDescent="0.25">
      <c r="E1402" s="69"/>
      <c r="F1402" s="69"/>
      <c r="G1402" s="69"/>
    </row>
    <row r="1403" spans="5:7" s="68" customFormat="1" x14ac:dyDescent="0.25">
      <c r="E1403" s="69"/>
      <c r="F1403" s="69"/>
      <c r="G1403" s="69"/>
    </row>
    <row r="1404" spans="5:7" s="68" customFormat="1" x14ac:dyDescent="0.25">
      <c r="E1404" s="69"/>
      <c r="F1404" s="69"/>
      <c r="G1404" s="69"/>
    </row>
    <row r="1405" spans="5:7" s="68" customFormat="1" x14ac:dyDescent="0.25">
      <c r="E1405" s="69"/>
      <c r="F1405" s="69"/>
      <c r="G1405" s="69"/>
    </row>
    <row r="1406" spans="5:7" s="68" customFormat="1" x14ac:dyDescent="0.25">
      <c r="E1406" s="69"/>
      <c r="F1406" s="69"/>
      <c r="G1406" s="69"/>
    </row>
    <row r="1407" spans="5:7" s="68" customFormat="1" x14ac:dyDescent="0.25">
      <c r="E1407" s="69"/>
      <c r="F1407" s="69"/>
      <c r="G1407" s="69"/>
    </row>
    <row r="1408" spans="5:7" s="68" customFormat="1" x14ac:dyDescent="0.25">
      <c r="E1408" s="69"/>
      <c r="F1408" s="69"/>
      <c r="G1408" s="69"/>
    </row>
    <row r="1409" spans="5:7" s="68" customFormat="1" x14ac:dyDescent="0.25">
      <c r="E1409" s="69"/>
      <c r="F1409" s="69"/>
      <c r="G1409" s="69"/>
    </row>
    <row r="1410" spans="5:7" s="68" customFormat="1" x14ac:dyDescent="0.25">
      <c r="E1410" s="69"/>
      <c r="F1410" s="69"/>
      <c r="G1410" s="69"/>
    </row>
    <row r="1411" spans="5:7" s="68" customFormat="1" x14ac:dyDescent="0.25">
      <c r="E1411" s="69"/>
      <c r="F1411" s="69"/>
      <c r="G1411" s="69"/>
    </row>
    <row r="1412" spans="5:7" s="68" customFormat="1" x14ac:dyDescent="0.25">
      <c r="E1412" s="69"/>
      <c r="F1412" s="69"/>
      <c r="G1412" s="69"/>
    </row>
    <row r="1413" spans="5:7" s="68" customFormat="1" x14ac:dyDescent="0.25">
      <c r="E1413" s="69"/>
      <c r="F1413" s="69"/>
      <c r="G1413" s="69"/>
    </row>
    <row r="1414" spans="5:7" s="68" customFormat="1" x14ac:dyDescent="0.25">
      <c r="E1414" s="69"/>
      <c r="F1414" s="69"/>
      <c r="G1414" s="69"/>
    </row>
    <row r="1415" spans="5:7" s="68" customFormat="1" x14ac:dyDescent="0.25">
      <c r="E1415" s="69"/>
      <c r="F1415" s="69"/>
      <c r="G1415" s="69"/>
    </row>
    <row r="1416" spans="5:7" s="68" customFormat="1" x14ac:dyDescent="0.25">
      <c r="E1416" s="69"/>
      <c r="F1416" s="69"/>
      <c r="G1416" s="69"/>
    </row>
    <row r="1417" spans="5:7" s="68" customFormat="1" x14ac:dyDescent="0.25">
      <c r="E1417" s="69"/>
      <c r="F1417" s="69"/>
      <c r="G1417" s="69"/>
    </row>
    <row r="1418" spans="5:7" s="68" customFormat="1" x14ac:dyDescent="0.25">
      <c r="E1418" s="69"/>
      <c r="F1418" s="69"/>
      <c r="G1418" s="69"/>
    </row>
    <row r="1419" spans="5:7" s="68" customFormat="1" x14ac:dyDescent="0.25">
      <c r="E1419" s="69"/>
      <c r="F1419" s="69"/>
      <c r="G1419" s="69"/>
    </row>
    <row r="1420" spans="5:7" s="68" customFormat="1" x14ac:dyDescent="0.25">
      <c r="E1420" s="69"/>
      <c r="F1420" s="69"/>
      <c r="G1420" s="69"/>
    </row>
    <row r="1421" spans="5:7" s="68" customFormat="1" x14ac:dyDescent="0.25">
      <c r="E1421" s="69"/>
      <c r="F1421" s="69"/>
      <c r="G1421" s="69"/>
    </row>
    <row r="1422" spans="5:7" s="68" customFormat="1" x14ac:dyDescent="0.25">
      <c r="E1422" s="69"/>
      <c r="F1422" s="69"/>
      <c r="G1422" s="69"/>
    </row>
    <row r="1423" spans="5:7" s="68" customFormat="1" x14ac:dyDescent="0.25">
      <c r="E1423" s="69"/>
      <c r="F1423" s="69"/>
      <c r="G1423" s="69"/>
    </row>
    <row r="1424" spans="5:7" s="68" customFormat="1" x14ac:dyDescent="0.25">
      <c r="E1424" s="69"/>
      <c r="F1424" s="69"/>
      <c r="G1424" s="69"/>
    </row>
    <row r="1425" spans="5:7" s="68" customFormat="1" x14ac:dyDescent="0.25">
      <c r="E1425" s="69"/>
      <c r="F1425" s="69"/>
      <c r="G1425" s="69"/>
    </row>
    <row r="1426" spans="5:7" s="68" customFormat="1" x14ac:dyDescent="0.25">
      <c r="E1426" s="69"/>
      <c r="F1426" s="69"/>
      <c r="G1426" s="69"/>
    </row>
    <row r="1427" spans="5:7" s="68" customFormat="1" x14ac:dyDescent="0.25">
      <c r="E1427" s="69"/>
      <c r="F1427" s="69"/>
      <c r="G1427" s="69"/>
    </row>
    <row r="1428" spans="5:7" s="68" customFormat="1" x14ac:dyDescent="0.25">
      <c r="E1428" s="69"/>
      <c r="F1428" s="69"/>
      <c r="G1428" s="69"/>
    </row>
    <row r="1429" spans="5:7" s="68" customFormat="1" x14ac:dyDescent="0.25">
      <c r="E1429" s="69"/>
      <c r="F1429" s="69"/>
      <c r="G1429" s="69"/>
    </row>
    <row r="1430" spans="5:7" s="68" customFormat="1" x14ac:dyDescent="0.25">
      <c r="E1430" s="69"/>
      <c r="F1430" s="69"/>
      <c r="G1430" s="69"/>
    </row>
    <row r="1431" spans="5:7" s="68" customFormat="1" x14ac:dyDescent="0.25">
      <c r="E1431" s="69"/>
      <c r="F1431" s="69"/>
      <c r="G1431" s="69"/>
    </row>
    <row r="1432" spans="5:7" s="68" customFormat="1" x14ac:dyDescent="0.25">
      <c r="E1432" s="69"/>
      <c r="F1432" s="69"/>
      <c r="G1432" s="69"/>
    </row>
    <row r="1433" spans="5:7" s="68" customFormat="1" x14ac:dyDescent="0.25">
      <c r="E1433" s="69"/>
      <c r="F1433" s="69"/>
      <c r="G1433" s="69"/>
    </row>
    <row r="1434" spans="5:7" s="68" customFormat="1" x14ac:dyDescent="0.25">
      <c r="E1434" s="69"/>
      <c r="F1434" s="69"/>
      <c r="G1434" s="69"/>
    </row>
    <row r="1435" spans="5:7" s="68" customFormat="1" x14ac:dyDescent="0.25">
      <c r="E1435" s="69"/>
      <c r="F1435" s="69"/>
      <c r="G1435" s="69"/>
    </row>
    <row r="1436" spans="5:7" s="68" customFormat="1" x14ac:dyDescent="0.25">
      <c r="E1436" s="69"/>
      <c r="F1436" s="69"/>
      <c r="G1436" s="69"/>
    </row>
    <row r="1437" spans="5:7" s="68" customFormat="1" x14ac:dyDescent="0.25">
      <c r="E1437" s="69"/>
      <c r="F1437" s="69"/>
      <c r="G1437" s="69"/>
    </row>
    <row r="1438" spans="5:7" s="68" customFormat="1" x14ac:dyDescent="0.25">
      <c r="E1438" s="69"/>
      <c r="F1438" s="69"/>
      <c r="G1438" s="69"/>
    </row>
    <row r="1439" spans="5:7" s="68" customFormat="1" x14ac:dyDescent="0.25">
      <c r="E1439" s="69"/>
      <c r="F1439" s="69"/>
      <c r="G1439" s="69"/>
    </row>
    <row r="1440" spans="5:7" s="68" customFormat="1" x14ac:dyDescent="0.25">
      <c r="E1440" s="69"/>
      <c r="F1440" s="69"/>
      <c r="G1440" s="69"/>
    </row>
    <row r="1441" spans="5:7" s="68" customFormat="1" x14ac:dyDescent="0.25">
      <c r="E1441" s="69"/>
      <c r="F1441" s="69"/>
      <c r="G1441" s="69"/>
    </row>
    <row r="1442" spans="5:7" s="68" customFormat="1" x14ac:dyDescent="0.25">
      <c r="E1442" s="69"/>
      <c r="F1442" s="69"/>
      <c r="G1442" s="69"/>
    </row>
    <row r="1443" spans="5:7" s="68" customFormat="1" x14ac:dyDescent="0.25">
      <c r="E1443" s="69"/>
      <c r="F1443" s="69"/>
      <c r="G1443" s="69"/>
    </row>
    <row r="1444" spans="5:7" s="68" customFormat="1" x14ac:dyDescent="0.25">
      <c r="E1444" s="69"/>
      <c r="F1444" s="69"/>
      <c r="G1444" s="69"/>
    </row>
    <row r="1445" spans="5:7" s="68" customFormat="1" x14ac:dyDescent="0.25">
      <c r="E1445" s="69"/>
      <c r="F1445" s="69"/>
      <c r="G1445" s="69"/>
    </row>
    <row r="1446" spans="5:7" s="68" customFormat="1" x14ac:dyDescent="0.25">
      <c r="E1446" s="69"/>
      <c r="F1446" s="69"/>
      <c r="G1446" s="69"/>
    </row>
    <row r="1447" spans="5:7" s="68" customFormat="1" x14ac:dyDescent="0.25">
      <c r="E1447" s="69"/>
      <c r="F1447" s="69"/>
      <c r="G1447" s="69"/>
    </row>
    <row r="1448" spans="5:7" s="68" customFormat="1" x14ac:dyDescent="0.25">
      <c r="E1448" s="69"/>
      <c r="F1448" s="69"/>
      <c r="G1448" s="69"/>
    </row>
    <row r="1449" spans="5:7" s="68" customFormat="1" x14ac:dyDescent="0.25">
      <c r="E1449" s="69"/>
      <c r="F1449" s="69"/>
      <c r="G1449" s="69"/>
    </row>
    <row r="1450" spans="5:7" s="68" customFormat="1" x14ac:dyDescent="0.25">
      <c r="E1450" s="69"/>
      <c r="F1450" s="69"/>
      <c r="G1450" s="69"/>
    </row>
    <row r="1451" spans="5:7" s="68" customFormat="1" x14ac:dyDescent="0.25">
      <c r="E1451" s="69"/>
      <c r="F1451" s="69"/>
      <c r="G1451" s="69"/>
    </row>
    <row r="1452" spans="5:7" s="68" customFormat="1" x14ac:dyDescent="0.25">
      <c r="E1452" s="69"/>
      <c r="F1452" s="69"/>
      <c r="G1452" s="69"/>
    </row>
    <row r="1453" spans="5:7" s="68" customFormat="1" x14ac:dyDescent="0.25">
      <c r="E1453" s="69"/>
      <c r="F1453" s="69"/>
      <c r="G1453" s="69"/>
    </row>
    <row r="1454" spans="5:7" s="68" customFormat="1" x14ac:dyDescent="0.25">
      <c r="E1454" s="69"/>
      <c r="F1454" s="69"/>
      <c r="G1454" s="69"/>
    </row>
    <row r="1455" spans="5:7" s="68" customFormat="1" x14ac:dyDescent="0.25">
      <c r="E1455" s="69"/>
      <c r="F1455" s="69"/>
      <c r="G1455" s="69"/>
    </row>
    <row r="1456" spans="5:7" s="68" customFormat="1" x14ac:dyDescent="0.25">
      <c r="E1456" s="69"/>
      <c r="F1456" s="69"/>
      <c r="G1456" s="69"/>
    </row>
    <row r="1457" spans="5:7" s="68" customFormat="1" x14ac:dyDescent="0.25">
      <c r="E1457" s="69"/>
      <c r="F1457" s="69"/>
      <c r="G1457" s="69"/>
    </row>
    <row r="1458" spans="5:7" s="68" customFormat="1" x14ac:dyDescent="0.25">
      <c r="E1458" s="69"/>
      <c r="F1458" s="69"/>
      <c r="G1458" s="69"/>
    </row>
    <row r="1459" spans="5:7" s="68" customFormat="1" x14ac:dyDescent="0.25">
      <c r="E1459" s="69"/>
      <c r="F1459" s="69"/>
      <c r="G1459" s="69"/>
    </row>
    <row r="1460" spans="5:7" s="68" customFormat="1" x14ac:dyDescent="0.25">
      <c r="E1460" s="69"/>
      <c r="F1460" s="69"/>
      <c r="G1460" s="69"/>
    </row>
    <row r="1461" spans="5:7" s="68" customFormat="1" x14ac:dyDescent="0.25">
      <c r="E1461" s="69"/>
      <c r="F1461" s="69"/>
      <c r="G1461" s="69"/>
    </row>
    <row r="1462" spans="5:7" s="68" customFormat="1" x14ac:dyDescent="0.25">
      <c r="E1462" s="69"/>
      <c r="F1462" s="69"/>
      <c r="G1462" s="69"/>
    </row>
    <row r="1463" spans="5:7" s="68" customFormat="1" x14ac:dyDescent="0.25">
      <c r="E1463" s="69"/>
      <c r="F1463" s="69"/>
      <c r="G1463" s="69"/>
    </row>
    <row r="1464" spans="5:7" s="68" customFormat="1" x14ac:dyDescent="0.25">
      <c r="E1464" s="69"/>
      <c r="F1464" s="69"/>
      <c r="G1464" s="69"/>
    </row>
    <row r="1465" spans="5:7" s="68" customFormat="1" x14ac:dyDescent="0.25">
      <c r="E1465" s="69"/>
      <c r="F1465" s="69"/>
      <c r="G1465" s="69"/>
    </row>
    <row r="1466" spans="5:7" s="68" customFormat="1" x14ac:dyDescent="0.25">
      <c r="E1466" s="69"/>
      <c r="F1466" s="69"/>
      <c r="G1466" s="69"/>
    </row>
    <row r="1467" spans="5:7" s="68" customFormat="1" x14ac:dyDescent="0.25">
      <c r="E1467" s="69"/>
      <c r="F1467" s="69"/>
      <c r="G1467" s="69"/>
    </row>
    <row r="1468" spans="5:7" s="68" customFormat="1" x14ac:dyDescent="0.25">
      <c r="E1468" s="69"/>
      <c r="F1468" s="69"/>
      <c r="G1468" s="69"/>
    </row>
    <row r="1469" spans="5:7" s="68" customFormat="1" x14ac:dyDescent="0.25">
      <c r="E1469" s="69"/>
      <c r="F1469" s="69"/>
      <c r="G1469" s="69"/>
    </row>
    <row r="1470" spans="5:7" s="68" customFormat="1" x14ac:dyDescent="0.25">
      <c r="E1470" s="69"/>
      <c r="F1470" s="69"/>
      <c r="G1470" s="69"/>
    </row>
    <row r="1471" spans="5:7" s="68" customFormat="1" x14ac:dyDescent="0.25">
      <c r="E1471" s="69"/>
      <c r="F1471" s="69"/>
      <c r="G1471" s="69"/>
    </row>
    <row r="1472" spans="5:7" s="68" customFormat="1" x14ac:dyDescent="0.25">
      <c r="E1472" s="69"/>
      <c r="F1472" s="69"/>
      <c r="G1472" s="69"/>
    </row>
    <row r="1473" spans="5:7" s="68" customFormat="1" x14ac:dyDescent="0.25">
      <c r="E1473" s="69"/>
      <c r="F1473" s="69"/>
      <c r="G1473" s="69"/>
    </row>
    <row r="1474" spans="5:7" s="68" customFormat="1" x14ac:dyDescent="0.25">
      <c r="E1474" s="69"/>
      <c r="F1474" s="69"/>
      <c r="G1474" s="69"/>
    </row>
    <row r="1475" spans="5:7" s="68" customFormat="1" x14ac:dyDescent="0.25">
      <c r="E1475" s="69"/>
      <c r="F1475" s="69"/>
      <c r="G1475" s="69"/>
    </row>
    <row r="1476" spans="5:7" s="68" customFormat="1" x14ac:dyDescent="0.25">
      <c r="E1476" s="69"/>
      <c r="F1476" s="69"/>
      <c r="G1476" s="69"/>
    </row>
    <row r="1477" spans="5:7" s="68" customFormat="1" x14ac:dyDescent="0.25">
      <c r="E1477" s="69"/>
      <c r="F1477" s="69"/>
      <c r="G1477" s="69"/>
    </row>
    <row r="1478" spans="5:7" s="68" customFormat="1" x14ac:dyDescent="0.25">
      <c r="E1478" s="69"/>
      <c r="F1478" s="69"/>
      <c r="G1478" s="69"/>
    </row>
    <row r="1479" spans="5:7" s="68" customFormat="1" x14ac:dyDescent="0.25">
      <c r="E1479" s="69"/>
      <c r="F1479" s="69"/>
      <c r="G1479" s="69"/>
    </row>
    <row r="1480" spans="5:7" s="68" customFormat="1" x14ac:dyDescent="0.25">
      <c r="E1480" s="69"/>
      <c r="F1480" s="69"/>
      <c r="G1480" s="69"/>
    </row>
    <row r="1481" spans="5:7" s="68" customFormat="1" x14ac:dyDescent="0.25">
      <c r="E1481" s="69"/>
      <c r="F1481" s="69"/>
      <c r="G1481" s="69"/>
    </row>
    <row r="1482" spans="5:7" s="68" customFormat="1" x14ac:dyDescent="0.25">
      <c r="E1482" s="69"/>
      <c r="F1482" s="69"/>
      <c r="G1482" s="69"/>
    </row>
    <row r="1483" spans="5:7" s="68" customFormat="1" x14ac:dyDescent="0.25">
      <c r="E1483" s="69"/>
      <c r="F1483" s="69"/>
      <c r="G1483" s="69"/>
    </row>
    <row r="1484" spans="5:7" s="68" customFormat="1" x14ac:dyDescent="0.25">
      <c r="E1484" s="69"/>
      <c r="F1484" s="69"/>
      <c r="G1484" s="69"/>
    </row>
    <row r="1485" spans="5:7" s="68" customFormat="1" x14ac:dyDescent="0.25">
      <c r="E1485" s="69"/>
      <c r="F1485" s="69"/>
      <c r="G1485" s="69"/>
    </row>
    <row r="1486" spans="5:7" s="68" customFormat="1" x14ac:dyDescent="0.25">
      <c r="E1486" s="69"/>
      <c r="F1486" s="69"/>
      <c r="G1486" s="69"/>
    </row>
    <row r="1487" spans="5:7" s="68" customFormat="1" x14ac:dyDescent="0.25">
      <c r="E1487" s="69"/>
      <c r="F1487" s="69"/>
      <c r="G1487" s="69"/>
    </row>
    <row r="1488" spans="5:7" s="68" customFormat="1" x14ac:dyDescent="0.25">
      <c r="E1488" s="69"/>
      <c r="F1488" s="69"/>
      <c r="G1488" s="69"/>
    </row>
    <row r="1489" spans="5:7" s="68" customFormat="1" x14ac:dyDescent="0.25">
      <c r="E1489" s="69"/>
      <c r="F1489" s="69"/>
      <c r="G1489" s="69"/>
    </row>
    <row r="1490" spans="5:7" s="68" customFormat="1" x14ac:dyDescent="0.25">
      <c r="E1490" s="69"/>
      <c r="F1490" s="69"/>
      <c r="G1490" s="69"/>
    </row>
    <row r="1491" spans="5:7" s="68" customFormat="1" x14ac:dyDescent="0.25">
      <c r="E1491" s="69"/>
      <c r="F1491" s="69"/>
      <c r="G1491" s="69"/>
    </row>
    <row r="1492" spans="5:7" s="68" customFormat="1" x14ac:dyDescent="0.25">
      <c r="E1492" s="69"/>
      <c r="F1492" s="69"/>
      <c r="G1492" s="69"/>
    </row>
  </sheetData>
  <autoFilter ref="A1:V71">
    <filterColumn colId="7" showButton="0"/>
    <filterColumn colId="9" showButton="0"/>
    <filterColumn colId="11" showButton="0"/>
    <filterColumn colId="13" showButton="0"/>
    <filterColumn colId="15" showButton="0"/>
    <filterColumn colId="17" showButton="0"/>
    <filterColumn colId="19" showButton="0"/>
  </autoFilter>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74"/>
    <dataValidation type="list" allowBlank="1" showInputMessage="1" showErrorMessage="1" sqref="H4:I70 P4:Q70 L4:M70 T4:U70">
      <formula1>балл2</formula1>
    </dataValidation>
    <dataValidation type="list" allowBlank="1" showInputMessage="1" showErrorMessage="1" sqref="J4:K70 N4:O70 R4:S70">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3"/>
  <dimension ref="A1:Y136"/>
  <sheetViews>
    <sheetView topLeftCell="A103" zoomScale="80" zoomScaleNormal="80" workbookViewId="0">
      <selection activeCell="H135" sqref="H135:V136"/>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8.140625" style="15" customWidth="1"/>
    <col min="10" max="11" width="8.140625" style="16" customWidth="1"/>
    <col min="12" max="13" width="8.140625" style="15" customWidth="1"/>
    <col min="14" max="15" width="8.140625" style="16" customWidth="1"/>
    <col min="16" max="17" width="8.140625" style="15" customWidth="1"/>
    <col min="18" max="19" width="8.140625" style="16" customWidth="1"/>
    <col min="20" max="21" width="8.140625" style="15" customWidth="1"/>
    <col min="22" max="22" width="8.14062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t="s">
        <v>131</v>
      </c>
    </row>
    <row r="4" spans="1:25" x14ac:dyDescent="0.25">
      <c r="A4" s="4" t="s">
        <v>16</v>
      </c>
      <c r="B4" s="12" t="s">
        <v>21</v>
      </c>
      <c r="C4" s="6">
        <f>VLOOKUP(B4,[1]Списки!$C$1:$E$40,2,FALSE)</f>
        <v>11351</v>
      </c>
      <c r="D4" s="6" t="str">
        <f>VLOOKUP(B4,[1]Списки!$C$1:$E$40,3,FALSE)</f>
        <v>СОШ с углуб.</v>
      </c>
      <c r="E4" s="7" t="s">
        <v>22</v>
      </c>
      <c r="F4" s="8">
        <v>138</v>
      </c>
      <c r="G4" s="8">
        <v>130</v>
      </c>
      <c r="H4" s="9"/>
      <c r="I4" s="9">
        <v>2</v>
      </c>
      <c r="J4" s="10">
        <v>1</v>
      </c>
      <c r="K4" s="10"/>
      <c r="L4" s="9"/>
      <c r="M4" s="9">
        <v>2</v>
      </c>
      <c r="N4" s="10">
        <v>1</v>
      </c>
      <c r="O4" s="10"/>
      <c r="P4" s="9">
        <v>2</v>
      </c>
      <c r="Q4" s="9"/>
      <c r="R4" s="10">
        <v>1</v>
      </c>
      <c r="S4" s="10"/>
      <c r="T4" s="9">
        <v>2</v>
      </c>
      <c r="U4" s="9"/>
      <c r="V4" s="11">
        <f>IF(COUNTBLANK(H4:U4)&lt;=7,SUM(H4:U4),"Не писал")</f>
        <v>11</v>
      </c>
      <c r="X4" s="118" t="s">
        <v>92</v>
      </c>
      <c r="Y4">
        <f>COUNTIF(V4:V133,0)</f>
        <v>1</v>
      </c>
    </row>
    <row r="5" spans="1:25" x14ac:dyDescent="0.25">
      <c r="A5" s="4" t="str">
        <f t="shared" ref="A5:A21" si="0">A4</f>
        <v>Московский</v>
      </c>
      <c r="B5" s="12" t="str">
        <f t="shared" ref="B5:G20" si="1">B4</f>
        <v>ГБОУ СОШ №351</v>
      </c>
      <c r="C5" s="6">
        <f t="shared" si="1"/>
        <v>11351</v>
      </c>
      <c r="D5" s="6" t="str">
        <f t="shared" si="1"/>
        <v>СОШ с углуб.</v>
      </c>
      <c r="E5" s="8" t="str">
        <f t="shared" si="1"/>
        <v>2а</v>
      </c>
      <c r="F5" s="8">
        <f t="shared" si="1"/>
        <v>138</v>
      </c>
      <c r="G5" s="8">
        <f t="shared" si="1"/>
        <v>130</v>
      </c>
      <c r="H5" s="9"/>
      <c r="I5" s="9">
        <v>2</v>
      </c>
      <c r="J5" s="10">
        <v>1</v>
      </c>
      <c r="K5" s="10"/>
      <c r="L5" s="9">
        <v>2</v>
      </c>
      <c r="M5" s="9"/>
      <c r="N5" s="10"/>
      <c r="O5" s="10">
        <v>1</v>
      </c>
      <c r="P5" s="9">
        <v>1</v>
      </c>
      <c r="Q5" s="9"/>
      <c r="R5" s="10"/>
      <c r="S5" s="10">
        <v>1</v>
      </c>
      <c r="T5" s="9">
        <v>2</v>
      </c>
      <c r="U5" s="9"/>
      <c r="V5" s="11">
        <f t="shared" ref="V5:V68" si="2">IF(COUNTBLANK(H5:U5)&lt;=7,SUM(H5:U5),"Не писал")</f>
        <v>10</v>
      </c>
      <c r="X5" s="118" t="s">
        <v>93</v>
      </c>
      <c r="Y5">
        <f>COUNTIF(V4:V134,1)</f>
        <v>1</v>
      </c>
    </row>
    <row r="6" spans="1:25" x14ac:dyDescent="0.25">
      <c r="A6" s="4" t="str">
        <f t="shared" si="0"/>
        <v>Московский</v>
      </c>
      <c r="B6" s="12" t="str">
        <f t="shared" si="1"/>
        <v>ГБОУ СОШ №351</v>
      </c>
      <c r="C6" s="6">
        <f t="shared" si="1"/>
        <v>11351</v>
      </c>
      <c r="D6" s="6" t="str">
        <f t="shared" si="1"/>
        <v>СОШ с углуб.</v>
      </c>
      <c r="E6" s="8" t="str">
        <f t="shared" si="1"/>
        <v>2а</v>
      </c>
      <c r="F6" s="8">
        <f t="shared" si="1"/>
        <v>138</v>
      </c>
      <c r="G6" s="8">
        <f t="shared" si="1"/>
        <v>130</v>
      </c>
      <c r="H6" s="9"/>
      <c r="I6" s="9">
        <v>2</v>
      </c>
      <c r="J6" s="10">
        <v>1</v>
      </c>
      <c r="K6" s="10"/>
      <c r="L6" s="9"/>
      <c r="M6" s="9">
        <v>2</v>
      </c>
      <c r="N6" s="10">
        <v>1</v>
      </c>
      <c r="O6" s="10"/>
      <c r="P6" s="9">
        <v>2</v>
      </c>
      <c r="Q6" s="9"/>
      <c r="R6" s="10">
        <v>1</v>
      </c>
      <c r="S6" s="10"/>
      <c r="T6" s="9"/>
      <c r="U6" s="9">
        <v>2</v>
      </c>
      <c r="V6" s="11">
        <f t="shared" si="2"/>
        <v>11</v>
      </c>
      <c r="X6" s="118" t="s">
        <v>105</v>
      </c>
      <c r="Y6">
        <f>COUNTIF(V4:V135,2)</f>
        <v>0</v>
      </c>
    </row>
    <row r="7" spans="1:25" x14ac:dyDescent="0.25">
      <c r="A7" s="4" t="str">
        <f t="shared" si="0"/>
        <v>Московский</v>
      </c>
      <c r="B7" s="12" t="str">
        <f t="shared" si="1"/>
        <v>ГБОУ СОШ №351</v>
      </c>
      <c r="C7" s="6">
        <f t="shared" si="1"/>
        <v>11351</v>
      </c>
      <c r="D7" s="6" t="str">
        <f t="shared" si="1"/>
        <v>СОШ с углуб.</v>
      </c>
      <c r="E7" s="8" t="str">
        <f t="shared" si="1"/>
        <v>2а</v>
      </c>
      <c r="F7" s="8">
        <f t="shared" si="1"/>
        <v>138</v>
      </c>
      <c r="G7" s="8">
        <f t="shared" si="1"/>
        <v>130</v>
      </c>
      <c r="H7" s="9">
        <v>2</v>
      </c>
      <c r="I7" s="9"/>
      <c r="J7" s="10">
        <v>1</v>
      </c>
      <c r="K7" s="10"/>
      <c r="L7" s="9">
        <v>2</v>
      </c>
      <c r="M7" s="9"/>
      <c r="N7" s="10">
        <v>1</v>
      </c>
      <c r="O7" s="10"/>
      <c r="P7" s="9">
        <v>2</v>
      </c>
      <c r="Q7" s="9"/>
      <c r="R7" s="10">
        <v>1</v>
      </c>
      <c r="S7" s="10"/>
      <c r="T7" s="9">
        <v>2</v>
      </c>
      <c r="U7" s="9"/>
      <c r="V7" s="11">
        <f t="shared" si="2"/>
        <v>11</v>
      </c>
      <c r="X7" s="118" t="s">
        <v>106</v>
      </c>
      <c r="Y7">
        <f>COUNTIF(V4:V136,3)</f>
        <v>2</v>
      </c>
    </row>
    <row r="8" spans="1:25" x14ac:dyDescent="0.25">
      <c r="A8" s="4" t="str">
        <f t="shared" si="0"/>
        <v>Московский</v>
      </c>
      <c r="B8" s="12" t="str">
        <f t="shared" si="1"/>
        <v>ГБОУ СОШ №351</v>
      </c>
      <c r="C8" s="6">
        <f t="shared" si="1"/>
        <v>11351</v>
      </c>
      <c r="D8" s="6" t="str">
        <f t="shared" si="1"/>
        <v>СОШ с углуб.</v>
      </c>
      <c r="E8" s="8" t="str">
        <f t="shared" si="1"/>
        <v>2а</v>
      </c>
      <c r="F8" s="8">
        <f t="shared" si="1"/>
        <v>138</v>
      </c>
      <c r="G8" s="8">
        <f t="shared" si="1"/>
        <v>130</v>
      </c>
      <c r="H8" s="9"/>
      <c r="I8" s="9">
        <v>2</v>
      </c>
      <c r="J8" s="10">
        <v>1</v>
      </c>
      <c r="K8" s="10"/>
      <c r="L8" s="9">
        <v>2</v>
      </c>
      <c r="M8" s="9"/>
      <c r="N8" s="10">
        <v>0</v>
      </c>
      <c r="O8" s="10"/>
      <c r="P8" s="9">
        <v>1</v>
      </c>
      <c r="Q8" s="9"/>
      <c r="R8" s="10">
        <v>1</v>
      </c>
      <c r="S8" s="10"/>
      <c r="T8" s="9">
        <v>0</v>
      </c>
      <c r="U8" s="9"/>
      <c r="V8" s="11">
        <f t="shared" si="2"/>
        <v>7</v>
      </c>
      <c r="X8" s="118" t="s">
        <v>107</v>
      </c>
      <c r="Y8">
        <f>COUNTIF(V4:V137,4)</f>
        <v>3</v>
      </c>
    </row>
    <row r="9" spans="1:25" x14ac:dyDescent="0.25">
      <c r="A9" s="4" t="str">
        <f t="shared" si="0"/>
        <v>Московский</v>
      </c>
      <c r="B9" s="12" t="str">
        <f t="shared" si="1"/>
        <v>ГБОУ СОШ №351</v>
      </c>
      <c r="C9" s="6">
        <f t="shared" si="1"/>
        <v>11351</v>
      </c>
      <c r="D9" s="6" t="str">
        <f t="shared" si="1"/>
        <v>СОШ с углуб.</v>
      </c>
      <c r="E9" s="8" t="str">
        <f t="shared" si="1"/>
        <v>2а</v>
      </c>
      <c r="F9" s="8">
        <f t="shared" si="1"/>
        <v>138</v>
      </c>
      <c r="G9" s="8">
        <f t="shared" si="1"/>
        <v>130</v>
      </c>
      <c r="H9" s="9"/>
      <c r="I9" s="9">
        <v>2</v>
      </c>
      <c r="J9" s="10">
        <v>1</v>
      </c>
      <c r="K9" s="10"/>
      <c r="L9" s="9"/>
      <c r="M9" s="9">
        <v>1</v>
      </c>
      <c r="N9" s="10">
        <v>1</v>
      </c>
      <c r="O9" s="10"/>
      <c r="P9" s="9">
        <v>2</v>
      </c>
      <c r="Q9" s="9"/>
      <c r="R9" s="10">
        <v>1</v>
      </c>
      <c r="S9" s="10"/>
      <c r="T9" s="9">
        <v>2</v>
      </c>
      <c r="U9" s="9"/>
      <c r="V9" s="11">
        <f t="shared" si="2"/>
        <v>10</v>
      </c>
      <c r="X9" s="118" t="s">
        <v>108</v>
      </c>
      <c r="Y9">
        <f>COUNTIF(V4:V138,5)</f>
        <v>4</v>
      </c>
    </row>
    <row r="10" spans="1:25" x14ac:dyDescent="0.25">
      <c r="A10" s="4" t="str">
        <f t="shared" si="0"/>
        <v>Московский</v>
      </c>
      <c r="B10" s="12" t="str">
        <f t="shared" si="1"/>
        <v>ГБОУ СОШ №351</v>
      </c>
      <c r="C10" s="6">
        <f t="shared" si="1"/>
        <v>11351</v>
      </c>
      <c r="D10" s="6" t="str">
        <f t="shared" si="1"/>
        <v>СОШ с углуб.</v>
      </c>
      <c r="E10" s="8" t="str">
        <f t="shared" si="1"/>
        <v>2а</v>
      </c>
      <c r="F10" s="8">
        <f t="shared" si="1"/>
        <v>138</v>
      </c>
      <c r="G10" s="8">
        <f t="shared" si="1"/>
        <v>130</v>
      </c>
      <c r="H10" s="9"/>
      <c r="I10" s="9">
        <v>2</v>
      </c>
      <c r="J10" s="10"/>
      <c r="K10" s="10">
        <v>1</v>
      </c>
      <c r="L10" s="9">
        <v>2</v>
      </c>
      <c r="M10" s="9"/>
      <c r="N10" s="10">
        <v>1</v>
      </c>
      <c r="O10" s="10"/>
      <c r="P10" s="9">
        <v>0</v>
      </c>
      <c r="Q10" s="9"/>
      <c r="R10" s="10">
        <v>1</v>
      </c>
      <c r="S10" s="10"/>
      <c r="T10" s="9"/>
      <c r="U10" s="9">
        <v>2</v>
      </c>
      <c r="V10" s="11">
        <f t="shared" si="2"/>
        <v>9</v>
      </c>
      <c r="X10" s="118" t="s">
        <v>109</v>
      </c>
      <c r="Y10">
        <f>COUNTIF(V4:V139,6)</f>
        <v>7</v>
      </c>
    </row>
    <row r="11" spans="1:25" x14ac:dyDescent="0.25">
      <c r="A11" s="4" t="str">
        <f t="shared" si="0"/>
        <v>Московский</v>
      </c>
      <c r="B11" s="12" t="str">
        <f t="shared" si="1"/>
        <v>ГБОУ СОШ №351</v>
      </c>
      <c r="C11" s="6">
        <f t="shared" si="1"/>
        <v>11351</v>
      </c>
      <c r="D11" s="6" t="str">
        <f t="shared" si="1"/>
        <v>СОШ с углуб.</v>
      </c>
      <c r="E11" s="8" t="str">
        <f t="shared" si="1"/>
        <v>2а</v>
      </c>
      <c r="F11" s="8">
        <f t="shared" si="1"/>
        <v>138</v>
      </c>
      <c r="G11" s="8">
        <f t="shared" si="1"/>
        <v>130</v>
      </c>
      <c r="H11" s="9">
        <v>2</v>
      </c>
      <c r="I11" s="9"/>
      <c r="J11" s="10">
        <v>1</v>
      </c>
      <c r="K11" s="10"/>
      <c r="L11" s="9"/>
      <c r="M11" s="9">
        <v>2</v>
      </c>
      <c r="N11" s="10">
        <v>1</v>
      </c>
      <c r="O11" s="10"/>
      <c r="P11" s="9"/>
      <c r="Q11" s="9">
        <v>2</v>
      </c>
      <c r="R11" s="10">
        <v>1</v>
      </c>
      <c r="S11" s="10"/>
      <c r="T11" s="9">
        <v>1</v>
      </c>
      <c r="U11" s="9"/>
      <c r="V11" s="11">
        <f t="shared" si="2"/>
        <v>10</v>
      </c>
      <c r="X11" s="118" t="s">
        <v>110</v>
      </c>
      <c r="Y11">
        <f>COUNTIF(V4:V140,7)</f>
        <v>4</v>
      </c>
    </row>
    <row r="12" spans="1:25" x14ac:dyDescent="0.25">
      <c r="A12" s="4" t="str">
        <f t="shared" si="0"/>
        <v>Московский</v>
      </c>
      <c r="B12" s="12" t="str">
        <f t="shared" si="1"/>
        <v>ГБОУ СОШ №351</v>
      </c>
      <c r="C12" s="6">
        <f t="shared" si="1"/>
        <v>11351</v>
      </c>
      <c r="D12" s="6" t="str">
        <f t="shared" si="1"/>
        <v>СОШ с углуб.</v>
      </c>
      <c r="E12" s="8" t="str">
        <f t="shared" si="1"/>
        <v>2а</v>
      </c>
      <c r="F12" s="8">
        <f t="shared" si="1"/>
        <v>138</v>
      </c>
      <c r="G12" s="8">
        <f t="shared" si="1"/>
        <v>130</v>
      </c>
      <c r="H12" s="9"/>
      <c r="I12" s="9">
        <v>2</v>
      </c>
      <c r="J12" s="10">
        <v>1</v>
      </c>
      <c r="K12" s="10"/>
      <c r="L12" s="9"/>
      <c r="M12" s="9">
        <v>2</v>
      </c>
      <c r="N12" s="10">
        <v>1</v>
      </c>
      <c r="O12" s="10"/>
      <c r="P12" s="9">
        <v>1</v>
      </c>
      <c r="Q12" s="9"/>
      <c r="R12" s="10">
        <v>1</v>
      </c>
      <c r="S12" s="10"/>
      <c r="T12" s="9"/>
      <c r="U12" s="9">
        <v>1</v>
      </c>
      <c r="V12" s="11">
        <f t="shared" si="2"/>
        <v>9</v>
      </c>
      <c r="X12" s="118" t="s">
        <v>111</v>
      </c>
      <c r="Y12">
        <f>COUNTIF(V4:V141,8)</f>
        <v>10</v>
      </c>
    </row>
    <row r="13" spans="1:25" x14ac:dyDescent="0.25">
      <c r="A13" s="4" t="str">
        <f t="shared" si="0"/>
        <v>Московский</v>
      </c>
      <c r="B13" s="12" t="str">
        <f t="shared" si="1"/>
        <v>ГБОУ СОШ №351</v>
      </c>
      <c r="C13" s="6">
        <f t="shared" si="1"/>
        <v>11351</v>
      </c>
      <c r="D13" s="6" t="str">
        <f t="shared" si="1"/>
        <v>СОШ с углуб.</v>
      </c>
      <c r="E13" s="8" t="str">
        <f t="shared" si="1"/>
        <v>2а</v>
      </c>
      <c r="F13" s="8">
        <f t="shared" si="1"/>
        <v>138</v>
      </c>
      <c r="G13" s="8">
        <f t="shared" si="1"/>
        <v>130</v>
      </c>
      <c r="H13" s="9"/>
      <c r="I13" s="9">
        <v>2</v>
      </c>
      <c r="J13" s="10"/>
      <c r="K13" s="10">
        <v>1</v>
      </c>
      <c r="L13" s="9">
        <v>2</v>
      </c>
      <c r="M13" s="9"/>
      <c r="N13" s="10">
        <v>1</v>
      </c>
      <c r="O13" s="10"/>
      <c r="P13" s="9">
        <v>2</v>
      </c>
      <c r="Q13" s="9"/>
      <c r="R13" s="10">
        <v>1</v>
      </c>
      <c r="S13" s="10"/>
      <c r="T13" s="9"/>
      <c r="U13" s="9">
        <v>2</v>
      </c>
      <c r="V13" s="11">
        <f t="shared" si="2"/>
        <v>11</v>
      </c>
      <c r="X13" s="118" t="s">
        <v>112</v>
      </c>
      <c r="Y13">
        <f>COUNTIF(V4:V142,9)</f>
        <v>22</v>
      </c>
    </row>
    <row r="14" spans="1:25" x14ac:dyDescent="0.25">
      <c r="A14" s="4" t="str">
        <f t="shared" si="0"/>
        <v>Московский</v>
      </c>
      <c r="B14" s="12" t="str">
        <f t="shared" si="1"/>
        <v>ГБОУ СОШ №351</v>
      </c>
      <c r="C14" s="6">
        <f t="shared" si="1"/>
        <v>11351</v>
      </c>
      <c r="D14" s="6" t="str">
        <f t="shared" si="1"/>
        <v>СОШ с углуб.</v>
      </c>
      <c r="E14" s="8" t="str">
        <f t="shared" si="1"/>
        <v>2а</v>
      </c>
      <c r="F14" s="8">
        <f t="shared" si="1"/>
        <v>138</v>
      </c>
      <c r="G14" s="8">
        <f t="shared" si="1"/>
        <v>130</v>
      </c>
      <c r="H14" s="9">
        <v>1</v>
      </c>
      <c r="I14" s="9"/>
      <c r="J14" s="10"/>
      <c r="K14" s="10">
        <v>1</v>
      </c>
      <c r="L14" s="9"/>
      <c r="M14" s="9">
        <v>0</v>
      </c>
      <c r="N14" s="10">
        <v>0</v>
      </c>
      <c r="O14" s="10"/>
      <c r="P14" s="9">
        <v>2</v>
      </c>
      <c r="Q14" s="9"/>
      <c r="R14" s="10"/>
      <c r="S14" s="10">
        <v>0</v>
      </c>
      <c r="T14" s="9"/>
      <c r="U14" s="9">
        <v>0</v>
      </c>
      <c r="V14" s="11">
        <f t="shared" si="2"/>
        <v>4</v>
      </c>
      <c r="X14" s="118" t="s">
        <v>113</v>
      </c>
      <c r="Y14">
        <f>COUNTIF(V4:V143,10)</f>
        <v>31</v>
      </c>
    </row>
    <row r="15" spans="1:25" x14ac:dyDescent="0.25">
      <c r="A15" s="4" t="str">
        <f t="shared" si="0"/>
        <v>Московский</v>
      </c>
      <c r="B15" s="12" t="str">
        <f t="shared" si="1"/>
        <v>ГБОУ СОШ №351</v>
      </c>
      <c r="C15" s="6">
        <f t="shared" si="1"/>
        <v>11351</v>
      </c>
      <c r="D15" s="6" t="str">
        <f t="shared" si="1"/>
        <v>СОШ с углуб.</v>
      </c>
      <c r="E15" s="8" t="str">
        <f t="shared" si="1"/>
        <v>2а</v>
      </c>
      <c r="F15" s="8">
        <f t="shared" si="1"/>
        <v>138</v>
      </c>
      <c r="G15" s="8">
        <f t="shared" si="1"/>
        <v>130</v>
      </c>
      <c r="H15" s="9">
        <v>0</v>
      </c>
      <c r="I15" s="9"/>
      <c r="J15" s="10">
        <v>1</v>
      </c>
      <c r="K15" s="10"/>
      <c r="L15" s="9">
        <v>2</v>
      </c>
      <c r="M15" s="9"/>
      <c r="N15" s="10">
        <v>1</v>
      </c>
      <c r="O15" s="10"/>
      <c r="P15" s="9">
        <v>2</v>
      </c>
      <c r="Q15" s="9"/>
      <c r="R15" s="10"/>
      <c r="S15" s="10">
        <v>0</v>
      </c>
      <c r="T15" s="9">
        <v>2</v>
      </c>
      <c r="U15" s="9"/>
      <c r="V15" s="11">
        <f t="shared" si="2"/>
        <v>8</v>
      </c>
      <c r="X15" s="118" t="s">
        <v>114</v>
      </c>
      <c r="Y15">
        <f>COUNTIF(V4:V144,11)</f>
        <v>45</v>
      </c>
    </row>
    <row r="16" spans="1:25" x14ac:dyDescent="0.25">
      <c r="A16" s="4" t="str">
        <f t="shared" si="0"/>
        <v>Московский</v>
      </c>
      <c r="B16" s="12" t="str">
        <f t="shared" si="1"/>
        <v>ГБОУ СОШ №351</v>
      </c>
      <c r="C16" s="6">
        <f t="shared" si="1"/>
        <v>11351</v>
      </c>
      <c r="D16" s="6" t="str">
        <f t="shared" si="1"/>
        <v>СОШ с углуб.</v>
      </c>
      <c r="E16" s="8" t="str">
        <f t="shared" si="1"/>
        <v>2а</v>
      </c>
      <c r="F16" s="8">
        <f t="shared" si="1"/>
        <v>138</v>
      </c>
      <c r="G16" s="8">
        <f t="shared" si="1"/>
        <v>130</v>
      </c>
      <c r="H16" s="9">
        <v>2</v>
      </c>
      <c r="I16" s="9"/>
      <c r="J16" s="10"/>
      <c r="K16" s="10">
        <v>1</v>
      </c>
      <c r="L16" s="9">
        <v>2</v>
      </c>
      <c r="M16" s="9"/>
      <c r="N16" s="10"/>
      <c r="O16" s="10">
        <v>1</v>
      </c>
      <c r="P16" s="9"/>
      <c r="Q16" s="9">
        <v>2</v>
      </c>
      <c r="R16" s="10"/>
      <c r="S16" s="10">
        <v>1</v>
      </c>
      <c r="T16" s="9"/>
      <c r="U16" s="9">
        <v>2</v>
      </c>
      <c r="V16" s="11">
        <f t="shared" si="2"/>
        <v>11</v>
      </c>
      <c r="Y16">
        <f>SUM(Y4:Y15)</f>
        <v>130</v>
      </c>
    </row>
    <row r="17" spans="1:22" x14ac:dyDescent="0.25">
      <c r="A17" s="4" t="str">
        <f t="shared" si="0"/>
        <v>Московский</v>
      </c>
      <c r="B17" s="12" t="str">
        <f t="shared" si="1"/>
        <v>ГБОУ СОШ №351</v>
      </c>
      <c r="C17" s="6">
        <f t="shared" si="1"/>
        <v>11351</v>
      </c>
      <c r="D17" s="6" t="str">
        <f t="shared" si="1"/>
        <v>СОШ с углуб.</v>
      </c>
      <c r="E17" s="8" t="str">
        <f t="shared" si="1"/>
        <v>2а</v>
      </c>
      <c r="F17" s="8">
        <f t="shared" si="1"/>
        <v>138</v>
      </c>
      <c r="G17" s="8">
        <f t="shared" si="1"/>
        <v>130</v>
      </c>
      <c r="H17" s="9"/>
      <c r="I17" s="9">
        <v>2</v>
      </c>
      <c r="J17" s="10">
        <v>1</v>
      </c>
      <c r="K17" s="10"/>
      <c r="L17" s="9">
        <v>2</v>
      </c>
      <c r="M17" s="9"/>
      <c r="N17" s="10">
        <v>1</v>
      </c>
      <c r="O17" s="10"/>
      <c r="P17" s="9">
        <v>2</v>
      </c>
      <c r="Q17" s="9"/>
      <c r="R17" s="10">
        <v>1</v>
      </c>
      <c r="S17" s="10"/>
      <c r="T17" s="9">
        <v>1</v>
      </c>
      <c r="U17" s="9"/>
      <c r="V17" s="11">
        <f t="shared" si="2"/>
        <v>10</v>
      </c>
    </row>
    <row r="18" spans="1:22" x14ac:dyDescent="0.25">
      <c r="A18" s="4" t="str">
        <f t="shared" si="0"/>
        <v>Московский</v>
      </c>
      <c r="B18" s="12" t="str">
        <f t="shared" si="1"/>
        <v>ГБОУ СОШ №351</v>
      </c>
      <c r="C18" s="6">
        <f t="shared" si="1"/>
        <v>11351</v>
      </c>
      <c r="D18" s="6" t="str">
        <f t="shared" si="1"/>
        <v>СОШ с углуб.</v>
      </c>
      <c r="E18" s="8" t="str">
        <f t="shared" si="1"/>
        <v>2а</v>
      </c>
      <c r="F18" s="8">
        <f t="shared" si="1"/>
        <v>138</v>
      </c>
      <c r="G18" s="8">
        <f t="shared" si="1"/>
        <v>130</v>
      </c>
      <c r="H18" s="9"/>
      <c r="I18" s="9">
        <v>2</v>
      </c>
      <c r="J18" s="10">
        <v>1</v>
      </c>
      <c r="K18" s="10"/>
      <c r="L18" s="9">
        <v>2</v>
      </c>
      <c r="M18" s="9"/>
      <c r="N18" s="10">
        <v>1</v>
      </c>
      <c r="O18" s="10"/>
      <c r="P18" s="9"/>
      <c r="Q18" s="9">
        <v>2</v>
      </c>
      <c r="R18" s="10">
        <v>1</v>
      </c>
      <c r="S18" s="10"/>
      <c r="T18" s="9">
        <v>2</v>
      </c>
      <c r="U18" s="9"/>
      <c r="V18" s="11">
        <f t="shared" si="2"/>
        <v>11</v>
      </c>
    </row>
    <row r="19" spans="1:22" x14ac:dyDescent="0.25">
      <c r="A19" s="4" t="str">
        <f t="shared" si="0"/>
        <v>Московский</v>
      </c>
      <c r="B19" s="12" t="str">
        <f t="shared" si="1"/>
        <v>ГБОУ СОШ №351</v>
      </c>
      <c r="C19" s="6">
        <f t="shared" si="1"/>
        <v>11351</v>
      </c>
      <c r="D19" s="6" t="str">
        <f t="shared" si="1"/>
        <v>СОШ с углуб.</v>
      </c>
      <c r="E19" s="8" t="str">
        <f t="shared" si="1"/>
        <v>2а</v>
      </c>
      <c r="F19" s="8">
        <f t="shared" si="1"/>
        <v>138</v>
      </c>
      <c r="G19" s="8">
        <f t="shared" si="1"/>
        <v>130</v>
      </c>
      <c r="H19" s="9"/>
      <c r="I19" s="9">
        <v>2</v>
      </c>
      <c r="J19" s="10">
        <v>1</v>
      </c>
      <c r="K19" s="10"/>
      <c r="L19" s="9"/>
      <c r="M19" s="9">
        <v>2</v>
      </c>
      <c r="N19" s="10">
        <v>1</v>
      </c>
      <c r="O19" s="10"/>
      <c r="P19" s="9">
        <v>2</v>
      </c>
      <c r="Q19" s="9"/>
      <c r="R19" s="10">
        <v>1</v>
      </c>
      <c r="S19" s="10"/>
      <c r="T19" s="9"/>
      <c r="U19" s="9">
        <v>2</v>
      </c>
      <c r="V19" s="11">
        <f t="shared" si="2"/>
        <v>11</v>
      </c>
    </row>
    <row r="20" spans="1:22" x14ac:dyDescent="0.25">
      <c r="A20" s="4" t="str">
        <f t="shared" si="0"/>
        <v>Московский</v>
      </c>
      <c r="B20" s="12" t="str">
        <f t="shared" si="1"/>
        <v>ГБОУ СОШ №351</v>
      </c>
      <c r="C20" s="6">
        <f t="shared" si="1"/>
        <v>11351</v>
      </c>
      <c r="D20" s="6" t="str">
        <f t="shared" si="1"/>
        <v>СОШ с углуб.</v>
      </c>
      <c r="E20" s="8" t="str">
        <f t="shared" si="1"/>
        <v>2а</v>
      </c>
      <c r="F20" s="8">
        <f t="shared" si="1"/>
        <v>138</v>
      </c>
      <c r="G20" s="8">
        <f t="shared" si="1"/>
        <v>130</v>
      </c>
      <c r="H20" s="9"/>
      <c r="I20" s="9">
        <v>2</v>
      </c>
      <c r="J20" s="10">
        <v>1</v>
      </c>
      <c r="K20" s="10"/>
      <c r="L20" s="9"/>
      <c r="M20" s="9">
        <v>2</v>
      </c>
      <c r="N20" s="10">
        <v>1</v>
      </c>
      <c r="O20" s="10"/>
      <c r="P20" s="9">
        <v>0</v>
      </c>
      <c r="Q20" s="9"/>
      <c r="R20" s="10">
        <v>1</v>
      </c>
      <c r="S20" s="10"/>
      <c r="T20" s="9">
        <v>2</v>
      </c>
      <c r="U20" s="9"/>
      <c r="V20" s="11">
        <f t="shared" si="2"/>
        <v>9</v>
      </c>
    </row>
    <row r="21" spans="1:22" x14ac:dyDescent="0.25">
      <c r="A21" s="4" t="str">
        <f t="shared" si="0"/>
        <v>Московский</v>
      </c>
      <c r="B21" s="12" t="str">
        <f t="shared" ref="B21:G21" si="3">B20</f>
        <v>ГБОУ СОШ №351</v>
      </c>
      <c r="C21" s="6">
        <f t="shared" si="3"/>
        <v>11351</v>
      </c>
      <c r="D21" s="6" t="str">
        <f t="shared" si="3"/>
        <v>СОШ с углуб.</v>
      </c>
      <c r="E21" s="8" t="str">
        <f t="shared" si="3"/>
        <v>2а</v>
      </c>
      <c r="F21" s="8">
        <f t="shared" si="3"/>
        <v>138</v>
      </c>
      <c r="G21" s="8">
        <f t="shared" si="3"/>
        <v>130</v>
      </c>
      <c r="H21" s="9"/>
      <c r="I21" s="9">
        <v>2</v>
      </c>
      <c r="J21" s="10">
        <v>1</v>
      </c>
      <c r="K21" s="10"/>
      <c r="L21" s="9">
        <v>2</v>
      </c>
      <c r="M21" s="9"/>
      <c r="N21" s="10">
        <v>1</v>
      </c>
      <c r="O21" s="10"/>
      <c r="P21" s="9"/>
      <c r="Q21" s="9">
        <v>2</v>
      </c>
      <c r="R21" s="10">
        <v>0</v>
      </c>
      <c r="S21" s="10"/>
      <c r="T21" s="9"/>
      <c r="U21" s="9">
        <v>2</v>
      </c>
      <c r="V21" s="11">
        <f t="shared" si="2"/>
        <v>10</v>
      </c>
    </row>
    <row r="22" spans="1:22" x14ac:dyDescent="0.25">
      <c r="A22" s="4" t="str">
        <f t="shared" ref="A22:G37" si="4">A21</f>
        <v>Московский</v>
      </c>
      <c r="B22" s="12" t="str">
        <f t="shared" si="4"/>
        <v>ГБОУ СОШ №351</v>
      </c>
      <c r="C22" s="6">
        <f t="shared" si="4"/>
        <v>11351</v>
      </c>
      <c r="D22" s="6" t="str">
        <f t="shared" si="4"/>
        <v>СОШ с углуб.</v>
      </c>
      <c r="E22" s="8" t="str">
        <f t="shared" si="4"/>
        <v>2а</v>
      </c>
      <c r="F22" s="8">
        <f t="shared" si="4"/>
        <v>138</v>
      </c>
      <c r="G22" s="8">
        <f t="shared" si="4"/>
        <v>130</v>
      </c>
      <c r="H22" s="9"/>
      <c r="I22" s="9">
        <v>2</v>
      </c>
      <c r="J22" s="10"/>
      <c r="K22" s="10">
        <v>1</v>
      </c>
      <c r="L22" s="9">
        <v>2</v>
      </c>
      <c r="M22" s="9"/>
      <c r="N22" s="10">
        <v>1</v>
      </c>
      <c r="O22" s="10"/>
      <c r="P22" s="9"/>
      <c r="Q22" s="9">
        <v>2</v>
      </c>
      <c r="R22" s="10">
        <v>1</v>
      </c>
      <c r="S22" s="10"/>
      <c r="T22" s="9">
        <v>2</v>
      </c>
      <c r="U22" s="9"/>
      <c r="V22" s="11">
        <f t="shared" si="2"/>
        <v>11</v>
      </c>
    </row>
    <row r="23" spans="1:22" x14ac:dyDescent="0.25">
      <c r="A23" s="4" t="str">
        <f t="shared" si="4"/>
        <v>Московский</v>
      </c>
      <c r="B23" s="12" t="str">
        <f t="shared" si="4"/>
        <v>ГБОУ СОШ №351</v>
      </c>
      <c r="C23" s="6">
        <f t="shared" si="4"/>
        <v>11351</v>
      </c>
      <c r="D23" s="6" t="str">
        <f t="shared" si="4"/>
        <v>СОШ с углуб.</v>
      </c>
      <c r="E23" s="8" t="str">
        <f t="shared" si="4"/>
        <v>2а</v>
      </c>
      <c r="F23" s="8">
        <f t="shared" si="4"/>
        <v>138</v>
      </c>
      <c r="G23" s="8">
        <f t="shared" si="4"/>
        <v>130</v>
      </c>
      <c r="H23" s="9">
        <v>2</v>
      </c>
      <c r="I23" s="9"/>
      <c r="J23" s="10">
        <v>1</v>
      </c>
      <c r="K23" s="10"/>
      <c r="L23" s="9">
        <v>2</v>
      </c>
      <c r="M23" s="9"/>
      <c r="N23" s="10">
        <v>1</v>
      </c>
      <c r="O23" s="10"/>
      <c r="P23" s="9">
        <v>2</v>
      </c>
      <c r="Q23" s="9"/>
      <c r="R23" s="10">
        <v>1</v>
      </c>
      <c r="S23" s="10"/>
      <c r="T23" s="9">
        <v>2</v>
      </c>
      <c r="U23" s="9"/>
      <c r="V23" s="11">
        <f t="shared" si="2"/>
        <v>11</v>
      </c>
    </row>
    <row r="24" spans="1:22" x14ac:dyDescent="0.25">
      <c r="A24" s="4" t="str">
        <f t="shared" si="4"/>
        <v>Московский</v>
      </c>
      <c r="B24" s="12" t="str">
        <f t="shared" si="4"/>
        <v>ГБОУ СОШ №351</v>
      </c>
      <c r="C24" s="6">
        <f t="shared" si="4"/>
        <v>11351</v>
      </c>
      <c r="D24" s="6" t="str">
        <f t="shared" si="4"/>
        <v>СОШ с углуб.</v>
      </c>
      <c r="E24" s="8" t="str">
        <f t="shared" si="4"/>
        <v>2а</v>
      </c>
      <c r="F24" s="8">
        <f t="shared" si="4"/>
        <v>138</v>
      </c>
      <c r="G24" s="8">
        <f t="shared" si="4"/>
        <v>130</v>
      </c>
      <c r="H24" s="9"/>
      <c r="I24" s="9">
        <v>2</v>
      </c>
      <c r="J24" s="10">
        <v>1</v>
      </c>
      <c r="K24" s="10"/>
      <c r="L24" s="9">
        <v>2</v>
      </c>
      <c r="M24" s="9"/>
      <c r="N24" s="10">
        <v>1</v>
      </c>
      <c r="O24" s="10"/>
      <c r="P24" s="9"/>
      <c r="Q24" s="9">
        <v>2</v>
      </c>
      <c r="R24" s="10">
        <v>1</v>
      </c>
      <c r="S24" s="10"/>
      <c r="T24" s="9"/>
      <c r="U24" s="9">
        <v>2</v>
      </c>
      <c r="V24" s="11">
        <f t="shared" si="2"/>
        <v>11</v>
      </c>
    </row>
    <row r="25" spans="1:22" x14ac:dyDescent="0.25">
      <c r="A25" s="4" t="str">
        <f t="shared" si="4"/>
        <v>Московский</v>
      </c>
      <c r="B25" s="12" t="str">
        <f t="shared" si="4"/>
        <v>ГБОУ СОШ №351</v>
      </c>
      <c r="C25" s="6">
        <f t="shared" si="4"/>
        <v>11351</v>
      </c>
      <c r="D25" s="6" t="str">
        <f t="shared" si="4"/>
        <v>СОШ с углуб.</v>
      </c>
      <c r="E25" s="8" t="str">
        <f t="shared" si="4"/>
        <v>2а</v>
      </c>
      <c r="F25" s="8">
        <f t="shared" si="4"/>
        <v>138</v>
      </c>
      <c r="G25" s="8">
        <f t="shared" si="4"/>
        <v>130</v>
      </c>
      <c r="H25" s="9">
        <v>2</v>
      </c>
      <c r="I25" s="9"/>
      <c r="J25" s="10"/>
      <c r="K25" s="10">
        <v>1</v>
      </c>
      <c r="L25" s="9"/>
      <c r="M25" s="9">
        <v>2</v>
      </c>
      <c r="N25" s="10">
        <v>1</v>
      </c>
      <c r="O25" s="10"/>
      <c r="P25" s="9">
        <v>2</v>
      </c>
      <c r="Q25" s="9"/>
      <c r="R25" s="10">
        <v>1</v>
      </c>
      <c r="S25" s="10"/>
      <c r="T25" s="9"/>
      <c r="U25" s="9">
        <v>2</v>
      </c>
      <c r="V25" s="11">
        <f t="shared" si="2"/>
        <v>11</v>
      </c>
    </row>
    <row r="26" spans="1:22" x14ac:dyDescent="0.25">
      <c r="A26" s="4" t="str">
        <f t="shared" si="4"/>
        <v>Московский</v>
      </c>
      <c r="B26" s="12" t="str">
        <f t="shared" si="4"/>
        <v>ГБОУ СОШ №351</v>
      </c>
      <c r="C26" s="6">
        <f t="shared" si="4"/>
        <v>11351</v>
      </c>
      <c r="D26" s="6" t="str">
        <f t="shared" si="4"/>
        <v>СОШ с углуб.</v>
      </c>
      <c r="E26" s="8" t="str">
        <f t="shared" si="4"/>
        <v>2а</v>
      </c>
      <c r="F26" s="8">
        <f t="shared" si="4"/>
        <v>138</v>
      </c>
      <c r="G26" s="8">
        <f t="shared" si="4"/>
        <v>130</v>
      </c>
      <c r="H26" s="9">
        <v>2</v>
      </c>
      <c r="I26" s="9"/>
      <c r="J26" s="10">
        <v>1</v>
      </c>
      <c r="K26" s="10"/>
      <c r="L26" s="9"/>
      <c r="M26" s="9">
        <v>1</v>
      </c>
      <c r="N26" s="10"/>
      <c r="O26" s="10">
        <v>1</v>
      </c>
      <c r="P26" s="9">
        <v>2</v>
      </c>
      <c r="Q26" s="9"/>
      <c r="R26" s="10">
        <v>1</v>
      </c>
      <c r="S26" s="10"/>
      <c r="T26" s="9">
        <v>1</v>
      </c>
      <c r="U26" s="9"/>
      <c r="V26" s="11">
        <f t="shared" si="2"/>
        <v>9</v>
      </c>
    </row>
    <row r="27" spans="1:22" x14ac:dyDescent="0.25">
      <c r="A27" s="4" t="str">
        <f t="shared" si="4"/>
        <v>Московский</v>
      </c>
      <c r="B27" s="12" t="str">
        <f t="shared" si="4"/>
        <v>ГБОУ СОШ №351</v>
      </c>
      <c r="C27" s="6">
        <f t="shared" si="4"/>
        <v>11351</v>
      </c>
      <c r="D27" s="6" t="str">
        <f t="shared" si="4"/>
        <v>СОШ с углуб.</v>
      </c>
      <c r="E27" s="8" t="str">
        <f t="shared" si="4"/>
        <v>2а</v>
      </c>
      <c r="F27" s="8">
        <f t="shared" si="4"/>
        <v>138</v>
      </c>
      <c r="G27" s="8">
        <f t="shared" si="4"/>
        <v>130</v>
      </c>
      <c r="H27" s="9"/>
      <c r="I27" s="9">
        <v>2</v>
      </c>
      <c r="J27" s="10">
        <v>1</v>
      </c>
      <c r="K27" s="10"/>
      <c r="L27" s="9">
        <v>2</v>
      </c>
      <c r="M27" s="9"/>
      <c r="N27" s="10"/>
      <c r="O27" s="10">
        <v>0</v>
      </c>
      <c r="P27" s="9">
        <v>2</v>
      </c>
      <c r="Q27" s="9"/>
      <c r="R27" s="10">
        <v>1</v>
      </c>
      <c r="S27" s="10"/>
      <c r="T27" s="9"/>
      <c r="U27" s="9">
        <v>2</v>
      </c>
      <c r="V27" s="11">
        <f t="shared" si="2"/>
        <v>10</v>
      </c>
    </row>
    <row r="28" spans="1:22" x14ac:dyDescent="0.25">
      <c r="A28" s="4" t="str">
        <f t="shared" si="4"/>
        <v>Московский</v>
      </c>
      <c r="B28" s="12" t="str">
        <f t="shared" si="4"/>
        <v>ГБОУ СОШ №351</v>
      </c>
      <c r="C28" s="6">
        <f t="shared" si="4"/>
        <v>11351</v>
      </c>
      <c r="D28" s="6" t="str">
        <f t="shared" si="4"/>
        <v>СОШ с углуб.</v>
      </c>
      <c r="E28" s="8" t="str">
        <f t="shared" si="4"/>
        <v>2а</v>
      </c>
      <c r="F28" s="8">
        <f t="shared" si="4"/>
        <v>138</v>
      </c>
      <c r="G28" s="8">
        <f t="shared" si="4"/>
        <v>130</v>
      </c>
      <c r="H28" s="9">
        <v>2</v>
      </c>
      <c r="I28" s="9"/>
      <c r="J28" s="10">
        <v>1</v>
      </c>
      <c r="K28" s="10"/>
      <c r="L28" s="9"/>
      <c r="M28" s="9">
        <v>1</v>
      </c>
      <c r="N28" s="10"/>
      <c r="O28" s="10">
        <v>1</v>
      </c>
      <c r="P28" s="9">
        <v>2</v>
      </c>
      <c r="Q28" s="9"/>
      <c r="R28" s="10">
        <v>1</v>
      </c>
      <c r="S28" s="10"/>
      <c r="T28" s="9">
        <v>1</v>
      </c>
      <c r="U28" s="9"/>
      <c r="V28" s="11">
        <f t="shared" si="2"/>
        <v>9</v>
      </c>
    </row>
    <row r="29" spans="1:22" x14ac:dyDescent="0.25">
      <c r="A29" s="4" t="str">
        <f t="shared" si="4"/>
        <v>Московский</v>
      </c>
      <c r="B29" s="12" t="str">
        <f t="shared" si="4"/>
        <v>ГБОУ СОШ №351</v>
      </c>
      <c r="C29" s="6">
        <f t="shared" si="4"/>
        <v>11351</v>
      </c>
      <c r="D29" s="6" t="str">
        <f t="shared" si="4"/>
        <v>СОШ с углуб.</v>
      </c>
      <c r="E29" s="8" t="str">
        <f t="shared" si="4"/>
        <v>2а</v>
      </c>
      <c r="F29" s="8">
        <f t="shared" si="4"/>
        <v>138</v>
      </c>
      <c r="G29" s="8">
        <f t="shared" si="4"/>
        <v>130</v>
      </c>
      <c r="H29" s="9"/>
      <c r="I29" s="9">
        <v>2</v>
      </c>
      <c r="J29" s="10">
        <v>1</v>
      </c>
      <c r="K29" s="10"/>
      <c r="L29" s="9"/>
      <c r="M29" s="9">
        <v>2</v>
      </c>
      <c r="N29" s="10">
        <v>1</v>
      </c>
      <c r="O29" s="10"/>
      <c r="P29" s="9"/>
      <c r="Q29" s="9">
        <v>2</v>
      </c>
      <c r="R29" s="10">
        <v>1</v>
      </c>
      <c r="S29" s="10"/>
      <c r="T29" s="9"/>
      <c r="U29" s="9">
        <v>2</v>
      </c>
      <c r="V29" s="11">
        <f t="shared" si="2"/>
        <v>11</v>
      </c>
    </row>
    <row r="30" spans="1:22" x14ac:dyDescent="0.25">
      <c r="A30" s="4" t="str">
        <f t="shared" si="4"/>
        <v>Московский</v>
      </c>
      <c r="B30" s="12" t="str">
        <f t="shared" si="4"/>
        <v>ГБОУ СОШ №351</v>
      </c>
      <c r="C30" s="6">
        <f t="shared" si="4"/>
        <v>11351</v>
      </c>
      <c r="D30" s="6" t="str">
        <f t="shared" si="4"/>
        <v>СОШ с углуб.</v>
      </c>
      <c r="E30" s="8" t="str">
        <f t="shared" si="4"/>
        <v>2а</v>
      </c>
      <c r="F30" s="8">
        <f t="shared" si="4"/>
        <v>138</v>
      </c>
      <c r="G30" s="8">
        <f t="shared" si="4"/>
        <v>130</v>
      </c>
      <c r="H30" s="9"/>
      <c r="I30" s="9">
        <v>2</v>
      </c>
      <c r="J30" s="10">
        <v>1</v>
      </c>
      <c r="K30" s="10"/>
      <c r="L30" s="9">
        <v>2</v>
      </c>
      <c r="M30" s="9"/>
      <c r="N30" s="10">
        <v>1</v>
      </c>
      <c r="O30" s="10"/>
      <c r="P30" s="9"/>
      <c r="Q30" s="9">
        <v>2</v>
      </c>
      <c r="R30" s="10">
        <v>1</v>
      </c>
      <c r="S30" s="10"/>
      <c r="T30" s="9"/>
      <c r="U30" s="9">
        <v>1</v>
      </c>
      <c r="V30" s="11">
        <f t="shared" si="2"/>
        <v>10</v>
      </c>
    </row>
    <row r="31" spans="1:22" x14ac:dyDescent="0.25">
      <c r="A31" s="4" t="str">
        <f t="shared" si="4"/>
        <v>Московский</v>
      </c>
      <c r="B31" s="12" t="str">
        <f t="shared" si="4"/>
        <v>ГБОУ СОШ №351</v>
      </c>
      <c r="C31" s="6">
        <f t="shared" si="4"/>
        <v>11351</v>
      </c>
      <c r="D31" s="6" t="str">
        <f t="shared" si="4"/>
        <v>СОШ с углуб.</v>
      </c>
      <c r="E31" s="8" t="str">
        <f t="shared" si="4"/>
        <v>2а</v>
      </c>
      <c r="F31" s="8">
        <f t="shared" si="4"/>
        <v>138</v>
      </c>
      <c r="G31" s="8">
        <f t="shared" si="4"/>
        <v>130</v>
      </c>
      <c r="H31" s="9"/>
      <c r="I31" s="9">
        <v>2</v>
      </c>
      <c r="J31" s="10">
        <v>1</v>
      </c>
      <c r="K31" s="10"/>
      <c r="L31" s="9">
        <v>2</v>
      </c>
      <c r="M31" s="9"/>
      <c r="N31" s="10">
        <v>1</v>
      </c>
      <c r="O31" s="10"/>
      <c r="P31" s="9"/>
      <c r="Q31" s="9">
        <v>2</v>
      </c>
      <c r="R31" s="10">
        <v>1</v>
      </c>
      <c r="S31" s="10"/>
      <c r="T31" s="9">
        <v>1</v>
      </c>
      <c r="U31" s="9"/>
      <c r="V31" s="11">
        <f t="shared" si="2"/>
        <v>10</v>
      </c>
    </row>
    <row r="32" spans="1:22" x14ac:dyDescent="0.25">
      <c r="A32" s="4" t="str">
        <f t="shared" si="4"/>
        <v>Московский</v>
      </c>
      <c r="B32" s="12" t="str">
        <f t="shared" si="4"/>
        <v>ГБОУ СОШ №351</v>
      </c>
      <c r="C32" s="6">
        <f t="shared" si="4"/>
        <v>11351</v>
      </c>
      <c r="D32" s="6" t="str">
        <f t="shared" si="4"/>
        <v>СОШ с углуб.</v>
      </c>
      <c r="E32" s="8" t="str">
        <f t="shared" si="4"/>
        <v>2а</v>
      </c>
      <c r="F32" s="8">
        <f t="shared" si="4"/>
        <v>138</v>
      </c>
      <c r="G32" s="8">
        <f t="shared" si="4"/>
        <v>130</v>
      </c>
      <c r="H32" s="9"/>
      <c r="I32" s="9">
        <v>2</v>
      </c>
      <c r="J32" s="10">
        <v>1</v>
      </c>
      <c r="K32" s="10"/>
      <c r="L32" s="9">
        <v>2</v>
      </c>
      <c r="M32" s="9"/>
      <c r="N32" s="10">
        <v>1</v>
      </c>
      <c r="O32" s="10"/>
      <c r="P32" s="9">
        <v>2</v>
      </c>
      <c r="Q32" s="9"/>
      <c r="R32" s="10"/>
      <c r="S32" s="10">
        <v>0</v>
      </c>
      <c r="T32" s="9">
        <v>2</v>
      </c>
      <c r="U32" s="9"/>
      <c r="V32" s="11">
        <f t="shared" si="2"/>
        <v>10</v>
      </c>
    </row>
    <row r="33" spans="1:22" x14ac:dyDescent="0.25">
      <c r="A33" s="4" t="str">
        <f t="shared" si="4"/>
        <v>Московский</v>
      </c>
      <c r="B33" s="12" t="str">
        <f t="shared" si="4"/>
        <v>ГБОУ СОШ №351</v>
      </c>
      <c r="C33" s="6">
        <f t="shared" si="4"/>
        <v>11351</v>
      </c>
      <c r="D33" s="6" t="str">
        <f t="shared" si="4"/>
        <v>СОШ с углуб.</v>
      </c>
      <c r="E33" s="8" t="str">
        <f t="shared" si="4"/>
        <v>2а</v>
      </c>
      <c r="F33" s="8">
        <f t="shared" si="4"/>
        <v>138</v>
      </c>
      <c r="G33" s="8">
        <f t="shared" si="4"/>
        <v>130</v>
      </c>
      <c r="H33" s="9">
        <v>2</v>
      </c>
      <c r="I33" s="9"/>
      <c r="J33" s="10">
        <v>1</v>
      </c>
      <c r="K33" s="10"/>
      <c r="L33" s="9"/>
      <c r="M33" s="9">
        <v>2</v>
      </c>
      <c r="N33" s="10">
        <v>1</v>
      </c>
      <c r="O33" s="10"/>
      <c r="P33" s="9"/>
      <c r="Q33" s="9">
        <v>2</v>
      </c>
      <c r="R33" s="10"/>
      <c r="S33" s="10">
        <v>1</v>
      </c>
      <c r="T33" s="9">
        <v>2</v>
      </c>
      <c r="U33" s="9"/>
      <c r="V33" s="11">
        <f t="shared" si="2"/>
        <v>11</v>
      </c>
    </row>
    <row r="34" spans="1:22" x14ac:dyDescent="0.25">
      <c r="A34" s="4" t="str">
        <f t="shared" si="4"/>
        <v>Московский</v>
      </c>
      <c r="B34" s="12" t="str">
        <f t="shared" si="4"/>
        <v>ГБОУ СОШ №351</v>
      </c>
      <c r="C34" s="6">
        <f t="shared" si="4"/>
        <v>11351</v>
      </c>
      <c r="D34" s="6" t="str">
        <f t="shared" si="4"/>
        <v>СОШ с углуб.</v>
      </c>
      <c r="E34" s="8" t="str">
        <f t="shared" si="4"/>
        <v>2а</v>
      </c>
      <c r="F34" s="8">
        <f t="shared" si="4"/>
        <v>138</v>
      </c>
      <c r="G34" s="8">
        <f t="shared" si="4"/>
        <v>130</v>
      </c>
      <c r="H34" s="9">
        <v>2</v>
      </c>
      <c r="I34" s="9"/>
      <c r="J34" s="10">
        <v>1</v>
      </c>
      <c r="K34" s="10"/>
      <c r="L34" s="9"/>
      <c r="M34" s="9">
        <v>1</v>
      </c>
      <c r="N34" s="10">
        <v>0</v>
      </c>
      <c r="O34" s="10"/>
      <c r="P34" s="9"/>
      <c r="Q34" s="9">
        <v>2</v>
      </c>
      <c r="R34" s="10">
        <v>1</v>
      </c>
      <c r="S34" s="10"/>
      <c r="T34" s="9">
        <v>2</v>
      </c>
      <c r="U34" s="9"/>
      <c r="V34" s="11">
        <f t="shared" si="2"/>
        <v>9</v>
      </c>
    </row>
    <row r="35" spans="1:22" x14ac:dyDescent="0.25">
      <c r="A35" s="4" t="str">
        <f t="shared" si="4"/>
        <v>Московский</v>
      </c>
      <c r="B35" s="12" t="str">
        <f t="shared" si="4"/>
        <v>ГБОУ СОШ №351</v>
      </c>
      <c r="C35" s="6">
        <f t="shared" si="4"/>
        <v>11351</v>
      </c>
      <c r="D35" s="6" t="str">
        <f t="shared" si="4"/>
        <v>СОШ с углуб.</v>
      </c>
      <c r="E35" s="8" t="str">
        <f t="shared" si="4"/>
        <v>2а</v>
      </c>
      <c r="F35" s="8">
        <f t="shared" si="4"/>
        <v>138</v>
      </c>
      <c r="G35" s="8">
        <f t="shared" si="4"/>
        <v>130</v>
      </c>
      <c r="H35" s="9"/>
      <c r="I35" s="9">
        <v>2</v>
      </c>
      <c r="J35" s="10">
        <v>1</v>
      </c>
      <c r="K35" s="10"/>
      <c r="L35" s="9">
        <v>2</v>
      </c>
      <c r="M35" s="9"/>
      <c r="N35" s="10">
        <v>1</v>
      </c>
      <c r="O35" s="10"/>
      <c r="P35" s="9"/>
      <c r="Q35" s="9">
        <v>2</v>
      </c>
      <c r="R35" s="10">
        <v>1</v>
      </c>
      <c r="S35" s="10"/>
      <c r="T35" s="9"/>
      <c r="U35" s="9">
        <v>2</v>
      </c>
      <c r="V35" s="11">
        <f t="shared" si="2"/>
        <v>11</v>
      </c>
    </row>
    <row r="36" spans="1:22" x14ac:dyDescent="0.25">
      <c r="A36" s="4" t="str">
        <f t="shared" si="4"/>
        <v>Московский</v>
      </c>
      <c r="B36" s="12" t="str">
        <f t="shared" si="4"/>
        <v>ГБОУ СОШ №351</v>
      </c>
      <c r="C36" s="6">
        <f t="shared" si="4"/>
        <v>11351</v>
      </c>
      <c r="D36" s="6" t="str">
        <f t="shared" si="4"/>
        <v>СОШ с углуб.</v>
      </c>
      <c r="E36" s="8" t="str">
        <f t="shared" si="4"/>
        <v>2а</v>
      </c>
      <c r="F36" s="8">
        <f t="shared" si="4"/>
        <v>138</v>
      </c>
      <c r="G36" s="8">
        <f t="shared" si="4"/>
        <v>130</v>
      </c>
      <c r="H36" s="9"/>
      <c r="I36" s="9">
        <v>2</v>
      </c>
      <c r="J36" s="10"/>
      <c r="K36" s="10">
        <v>1</v>
      </c>
      <c r="L36" s="9"/>
      <c r="M36" s="9">
        <v>1</v>
      </c>
      <c r="N36" s="10">
        <v>1</v>
      </c>
      <c r="O36" s="10"/>
      <c r="P36" s="9"/>
      <c r="Q36" s="9">
        <v>2</v>
      </c>
      <c r="R36" s="10">
        <v>1</v>
      </c>
      <c r="S36" s="10"/>
      <c r="T36" s="9"/>
      <c r="U36" s="9">
        <v>2</v>
      </c>
      <c r="V36" s="11">
        <f t="shared" si="2"/>
        <v>10</v>
      </c>
    </row>
    <row r="37" spans="1:22" x14ac:dyDescent="0.25">
      <c r="A37" s="4" t="str">
        <f t="shared" si="4"/>
        <v>Московский</v>
      </c>
      <c r="B37" s="12" t="str">
        <f t="shared" si="4"/>
        <v>ГБОУ СОШ №351</v>
      </c>
      <c r="C37" s="6">
        <f t="shared" si="4"/>
        <v>11351</v>
      </c>
      <c r="D37" s="6" t="str">
        <f t="shared" si="4"/>
        <v>СОШ с углуб.</v>
      </c>
      <c r="E37" s="8" t="str">
        <f t="shared" si="4"/>
        <v>2а</v>
      </c>
      <c r="F37" s="8">
        <f t="shared" si="4"/>
        <v>138</v>
      </c>
      <c r="G37" s="8">
        <f t="shared" si="4"/>
        <v>130</v>
      </c>
      <c r="H37" s="9"/>
      <c r="I37" s="9">
        <v>2</v>
      </c>
      <c r="J37" s="10">
        <v>1</v>
      </c>
      <c r="K37" s="10"/>
      <c r="L37" s="9"/>
      <c r="M37" s="9">
        <v>1</v>
      </c>
      <c r="N37" s="10"/>
      <c r="O37" s="10">
        <v>0</v>
      </c>
      <c r="P37" s="9">
        <v>2</v>
      </c>
      <c r="Q37" s="9"/>
      <c r="R37" s="10">
        <v>1</v>
      </c>
      <c r="S37" s="10"/>
      <c r="T37" s="9">
        <v>2</v>
      </c>
      <c r="U37" s="9"/>
      <c r="V37" s="11">
        <f t="shared" si="2"/>
        <v>9</v>
      </c>
    </row>
    <row r="38" spans="1:22" x14ac:dyDescent="0.25">
      <c r="A38" s="4" t="str">
        <f t="shared" ref="A38:D53" si="5">A37</f>
        <v>Московский</v>
      </c>
      <c r="B38" s="12" t="str">
        <f t="shared" si="5"/>
        <v>ГБОУ СОШ №351</v>
      </c>
      <c r="C38" s="6">
        <f t="shared" si="5"/>
        <v>11351</v>
      </c>
      <c r="D38" s="6" t="str">
        <f t="shared" si="5"/>
        <v>СОШ с углуб.</v>
      </c>
      <c r="E38" s="13" t="s">
        <v>23</v>
      </c>
      <c r="F38" s="8">
        <f t="shared" ref="E38:G53" si="6">F37</f>
        <v>138</v>
      </c>
      <c r="G38" s="8">
        <f t="shared" si="6"/>
        <v>130</v>
      </c>
      <c r="H38" s="9"/>
      <c r="I38" s="9">
        <v>2</v>
      </c>
      <c r="J38" s="10">
        <v>1</v>
      </c>
      <c r="K38" s="10"/>
      <c r="L38" s="9">
        <v>2</v>
      </c>
      <c r="M38" s="9"/>
      <c r="N38" s="10">
        <v>1</v>
      </c>
      <c r="O38" s="10"/>
      <c r="P38" s="9">
        <v>2</v>
      </c>
      <c r="Q38" s="9"/>
      <c r="R38" s="10">
        <v>1</v>
      </c>
      <c r="S38" s="10"/>
      <c r="T38" s="9">
        <v>1</v>
      </c>
      <c r="U38" s="9"/>
      <c r="V38" s="11">
        <f t="shared" si="2"/>
        <v>10</v>
      </c>
    </row>
    <row r="39" spans="1:22" x14ac:dyDescent="0.25">
      <c r="A39" s="4" t="str">
        <f t="shared" si="5"/>
        <v>Московский</v>
      </c>
      <c r="B39" s="12" t="str">
        <f t="shared" si="5"/>
        <v>ГБОУ СОШ №351</v>
      </c>
      <c r="C39" s="6">
        <f t="shared" si="5"/>
        <v>11351</v>
      </c>
      <c r="D39" s="6" t="str">
        <f t="shared" si="5"/>
        <v>СОШ с углуб.</v>
      </c>
      <c r="E39" s="8" t="str">
        <f t="shared" si="6"/>
        <v>2б</v>
      </c>
      <c r="F39" s="8">
        <f t="shared" si="6"/>
        <v>138</v>
      </c>
      <c r="G39" s="8">
        <f t="shared" si="6"/>
        <v>130</v>
      </c>
      <c r="H39" s="9">
        <v>2</v>
      </c>
      <c r="I39" s="9"/>
      <c r="J39" s="10"/>
      <c r="K39" s="10">
        <v>1</v>
      </c>
      <c r="L39" s="9">
        <v>2</v>
      </c>
      <c r="M39" s="9"/>
      <c r="N39" s="10">
        <v>1</v>
      </c>
      <c r="O39" s="10"/>
      <c r="P39" s="9">
        <v>2</v>
      </c>
      <c r="Q39" s="9"/>
      <c r="R39" s="10"/>
      <c r="S39" s="10">
        <v>1</v>
      </c>
      <c r="T39" s="9">
        <v>2</v>
      </c>
      <c r="U39" s="9"/>
      <c r="V39" s="11">
        <f t="shared" si="2"/>
        <v>11</v>
      </c>
    </row>
    <row r="40" spans="1:22" x14ac:dyDescent="0.25">
      <c r="A40" s="4" t="str">
        <f t="shared" si="5"/>
        <v>Московский</v>
      </c>
      <c r="B40" s="12" t="str">
        <f t="shared" si="5"/>
        <v>ГБОУ СОШ №351</v>
      </c>
      <c r="C40" s="6">
        <f t="shared" si="5"/>
        <v>11351</v>
      </c>
      <c r="D40" s="6" t="str">
        <f t="shared" si="5"/>
        <v>СОШ с углуб.</v>
      </c>
      <c r="E40" s="8" t="str">
        <f t="shared" si="6"/>
        <v>2б</v>
      </c>
      <c r="F40" s="8">
        <f t="shared" si="6"/>
        <v>138</v>
      </c>
      <c r="G40" s="8">
        <f t="shared" si="6"/>
        <v>130</v>
      </c>
      <c r="H40" s="9">
        <v>1</v>
      </c>
      <c r="I40" s="9"/>
      <c r="J40" s="10">
        <v>1</v>
      </c>
      <c r="K40" s="10"/>
      <c r="L40" s="9">
        <v>2</v>
      </c>
      <c r="M40" s="9"/>
      <c r="N40" s="10"/>
      <c r="O40" s="10">
        <v>1</v>
      </c>
      <c r="P40" s="9">
        <v>2</v>
      </c>
      <c r="Q40" s="9"/>
      <c r="R40" s="10">
        <v>1</v>
      </c>
      <c r="S40" s="10"/>
      <c r="T40" s="9">
        <v>0</v>
      </c>
      <c r="U40" s="9"/>
      <c r="V40" s="11">
        <f t="shared" si="2"/>
        <v>8</v>
      </c>
    </row>
    <row r="41" spans="1:22" x14ac:dyDescent="0.25">
      <c r="A41" s="4" t="str">
        <f t="shared" si="5"/>
        <v>Московский</v>
      </c>
      <c r="B41" s="12" t="str">
        <f t="shared" si="5"/>
        <v>ГБОУ СОШ №351</v>
      </c>
      <c r="C41" s="6">
        <f t="shared" si="5"/>
        <v>11351</v>
      </c>
      <c r="D41" s="6" t="str">
        <f t="shared" si="5"/>
        <v>СОШ с углуб.</v>
      </c>
      <c r="E41" s="8" t="str">
        <f t="shared" si="6"/>
        <v>2б</v>
      </c>
      <c r="F41" s="8">
        <f t="shared" si="6"/>
        <v>138</v>
      </c>
      <c r="G41" s="8">
        <f t="shared" si="6"/>
        <v>130</v>
      </c>
      <c r="H41" s="9"/>
      <c r="I41" s="9">
        <v>2</v>
      </c>
      <c r="J41" s="10">
        <v>1</v>
      </c>
      <c r="K41" s="10"/>
      <c r="L41" s="9"/>
      <c r="M41" s="9">
        <v>2</v>
      </c>
      <c r="N41" s="10"/>
      <c r="O41" s="10">
        <v>1</v>
      </c>
      <c r="P41" s="9">
        <v>2</v>
      </c>
      <c r="Q41" s="9"/>
      <c r="R41" s="10">
        <v>1</v>
      </c>
      <c r="S41" s="10"/>
      <c r="T41" s="9">
        <v>1</v>
      </c>
      <c r="U41" s="9"/>
      <c r="V41" s="11">
        <f t="shared" si="2"/>
        <v>10</v>
      </c>
    </row>
    <row r="42" spans="1:22" x14ac:dyDescent="0.25">
      <c r="A42" s="4" t="str">
        <f t="shared" si="5"/>
        <v>Московский</v>
      </c>
      <c r="B42" s="12" t="str">
        <f t="shared" si="5"/>
        <v>ГБОУ СОШ №351</v>
      </c>
      <c r="C42" s="6">
        <f t="shared" si="5"/>
        <v>11351</v>
      </c>
      <c r="D42" s="6" t="str">
        <f t="shared" si="5"/>
        <v>СОШ с углуб.</v>
      </c>
      <c r="E42" s="8" t="str">
        <f t="shared" si="6"/>
        <v>2б</v>
      </c>
      <c r="F42" s="8">
        <f t="shared" si="6"/>
        <v>138</v>
      </c>
      <c r="G42" s="8">
        <f t="shared" si="6"/>
        <v>130</v>
      </c>
      <c r="H42" s="9">
        <v>2</v>
      </c>
      <c r="I42" s="9"/>
      <c r="J42" s="10">
        <v>0</v>
      </c>
      <c r="K42" s="10"/>
      <c r="L42" s="9"/>
      <c r="M42" s="9">
        <v>2</v>
      </c>
      <c r="N42" s="10">
        <v>1</v>
      </c>
      <c r="O42" s="10"/>
      <c r="P42" s="9">
        <v>2</v>
      </c>
      <c r="Q42" s="9"/>
      <c r="R42" s="10">
        <v>1</v>
      </c>
      <c r="S42" s="10"/>
      <c r="T42" s="9">
        <v>1</v>
      </c>
      <c r="U42" s="9"/>
      <c r="V42" s="11">
        <f t="shared" si="2"/>
        <v>9</v>
      </c>
    </row>
    <row r="43" spans="1:22" x14ac:dyDescent="0.25">
      <c r="A43" s="4" t="str">
        <f t="shared" si="5"/>
        <v>Московский</v>
      </c>
      <c r="B43" s="12" t="str">
        <f t="shared" si="5"/>
        <v>ГБОУ СОШ №351</v>
      </c>
      <c r="C43" s="6">
        <f t="shared" si="5"/>
        <v>11351</v>
      </c>
      <c r="D43" s="6" t="str">
        <f t="shared" si="5"/>
        <v>СОШ с углуб.</v>
      </c>
      <c r="E43" s="8" t="str">
        <f t="shared" si="6"/>
        <v>2б</v>
      </c>
      <c r="F43" s="8">
        <f t="shared" si="6"/>
        <v>138</v>
      </c>
      <c r="G43" s="8">
        <f t="shared" si="6"/>
        <v>130</v>
      </c>
      <c r="H43" s="9">
        <v>1</v>
      </c>
      <c r="I43" s="9"/>
      <c r="J43" s="10">
        <v>1</v>
      </c>
      <c r="K43" s="10"/>
      <c r="L43" s="9"/>
      <c r="M43" s="9">
        <v>2</v>
      </c>
      <c r="N43" s="10"/>
      <c r="O43" s="10">
        <v>1</v>
      </c>
      <c r="P43" s="9">
        <v>0</v>
      </c>
      <c r="Q43" s="9"/>
      <c r="R43" s="10"/>
      <c r="S43" s="10">
        <v>0</v>
      </c>
      <c r="T43" s="9">
        <v>0</v>
      </c>
      <c r="U43" s="9"/>
      <c r="V43" s="11">
        <f t="shared" si="2"/>
        <v>5</v>
      </c>
    </row>
    <row r="44" spans="1:22" x14ac:dyDescent="0.25">
      <c r="A44" s="4" t="str">
        <f t="shared" si="5"/>
        <v>Московский</v>
      </c>
      <c r="B44" s="12" t="str">
        <f t="shared" si="5"/>
        <v>ГБОУ СОШ №351</v>
      </c>
      <c r="C44" s="6">
        <f t="shared" si="5"/>
        <v>11351</v>
      </c>
      <c r="D44" s="6" t="str">
        <f t="shared" si="5"/>
        <v>СОШ с углуб.</v>
      </c>
      <c r="E44" s="8" t="str">
        <f t="shared" si="6"/>
        <v>2б</v>
      </c>
      <c r="F44" s="8">
        <f t="shared" si="6"/>
        <v>138</v>
      </c>
      <c r="G44" s="8">
        <f t="shared" si="6"/>
        <v>130</v>
      </c>
      <c r="H44" s="9"/>
      <c r="I44" s="9">
        <v>2</v>
      </c>
      <c r="J44" s="10"/>
      <c r="K44" s="10">
        <v>1</v>
      </c>
      <c r="L44" s="9"/>
      <c r="M44" s="9">
        <v>2</v>
      </c>
      <c r="N44" s="10">
        <v>1</v>
      </c>
      <c r="O44" s="10"/>
      <c r="P44" s="9">
        <v>2</v>
      </c>
      <c r="Q44" s="9"/>
      <c r="R44" s="10">
        <v>1</v>
      </c>
      <c r="S44" s="10"/>
      <c r="T44" s="9">
        <v>2</v>
      </c>
      <c r="U44" s="9"/>
      <c r="V44" s="11">
        <f t="shared" si="2"/>
        <v>11</v>
      </c>
    </row>
    <row r="45" spans="1:22" x14ac:dyDescent="0.25">
      <c r="A45" s="4" t="str">
        <f t="shared" si="5"/>
        <v>Московский</v>
      </c>
      <c r="B45" s="12" t="str">
        <f t="shared" si="5"/>
        <v>ГБОУ СОШ №351</v>
      </c>
      <c r="C45" s="6">
        <f t="shared" si="5"/>
        <v>11351</v>
      </c>
      <c r="D45" s="6" t="str">
        <f t="shared" si="5"/>
        <v>СОШ с углуб.</v>
      </c>
      <c r="E45" s="8" t="str">
        <f t="shared" si="6"/>
        <v>2б</v>
      </c>
      <c r="F45" s="8">
        <f t="shared" si="6"/>
        <v>138</v>
      </c>
      <c r="G45" s="8">
        <f t="shared" si="6"/>
        <v>130</v>
      </c>
      <c r="H45" s="9">
        <v>2</v>
      </c>
      <c r="I45" s="9"/>
      <c r="J45" s="10">
        <v>1</v>
      </c>
      <c r="K45" s="10"/>
      <c r="L45" s="9">
        <v>2</v>
      </c>
      <c r="M45" s="9"/>
      <c r="N45" s="10">
        <v>1</v>
      </c>
      <c r="O45" s="10"/>
      <c r="P45" s="9">
        <v>2</v>
      </c>
      <c r="Q45" s="9"/>
      <c r="R45" s="10">
        <v>1</v>
      </c>
      <c r="S45" s="10"/>
      <c r="T45" s="9">
        <v>0</v>
      </c>
      <c r="U45" s="9"/>
      <c r="V45" s="11">
        <f t="shared" si="2"/>
        <v>9</v>
      </c>
    </row>
    <row r="46" spans="1:22" x14ac:dyDescent="0.25">
      <c r="A46" s="4" t="str">
        <f t="shared" si="5"/>
        <v>Московский</v>
      </c>
      <c r="B46" s="12" t="str">
        <f t="shared" si="5"/>
        <v>ГБОУ СОШ №351</v>
      </c>
      <c r="C46" s="6">
        <f t="shared" si="5"/>
        <v>11351</v>
      </c>
      <c r="D46" s="6" t="str">
        <f t="shared" si="5"/>
        <v>СОШ с углуб.</v>
      </c>
      <c r="E46" s="8" t="str">
        <f t="shared" si="6"/>
        <v>2б</v>
      </c>
      <c r="F46" s="8">
        <f t="shared" si="6"/>
        <v>138</v>
      </c>
      <c r="G46" s="8">
        <f t="shared" si="6"/>
        <v>130</v>
      </c>
      <c r="H46" s="9">
        <v>1</v>
      </c>
      <c r="I46" s="9"/>
      <c r="J46" s="10"/>
      <c r="K46" s="10">
        <v>1</v>
      </c>
      <c r="L46" s="9">
        <v>2</v>
      </c>
      <c r="M46" s="9"/>
      <c r="N46" s="10">
        <v>1</v>
      </c>
      <c r="O46" s="10"/>
      <c r="P46" s="9">
        <v>0</v>
      </c>
      <c r="Q46" s="9"/>
      <c r="R46" s="10">
        <v>1</v>
      </c>
      <c r="S46" s="10"/>
      <c r="T46" s="9"/>
      <c r="U46" s="9">
        <v>0</v>
      </c>
      <c r="V46" s="11">
        <f t="shared" si="2"/>
        <v>6</v>
      </c>
    </row>
    <row r="47" spans="1:22" x14ac:dyDescent="0.25">
      <c r="A47" s="4" t="str">
        <f t="shared" si="5"/>
        <v>Московский</v>
      </c>
      <c r="B47" s="12" t="str">
        <f t="shared" si="5"/>
        <v>ГБОУ СОШ №351</v>
      </c>
      <c r="C47" s="6">
        <f t="shared" si="5"/>
        <v>11351</v>
      </c>
      <c r="D47" s="6" t="str">
        <f t="shared" si="5"/>
        <v>СОШ с углуб.</v>
      </c>
      <c r="E47" s="8" t="str">
        <f t="shared" si="6"/>
        <v>2б</v>
      </c>
      <c r="F47" s="8">
        <f t="shared" si="6"/>
        <v>138</v>
      </c>
      <c r="G47" s="8">
        <f t="shared" si="6"/>
        <v>130</v>
      </c>
      <c r="H47" s="9"/>
      <c r="I47" s="9">
        <v>2</v>
      </c>
      <c r="J47" s="10"/>
      <c r="K47" s="10">
        <v>1</v>
      </c>
      <c r="L47" s="9"/>
      <c r="M47" s="9">
        <v>2</v>
      </c>
      <c r="N47" s="10"/>
      <c r="O47" s="10">
        <v>1</v>
      </c>
      <c r="P47" s="9">
        <v>2</v>
      </c>
      <c r="Q47" s="9"/>
      <c r="R47" s="10">
        <v>1</v>
      </c>
      <c r="S47" s="10"/>
      <c r="T47" s="9">
        <v>1</v>
      </c>
      <c r="U47" s="9"/>
      <c r="V47" s="11">
        <f t="shared" si="2"/>
        <v>10</v>
      </c>
    </row>
    <row r="48" spans="1:22" x14ac:dyDescent="0.25">
      <c r="A48" s="4" t="str">
        <f t="shared" si="5"/>
        <v>Московский</v>
      </c>
      <c r="B48" s="12" t="str">
        <f t="shared" si="5"/>
        <v>ГБОУ СОШ №351</v>
      </c>
      <c r="C48" s="6">
        <f t="shared" si="5"/>
        <v>11351</v>
      </c>
      <c r="D48" s="6" t="str">
        <f t="shared" si="5"/>
        <v>СОШ с углуб.</v>
      </c>
      <c r="E48" s="8" t="str">
        <f t="shared" si="6"/>
        <v>2б</v>
      </c>
      <c r="F48" s="8">
        <f t="shared" si="6"/>
        <v>138</v>
      </c>
      <c r="G48" s="8">
        <f t="shared" si="6"/>
        <v>130</v>
      </c>
      <c r="H48" s="9">
        <v>1</v>
      </c>
      <c r="I48" s="9"/>
      <c r="J48" s="10">
        <v>1</v>
      </c>
      <c r="K48" s="10"/>
      <c r="L48" s="9">
        <v>2</v>
      </c>
      <c r="M48" s="9"/>
      <c r="N48" s="10">
        <v>1</v>
      </c>
      <c r="O48" s="10"/>
      <c r="P48" s="9">
        <v>2</v>
      </c>
      <c r="Q48" s="9"/>
      <c r="R48" s="10">
        <v>1</v>
      </c>
      <c r="S48" s="10"/>
      <c r="T48" s="9">
        <v>1</v>
      </c>
      <c r="U48" s="9"/>
      <c r="V48" s="11">
        <f t="shared" si="2"/>
        <v>9</v>
      </c>
    </row>
    <row r="49" spans="1:22" x14ac:dyDescent="0.25">
      <c r="A49" s="4" t="str">
        <f t="shared" si="5"/>
        <v>Московский</v>
      </c>
      <c r="B49" s="12" t="str">
        <f t="shared" si="5"/>
        <v>ГБОУ СОШ №351</v>
      </c>
      <c r="C49" s="6">
        <f t="shared" si="5"/>
        <v>11351</v>
      </c>
      <c r="D49" s="6" t="str">
        <f t="shared" si="5"/>
        <v>СОШ с углуб.</v>
      </c>
      <c r="E49" s="8" t="str">
        <f t="shared" si="6"/>
        <v>2б</v>
      </c>
      <c r="F49" s="8">
        <f t="shared" si="6"/>
        <v>138</v>
      </c>
      <c r="G49" s="8">
        <f t="shared" si="6"/>
        <v>130</v>
      </c>
      <c r="H49" s="9"/>
      <c r="I49" s="9">
        <v>1</v>
      </c>
      <c r="J49" s="10">
        <v>1</v>
      </c>
      <c r="K49" s="10"/>
      <c r="L49" s="9"/>
      <c r="M49" s="9">
        <v>1</v>
      </c>
      <c r="N49" s="10">
        <v>1</v>
      </c>
      <c r="O49" s="10"/>
      <c r="P49" s="9">
        <v>0</v>
      </c>
      <c r="Q49" s="9"/>
      <c r="R49" s="10"/>
      <c r="S49" s="10">
        <v>1</v>
      </c>
      <c r="T49" s="9">
        <v>0</v>
      </c>
      <c r="U49" s="9"/>
      <c r="V49" s="11">
        <f t="shared" si="2"/>
        <v>5</v>
      </c>
    </row>
    <row r="50" spans="1:22" x14ac:dyDescent="0.25">
      <c r="A50" s="4" t="str">
        <f t="shared" si="5"/>
        <v>Московский</v>
      </c>
      <c r="B50" s="12" t="str">
        <f t="shared" si="5"/>
        <v>ГБОУ СОШ №351</v>
      </c>
      <c r="C50" s="6">
        <f t="shared" si="5"/>
        <v>11351</v>
      </c>
      <c r="D50" s="6" t="str">
        <f t="shared" si="5"/>
        <v>СОШ с углуб.</v>
      </c>
      <c r="E50" s="8" t="str">
        <f t="shared" si="6"/>
        <v>2б</v>
      </c>
      <c r="F50" s="8">
        <f t="shared" si="6"/>
        <v>138</v>
      </c>
      <c r="G50" s="8">
        <f t="shared" si="6"/>
        <v>130</v>
      </c>
      <c r="H50" s="9"/>
      <c r="I50" s="9">
        <v>1</v>
      </c>
      <c r="J50" s="10">
        <v>1</v>
      </c>
      <c r="K50" s="10"/>
      <c r="L50" s="9">
        <v>0</v>
      </c>
      <c r="M50" s="9"/>
      <c r="N50" s="10">
        <v>1</v>
      </c>
      <c r="O50" s="10"/>
      <c r="P50" s="9">
        <v>2</v>
      </c>
      <c r="Q50" s="9"/>
      <c r="R50" s="10"/>
      <c r="S50" s="10">
        <v>1</v>
      </c>
      <c r="T50" s="9">
        <v>0</v>
      </c>
      <c r="U50" s="9"/>
      <c r="V50" s="11">
        <f t="shared" si="2"/>
        <v>6</v>
      </c>
    </row>
    <row r="51" spans="1:22" x14ac:dyDescent="0.25">
      <c r="A51" s="4" t="str">
        <f t="shared" si="5"/>
        <v>Московский</v>
      </c>
      <c r="B51" s="12" t="str">
        <f t="shared" si="5"/>
        <v>ГБОУ СОШ №351</v>
      </c>
      <c r="C51" s="6">
        <f t="shared" si="5"/>
        <v>11351</v>
      </c>
      <c r="D51" s="6" t="str">
        <f t="shared" si="5"/>
        <v>СОШ с углуб.</v>
      </c>
      <c r="E51" s="8" t="str">
        <f t="shared" si="6"/>
        <v>2б</v>
      </c>
      <c r="F51" s="8">
        <f t="shared" si="6"/>
        <v>138</v>
      </c>
      <c r="G51" s="8">
        <f t="shared" si="6"/>
        <v>130</v>
      </c>
      <c r="H51" s="9">
        <v>0</v>
      </c>
      <c r="I51" s="9"/>
      <c r="J51" s="10">
        <v>1</v>
      </c>
      <c r="K51" s="10"/>
      <c r="L51" s="9">
        <v>0</v>
      </c>
      <c r="M51" s="9"/>
      <c r="N51" s="10">
        <v>1</v>
      </c>
      <c r="O51" s="10"/>
      <c r="P51" s="9"/>
      <c r="Q51" s="9">
        <v>1</v>
      </c>
      <c r="R51" s="10">
        <v>1</v>
      </c>
      <c r="S51" s="10"/>
      <c r="T51" s="9">
        <v>0</v>
      </c>
      <c r="U51" s="9"/>
      <c r="V51" s="11">
        <f t="shared" si="2"/>
        <v>4</v>
      </c>
    </row>
    <row r="52" spans="1:22" x14ac:dyDescent="0.25">
      <c r="A52" s="4" t="str">
        <f t="shared" si="5"/>
        <v>Московский</v>
      </c>
      <c r="B52" s="12" t="str">
        <f t="shared" si="5"/>
        <v>ГБОУ СОШ №351</v>
      </c>
      <c r="C52" s="6">
        <f t="shared" si="5"/>
        <v>11351</v>
      </c>
      <c r="D52" s="6" t="str">
        <f t="shared" si="5"/>
        <v>СОШ с углуб.</v>
      </c>
      <c r="E52" s="8" t="str">
        <f t="shared" si="6"/>
        <v>2б</v>
      </c>
      <c r="F52" s="8">
        <f t="shared" si="6"/>
        <v>138</v>
      </c>
      <c r="G52" s="8">
        <f t="shared" si="6"/>
        <v>130</v>
      </c>
      <c r="H52" s="9"/>
      <c r="I52" s="9">
        <v>0</v>
      </c>
      <c r="J52" s="10">
        <v>0</v>
      </c>
      <c r="K52" s="10"/>
      <c r="L52" s="9">
        <v>2</v>
      </c>
      <c r="M52" s="9"/>
      <c r="N52" s="10"/>
      <c r="O52" s="10">
        <v>0</v>
      </c>
      <c r="P52" s="9">
        <v>0</v>
      </c>
      <c r="Q52" s="9"/>
      <c r="R52" s="10">
        <v>1</v>
      </c>
      <c r="S52" s="10"/>
      <c r="T52" s="9">
        <v>0</v>
      </c>
      <c r="U52" s="9"/>
      <c r="V52" s="11">
        <f t="shared" si="2"/>
        <v>3</v>
      </c>
    </row>
    <row r="53" spans="1:22" x14ac:dyDescent="0.25">
      <c r="A53" s="4" t="str">
        <f t="shared" si="5"/>
        <v>Московский</v>
      </c>
      <c r="B53" s="12" t="str">
        <f t="shared" si="5"/>
        <v>ГБОУ СОШ №351</v>
      </c>
      <c r="C53" s="6">
        <f t="shared" si="5"/>
        <v>11351</v>
      </c>
      <c r="D53" s="6" t="str">
        <f t="shared" si="5"/>
        <v>СОШ с углуб.</v>
      </c>
      <c r="E53" s="8" t="str">
        <f t="shared" si="6"/>
        <v>2б</v>
      </c>
      <c r="F53" s="8">
        <f t="shared" si="6"/>
        <v>138</v>
      </c>
      <c r="G53" s="8">
        <f t="shared" si="6"/>
        <v>130</v>
      </c>
      <c r="H53" s="9"/>
      <c r="I53" s="9">
        <v>2</v>
      </c>
      <c r="J53" s="10"/>
      <c r="K53" s="10">
        <v>1</v>
      </c>
      <c r="L53" s="9"/>
      <c r="M53" s="9">
        <v>2</v>
      </c>
      <c r="N53" s="10">
        <v>1</v>
      </c>
      <c r="O53" s="10"/>
      <c r="P53" s="9">
        <v>2</v>
      </c>
      <c r="Q53" s="9"/>
      <c r="R53" s="10">
        <v>1</v>
      </c>
      <c r="S53" s="10"/>
      <c r="T53" s="9">
        <v>2</v>
      </c>
      <c r="U53" s="9"/>
      <c r="V53" s="11">
        <f t="shared" si="2"/>
        <v>11</v>
      </c>
    </row>
    <row r="54" spans="1:22" x14ac:dyDescent="0.25">
      <c r="A54" s="4" t="str">
        <f t="shared" ref="A54:G69" si="7">A53</f>
        <v>Московский</v>
      </c>
      <c r="B54" s="12" t="str">
        <f t="shared" si="7"/>
        <v>ГБОУ СОШ №351</v>
      </c>
      <c r="C54" s="6">
        <f t="shared" si="7"/>
        <v>11351</v>
      </c>
      <c r="D54" s="6" t="str">
        <f t="shared" si="7"/>
        <v>СОШ с углуб.</v>
      </c>
      <c r="E54" s="8" t="str">
        <f t="shared" si="7"/>
        <v>2б</v>
      </c>
      <c r="F54" s="8">
        <f t="shared" si="7"/>
        <v>138</v>
      </c>
      <c r="G54" s="8">
        <f t="shared" si="7"/>
        <v>130</v>
      </c>
      <c r="H54" s="9"/>
      <c r="I54" s="9">
        <v>1</v>
      </c>
      <c r="J54" s="10"/>
      <c r="K54" s="10">
        <v>1</v>
      </c>
      <c r="L54" s="9"/>
      <c r="M54" s="9">
        <v>2</v>
      </c>
      <c r="N54" s="10">
        <v>1</v>
      </c>
      <c r="O54" s="10"/>
      <c r="P54" s="9">
        <v>2</v>
      </c>
      <c r="Q54" s="9"/>
      <c r="R54" s="10">
        <v>1</v>
      </c>
      <c r="S54" s="10"/>
      <c r="T54" s="9">
        <v>2</v>
      </c>
      <c r="U54" s="9"/>
      <c r="V54" s="11">
        <f t="shared" si="2"/>
        <v>10</v>
      </c>
    </row>
    <row r="55" spans="1:22" x14ac:dyDescent="0.25">
      <c r="A55" s="4" t="str">
        <f t="shared" si="7"/>
        <v>Московский</v>
      </c>
      <c r="B55" s="12" t="str">
        <f t="shared" si="7"/>
        <v>ГБОУ СОШ №351</v>
      </c>
      <c r="C55" s="6">
        <f t="shared" si="7"/>
        <v>11351</v>
      </c>
      <c r="D55" s="6" t="str">
        <f t="shared" si="7"/>
        <v>СОШ с углуб.</v>
      </c>
      <c r="E55" s="8" t="str">
        <f t="shared" si="7"/>
        <v>2б</v>
      </c>
      <c r="F55" s="8">
        <f t="shared" si="7"/>
        <v>138</v>
      </c>
      <c r="G55" s="8">
        <f t="shared" si="7"/>
        <v>130</v>
      </c>
      <c r="H55" s="9"/>
      <c r="I55" s="9">
        <v>2</v>
      </c>
      <c r="J55" s="10"/>
      <c r="K55" s="10">
        <v>1</v>
      </c>
      <c r="L55" s="9">
        <v>2</v>
      </c>
      <c r="M55" s="9"/>
      <c r="N55" s="10"/>
      <c r="O55" s="10">
        <v>1</v>
      </c>
      <c r="P55" s="9">
        <v>1</v>
      </c>
      <c r="Q55" s="9"/>
      <c r="R55" s="10">
        <v>1</v>
      </c>
      <c r="S55" s="10"/>
      <c r="T55" s="9">
        <v>2</v>
      </c>
      <c r="U55" s="9"/>
      <c r="V55" s="11">
        <f t="shared" si="2"/>
        <v>10</v>
      </c>
    </row>
    <row r="56" spans="1:22" x14ac:dyDescent="0.25">
      <c r="A56" s="4" t="str">
        <f t="shared" si="7"/>
        <v>Московский</v>
      </c>
      <c r="B56" s="12" t="str">
        <f t="shared" si="7"/>
        <v>ГБОУ СОШ №351</v>
      </c>
      <c r="C56" s="6">
        <f t="shared" si="7"/>
        <v>11351</v>
      </c>
      <c r="D56" s="6" t="str">
        <f t="shared" si="7"/>
        <v>СОШ с углуб.</v>
      </c>
      <c r="E56" s="8" t="str">
        <f t="shared" si="7"/>
        <v>2б</v>
      </c>
      <c r="F56" s="8">
        <f t="shared" si="7"/>
        <v>138</v>
      </c>
      <c r="G56" s="8">
        <f t="shared" si="7"/>
        <v>130</v>
      </c>
      <c r="H56" s="9"/>
      <c r="I56" s="9">
        <v>2</v>
      </c>
      <c r="J56" s="10"/>
      <c r="K56" s="10">
        <v>1</v>
      </c>
      <c r="L56" s="9">
        <v>2</v>
      </c>
      <c r="M56" s="9"/>
      <c r="N56" s="10">
        <v>1</v>
      </c>
      <c r="O56" s="10"/>
      <c r="P56" s="9"/>
      <c r="Q56" s="9">
        <v>2</v>
      </c>
      <c r="R56" s="10">
        <v>1</v>
      </c>
      <c r="S56" s="10"/>
      <c r="T56" s="9">
        <v>1</v>
      </c>
      <c r="U56" s="9"/>
      <c r="V56" s="11">
        <f t="shared" si="2"/>
        <v>10</v>
      </c>
    </row>
    <row r="57" spans="1:22" x14ac:dyDescent="0.25">
      <c r="A57" s="4" t="str">
        <f t="shared" si="7"/>
        <v>Московский</v>
      </c>
      <c r="B57" s="12" t="str">
        <f t="shared" si="7"/>
        <v>ГБОУ СОШ №351</v>
      </c>
      <c r="C57" s="6">
        <f t="shared" si="7"/>
        <v>11351</v>
      </c>
      <c r="D57" s="6" t="str">
        <f t="shared" si="7"/>
        <v>СОШ с углуб.</v>
      </c>
      <c r="E57" s="8" t="str">
        <f t="shared" si="7"/>
        <v>2б</v>
      </c>
      <c r="F57" s="8">
        <f t="shared" si="7"/>
        <v>138</v>
      </c>
      <c r="G57" s="8">
        <f t="shared" si="7"/>
        <v>130</v>
      </c>
      <c r="H57" s="9"/>
      <c r="I57" s="9">
        <v>0</v>
      </c>
      <c r="J57" s="10">
        <v>0</v>
      </c>
      <c r="K57" s="10"/>
      <c r="L57" s="9">
        <v>2</v>
      </c>
      <c r="M57" s="9"/>
      <c r="N57" s="10">
        <v>1</v>
      </c>
      <c r="O57" s="10"/>
      <c r="P57" s="9">
        <v>0</v>
      </c>
      <c r="Q57" s="9"/>
      <c r="R57" s="10">
        <v>1</v>
      </c>
      <c r="S57" s="10"/>
      <c r="T57" s="9">
        <v>0</v>
      </c>
      <c r="U57" s="9"/>
      <c r="V57" s="11">
        <f t="shared" si="2"/>
        <v>4</v>
      </c>
    </row>
    <row r="58" spans="1:22" x14ac:dyDescent="0.25">
      <c r="A58" s="4" t="str">
        <f t="shared" si="7"/>
        <v>Московский</v>
      </c>
      <c r="B58" s="12" t="str">
        <f t="shared" si="7"/>
        <v>ГБОУ СОШ №351</v>
      </c>
      <c r="C58" s="6">
        <f t="shared" si="7"/>
        <v>11351</v>
      </c>
      <c r="D58" s="6" t="str">
        <f t="shared" si="7"/>
        <v>СОШ с углуб.</v>
      </c>
      <c r="E58" s="8" t="str">
        <f t="shared" si="7"/>
        <v>2б</v>
      </c>
      <c r="F58" s="8">
        <f t="shared" si="7"/>
        <v>138</v>
      </c>
      <c r="G58" s="8">
        <f t="shared" si="7"/>
        <v>130</v>
      </c>
      <c r="H58" s="9"/>
      <c r="I58" s="9">
        <v>1</v>
      </c>
      <c r="J58" s="10">
        <v>0</v>
      </c>
      <c r="K58" s="10"/>
      <c r="L58" s="9"/>
      <c r="M58" s="9">
        <v>1</v>
      </c>
      <c r="N58" s="10">
        <v>1</v>
      </c>
      <c r="O58" s="10"/>
      <c r="P58" s="9">
        <v>1</v>
      </c>
      <c r="Q58" s="9"/>
      <c r="R58" s="10">
        <v>1</v>
      </c>
      <c r="S58" s="10"/>
      <c r="T58" s="9">
        <v>0</v>
      </c>
      <c r="U58" s="9"/>
      <c r="V58" s="11">
        <f t="shared" si="2"/>
        <v>5</v>
      </c>
    </row>
    <row r="59" spans="1:22" x14ac:dyDescent="0.25">
      <c r="A59" s="4" t="str">
        <f t="shared" si="7"/>
        <v>Московский</v>
      </c>
      <c r="B59" s="12" t="str">
        <f t="shared" si="7"/>
        <v>ГБОУ СОШ №351</v>
      </c>
      <c r="C59" s="6">
        <f t="shared" si="7"/>
        <v>11351</v>
      </c>
      <c r="D59" s="6" t="str">
        <f t="shared" si="7"/>
        <v>СОШ с углуб.</v>
      </c>
      <c r="E59" s="8" t="str">
        <f t="shared" si="7"/>
        <v>2б</v>
      </c>
      <c r="F59" s="8">
        <f t="shared" si="7"/>
        <v>138</v>
      </c>
      <c r="G59" s="8">
        <f t="shared" si="7"/>
        <v>130</v>
      </c>
      <c r="H59" s="9">
        <v>1</v>
      </c>
      <c r="I59" s="9"/>
      <c r="J59" s="10">
        <v>0</v>
      </c>
      <c r="K59" s="10"/>
      <c r="L59" s="9">
        <v>0</v>
      </c>
      <c r="M59" s="9"/>
      <c r="N59" s="10">
        <v>1</v>
      </c>
      <c r="O59" s="10"/>
      <c r="P59" s="9">
        <v>1</v>
      </c>
      <c r="Q59" s="9"/>
      <c r="R59" s="10">
        <v>0</v>
      </c>
      <c r="S59" s="10"/>
      <c r="T59" s="9">
        <v>0</v>
      </c>
      <c r="U59" s="9"/>
      <c r="V59" s="11">
        <f t="shared" si="2"/>
        <v>3</v>
      </c>
    </row>
    <row r="60" spans="1:22" x14ac:dyDescent="0.25">
      <c r="A60" s="4" t="str">
        <f t="shared" si="7"/>
        <v>Московский</v>
      </c>
      <c r="B60" s="12" t="str">
        <f t="shared" si="7"/>
        <v>ГБОУ СОШ №351</v>
      </c>
      <c r="C60" s="6">
        <f t="shared" si="7"/>
        <v>11351</v>
      </c>
      <c r="D60" s="6" t="str">
        <f t="shared" si="7"/>
        <v>СОШ с углуб.</v>
      </c>
      <c r="E60" s="8" t="str">
        <f t="shared" si="7"/>
        <v>2б</v>
      </c>
      <c r="F60" s="8">
        <f t="shared" si="7"/>
        <v>138</v>
      </c>
      <c r="G60" s="8">
        <f t="shared" si="7"/>
        <v>130</v>
      </c>
      <c r="H60" s="9">
        <v>1</v>
      </c>
      <c r="I60" s="9"/>
      <c r="J60" s="10"/>
      <c r="K60" s="10">
        <v>1</v>
      </c>
      <c r="L60" s="9"/>
      <c r="M60" s="9">
        <v>2</v>
      </c>
      <c r="N60" s="10">
        <v>1</v>
      </c>
      <c r="O60" s="10"/>
      <c r="P60" s="9">
        <v>2</v>
      </c>
      <c r="Q60" s="9"/>
      <c r="R60" s="10">
        <v>1</v>
      </c>
      <c r="S60" s="10"/>
      <c r="T60" s="9"/>
      <c r="U60" s="9">
        <v>1</v>
      </c>
      <c r="V60" s="11">
        <f t="shared" si="2"/>
        <v>9</v>
      </c>
    </row>
    <row r="61" spans="1:22" x14ac:dyDescent="0.25">
      <c r="A61" s="4" t="str">
        <f t="shared" si="7"/>
        <v>Московский</v>
      </c>
      <c r="B61" s="12" t="str">
        <f t="shared" si="7"/>
        <v>ГБОУ СОШ №351</v>
      </c>
      <c r="C61" s="6">
        <f t="shared" si="7"/>
        <v>11351</v>
      </c>
      <c r="D61" s="6" t="str">
        <f t="shared" si="7"/>
        <v>СОШ с углуб.</v>
      </c>
      <c r="E61" s="8" t="str">
        <f t="shared" si="7"/>
        <v>2б</v>
      </c>
      <c r="F61" s="8">
        <f t="shared" si="7"/>
        <v>138</v>
      </c>
      <c r="G61" s="8">
        <f t="shared" si="7"/>
        <v>130</v>
      </c>
      <c r="H61" s="9">
        <v>2</v>
      </c>
      <c r="I61" s="9"/>
      <c r="J61" s="10"/>
      <c r="K61" s="10">
        <v>1</v>
      </c>
      <c r="L61" s="9"/>
      <c r="M61" s="9">
        <v>2</v>
      </c>
      <c r="N61" s="10">
        <v>1</v>
      </c>
      <c r="O61" s="10"/>
      <c r="P61" s="9">
        <v>2</v>
      </c>
      <c r="Q61" s="9"/>
      <c r="R61" s="10">
        <v>1</v>
      </c>
      <c r="S61" s="10"/>
      <c r="T61" s="9">
        <v>1</v>
      </c>
      <c r="U61" s="9"/>
      <c r="V61" s="11">
        <f t="shared" si="2"/>
        <v>10</v>
      </c>
    </row>
    <row r="62" spans="1:22" x14ac:dyDescent="0.25">
      <c r="A62" s="4" t="str">
        <f t="shared" si="7"/>
        <v>Московский</v>
      </c>
      <c r="B62" s="12" t="str">
        <f t="shared" si="7"/>
        <v>ГБОУ СОШ №351</v>
      </c>
      <c r="C62" s="6">
        <f t="shared" si="7"/>
        <v>11351</v>
      </c>
      <c r="D62" s="6" t="str">
        <f t="shared" si="7"/>
        <v>СОШ с углуб.</v>
      </c>
      <c r="E62" s="8" t="str">
        <f t="shared" si="7"/>
        <v>2б</v>
      </c>
      <c r="F62" s="8">
        <f t="shared" si="7"/>
        <v>138</v>
      </c>
      <c r="G62" s="8">
        <f t="shared" si="7"/>
        <v>130</v>
      </c>
      <c r="H62" s="9"/>
      <c r="I62" s="9">
        <v>2</v>
      </c>
      <c r="J62" s="10"/>
      <c r="K62" s="10">
        <v>1</v>
      </c>
      <c r="L62" s="9"/>
      <c r="M62" s="9">
        <v>2</v>
      </c>
      <c r="N62" s="10">
        <v>1</v>
      </c>
      <c r="O62" s="10"/>
      <c r="P62" s="9">
        <v>2</v>
      </c>
      <c r="Q62" s="9"/>
      <c r="R62" s="10">
        <v>1</v>
      </c>
      <c r="S62" s="10"/>
      <c r="T62" s="9">
        <v>1</v>
      </c>
      <c r="U62" s="9"/>
      <c r="V62" s="11">
        <f t="shared" si="2"/>
        <v>10</v>
      </c>
    </row>
    <row r="63" spans="1:22" x14ac:dyDescent="0.25">
      <c r="A63" s="4" t="str">
        <f t="shared" si="7"/>
        <v>Московский</v>
      </c>
      <c r="B63" s="12" t="str">
        <f t="shared" si="7"/>
        <v>ГБОУ СОШ №351</v>
      </c>
      <c r="C63" s="6">
        <f t="shared" si="7"/>
        <v>11351</v>
      </c>
      <c r="D63" s="6" t="str">
        <f t="shared" si="7"/>
        <v>СОШ с углуб.</v>
      </c>
      <c r="E63" s="8" t="str">
        <f t="shared" si="7"/>
        <v>2б</v>
      </c>
      <c r="F63" s="8">
        <f t="shared" si="7"/>
        <v>138</v>
      </c>
      <c r="G63" s="8">
        <f t="shared" si="7"/>
        <v>130</v>
      </c>
      <c r="H63" s="9">
        <v>1</v>
      </c>
      <c r="I63" s="9"/>
      <c r="J63" s="10">
        <v>1</v>
      </c>
      <c r="K63" s="10"/>
      <c r="L63" s="9">
        <v>0</v>
      </c>
      <c r="M63" s="9"/>
      <c r="N63" s="10">
        <v>1</v>
      </c>
      <c r="O63" s="10"/>
      <c r="P63" s="9"/>
      <c r="Q63" s="9">
        <v>1</v>
      </c>
      <c r="R63" s="10">
        <v>1</v>
      </c>
      <c r="S63" s="10"/>
      <c r="T63" s="9"/>
      <c r="U63" s="9">
        <v>2</v>
      </c>
      <c r="V63" s="11">
        <f t="shared" si="2"/>
        <v>7</v>
      </c>
    </row>
    <row r="64" spans="1:22" x14ac:dyDescent="0.25">
      <c r="A64" s="4" t="str">
        <f t="shared" si="7"/>
        <v>Московский</v>
      </c>
      <c r="B64" s="12" t="str">
        <f t="shared" si="7"/>
        <v>ГБОУ СОШ №351</v>
      </c>
      <c r="C64" s="6">
        <f t="shared" si="7"/>
        <v>11351</v>
      </c>
      <c r="D64" s="6" t="str">
        <f t="shared" si="7"/>
        <v>СОШ с углуб.</v>
      </c>
      <c r="E64" s="8" t="str">
        <f t="shared" si="7"/>
        <v>2б</v>
      </c>
      <c r="F64" s="8">
        <f t="shared" si="7"/>
        <v>138</v>
      </c>
      <c r="G64" s="8">
        <f t="shared" si="7"/>
        <v>130</v>
      </c>
      <c r="H64" s="9">
        <v>0</v>
      </c>
      <c r="I64" s="9"/>
      <c r="J64" s="10">
        <v>0</v>
      </c>
      <c r="K64" s="10"/>
      <c r="L64" s="9"/>
      <c r="M64" s="9">
        <v>2</v>
      </c>
      <c r="N64" s="10">
        <v>1</v>
      </c>
      <c r="O64" s="10"/>
      <c r="P64" s="9">
        <v>2</v>
      </c>
      <c r="Q64" s="9"/>
      <c r="R64" s="10">
        <v>1</v>
      </c>
      <c r="S64" s="10"/>
      <c r="T64" s="9">
        <v>2</v>
      </c>
      <c r="U64" s="9"/>
      <c r="V64" s="11">
        <f t="shared" si="2"/>
        <v>8</v>
      </c>
    </row>
    <row r="65" spans="1:22" x14ac:dyDescent="0.25">
      <c r="A65" s="4" t="str">
        <f t="shared" si="7"/>
        <v>Московский</v>
      </c>
      <c r="B65" s="12" t="str">
        <f t="shared" si="7"/>
        <v>ГБОУ СОШ №351</v>
      </c>
      <c r="C65" s="6">
        <f t="shared" si="7"/>
        <v>11351</v>
      </c>
      <c r="D65" s="6" t="str">
        <f t="shared" si="7"/>
        <v>СОШ с углуб.</v>
      </c>
      <c r="E65" s="8" t="str">
        <f t="shared" si="7"/>
        <v>2б</v>
      </c>
      <c r="F65" s="8">
        <f t="shared" si="7"/>
        <v>138</v>
      </c>
      <c r="G65" s="8">
        <f t="shared" si="7"/>
        <v>130</v>
      </c>
      <c r="H65" s="9"/>
      <c r="I65" s="9">
        <v>2</v>
      </c>
      <c r="J65" s="10">
        <v>0</v>
      </c>
      <c r="K65" s="10"/>
      <c r="L65" s="9"/>
      <c r="M65" s="9">
        <v>2</v>
      </c>
      <c r="N65" s="10">
        <v>1</v>
      </c>
      <c r="O65" s="10"/>
      <c r="P65" s="9">
        <v>1</v>
      </c>
      <c r="Q65" s="9"/>
      <c r="R65" s="10">
        <v>0</v>
      </c>
      <c r="S65" s="10"/>
      <c r="T65" s="9"/>
      <c r="U65" s="9">
        <v>2</v>
      </c>
      <c r="V65" s="11">
        <f t="shared" si="2"/>
        <v>8</v>
      </c>
    </row>
    <row r="66" spans="1:22" x14ac:dyDescent="0.25">
      <c r="A66" s="4" t="str">
        <f t="shared" si="7"/>
        <v>Московский</v>
      </c>
      <c r="B66" s="12" t="str">
        <f t="shared" si="7"/>
        <v>ГБОУ СОШ №351</v>
      </c>
      <c r="C66" s="6">
        <f t="shared" si="7"/>
        <v>11351</v>
      </c>
      <c r="D66" s="6" t="str">
        <f t="shared" si="7"/>
        <v>СОШ с углуб.</v>
      </c>
      <c r="E66" s="8" t="str">
        <f t="shared" si="7"/>
        <v>2б</v>
      </c>
      <c r="F66" s="8">
        <f t="shared" si="7"/>
        <v>138</v>
      </c>
      <c r="G66" s="8">
        <f t="shared" si="7"/>
        <v>130</v>
      </c>
      <c r="H66" s="9">
        <v>0</v>
      </c>
      <c r="I66" s="9"/>
      <c r="J66" s="10"/>
      <c r="K66" s="10">
        <v>1</v>
      </c>
      <c r="L66" s="9">
        <v>2</v>
      </c>
      <c r="M66" s="9"/>
      <c r="N66" s="10">
        <v>0</v>
      </c>
      <c r="O66" s="10"/>
      <c r="P66" s="9">
        <v>0</v>
      </c>
      <c r="Q66" s="9"/>
      <c r="R66" s="10">
        <v>1</v>
      </c>
      <c r="S66" s="10"/>
      <c r="T66" s="9"/>
      <c r="U66" s="9">
        <v>1</v>
      </c>
      <c r="V66" s="11">
        <f t="shared" si="2"/>
        <v>5</v>
      </c>
    </row>
    <row r="67" spans="1:22" x14ac:dyDescent="0.25">
      <c r="A67" s="4" t="str">
        <f t="shared" si="7"/>
        <v>Московский</v>
      </c>
      <c r="B67" s="12" t="str">
        <f t="shared" si="7"/>
        <v>ГБОУ СОШ №351</v>
      </c>
      <c r="C67" s="6">
        <f t="shared" si="7"/>
        <v>11351</v>
      </c>
      <c r="D67" s="6" t="str">
        <f t="shared" si="7"/>
        <v>СОШ с углуб.</v>
      </c>
      <c r="E67" s="8" t="str">
        <f t="shared" si="7"/>
        <v>2б</v>
      </c>
      <c r="F67" s="8">
        <f t="shared" si="7"/>
        <v>138</v>
      </c>
      <c r="G67" s="8">
        <f t="shared" si="7"/>
        <v>130</v>
      </c>
      <c r="H67" s="9"/>
      <c r="I67" s="9">
        <v>2</v>
      </c>
      <c r="J67" s="10"/>
      <c r="K67" s="10">
        <v>1</v>
      </c>
      <c r="L67" s="9">
        <v>2</v>
      </c>
      <c r="M67" s="9"/>
      <c r="N67" s="10">
        <v>1</v>
      </c>
      <c r="O67" s="10"/>
      <c r="P67" s="9"/>
      <c r="Q67" s="9">
        <v>2</v>
      </c>
      <c r="R67" s="10">
        <v>1</v>
      </c>
      <c r="S67" s="10"/>
      <c r="T67" s="9"/>
      <c r="U67" s="9">
        <v>2</v>
      </c>
      <c r="V67" s="11">
        <f t="shared" si="2"/>
        <v>11</v>
      </c>
    </row>
    <row r="68" spans="1:22" x14ac:dyDescent="0.25">
      <c r="A68" s="4" t="str">
        <f t="shared" si="7"/>
        <v>Московский</v>
      </c>
      <c r="B68" s="12" t="str">
        <f t="shared" si="7"/>
        <v>ГБОУ СОШ №351</v>
      </c>
      <c r="C68" s="6">
        <f t="shared" si="7"/>
        <v>11351</v>
      </c>
      <c r="D68" s="6" t="str">
        <f t="shared" si="7"/>
        <v>СОШ с углуб.</v>
      </c>
      <c r="E68" s="8" t="str">
        <f t="shared" si="7"/>
        <v>2б</v>
      </c>
      <c r="F68" s="8">
        <f t="shared" si="7"/>
        <v>138</v>
      </c>
      <c r="G68" s="8">
        <f t="shared" si="7"/>
        <v>130</v>
      </c>
      <c r="H68" s="9">
        <v>2</v>
      </c>
      <c r="I68" s="9"/>
      <c r="J68" s="10"/>
      <c r="K68" s="10">
        <v>1</v>
      </c>
      <c r="L68" s="9"/>
      <c r="M68" s="9">
        <v>2</v>
      </c>
      <c r="N68" s="10">
        <v>1</v>
      </c>
      <c r="O68" s="10"/>
      <c r="P68" s="9">
        <v>2</v>
      </c>
      <c r="Q68" s="9"/>
      <c r="R68" s="10">
        <v>1</v>
      </c>
      <c r="S68" s="10"/>
      <c r="T68" s="9">
        <v>0</v>
      </c>
      <c r="U68" s="9"/>
      <c r="V68" s="11">
        <f t="shared" si="2"/>
        <v>9</v>
      </c>
    </row>
    <row r="69" spans="1:22" x14ac:dyDescent="0.25">
      <c r="A69" s="4" t="str">
        <f t="shared" si="7"/>
        <v>Московский</v>
      </c>
      <c r="B69" s="12" t="str">
        <f t="shared" si="7"/>
        <v>ГБОУ СОШ №351</v>
      </c>
      <c r="C69" s="6">
        <f t="shared" si="7"/>
        <v>11351</v>
      </c>
      <c r="D69" s="6" t="str">
        <f t="shared" si="7"/>
        <v>СОШ с углуб.</v>
      </c>
      <c r="E69" s="13" t="s">
        <v>24</v>
      </c>
      <c r="F69" s="8">
        <f t="shared" si="7"/>
        <v>138</v>
      </c>
      <c r="G69" s="8">
        <f t="shared" si="7"/>
        <v>130</v>
      </c>
      <c r="H69" s="17"/>
      <c r="I69" s="17">
        <v>2</v>
      </c>
      <c r="J69" s="18"/>
      <c r="K69" s="18">
        <v>1</v>
      </c>
      <c r="L69" s="17"/>
      <c r="M69" s="17">
        <v>1</v>
      </c>
      <c r="N69" s="18">
        <v>1</v>
      </c>
      <c r="O69" s="18"/>
      <c r="P69" s="17"/>
      <c r="Q69" s="17">
        <v>1</v>
      </c>
      <c r="R69" s="18">
        <v>0</v>
      </c>
      <c r="S69" s="18"/>
      <c r="T69" s="17">
        <v>0</v>
      </c>
      <c r="U69" s="17"/>
      <c r="V69" s="11">
        <f t="shared" ref="V69:V132" si="8">IF(COUNTBLANK(H69:U69)&lt;=7,SUM(H69:U69),"Не писал")</f>
        <v>6</v>
      </c>
    </row>
    <row r="70" spans="1:22" x14ac:dyDescent="0.25">
      <c r="A70" s="4" t="str">
        <f t="shared" ref="A70:G85" si="9">A69</f>
        <v>Московский</v>
      </c>
      <c r="B70" s="12" t="str">
        <f t="shared" si="9"/>
        <v>ГБОУ СОШ №351</v>
      </c>
      <c r="C70" s="6">
        <f t="shared" si="9"/>
        <v>11351</v>
      </c>
      <c r="D70" s="6" t="str">
        <f t="shared" si="9"/>
        <v>СОШ с углуб.</v>
      </c>
      <c r="E70" s="8" t="str">
        <f t="shared" si="9"/>
        <v>2в</v>
      </c>
      <c r="F70" s="8">
        <f t="shared" si="9"/>
        <v>138</v>
      </c>
      <c r="G70" s="8">
        <f t="shared" si="9"/>
        <v>130</v>
      </c>
      <c r="H70" s="17"/>
      <c r="I70" s="17">
        <v>2</v>
      </c>
      <c r="J70" s="18">
        <v>1</v>
      </c>
      <c r="K70" s="18"/>
      <c r="L70" s="17">
        <v>2</v>
      </c>
      <c r="M70" s="17"/>
      <c r="N70" s="18">
        <v>1</v>
      </c>
      <c r="O70" s="18"/>
      <c r="P70" s="17">
        <v>1</v>
      </c>
      <c r="Q70" s="17"/>
      <c r="R70" s="18">
        <v>1</v>
      </c>
      <c r="S70" s="18"/>
      <c r="T70" s="17">
        <v>2</v>
      </c>
      <c r="U70" s="17"/>
      <c r="V70" s="11">
        <f t="shared" si="8"/>
        <v>10</v>
      </c>
    </row>
    <row r="71" spans="1:22" x14ac:dyDescent="0.25">
      <c r="A71" s="4" t="str">
        <f t="shared" si="9"/>
        <v>Московский</v>
      </c>
      <c r="B71" s="12" t="str">
        <f t="shared" si="9"/>
        <v>ГБОУ СОШ №351</v>
      </c>
      <c r="C71" s="6">
        <f t="shared" si="9"/>
        <v>11351</v>
      </c>
      <c r="D71" s="6" t="str">
        <f t="shared" si="9"/>
        <v>СОШ с углуб.</v>
      </c>
      <c r="E71" s="8" t="str">
        <f t="shared" si="9"/>
        <v>2в</v>
      </c>
      <c r="F71" s="8">
        <f t="shared" si="9"/>
        <v>138</v>
      </c>
      <c r="G71" s="8">
        <f t="shared" si="9"/>
        <v>130</v>
      </c>
      <c r="H71" s="17"/>
      <c r="I71" s="17">
        <v>1</v>
      </c>
      <c r="J71" s="18">
        <v>1</v>
      </c>
      <c r="K71" s="18"/>
      <c r="L71" s="17"/>
      <c r="M71" s="17">
        <v>2</v>
      </c>
      <c r="N71" s="18">
        <v>1</v>
      </c>
      <c r="O71" s="18"/>
      <c r="P71" s="17">
        <v>2</v>
      </c>
      <c r="Q71" s="17"/>
      <c r="R71" s="18">
        <v>1</v>
      </c>
      <c r="S71" s="18"/>
      <c r="T71" s="17">
        <v>2</v>
      </c>
      <c r="U71" s="17"/>
      <c r="V71" s="11">
        <f t="shared" si="8"/>
        <v>10</v>
      </c>
    </row>
    <row r="72" spans="1:22" x14ac:dyDescent="0.25">
      <c r="A72" s="4" t="str">
        <f t="shared" si="9"/>
        <v>Московский</v>
      </c>
      <c r="B72" s="12" t="str">
        <f t="shared" si="9"/>
        <v>ГБОУ СОШ №351</v>
      </c>
      <c r="C72" s="6">
        <f t="shared" si="9"/>
        <v>11351</v>
      </c>
      <c r="D72" s="6" t="str">
        <f t="shared" si="9"/>
        <v>СОШ с углуб.</v>
      </c>
      <c r="E72" s="8" t="str">
        <f t="shared" si="9"/>
        <v>2в</v>
      </c>
      <c r="F72" s="8">
        <f t="shared" si="9"/>
        <v>138</v>
      </c>
      <c r="G72" s="8">
        <f t="shared" si="9"/>
        <v>130</v>
      </c>
      <c r="H72" s="17">
        <v>1</v>
      </c>
      <c r="I72" s="17"/>
      <c r="J72" s="18">
        <v>1</v>
      </c>
      <c r="K72" s="18"/>
      <c r="L72" s="17">
        <v>2</v>
      </c>
      <c r="M72" s="17"/>
      <c r="N72" s="18">
        <v>1</v>
      </c>
      <c r="O72" s="18"/>
      <c r="P72" s="17">
        <v>2</v>
      </c>
      <c r="Q72" s="17"/>
      <c r="R72" s="18"/>
      <c r="S72" s="18">
        <v>1</v>
      </c>
      <c r="T72" s="17">
        <v>1</v>
      </c>
      <c r="U72" s="17"/>
      <c r="V72" s="11">
        <f t="shared" si="8"/>
        <v>9</v>
      </c>
    </row>
    <row r="73" spans="1:22" x14ac:dyDescent="0.25">
      <c r="A73" s="4" t="str">
        <f t="shared" si="9"/>
        <v>Московский</v>
      </c>
      <c r="B73" s="12" t="str">
        <f t="shared" si="9"/>
        <v>ГБОУ СОШ №351</v>
      </c>
      <c r="C73" s="6">
        <f t="shared" si="9"/>
        <v>11351</v>
      </c>
      <c r="D73" s="6" t="str">
        <f t="shared" si="9"/>
        <v>СОШ с углуб.</v>
      </c>
      <c r="E73" s="8" t="str">
        <f t="shared" si="9"/>
        <v>2в</v>
      </c>
      <c r="F73" s="8">
        <f t="shared" si="9"/>
        <v>138</v>
      </c>
      <c r="G73" s="8">
        <f t="shared" si="9"/>
        <v>130</v>
      </c>
      <c r="H73" s="17">
        <v>2</v>
      </c>
      <c r="I73" s="17"/>
      <c r="J73" s="18"/>
      <c r="K73" s="18">
        <v>1</v>
      </c>
      <c r="L73" s="17"/>
      <c r="M73" s="17">
        <v>1</v>
      </c>
      <c r="N73" s="18">
        <v>1</v>
      </c>
      <c r="O73" s="18"/>
      <c r="P73" s="17"/>
      <c r="Q73" s="17">
        <v>2</v>
      </c>
      <c r="R73" s="18">
        <v>1</v>
      </c>
      <c r="S73" s="18"/>
      <c r="T73" s="17">
        <v>2</v>
      </c>
      <c r="U73" s="17"/>
      <c r="V73" s="11">
        <f t="shared" si="8"/>
        <v>10</v>
      </c>
    </row>
    <row r="74" spans="1:22" x14ac:dyDescent="0.25">
      <c r="A74" s="4" t="str">
        <f t="shared" si="9"/>
        <v>Московский</v>
      </c>
      <c r="B74" s="12" t="str">
        <f t="shared" si="9"/>
        <v>ГБОУ СОШ №351</v>
      </c>
      <c r="C74" s="6">
        <f t="shared" si="9"/>
        <v>11351</v>
      </c>
      <c r="D74" s="6" t="str">
        <f t="shared" si="9"/>
        <v>СОШ с углуб.</v>
      </c>
      <c r="E74" s="8" t="str">
        <f t="shared" si="9"/>
        <v>2в</v>
      </c>
      <c r="F74" s="8">
        <f t="shared" si="9"/>
        <v>138</v>
      </c>
      <c r="G74" s="8">
        <f t="shared" si="9"/>
        <v>130</v>
      </c>
      <c r="H74" s="17"/>
      <c r="I74" s="17">
        <v>2</v>
      </c>
      <c r="J74" s="18">
        <v>1</v>
      </c>
      <c r="K74" s="18"/>
      <c r="L74" s="17"/>
      <c r="M74" s="17">
        <v>2</v>
      </c>
      <c r="N74" s="18">
        <v>1</v>
      </c>
      <c r="O74" s="18"/>
      <c r="P74" s="17">
        <v>2</v>
      </c>
      <c r="Q74" s="17"/>
      <c r="R74" s="18">
        <v>1</v>
      </c>
      <c r="S74" s="18"/>
      <c r="T74" s="17"/>
      <c r="U74" s="17">
        <v>2</v>
      </c>
      <c r="V74" s="11">
        <f t="shared" si="8"/>
        <v>11</v>
      </c>
    </row>
    <row r="75" spans="1:22" x14ac:dyDescent="0.25">
      <c r="A75" s="4" t="str">
        <f t="shared" si="9"/>
        <v>Московский</v>
      </c>
      <c r="B75" s="12" t="str">
        <f t="shared" si="9"/>
        <v>ГБОУ СОШ №351</v>
      </c>
      <c r="C75" s="6">
        <f t="shared" si="9"/>
        <v>11351</v>
      </c>
      <c r="D75" s="6" t="str">
        <f t="shared" si="9"/>
        <v>СОШ с углуб.</v>
      </c>
      <c r="E75" s="8" t="str">
        <f t="shared" si="9"/>
        <v>2в</v>
      </c>
      <c r="F75" s="8">
        <f t="shared" si="9"/>
        <v>138</v>
      </c>
      <c r="G75" s="8">
        <f t="shared" si="9"/>
        <v>130</v>
      </c>
      <c r="H75" s="17">
        <v>2</v>
      </c>
      <c r="I75" s="17"/>
      <c r="J75" s="18"/>
      <c r="K75" s="18">
        <v>1</v>
      </c>
      <c r="L75" s="17"/>
      <c r="M75" s="17">
        <v>2</v>
      </c>
      <c r="N75" s="18">
        <v>1</v>
      </c>
      <c r="O75" s="18"/>
      <c r="P75" s="17">
        <v>2</v>
      </c>
      <c r="Q75" s="17"/>
      <c r="R75" s="18">
        <v>1</v>
      </c>
      <c r="S75" s="18"/>
      <c r="T75"/>
      <c r="U75" s="17">
        <v>1</v>
      </c>
      <c r="V75" s="11">
        <f t="shared" si="8"/>
        <v>10</v>
      </c>
    </row>
    <row r="76" spans="1:22" x14ac:dyDescent="0.25">
      <c r="A76" s="4" t="str">
        <f t="shared" si="9"/>
        <v>Московский</v>
      </c>
      <c r="B76" s="12" t="str">
        <f t="shared" si="9"/>
        <v>ГБОУ СОШ №351</v>
      </c>
      <c r="C76" s="6">
        <f t="shared" si="9"/>
        <v>11351</v>
      </c>
      <c r="D76" s="6" t="str">
        <f t="shared" si="9"/>
        <v>СОШ с углуб.</v>
      </c>
      <c r="E76" s="8" t="str">
        <f t="shared" si="9"/>
        <v>2в</v>
      </c>
      <c r="F76" s="8">
        <f t="shared" si="9"/>
        <v>138</v>
      </c>
      <c r="G76" s="8">
        <f t="shared" si="9"/>
        <v>130</v>
      </c>
      <c r="H76" s="17">
        <v>2</v>
      </c>
      <c r="I76" s="17"/>
      <c r="J76" s="18">
        <v>1</v>
      </c>
      <c r="K76" s="18"/>
      <c r="L76" s="17">
        <v>2</v>
      </c>
      <c r="M76" s="17"/>
      <c r="N76" s="18">
        <v>1</v>
      </c>
      <c r="O76" s="18"/>
      <c r="P76" s="17">
        <v>1</v>
      </c>
      <c r="Q76" s="17"/>
      <c r="R76" s="18">
        <v>1</v>
      </c>
      <c r="S76" s="18"/>
      <c r="T76" s="17"/>
      <c r="U76" s="17">
        <v>0</v>
      </c>
      <c r="V76" s="11">
        <f t="shared" si="8"/>
        <v>8</v>
      </c>
    </row>
    <row r="77" spans="1:22" x14ac:dyDescent="0.25">
      <c r="A77" s="4" t="str">
        <f t="shared" si="9"/>
        <v>Московский</v>
      </c>
      <c r="B77" s="12" t="str">
        <f t="shared" si="9"/>
        <v>ГБОУ СОШ №351</v>
      </c>
      <c r="C77" s="6">
        <f t="shared" si="9"/>
        <v>11351</v>
      </c>
      <c r="D77" s="6" t="str">
        <f t="shared" si="9"/>
        <v>СОШ с углуб.</v>
      </c>
      <c r="E77" s="8" t="str">
        <f t="shared" si="9"/>
        <v>2в</v>
      </c>
      <c r="F77" s="8">
        <f t="shared" si="9"/>
        <v>138</v>
      </c>
      <c r="G77" s="8">
        <f t="shared" si="9"/>
        <v>130</v>
      </c>
      <c r="H77" s="17">
        <v>2</v>
      </c>
      <c r="I77" s="17"/>
      <c r="J77" s="18">
        <v>1</v>
      </c>
      <c r="K77" s="18"/>
      <c r="L77" s="17">
        <v>1</v>
      </c>
      <c r="M77" s="17"/>
      <c r="N77" s="18">
        <v>1</v>
      </c>
      <c r="O77" s="18"/>
      <c r="P77" s="17">
        <v>2</v>
      </c>
      <c r="Q77" s="17"/>
      <c r="R77" s="18">
        <v>0</v>
      </c>
      <c r="S77" s="18"/>
      <c r="T77" s="17">
        <v>2</v>
      </c>
      <c r="U77" s="17"/>
      <c r="V77" s="11">
        <f t="shared" si="8"/>
        <v>9</v>
      </c>
    </row>
    <row r="78" spans="1:22" x14ac:dyDescent="0.25">
      <c r="A78" s="4" t="str">
        <f t="shared" si="9"/>
        <v>Московский</v>
      </c>
      <c r="B78" s="12" t="str">
        <f t="shared" si="9"/>
        <v>ГБОУ СОШ №351</v>
      </c>
      <c r="C78" s="6">
        <f t="shared" si="9"/>
        <v>11351</v>
      </c>
      <c r="D78" s="6" t="str">
        <f t="shared" si="9"/>
        <v>СОШ с углуб.</v>
      </c>
      <c r="E78" s="8" t="str">
        <f t="shared" si="9"/>
        <v>2в</v>
      </c>
      <c r="F78" s="8">
        <f t="shared" si="9"/>
        <v>138</v>
      </c>
      <c r="G78" s="8">
        <f t="shared" si="9"/>
        <v>130</v>
      </c>
      <c r="H78" s="17">
        <v>2</v>
      </c>
      <c r="I78" s="17"/>
      <c r="J78" s="18">
        <v>1</v>
      </c>
      <c r="K78" s="18"/>
      <c r="L78" s="17"/>
      <c r="M78" s="17">
        <v>2</v>
      </c>
      <c r="N78" s="18">
        <v>1</v>
      </c>
      <c r="O78" s="18"/>
      <c r="P78" s="17">
        <v>2</v>
      </c>
      <c r="Q78" s="17"/>
      <c r="R78" s="18">
        <v>1</v>
      </c>
      <c r="S78" s="18"/>
      <c r="T78" s="17">
        <v>2</v>
      </c>
      <c r="U78" s="17"/>
      <c r="V78" s="11">
        <f t="shared" si="8"/>
        <v>11</v>
      </c>
    </row>
    <row r="79" spans="1:22" x14ac:dyDescent="0.25">
      <c r="A79" s="4" t="str">
        <f t="shared" si="9"/>
        <v>Московский</v>
      </c>
      <c r="B79" s="12" t="str">
        <f t="shared" si="9"/>
        <v>ГБОУ СОШ №351</v>
      </c>
      <c r="C79" s="6">
        <f t="shared" si="9"/>
        <v>11351</v>
      </c>
      <c r="D79" s="6" t="str">
        <f t="shared" si="9"/>
        <v>СОШ с углуб.</v>
      </c>
      <c r="E79" s="8" t="str">
        <f t="shared" si="9"/>
        <v>2в</v>
      </c>
      <c r="F79" s="8">
        <f t="shared" si="9"/>
        <v>138</v>
      </c>
      <c r="G79" s="8">
        <f t="shared" si="9"/>
        <v>130</v>
      </c>
      <c r="H79" s="17">
        <v>2</v>
      </c>
      <c r="I79" s="17"/>
      <c r="J79" s="18">
        <v>1</v>
      </c>
      <c r="K79" s="18"/>
      <c r="L79" s="17">
        <v>2</v>
      </c>
      <c r="M79" s="17"/>
      <c r="N79" s="18">
        <v>1</v>
      </c>
      <c r="O79" s="18"/>
      <c r="P79" s="17"/>
      <c r="Q79" s="17">
        <v>2</v>
      </c>
      <c r="R79" s="18"/>
      <c r="S79" s="18">
        <v>1</v>
      </c>
      <c r="T79" s="17"/>
      <c r="U79" s="17">
        <v>2</v>
      </c>
      <c r="V79" s="11">
        <f t="shared" si="8"/>
        <v>11</v>
      </c>
    </row>
    <row r="80" spans="1:22" x14ac:dyDescent="0.25">
      <c r="A80" s="4" t="str">
        <f t="shared" si="9"/>
        <v>Московский</v>
      </c>
      <c r="B80" s="12" t="str">
        <f t="shared" si="9"/>
        <v>ГБОУ СОШ №351</v>
      </c>
      <c r="C80" s="6">
        <f t="shared" si="9"/>
        <v>11351</v>
      </c>
      <c r="D80" s="6" t="str">
        <f t="shared" si="9"/>
        <v>СОШ с углуб.</v>
      </c>
      <c r="E80" s="8" t="str">
        <f t="shared" si="9"/>
        <v>2в</v>
      </c>
      <c r="F80" s="8">
        <f t="shared" si="9"/>
        <v>138</v>
      </c>
      <c r="G80" s="8">
        <f t="shared" si="9"/>
        <v>130</v>
      </c>
      <c r="H80" s="17"/>
      <c r="I80" s="17">
        <v>2</v>
      </c>
      <c r="J80" s="18"/>
      <c r="K80" s="18">
        <v>1</v>
      </c>
      <c r="L80" s="17">
        <v>0</v>
      </c>
      <c r="M80" s="17"/>
      <c r="N80" s="18">
        <v>1</v>
      </c>
      <c r="O80" s="18"/>
      <c r="P80" s="17">
        <v>2</v>
      </c>
      <c r="Q80" s="17"/>
      <c r="R80" s="18">
        <v>0</v>
      </c>
      <c r="S80" s="18"/>
      <c r="T80" s="17">
        <v>0</v>
      </c>
      <c r="U80" s="17"/>
      <c r="V80" s="11">
        <f t="shared" si="8"/>
        <v>6</v>
      </c>
    </row>
    <row r="81" spans="1:22" x14ac:dyDescent="0.25">
      <c r="A81" s="4" t="str">
        <f t="shared" si="9"/>
        <v>Московский</v>
      </c>
      <c r="B81" s="12" t="str">
        <f t="shared" si="9"/>
        <v>ГБОУ СОШ №351</v>
      </c>
      <c r="C81" s="6">
        <f t="shared" si="9"/>
        <v>11351</v>
      </c>
      <c r="D81" s="6" t="str">
        <f t="shared" si="9"/>
        <v>СОШ с углуб.</v>
      </c>
      <c r="E81" s="8" t="str">
        <f t="shared" si="9"/>
        <v>2в</v>
      </c>
      <c r="F81" s="8">
        <f t="shared" si="9"/>
        <v>138</v>
      </c>
      <c r="G81" s="8">
        <f t="shared" si="9"/>
        <v>130</v>
      </c>
      <c r="H81" s="17">
        <v>1</v>
      </c>
      <c r="I81" s="17"/>
      <c r="J81" s="18"/>
      <c r="K81" s="18">
        <v>1</v>
      </c>
      <c r="L81" s="17"/>
      <c r="M81" s="17">
        <v>2</v>
      </c>
      <c r="N81" s="18"/>
      <c r="O81" s="18">
        <v>1</v>
      </c>
      <c r="P81" s="17">
        <v>2</v>
      </c>
      <c r="Q81" s="17"/>
      <c r="R81" s="18">
        <v>1</v>
      </c>
      <c r="S81" s="18"/>
      <c r="T81" s="17">
        <v>1</v>
      </c>
      <c r="U81" s="17"/>
      <c r="V81" s="11">
        <f t="shared" si="8"/>
        <v>9</v>
      </c>
    </row>
    <row r="82" spans="1:22" x14ac:dyDescent="0.25">
      <c r="A82" s="4" t="str">
        <f t="shared" si="9"/>
        <v>Московский</v>
      </c>
      <c r="B82" s="12" t="str">
        <f t="shared" si="9"/>
        <v>ГБОУ СОШ №351</v>
      </c>
      <c r="C82" s="6">
        <f t="shared" si="9"/>
        <v>11351</v>
      </c>
      <c r="D82" s="6" t="str">
        <f t="shared" si="9"/>
        <v>СОШ с углуб.</v>
      </c>
      <c r="E82" s="8" t="str">
        <f t="shared" si="9"/>
        <v>2в</v>
      </c>
      <c r="F82" s="8">
        <f t="shared" si="9"/>
        <v>138</v>
      </c>
      <c r="G82" s="8">
        <f t="shared" si="9"/>
        <v>130</v>
      </c>
      <c r="H82" s="17"/>
      <c r="I82" s="17">
        <v>2</v>
      </c>
      <c r="J82" s="18"/>
      <c r="K82" s="18">
        <v>1</v>
      </c>
      <c r="L82" s="17">
        <v>2</v>
      </c>
      <c r="M82" s="17"/>
      <c r="N82" s="18">
        <v>1</v>
      </c>
      <c r="O82" s="18"/>
      <c r="P82" s="17">
        <v>2</v>
      </c>
      <c r="Q82" s="17"/>
      <c r="R82" s="18">
        <v>1</v>
      </c>
      <c r="S82" s="18"/>
      <c r="T82" s="17">
        <v>1</v>
      </c>
      <c r="U82" s="17"/>
      <c r="V82" s="11">
        <f t="shared" si="8"/>
        <v>10</v>
      </c>
    </row>
    <row r="83" spans="1:22" x14ac:dyDescent="0.25">
      <c r="A83" s="4" t="str">
        <f t="shared" si="9"/>
        <v>Московский</v>
      </c>
      <c r="B83" s="12" t="str">
        <f t="shared" si="9"/>
        <v>ГБОУ СОШ №351</v>
      </c>
      <c r="C83" s="6">
        <f t="shared" si="9"/>
        <v>11351</v>
      </c>
      <c r="D83" s="6" t="str">
        <f t="shared" si="9"/>
        <v>СОШ с углуб.</v>
      </c>
      <c r="E83" s="8" t="str">
        <f t="shared" si="9"/>
        <v>2в</v>
      </c>
      <c r="F83" s="8">
        <f t="shared" si="9"/>
        <v>138</v>
      </c>
      <c r="G83" s="8">
        <f t="shared" si="9"/>
        <v>130</v>
      </c>
      <c r="H83" s="17"/>
      <c r="I83" s="17">
        <v>2</v>
      </c>
      <c r="J83" s="18"/>
      <c r="K83" s="18">
        <v>1</v>
      </c>
      <c r="L83" s="17"/>
      <c r="M83" s="17">
        <v>2</v>
      </c>
      <c r="N83" s="18">
        <v>1</v>
      </c>
      <c r="O83" s="18"/>
      <c r="P83" s="17">
        <v>2</v>
      </c>
      <c r="Q83" s="17"/>
      <c r="R83" s="18">
        <v>1</v>
      </c>
      <c r="S83" s="18"/>
      <c r="T83" s="17">
        <v>1</v>
      </c>
      <c r="U83" s="17"/>
      <c r="V83" s="11">
        <f t="shared" si="8"/>
        <v>10</v>
      </c>
    </row>
    <row r="84" spans="1:22" x14ac:dyDescent="0.25">
      <c r="A84" s="4" t="str">
        <f t="shared" si="9"/>
        <v>Московский</v>
      </c>
      <c r="B84" s="12" t="str">
        <f t="shared" si="9"/>
        <v>ГБОУ СОШ №351</v>
      </c>
      <c r="C84" s="6">
        <f t="shared" si="9"/>
        <v>11351</v>
      </c>
      <c r="D84" s="6" t="str">
        <f t="shared" si="9"/>
        <v>СОШ с углуб.</v>
      </c>
      <c r="E84" s="8" t="str">
        <f t="shared" si="9"/>
        <v>2в</v>
      </c>
      <c r="F84" s="8">
        <f t="shared" si="9"/>
        <v>138</v>
      </c>
      <c r="G84" s="8">
        <f t="shared" si="9"/>
        <v>130</v>
      </c>
      <c r="H84" s="17">
        <v>2</v>
      </c>
      <c r="I84" s="17"/>
      <c r="J84" s="18">
        <v>1</v>
      </c>
      <c r="K84" s="18"/>
      <c r="L84" s="17"/>
      <c r="M84" s="17">
        <v>2</v>
      </c>
      <c r="N84" s="18">
        <v>1</v>
      </c>
      <c r="O84" s="18"/>
      <c r="P84" s="17">
        <v>2</v>
      </c>
      <c r="Q84" s="17"/>
      <c r="R84" s="18">
        <v>1</v>
      </c>
      <c r="S84" s="18"/>
      <c r="T84" s="17">
        <v>2</v>
      </c>
      <c r="U84" s="17"/>
      <c r="V84" s="11">
        <f t="shared" si="8"/>
        <v>11</v>
      </c>
    </row>
    <row r="85" spans="1:22" x14ac:dyDescent="0.25">
      <c r="A85" s="4" t="str">
        <f t="shared" si="9"/>
        <v>Московский</v>
      </c>
      <c r="B85" s="12" t="str">
        <f t="shared" si="9"/>
        <v>ГБОУ СОШ №351</v>
      </c>
      <c r="C85" s="6">
        <f t="shared" si="9"/>
        <v>11351</v>
      </c>
      <c r="D85" s="6" t="str">
        <f t="shared" si="9"/>
        <v>СОШ с углуб.</v>
      </c>
      <c r="E85" s="8" t="str">
        <f t="shared" si="9"/>
        <v>2в</v>
      </c>
      <c r="F85" s="8">
        <f t="shared" si="9"/>
        <v>138</v>
      </c>
      <c r="G85" s="8">
        <f t="shared" si="9"/>
        <v>130</v>
      </c>
      <c r="H85" s="17">
        <v>1</v>
      </c>
      <c r="I85" s="17"/>
      <c r="J85" s="18"/>
      <c r="K85" s="18">
        <v>1</v>
      </c>
      <c r="L85" s="17">
        <v>2</v>
      </c>
      <c r="M85" s="17"/>
      <c r="N85" s="18">
        <v>1</v>
      </c>
      <c r="O85" s="18"/>
      <c r="P85" s="17">
        <v>2</v>
      </c>
      <c r="Q85" s="17"/>
      <c r="R85" s="18">
        <v>1</v>
      </c>
      <c r="S85" s="18"/>
      <c r="T85" s="17"/>
      <c r="U85" s="17">
        <v>0</v>
      </c>
      <c r="V85" s="11">
        <f t="shared" si="8"/>
        <v>8</v>
      </c>
    </row>
    <row r="86" spans="1:22" x14ac:dyDescent="0.25">
      <c r="A86" s="4" t="str">
        <f t="shared" ref="A86:G101" si="10">A85</f>
        <v>Московский</v>
      </c>
      <c r="B86" s="12" t="str">
        <f t="shared" si="10"/>
        <v>ГБОУ СОШ №351</v>
      </c>
      <c r="C86" s="6">
        <f t="shared" si="10"/>
        <v>11351</v>
      </c>
      <c r="D86" s="6" t="str">
        <f t="shared" si="10"/>
        <v>СОШ с углуб.</v>
      </c>
      <c r="E86" s="8" t="str">
        <f t="shared" si="10"/>
        <v>2в</v>
      </c>
      <c r="F86" s="8">
        <f t="shared" si="10"/>
        <v>138</v>
      </c>
      <c r="G86" s="8">
        <f t="shared" si="10"/>
        <v>130</v>
      </c>
      <c r="H86" s="17">
        <v>1</v>
      </c>
      <c r="I86" s="17"/>
      <c r="J86" s="18">
        <v>1</v>
      </c>
      <c r="K86" s="18"/>
      <c r="L86" s="17">
        <v>0</v>
      </c>
      <c r="M86" s="17"/>
      <c r="N86" s="18">
        <v>1</v>
      </c>
      <c r="O86" s="18"/>
      <c r="P86" s="17">
        <v>2</v>
      </c>
      <c r="Q86" s="17"/>
      <c r="R86" s="18">
        <v>1</v>
      </c>
      <c r="S86" s="18"/>
      <c r="T86" s="17">
        <v>2</v>
      </c>
      <c r="U86" s="17"/>
      <c r="V86" s="11">
        <f t="shared" si="8"/>
        <v>8</v>
      </c>
    </row>
    <row r="87" spans="1:22" x14ac:dyDescent="0.25">
      <c r="A87" s="4" t="str">
        <f t="shared" si="10"/>
        <v>Московский</v>
      </c>
      <c r="B87" s="12" t="str">
        <f t="shared" si="10"/>
        <v>ГБОУ СОШ №351</v>
      </c>
      <c r="C87" s="6">
        <f t="shared" si="10"/>
        <v>11351</v>
      </c>
      <c r="D87" s="6" t="str">
        <f t="shared" si="10"/>
        <v>СОШ с углуб.</v>
      </c>
      <c r="E87" s="8" t="str">
        <f t="shared" si="10"/>
        <v>2в</v>
      </c>
      <c r="F87" s="8">
        <f t="shared" si="10"/>
        <v>138</v>
      </c>
      <c r="G87" s="8">
        <f t="shared" si="10"/>
        <v>130</v>
      </c>
      <c r="H87" s="17"/>
      <c r="I87" s="17">
        <v>1</v>
      </c>
      <c r="J87" s="18"/>
      <c r="K87" s="18">
        <v>1</v>
      </c>
      <c r="L87" s="17"/>
      <c r="M87" s="17">
        <v>2</v>
      </c>
      <c r="N87" s="18">
        <v>1</v>
      </c>
      <c r="O87" s="18"/>
      <c r="P87" s="17"/>
      <c r="Q87" s="17">
        <v>2</v>
      </c>
      <c r="R87" s="18">
        <v>1</v>
      </c>
      <c r="S87" s="18"/>
      <c r="T87" s="17"/>
      <c r="U87" s="17">
        <v>1</v>
      </c>
      <c r="V87" s="11">
        <f t="shared" si="8"/>
        <v>9</v>
      </c>
    </row>
    <row r="88" spans="1:22" x14ac:dyDescent="0.25">
      <c r="A88" s="4" t="str">
        <f t="shared" si="10"/>
        <v>Московский</v>
      </c>
      <c r="B88" s="12" t="str">
        <f t="shared" si="10"/>
        <v>ГБОУ СОШ №351</v>
      </c>
      <c r="C88" s="6">
        <f t="shared" si="10"/>
        <v>11351</v>
      </c>
      <c r="D88" s="6" t="str">
        <f t="shared" si="10"/>
        <v>СОШ с углуб.</v>
      </c>
      <c r="E88" s="8" t="str">
        <f t="shared" si="10"/>
        <v>2в</v>
      </c>
      <c r="F88" s="8">
        <f t="shared" si="10"/>
        <v>138</v>
      </c>
      <c r="G88" s="8">
        <f t="shared" si="10"/>
        <v>130</v>
      </c>
      <c r="H88" s="17">
        <v>2</v>
      </c>
      <c r="I88" s="17"/>
      <c r="J88" s="18"/>
      <c r="K88" s="18">
        <v>1</v>
      </c>
      <c r="L88" s="17">
        <v>2</v>
      </c>
      <c r="M88" s="17"/>
      <c r="N88" s="18">
        <v>1</v>
      </c>
      <c r="O88" s="18"/>
      <c r="P88" s="17">
        <v>2</v>
      </c>
      <c r="Q88" s="17"/>
      <c r="R88" s="18">
        <v>1</v>
      </c>
      <c r="S88" s="18"/>
      <c r="T88" s="17"/>
      <c r="U88" s="17">
        <v>1</v>
      </c>
      <c r="V88" s="11">
        <f t="shared" si="8"/>
        <v>10</v>
      </c>
    </row>
    <row r="89" spans="1:22" x14ac:dyDescent="0.25">
      <c r="A89" s="4" t="str">
        <f t="shared" si="10"/>
        <v>Московский</v>
      </c>
      <c r="B89" s="12" t="str">
        <f t="shared" si="10"/>
        <v>ГБОУ СОШ №351</v>
      </c>
      <c r="C89" s="6">
        <f t="shared" si="10"/>
        <v>11351</v>
      </c>
      <c r="D89" s="6" t="str">
        <f t="shared" si="10"/>
        <v>СОШ с углуб.</v>
      </c>
      <c r="E89" s="8" t="str">
        <f t="shared" si="10"/>
        <v>2в</v>
      </c>
      <c r="F89" s="8">
        <f t="shared" si="10"/>
        <v>138</v>
      </c>
      <c r="G89" s="8">
        <f t="shared" si="10"/>
        <v>130</v>
      </c>
      <c r="H89" s="17">
        <v>0</v>
      </c>
      <c r="I89" s="17"/>
      <c r="J89" s="18">
        <v>1</v>
      </c>
      <c r="K89" s="18"/>
      <c r="L89" s="17"/>
      <c r="M89" s="17">
        <v>0</v>
      </c>
      <c r="N89" s="18">
        <v>0</v>
      </c>
      <c r="O89" s="18"/>
      <c r="P89" s="17">
        <v>0</v>
      </c>
      <c r="Q89" s="17"/>
      <c r="R89" s="18">
        <v>0</v>
      </c>
      <c r="S89" s="18"/>
      <c r="T89" s="17">
        <v>0</v>
      </c>
      <c r="U89" s="17"/>
      <c r="V89" s="11">
        <f t="shared" si="8"/>
        <v>1</v>
      </c>
    </row>
    <row r="90" spans="1:22" x14ac:dyDescent="0.25">
      <c r="A90" s="4" t="str">
        <f t="shared" si="10"/>
        <v>Московский</v>
      </c>
      <c r="B90" s="12" t="str">
        <f t="shared" si="10"/>
        <v>ГБОУ СОШ №351</v>
      </c>
      <c r="C90" s="6">
        <f t="shared" si="10"/>
        <v>11351</v>
      </c>
      <c r="D90" s="6" t="str">
        <f t="shared" si="10"/>
        <v>СОШ с углуб.</v>
      </c>
      <c r="E90" s="8" t="str">
        <f t="shared" si="10"/>
        <v>2в</v>
      </c>
      <c r="F90" s="8">
        <f t="shared" si="10"/>
        <v>138</v>
      </c>
      <c r="G90" s="8">
        <f t="shared" si="10"/>
        <v>130</v>
      </c>
      <c r="H90" s="17">
        <v>2</v>
      </c>
      <c r="I90" s="17"/>
      <c r="J90" s="18">
        <v>1</v>
      </c>
      <c r="K90" s="18"/>
      <c r="L90" s="17"/>
      <c r="M90" s="17">
        <v>2</v>
      </c>
      <c r="N90" s="18"/>
      <c r="O90" s="18">
        <v>1</v>
      </c>
      <c r="P90" s="17">
        <v>2</v>
      </c>
      <c r="Q90" s="17"/>
      <c r="R90" s="18">
        <v>1</v>
      </c>
      <c r="S90" s="18"/>
      <c r="T90" s="17"/>
      <c r="U90" s="17">
        <v>2</v>
      </c>
      <c r="V90" s="11">
        <f t="shared" si="8"/>
        <v>11</v>
      </c>
    </row>
    <row r="91" spans="1:22" x14ac:dyDescent="0.25">
      <c r="A91" s="4" t="str">
        <f t="shared" si="10"/>
        <v>Московский</v>
      </c>
      <c r="B91" s="12" t="str">
        <f t="shared" si="10"/>
        <v>ГБОУ СОШ №351</v>
      </c>
      <c r="C91" s="6">
        <f t="shared" si="10"/>
        <v>11351</v>
      </c>
      <c r="D91" s="6" t="str">
        <f t="shared" si="10"/>
        <v>СОШ с углуб.</v>
      </c>
      <c r="E91" s="8" t="str">
        <f t="shared" si="10"/>
        <v>2в</v>
      </c>
      <c r="F91" s="8">
        <f t="shared" si="10"/>
        <v>138</v>
      </c>
      <c r="G91" s="8">
        <f t="shared" si="10"/>
        <v>130</v>
      </c>
      <c r="H91" s="17"/>
      <c r="I91" s="17">
        <v>2</v>
      </c>
      <c r="J91" s="18"/>
      <c r="K91" s="18">
        <v>0</v>
      </c>
      <c r="L91" s="17"/>
      <c r="M91" s="17">
        <v>2</v>
      </c>
      <c r="N91" s="18">
        <v>1</v>
      </c>
      <c r="O91" s="18"/>
      <c r="P91" s="17">
        <v>2</v>
      </c>
      <c r="Q91" s="17"/>
      <c r="R91" s="18">
        <v>1</v>
      </c>
      <c r="S91" s="18"/>
      <c r="T91" s="17">
        <v>2</v>
      </c>
      <c r="U91" s="17"/>
      <c r="V91" s="11">
        <f t="shared" si="8"/>
        <v>10</v>
      </c>
    </row>
    <row r="92" spans="1:22" x14ac:dyDescent="0.25">
      <c r="A92" s="4" t="str">
        <f t="shared" si="10"/>
        <v>Московский</v>
      </c>
      <c r="B92" s="12" t="str">
        <f t="shared" si="10"/>
        <v>ГБОУ СОШ №351</v>
      </c>
      <c r="C92" s="6">
        <f t="shared" si="10"/>
        <v>11351</v>
      </c>
      <c r="D92" s="6" t="str">
        <f t="shared" si="10"/>
        <v>СОШ с углуб.</v>
      </c>
      <c r="E92" s="8" t="str">
        <f t="shared" si="10"/>
        <v>2в</v>
      </c>
      <c r="F92" s="8">
        <f t="shared" si="10"/>
        <v>138</v>
      </c>
      <c r="G92" s="8">
        <f t="shared" si="10"/>
        <v>130</v>
      </c>
      <c r="H92" s="17"/>
      <c r="I92" s="17">
        <v>1</v>
      </c>
      <c r="J92" s="18">
        <v>1</v>
      </c>
      <c r="K92" s="18"/>
      <c r="L92" s="17">
        <v>2</v>
      </c>
      <c r="M92" s="17"/>
      <c r="N92" s="18">
        <v>1</v>
      </c>
      <c r="O92" s="18"/>
      <c r="P92" s="17"/>
      <c r="Q92" s="17">
        <v>2</v>
      </c>
      <c r="R92" s="18">
        <v>1</v>
      </c>
      <c r="S92" s="18"/>
      <c r="T92" s="17">
        <v>1</v>
      </c>
      <c r="U92" s="17"/>
      <c r="V92" s="11">
        <f t="shared" si="8"/>
        <v>9</v>
      </c>
    </row>
    <row r="93" spans="1:22" x14ac:dyDescent="0.25">
      <c r="A93" s="4" t="str">
        <f t="shared" si="10"/>
        <v>Московский</v>
      </c>
      <c r="B93" s="12" t="str">
        <f t="shared" si="10"/>
        <v>ГБОУ СОШ №351</v>
      </c>
      <c r="C93" s="6">
        <f t="shared" si="10"/>
        <v>11351</v>
      </c>
      <c r="D93" s="6" t="str">
        <f t="shared" si="10"/>
        <v>СОШ с углуб.</v>
      </c>
      <c r="E93" s="8" t="str">
        <f t="shared" si="10"/>
        <v>2в</v>
      </c>
      <c r="F93" s="8">
        <f t="shared" si="10"/>
        <v>138</v>
      </c>
      <c r="G93" s="8">
        <f t="shared" si="10"/>
        <v>130</v>
      </c>
      <c r="H93" s="17"/>
      <c r="I93" s="17">
        <v>0</v>
      </c>
      <c r="J93" s="18"/>
      <c r="K93" s="18">
        <v>1</v>
      </c>
      <c r="L93" s="17"/>
      <c r="M93" s="17">
        <v>2</v>
      </c>
      <c r="N93" s="18"/>
      <c r="O93" s="18">
        <v>0</v>
      </c>
      <c r="P93" s="17">
        <v>2</v>
      </c>
      <c r="Q93" s="17"/>
      <c r="R93" s="18"/>
      <c r="S93" s="18">
        <v>1</v>
      </c>
      <c r="T93" s="17">
        <v>0</v>
      </c>
      <c r="U93" s="17"/>
      <c r="V93" s="11">
        <f t="shared" si="8"/>
        <v>6</v>
      </c>
    </row>
    <row r="94" spans="1:22" x14ac:dyDescent="0.25">
      <c r="A94" s="4" t="str">
        <f t="shared" si="10"/>
        <v>Московский</v>
      </c>
      <c r="B94" s="12" t="str">
        <f t="shared" si="10"/>
        <v>ГБОУ СОШ №351</v>
      </c>
      <c r="C94" s="6">
        <f t="shared" si="10"/>
        <v>11351</v>
      </c>
      <c r="D94" s="6" t="str">
        <f t="shared" si="10"/>
        <v>СОШ с углуб.</v>
      </c>
      <c r="E94" s="8" t="str">
        <f t="shared" si="10"/>
        <v>2в</v>
      </c>
      <c r="F94" s="8">
        <f t="shared" si="10"/>
        <v>138</v>
      </c>
      <c r="G94" s="8">
        <f t="shared" si="10"/>
        <v>130</v>
      </c>
      <c r="H94" s="17">
        <v>2</v>
      </c>
      <c r="I94" s="17"/>
      <c r="J94" s="18"/>
      <c r="K94" s="18">
        <v>1</v>
      </c>
      <c r="L94" s="17"/>
      <c r="M94" s="17">
        <v>1</v>
      </c>
      <c r="N94" s="18">
        <v>1</v>
      </c>
      <c r="O94" s="18"/>
      <c r="P94" s="17">
        <v>0</v>
      </c>
      <c r="Q94" s="17"/>
      <c r="R94" s="18">
        <v>1</v>
      </c>
      <c r="S94" s="18"/>
      <c r="T94" s="17">
        <v>1</v>
      </c>
      <c r="U94" s="17"/>
      <c r="V94" s="11">
        <f t="shared" si="8"/>
        <v>7</v>
      </c>
    </row>
    <row r="95" spans="1:22" x14ac:dyDescent="0.25">
      <c r="A95" s="4" t="str">
        <f t="shared" si="10"/>
        <v>Московский</v>
      </c>
      <c r="B95" s="12" t="str">
        <f t="shared" si="10"/>
        <v>ГБОУ СОШ №351</v>
      </c>
      <c r="C95" s="6">
        <f t="shared" si="10"/>
        <v>11351</v>
      </c>
      <c r="D95" s="6" t="str">
        <f t="shared" si="10"/>
        <v>СОШ с углуб.</v>
      </c>
      <c r="E95" s="8" t="str">
        <f t="shared" si="10"/>
        <v>2в</v>
      </c>
      <c r="F95" s="8">
        <f t="shared" si="10"/>
        <v>138</v>
      </c>
      <c r="G95" s="8">
        <f t="shared" si="10"/>
        <v>130</v>
      </c>
      <c r="H95" s="17">
        <v>0</v>
      </c>
      <c r="I95" s="17"/>
      <c r="J95" s="18">
        <v>0</v>
      </c>
      <c r="K95" s="18"/>
      <c r="L95" s="17">
        <v>0</v>
      </c>
      <c r="M95" s="17"/>
      <c r="N95" s="18">
        <v>1</v>
      </c>
      <c r="O95" s="18"/>
      <c r="P95" s="17"/>
      <c r="Q95" s="17">
        <v>2</v>
      </c>
      <c r="R95" s="18">
        <v>1</v>
      </c>
      <c r="S95" s="18"/>
      <c r="T95" s="17"/>
      <c r="U95" s="17">
        <v>2</v>
      </c>
      <c r="V95" s="11">
        <f t="shared" si="8"/>
        <v>6</v>
      </c>
    </row>
    <row r="96" spans="1:22" x14ac:dyDescent="0.25">
      <c r="A96" s="4" t="str">
        <f t="shared" si="10"/>
        <v>Московский</v>
      </c>
      <c r="B96" s="12" t="str">
        <f t="shared" si="10"/>
        <v>ГБОУ СОШ №351</v>
      </c>
      <c r="C96" s="6">
        <f t="shared" si="10"/>
        <v>11351</v>
      </c>
      <c r="D96" s="6" t="str">
        <f t="shared" si="10"/>
        <v>СОШ с углуб.</v>
      </c>
      <c r="E96" s="8" t="str">
        <f t="shared" si="10"/>
        <v>2в</v>
      </c>
      <c r="F96" s="8">
        <f t="shared" si="10"/>
        <v>138</v>
      </c>
      <c r="G96" s="8">
        <f t="shared" si="10"/>
        <v>130</v>
      </c>
      <c r="H96" s="17">
        <v>2</v>
      </c>
      <c r="I96" s="17"/>
      <c r="J96" s="18">
        <v>1</v>
      </c>
      <c r="K96" s="18"/>
      <c r="L96" s="17"/>
      <c r="M96" s="17">
        <v>1</v>
      </c>
      <c r="N96" s="18">
        <v>1</v>
      </c>
      <c r="O96" s="18"/>
      <c r="P96" s="17">
        <v>2</v>
      </c>
      <c r="Q96" s="17"/>
      <c r="R96" s="18">
        <v>1</v>
      </c>
      <c r="S96" s="18"/>
      <c r="T96" s="17">
        <v>2</v>
      </c>
      <c r="U96" s="17"/>
      <c r="V96" s="11">
        <f t="shared" si="8"/>
        <v>10</v>
      </c>
    </row>
    <row r="97" spans="1:22" x14ac:dyDescent="0.25">
      <c r="A97" s="4" t="str">
        <f t="shared" si="10"/>
        <v>Московский</v>
      </c>
      <c r="B97" s="12" t="str">
        <f t="shared" si="10"/>
        <v>ГБОУ СОШ №351</v>
      </c>
      <c r="C97" s="6">
        <f t="shared" si="10"/>
        <v>11351</v>
      </c>
      <c r="D97" s="6" t="str">
        <f t="shared" si="10"/>
        <v>СОШ с углуб.</v>
      </c>
      <c r="E97" s="8" t="str">
        <f t="shared" si="10"/>
        <v>2в</v>
      </c>
      <c r="F97" s="8">
        <f t="shared" si="10"/>
        <v>138</v>
      </c>
      <c r="G97" s="8">
        <f t="shared" si="10"/>
        <v>130</v>
      </c>
      <c r="H97" s="17">
        <v>2</v>
      </c>
      <c r="I97" s="17"/>
      <c r="J97" s="18"/>
      <c r="K97" s="18">
        <v>1</v>
      </c>
      <c r="L97" s="17">
        <v>2</v>
      </c>
      <c r="M97" s="17"/>
      <c r="N97" s="18">
        <v>1</v>
      </c>
      <c r="O97" s="18"/>
      <c r="P97" s="17">
        <v>1</v>
      </c>
      <c r="Q97" s="17"/>
      <c r="R97" s="18">
        <v>1</v>
      </c>
      <c r="S97" s="18"/>
      <c r="T97" s="17">
        <v>0</v>
      </c>
      <c r="U97" s="17"/>
      <c r="V97" s="11">
        <f t="shared" si="8"/>
        <v>8</v>
      </c>
    </row>
    <row r="98" spans="1:22" x14ac:dyDescent="0.25">
      <c r="A98" s="4" t="str">
        <f t="shared" si="10"/>
        <v>Московский</v>
      </c>
      <c r="B98" s="12" t="str">
        <f t="shared" si="10"/>
        <v>ГБОУ СОШ №351</v>
      </c>
      <c r="C98" s="6">
        <f t="shared" si="10"/>
        <v>11351</v>
      </c>
      <c r="D98" s="6" t="str">
        <f t="shared" si="10"/>
        <v>СОШ с углуб.</v>
      </c>
      <c r="E98" s="8" t="str">
        <f t="shared" si="10"/>
        <v>2в</v>
      </c>
      <c r="F98" s="8">
        <f t="shared" si="10"/>
        <v>138</v>
      </c>
      <c r="G98" s="8">
        <f t="shared" si="10"/>
        <v>130</v>
      </c>
      <c r="H98" s="17"/>
      <c r="I98" s="17">
        <v>2</v>
      </c>
      <c r="J98" s="18">
        <v>1</v>
      </c>
      <c r="K98" s="18"/>
      <c r="L98" s="17">
        <v>2</v>
      </c>
      <c r="M98" s="17"/>
      <c r="N98" s="18"/>
      <c r="O98" s="18">
        <v>0</v>
      </c>
      <c r="P98" s="17">
        <v>2</v>
      </c>
      <c r="Q98" s="17"/>
      <c r="R98" s="18"/>
      <c r="S98" s="18">
        <v>1</v>
      </c>
      <c r="T98" s="17">
        <v>0</v>
      </c>
      <c r="U98" s="17"/>
      <c r="V98" s="11">
        <f t="shared" si="8"/>
        <v>8</v>
      </c>
    </row>
    <row r="99" spans="1:22" x14ac:dyDescent="0.25">
      <c r="A99" s="4" t="str">
        <f t="shared" si="10"/>
        <v>Московский</v>
      </c>
      <c r="B99" s="12" t="str">
        <f t="shared" si="10"/>
        <v>ГБОУ СОШ №351</v>
      </c>
      <c r="C99" s="6">
        <f t="shared" si="10"/>
        <v>11351</v>
      </c>
      <c r="D99" s="6" t="str">
        <f t="shared" si="10"/>
        <v>СОШ с углуб.</v>
      </c>
      <c r="E99" s="8" t="str">
        <f t="shared" si="10"/>
        <v>2в</v>
      </c>
      <c r="F99" s="8">
        <f t="shared" si="10"/>
        <v>138</v>
      </c>
      <c r="G99" s="8">
        <f t="shared" si="10"/>
        <v>130</v>
      </c>
      <c r="H99" s="17">
        <v>2</v>
      </c>
      <c r="I99" s="17"/>
      <c r="J99" s="18"/>
      <c r="K99" s="18">
        <v>1</v>
      </c>
      <c r="L99" s="17"/>
      <c r="M99" s="17">
        <v>0</v>
      </c>
      <c r="N99" s="18">
        <v>1</v>
      </c>
      <c r="O99" s="18"/>
      <c r="P99" s="17">
        <v>2</v>
      </c>
      <c r="Q99" s="17"/>
      <c r="R99" s="18">
        <v>1</v>
      </c>
      <c r="S99" s="18"/>
      <c r="T99" s="17">
        <v>2</v>
      </c>
      <c r="U99" s="17"/>
      <c r="V99" s="11">
        <f t="shared" si="8"/>
        <v>9</v>
      </c>
    </row>
    <row r="100" spans="1:22" x14ac:dyDescent="0.25">
      <c r="A100" s="4" t="str">
        <f t="shared" si="10"/>
        <v>Московский</v>
      </c>
      <c r="B100" s="12" t="str">
        <f t="shared" si="10"/>
        <v>ГБОУ СОШ №351</v>
      </c>
      <c r="C100" s="6">
        <f t="shared" si="10"/>
        <v>11351</v>
      </c>
      <c r="D100" s="6" t="str">
        <f t="shared" si="10"/>
        <v>СОШ с углуб.</v>
      </c>
      <c r="E100" s="8" t="str">
        <f t="shared" si="10"/>
        <v>2в</v>
      </c>
      <c r="F100" s="8">
        <f t="shared" si="10"/>
        <v>138</v>
      </c>
      <c r="G100" s="8">
        <f t="shared" si="10"/>
        <v>130</v>
      </c>
      <c r="H100" s="17">
        <v>2</v>
      </c>
      <c r="I100" s="17"/>
      <c r="J100" s="18"/>
      <c r="K100" s="18">
        <v>1</v>
      </c>
      <c r="L100" s="17"/>
      <c r="M100" s="17">
        <v>0</v>
      </c>
      <c r="N100" s="18">
        <v>1</v>
      </c>
      <c r="O100" s="18"/>
      <c r="P100" s="17">
        <v>0</v>
      </c>
      <c r="Q100" s="17"/>
      <c r="R100" s="18">
        <v>1</v>
      </c>
      <c r="S100" s="18"/>
      <c r="T100" s="17">
        <v>1</v>
      </c>
      <c r="U100" s="17"/>
      <c r="V100" s="11">
        <f t="shared" si="8"/>
        <v>6</v>
      </c>
    </row>
    <row r="101" spans="1:22" x14ac:dyDescent="0.25">
      <c r="A101" s="4" t="str">
        <f t="shared" si="10"/>
        <v>Московский</v>
      </c>
      <c r="B101" s="12" t="str">
        <f t="shared" si="10"/>
        <v>ГБОУ СОШ №351</v>
      </c>
      <c r="C101" s="6">
        <f t="shared" si="10"/>
        <v>11351</v>
      </c>
      <c r="D101" s="6" t="str">
        <f t="shared" si="10"/>
        <v>СОШ с углуб.</v>
      </c>
      <c r="E101" s="8" t="str">
        <f t="shared" si="10"/>
        <v>2в</v>
      </c>
      <c r="F101" s="8">
        <f t="shared" si="10"/>
        <v>138</v>
      </c>
      <c r="G101" s="8">
        <f t="shared" si="10"/>
        <v>130</v>
      </c>
      <c r="H101" s="17">
        <v>2</v>
      </c>
      <c r="I101" s="17"/>
      <c r="J101" s="18"/>
      <c r="K101" s="18">
        <v>1</v>
      </c>
      <c r="L101" s="17">
        <v>2</v>
      </c>
      <c r="M101" s="17"/>
      <c r="N101" s="18"/>
      <c r="O101" s="18">
        <v>0</v>
      </c>
      <c r="P101" s="17"/>
      <c r="Q101" s="17">
        <v>2</v>
      </c>
      <c r="R101" s="18"/>
      <c r="S101" s="18">
        <v>0</v>
      </c>
      <c r="T101" s="17"/>
      <c r="U101" s="17">
        <v>0</v>
      </c>
      <c r="V101" s="11">
        <f t="shared" si="8"/>
        <v>7</v>
      </c>
    </row>
    <row r="102" spans="1:22" x14ac:dyDescent="0.25">
      <c r="A102" s="4" t="str">
        <f t="shared" ref="A102:G117" si="11">A101</f>
        <v>Московский</v>
      </c>
      <c r="B102" s="12" t="str">
        <f t="shared" si="11"/>
        <v>ГБОУ СОШ №351</v>
      </c>
      <c r="C102" s="6">
        <f t="shared" si="11"/>
        <v>11351</v>
      </c>
      <c r="D102" s="6" t="str">
        <f t="shared" si="11"/>
        <v>СОШ с углуб.</v>
      </c>
      <c r="E102" s="8" t="str">
        <f t="shared" si="11"/>
        <v>2в</v>
      </c>
      <c r="F102" s="8">
        <f t="shared" si="11"/>
        <v>138</v>
      </c>
      <c r="G102" s="8">
        <f t="shared" si="11"/>
        <v>130</v>
      </c>
      <c r="H102" s="17">
        <v>2</v>
      </c>
      <c r="I102" s="17"/>
      <c r="J102" s="18">
        <v>1</v>
      </c>
      <c r="K102" s="18"/>
      <c r="L102" s="17">
        <v>2</v>
      </c>
      <c r="M102" s="17"/>
      <c r="N102" s="18">
        <v>1</v>
      </c>
      <c r="O102" s="18"/>
      <c r="P102" s="17">
        <v>2</v>
      </c>
      <c r="Q102" s="17"/>
      <c r="R102" s="18">
        <v>1</v>
      </c>
      <c r="S102" s="18"/>
      <c r="T102" s="17">
        <v>2</v>
      </c>
      <c r="U102" s="17"/>
      <c r="V102" s="11">
        <f t="shared" si="8"/>
        <v>11</v>
      </c>
    </row>
    <row r="103" spans="1:22" x14ac:dyDescent="0.25">
      <c r="A103" s="4" t="str">
        <f t="shared" si="11"/>
        <v>Московский</v>
      </c>
      <c r="B103" s="12" t="str">
        <f t="shared" si="11"/>
        <v>ГБОУ СОШ №351</v>
      </c>
      <c r="C103" s="6">
        <f t="shared" si="11"/>
        <v>11351</v>
      </c>
      <c r="D103" s="6" t="str">
        <f t="shared" si="11"/>
        <v>СОШ с углуб.</v>
      </c>
      <c r="E103" s="13" t="s">
        <v>25</v>
      </c>
      <c r="F103" s="8">
        <f t="shared" si="11"/>
        <v>138</v>
      </c>
      <c r="G103" s="8">
        <f t="shared" si="11"/>
        <v>130</v>
      </c>
      <c r="H103" s="9">
        <v>2</v>
      </c>
      <c r="I103" s="9"/>
      <c r="J103" s="10"/>
      <c r="K103" s="10">
        <v>1</v>
      </c>
      <c r="L103" s="9">
        <v>2</v>
      </c>
      <c r="M103" s="9"/>
      <c r="N103" s="10">
        <v>1</v>
      </c>
      <c r="O103" s="10"/>
      <c r="P103" s="9">
        <v>2</v>
      </c>
      <c r="Q103" s="9"/>
      <c r="R103" s="10">
        <v>1</v>
      </c>
      <c r="S103" s="10"/>
      <c r="T103" s="9">
        <v>2</v>
      </c>
      <c r="U103" s="9"/>
      <c r="V103" s="11">
        <f t="shared" si="8"/>
        <v>11</v>
      </c>
    </row>
    <row r="104" spans="1:22" x14ac:dyDescent="0.25">
      <c r="A104" s="4" t="str">
        <f t="shared" si="11"/>
        <v>Московский</v>
      </c>
      <c r="B104" s="12" t="str">
        <f t="shared" si="11"/>
        <v>ГБОУ СОШ №351</v>
      </c>
      <c r="C104" s="6">
        <f t="shared" si="11"/>
        <v>11351</v>
      </c>
      <c r="D104" s="6" t="str">
        <f t="shared" si="11"/>
        <v>СОШ с углуб.</v>
      </c>
      <c r="E104" s="8" t="str">
        <f t="shared" si="11"/>
        <v>2г</v>
      </c>
      <c r="F104" s="8">
        <f t="shared" si="11"/>
        <v>138</v>
      </c>
      <c r="G104" s="8">
        <f t="shared" si="11"/>
        <v>130</v>
      </c>
      <c r="H104" s="9">
        <v>2</v>
      </c>
      <c r="I104" s="9"/>
      <c r="J104" s="10"/>
      <c r="K104" s="10">
        <v>1</v>
      </c>
      <c r="L104" s="9">
        <v>1</v>
      </c>
      <c r="M104" s="9"/>
      <c r="N104" s="10">
        <v>1</v>
      </c>
      <c r="O104" s="10"/>
      <c r="P104" s="9"/>
      <c r="Q104" s="9">
        <v>1</v>
      </c>
      <c r="R104" s="10">
        <v>1</v>
      </c>
      <c r="S104" s="10"/>
      <c r="T104" s="9">
        <v>2</v>
      </c>
      <c r="U104" s="9"/>
      <c r="V104" s="11">
        <f t="shared" si="8"/>
        <v>9</v>
      </c>
    </row>
    <row r="105" spans="1:22" x14ac:dyDescent="0.25">
      <c r="A105" s="4" t="str">
        <f t="shared" si="11"/>
        <v>Московский</v>
      </c>
      <c r="B105" s="12" t="str">
        <f t="shared" si="11"/>
        <v>ГБОУ СОШ №351</v>
      </c>
      <c r="C105" s="6">
        <f t="shared" si="11"/>
        <v>11351</v>
      </c>
      <c r="D105" s="6" t="str">
        <f t="shared" si="11"/>
        <v>СОШ с углуб.</v>
      </c>
      <c r="E105" s="8" t="str">
        <f t="shared" si="11"/>
        <v>2г</v>
      </c>
      <c r="F105" s="8">
        <f t="shared" si="11"/>
        <v>138</v>
      </c>
      <c r="G105" s="8">
        <f t="shared" si="11"/>
        <v>130</v>
      </c>
      <c r="H105" s="9">
        <v>2</v>
      </c>
      <c r="I105" s="9"/>
      <c r="J105" s="10">
        <v>1</v>
      </c>
      <c r="K105" s="10"/>
      <c r="L105" s="9">
        <v>2</v>
      </c>
      <c r="M105" s="9"/>
      <c r="N105" s="10">
        <v>1</v>
      </c>
      <c r="O105" s="10"/>
      <c r="P105" s="9">
        <v>2</v>
      </c>
      <c r="Q105" s="9"/>
      <c r="R105" s="10">
        <v>1</v>
      </c>
      <c r="S105" s="10"/>
      <c r="T105" s="9">
        <v>2</v>
      </c>
      <c r="U105" s="9"/>
      <c r="V105" s="11">
        <f t="shared" si="8"/>
        <v>11</v>
      </c>
    </row>
    <row r="106" spans="1:22" x14ac:dyDescent="0.25">
      <c r="A106" s="4" t="str">
        <f t="shared" si="11"/>
        <v>Московский</v>
      </c>
      <c r="B106" s="12" t="str">
        <f t="shared" si="11"/>
        <v>ГБОУ СОШ №351</v>
      </c>
      <c r="C106" s="6">
        <f t="shared" si="11"/>
        <v>11351</v>
      </c>
      <c r="D106" s="6" t="str">
        <f t="shared" si="11"/>
        <v>СОШ с углуб.</v>
      </c>
      <c r="E106" s="8" t="str">
        <f t="shared" si="11"/>
        <v>2г</v>
      </c>
      <c r="F106" s="8">
        <f t="shared" si="11"/>
        <v>138</v>
      </c>
      <c r="G106" s="8">
        <f t="shared" si="11"/>
        <v>130</v>
      </c>
      <c r="H106" s="9">
        <v>2</v>
      </c>
      <c r="I106" s="9"/>
      <c r="J106" s="10">
        <v>1</v>
      </c>
      <c r="K106" s="10"/>
      <c r="L106" s="9">
        <v>2</v>
      </c>
      <c r="M106" s="9"/>
      <c r="N106" s="10">
        <v>1</v>
      </c>
      <c r="O106" s="10"/>
      <c r="P106" s="9">
        <v>2</v>
      </c>
      <c r="Q106" s="9"/>
      <c r="R106" s="10">
        <v>1</v>
      </c>
      <c r="S106" s="10"/>
      <c r="T106" s="9">
        <v>2</v>
      </c>
      <c r="U106" s="9"/>
      <c r="V106" s="11">
        <f t="shared" si="8"/>
        <v>11</v>
      </c>
    </row>
    <row r="107" spans="1:22" x14ac:dyDescent="0.25">
      <c r="A107" s="4" t="str">
        <f t="shared" si="11"/>
        <v>Московский</v>
      </c>
      <c r="B107" s="12" t="str">
        <f t="shared" si="11"/>
        <v>ГБОУ СОШ №351</v>
      </c>
      <c r="C107" s="6">
        <f t="shared" si="11"/>
        <v>11351</v>
      </c>
      <c r="D107" s="6" t="str">
        <f t="shared" si="11"/>
        <v>СОШ с углуб.</v>
      </c>
      <c r="E107" s="8" t="str">
        <f t="shared" si="11"/>
        <v>2г</v>
      </c>
      <c r="F107" s="8">
        <f t="shared" si="11"/>
        <v>138</v>
      </c>
      <c r="G107" s="8">
        <f t="shared" si="11"/>
        <v>130</v>
      </c>
      <c r="H107" s="9">
        <v>2</v>
      </c>
      <c r="I107" s="9"/>
      <c r="J107" s="10">
        <v>1</v>
      </c>
      <c r="K107" s="10"/>
      <c r="L107" s="9">
        <v>2</v>
      </c>
      <c r="M107" s="9"/>
      <c r="N107" s="10">
        <v>1</v>
      </c>
      <c r="O107" s="10"/>
      <c r="P107" s="9">
        <v>2</v>
      </c>
      <c r="Q107" s="9"/>
      <c r="R107" s="10">
        <v>1</v>
      </c>
      <c r="S107" s="10"/>
      <c r="T107" s="9"/>
      <c r="U107" s="9">
        <v>2</v>
      </c>
      <c r="V107" s="11">
        <f t="shared" si="8"/>
        <v>11</v>
      </c>
    </row>
    <row r="108" spans="1:22" x14ac:dyDescent="0.25">
      <c r="A108" s="4" t="str">
        <f t="shared" si="11"/>
        <v>Московский</v>
      </c>
      <c r="B108" s="12" t="str">
        <f t="shared" si="11"/>
        <v>ГБОУ СОШ №351</v>
      </c>
      <c r="C108" s="6">
        <f t="shared" si="11"/>
        <v>11351</v>
      </c>
      <c r="D108" s="6" t="str">
        <f t="shared" si="11"/>
        <v>СОШ с углуб.</v>
      </c>
      <c r="E108" s="8" t="str">
        <f t="shared" si="11"/>
        <v>2г</v>
      </c>
      <c r="F108" s="8">
        <f t="shared" si="11"/>
        <v>138</v>
      </c>
      <c r="G108" s="8">
        <f t="shared" si="11"/>
        <v>130</v>
      </c>
      <c r="H108" s="9">
        <v>2</v>
      </c>
      <c r="I108" s="9"/>
      <c r="J108" s="10">
        <v>1</v>
      </c>
      <c r="K108" s="10"/>
      <c r="L108" s="9">
        <v>2</v>
      </c>
      <c r="M108" s="9"/>
      <c r="N108" s="10">
        <v>1</v>
      </c>
      <c r="O108" s="10"/>
      <c r="P108" s="9"/>
      <c r="Q108" s="9">
        <v>2</v>
      </c>
      <c r="R108" s="10">
        <v>1</v>
      </c>
      <c r="S108" s="10"/>
      <c r="T108" s="9"/>
      <c r="U108" s="9">
        <v>2</v>
      </c>
      <c r="V108" s="11">
        <f t="shared" si="8"/>
        <v>11</v>
      </c>
    </row>
    <row r="109" spans="1:22" x14ac:dyDescent="0.25">
      <c r="A109" s="4" t="str">
        <f t="shared" si="11"/>
        <v>Московский</v>
      </c>
      <c r="B109" s="12" t="str">
        <f t="shared" si="11"/>
        <v>ГБОУ СОШ №351</v>
      </c>
      <c r="C109" s="6">
        <f t="shared" si="11"/>
        <v>11351</v>
      </c>
      <c r="D109" s="6" t="str">
        <f t="shared" si="11"/>
        <v>СОШ с углуб.</v>
      </c>
      <c r="E109" s="8" t="str">
        <f t="shared" si="11"/>
        <v>2г</v>
      </c>
      <c r="F109" s="8">
        <f t="shared" si="11"/>
        <v>138</v>
      </c>
      <c r="G109" s="8">
        <f t="shared" si="11"/>
        <v>130</v>
      </c>
      <c r="H109" s="9"/>
      <c r="I109" s="9">
        <v>2</v>
      </c>
      <c r="J109" s="10"/>
      <c r="K109" s="10">
        <v>1</v>
      </c>
      <c r="L109" s="9"/>
      <c r="M109" s="9">
        <v>2</v>
      </c>
      <c r="N109" s="10"/>
      <c r="O109" s="10">
        <v>1</v>
      </c>
      <c r="P109" s="9"/>
      <c r="Q109" s="9">
        <v>2</v>
      </c>
      <c r="R109" s="10"/>
      <c r="S109" s="10">
        <v>1</v>
      </c>
      <c r="T109" s="9"/>
      <c r="U109" s="9">
        <v>2</v>
      </c>
      <c r="V109" s="11">
        <f t="shared" si="8"/>
        <v>11</v>
      </c>
    </row>
    <row r="110" spans="1:22" x14ac:dyDescent="0.25">
      <c r="A110" s="4" t="str">
        <f t="shared" si="11"/>
        <v>Московский</v>
      </c>
      <c r="B110" s="12" t="str">
        <f t="shared" si="11"/>
        <v>ГБОУ СОШ №351</v>
      </c>
      <c r="C110" s="6">
        <f t="shared" si="11"/>
        <v>11351</v>
      </c>
      <c r="D110" s="6" t="str">
        <f t="shared" si="11"/>
        <v>СОШ с углуб.</v>
      </c>
      <c r="E110" s="8" t="str">
        <f t="shared" si="11"/>
        <v>2г</v>
      </c>
      <c r="F110" s="8">
        <f t="shared" si="11"/>
        <v>138</v>
      </c>
      <c r="G110" s="8">
        <f t="shared" si="11"/>
        <v>130</v>
      </c>
      <c r="H110" s="9"/>
      <c r="I110" s="9">
        <v>2</v>
      </c>
      <c r="J110" s="10">
        <v>1</v>
      </c>
      <c r="K110" s="10">
        <v>1</v>
      </c>
      <c r="L110" s="9"/>
      <c r="M110" s="9"/>
      <c r="N110" s="10">
        <v>1</v>
      </c>
      <c r="O110" s="10"/>
      <c r="P110" s="9"/>
      <c r="Q110" s="9">
        <v>2</v>
      </c>
      <c r="R110" s="10"/>
      <c r="S110" s="10">
        <v>1</v>
      </c>
      <c r="T110" s="9"/>
      <c r="U110" s="9">
        <v>2</v>
      </c>
      <c r="V110" s="11">
        <f t="shared" si="8"/>
        <v>10</v>
      </c>
    </row>
    <row r="111" spans="1:22" x14ac:dyDescent="0.25">
      <c r="A111" s="4" t="str">
        <f t="shared" si="11"/>
        <v>Московский</v>
      </c>
      <c r="B111" s="12" t="str">
        <f t="shared" si="11"/>
        <v>ГБОУ СОШ №351</v>
      </c>
      <c r="C111" s="6">
        <f t="shared" si="11"/>
        <v>11351</v>
      </c>
      <c r="D111" s="6" t="str">
        <f t="shared" si="11"/>
        <v>СОШ с углуб.</v>
      </c>
      <c r="E111" s="8" t="str">
        <f t="shared" si="11"/>
        <v>2г</v>
      </c>
      <c r="F111" s="8">
        <f t="shared" si="11"/>
        <v>138</v>
      </c>
      <c r="G111" s="8">
        <f t="shared" si="11"/>
        <v>130</v>
      </c>
      <c r="H111" s="9">
        <v>2</v>
      </c>
      <c r="I111" s="9"/>
      <c r="J111" s="10">
        <v>1</v>
      </c>
      <c r="K111" s="10"/>
      <c r="L111" s="9">
        <v>2</v>
      </c>
      <c r="M111" s="9"/>
      <c r="N111" s="10"/>
      <c r="O111" s="10">
        <v>1</v>
      </c>
      <c r="P111" s="9">
        <v>2</v>
      </c>
      <c r="Q111" s="9"/>
      <c r="R111" s="10"/>
      <c r="S111" s="10">
        <v>1</v>
      </c>
      <c r="T111" s="9">
        <v>2</v>
      </c>
      <c r="U111" s="9"/>
      <c r="V111" s="11">
        <f t="shared" si="8"/>
        <v>11</v>
      </c>
    </row>
    <row r="112" spans="1:22" x14ac:dyDescent="0.25">
      <c r="A112" s="4" t="str">
        <f t="shared" si="11"/>
        <v>Московский</v>
      </c>
      <c r="B112" s="12" t="str">
        <f t="shared" si="11"/>
        <v>ГБОУ СОШ №351</v>
      </c>
      <c r="C112" s="6">
        <f t="shared" si="11"/>
        <v>11351</v>
      </c>
      <c r="D112" s="6" t="str">
        <f t="shared" si="11"/>
        <v>СОШ с углуб.</v>
      </c>
      <c r="E112" s="8" t="str">
        <f t="shared" si="11"/>
        <v>2г</v>
      </c>
      <c r="F112" s="8">
        <f t="shared" si="11"/>
        <v>138</v>
      </c>
      <c r="G112" s="8">
        <f t="shared" si="11"/>
        <v>130</v>
      </c>
      <c r="H112" s="9"/>
      <c r="I112" s="9">
        <v>2</v>
      </c>
      <c r="J112" s="10">
        <v>1</v>
      </c>
      <c r="K112" s="10"/>
      <c r="L112" s="9">
        <v>2</v>
      </c>
      <c r="M112" s="9"/>
      <c r="N112" s="10">
        <v>1</v>
      </c>
      <c r="O112" s="10"/>
      <c r="P112" s="9">
        <v>2</v>
      </c>
      <c r="Q112" s="9"/>
      <c r="R112" s="10">
        <v>1</v>
      </c>
      <c r="S112" s="10"/>
      <c r="T112" s="9">
        <v>2</v>
      </c>
      <c r="U112" s="9"/>
      <c r="V112" s="11">
        <f t="shared" si="8"/>
        <v>11</v>
      </c>
    </row>
    <row r="113" spans="1:22" x14ac:dyDescent="0.25">
      <c r="A113" s="4" t="str">
        <f t="shared" si="11"/>
        <v>Московский</v>
      </c>
      <c r="B113" s="12" t="str">
        <f t="shared" si="11"/>
        <v>ГБОУ СОШ №351</v>
      </c>
      <c r="C113" s="6">
        <f t="shared" si="11"/>
        <v>11351</v>
      </c>
      <c r="D113" s="6" t="str">
        <f t="shared" si="11"/>
        <v>СОШ с углуб.</v>
      </c>
      <c r="E113" s="8" t="str">
        <f t="shared" si="11"/>
        <v>2г</v>
      </c>
      <c r="F113" s="8">
        <f t="shared" si="11"/>
        <v>138</v>
      </c>
      <c r="G113" s="8">
        <f t="shared" si="11"/>
        <v>130</v>
      </c>
      <c r="H113" s="9">
        <v>2</v>
      </c>
      <c r="I113" s="9"/>
      <c r="J113" s="10"/>
      <c r="K113" s="10">
        <v>1</v>
      </c>
      <c r="L113" s="9">
        <v>2</v>
      </c>
      <c r="M113" s="9"/>
      <c r="N113" s="10">
        <v>1</v>
      </c>
      <c r="O113" s="10"/>
      <c r="P113" s="9"/>
      <c r="Q113" s="9">
        <v>2</v>
      </c>
      <c r="R113" s="10">
        <v>1</v>
      </c>
      <c r="S113" s="10"/>
      <c r="T113" s="9"/>
      <c r="U113" s="9">
        <v>2</v>
      </c>
      <c r="V113" s="11">
        <f t="shared" si="8"/>
        <v>11</v>
      </c>
    </row>
    <row r="114" spans="1:22" x14ac:dyDescent="0.25">
      <c r="A114" s="4" t="str">
        <f t="shared" si="11"/>
        <v>Московский</v>
      </c>
      <c r="B114" s="12" t="str">
        <f t="shared" si="11"/>
        <v>ГБОУ СОШ №351</v>
      </c>
      <c r="C114" s="6">
        <f t="shared" si="11"/>
        <v>11351</v>
      </c>
      <c r="D114" s="6" t="str">
        <f t="shared" si="11"/>
        <v>СОШ с углуб.</v>
      </c>
      <c r="E114" s="8" t="str">
        <f t="shared" si="11"/>
        <v>2г</v>
      </c>
      <c r="F114" s="8">
        <f t="shared" si="11"/>
        <v>138</v>
      </c>
      <c r="G114" s="8">
        <f t="shared" si="11"/>
        <v>130</v>
      </c>
      <c r="H114" s="9">
        <v>0</v>
      </c>
      <c r="I114" s="9"/>
      <c r="J114" s="10"/>
      <c r="K114" s="10">
        <v>0</v>
      </c>
      <c r="L114" s="9"/>
      <c r="M114" s="9">
        <v>0</v>
      </c>
      <c r="N114" s="10">
        <v>0</v>
      </c>
      <c r="O114" s="10"/>
      <c r="P114" s="9">
        <v>0</v>
      </c>
      <c r="Q114" s="9"/>
      <c r="R114" s="10">
        <v>0</v>
      </c>
      <c r="S114" s="10"/>
      <c r="T114" s="9">
        <v>0</v>
      </c>
      <c r="U114" s="9"/>
      <c r="V114" s="11">
        <f t="shared" si="8"/>
        <v>0</v>
      </c>
    </row>
    <row r="115" spans="1:22" x14ac:dyDescent="0.25">
      <c r="A115" s="4" t="str">
        <f t="shared" si="11"/>
        <v>Московский</v>
      </c>
      <c r="B115" s="12" t="str">
        <f t="shared" si="11"/>
        <v>ГБОУ СОШ №351</v>
      </c>
      <c r="C115" s="6">
        <f t="shared" si="11"/>
        <v>11351</v>
      </c>
      <c r="D115" s="6" t="str">
        <f t="shared" si="11"/>
        <v>СОШ с углуб.</v>
      </c>
      <c r="E115" s="8" t="str">
        <f t="shared" si="11"/>
        <v>2г</v>
      </c>
      <c r="F115" s="8">
        <f t="shared" si="11"/>
        <v>138</v>
      </c>
      <c r="G115" s="8">
        <f t="shared" si="11"/>
        <v>130</v>
      </c>
      <c r="H115" s="9">
        <v>2</v>
      </c>
      <c r="I115" s="9"/>
      <c r="J115" s="10"/>
      <c r="K115" s="10">
        <v>1</v>
      </c>
      <c r="L115" s="9">
        <v>2</v>
      </c>
      <c r="M115" s="9"/>
      <c r="N115" s="10">
        <v>1</v>
      </c>
      <c r="O115" s="10"/>
      <c r="P115" s="9">
        <v>2</v>
      </c>
      <c r="Q115" s="9"/>
      <c r="R115" s="10">
        <v>1</v>
      </c>
      <c r="S115" s="10"/>
      <c r="T115" s="9">
        <v>2</v>
      </c>
      <c r="U115" s="9"/>
      <c r="V115" s="11">
        <f t="shared" si="8"/>
        <v>11</v>
      </c>
    </row>
    <row r="116" spans="1:22" x14ac:dyDescent="0.25">
      <c r="A116" s="4" t="str">
        <f t="shared" si="11"/>
        <v>Московский</v>
      </c>
      <c r="B116" s="12" t="str">
        <f t="shared" si="11"/>
        <v>ГБОУ СОШ №351</v>
      </c>
      <c r="C116" s="6">
        <f t="shared" si="11"/>
        <v>11351</v>
      </c>
      <c r="D116" s="6" t="str">
        <f t="shared" si="11"/>
        <v>СОШ с углуб.</v>
      </c>
      <c r="E116" s="8" t="str">
        <f t="shared" si="11"/>
        <v>2г</v>
      </c>
      <c r="F116" s="8">
        <f t="shared" si="11"/>
        <v>138</v>
      </c>
      <c r="G116" s="8">
        <f t="shared" si="11"/>
        <v>130</v>
      </c>
      <c r="H116" s="9">
        <v>2</v>
      </c>
      <c r="I116" s="9"/>
      <c r="J116" s="10">
        <v>1</v>
      </c>
      <c r="K116" s="10"/>
      <c r="L116" s="9">
        <v>1</v>
      </c>
      <c r="M116" s="9"/>
      <c r="N116" s="10">
        <v>1</v>
      </c>
      <c r="O116" s="10"/>
      <c r="P116" s="9"/>
      <c r="Q116" s="9">
        <v>2</v>
      </c>
      <c r="R116" s="10">
        <v>1</v>
      </c>
      <c r="S116" s="10"/>
      <c r="T116" s="9"/>
      <c r="U116" s="9">
        <v>2</v>
      </c>
      <c r="V116" s="11">
        <f t="shared" si="8"/>
        <v>10</v>
      </c>
    </row>
    <row r="117" spans="1:22" x14ac:dyDescent="0.25">
      <c r="A117" s="4" t="str">
        <f t="shared" si="11"/>
        <v>Московский</v>
      </c>
      <c r="B117" s="12" t="str">
        <f t="shared" si="11"/>
        <v>ГБОУ СОШ №351</v>
      </c>
      <c r="C117" s="6">
        <f t="shared" si="11"/>
        <v>11351</v>
      </c>
      <c r="D117" s="6" t="str">
        <f t="shared" si="11"/>
        <v>СОШ с углуб.</v>
      </c>
      <c r="E117" s="8" t="str">
        <f t="shared" si="11"/>
        <v>2г</v>
      </c>
      <c r="F117" s="8">
        <f t="shared" si="11"/>
        <v>138</v>
      </c>
      <c r="G117" s="8">
        <f t="shared" si="11"/>
        <v>130</v>
      </c>
      <c r="H117" s="9"/>
      <c r="I117" s="9">
        <v>2</v>
      </c>
      <c r="J117" s="10">
        <v>1</v>
      </c>
      <c r="K117" s="10"/>
      <c r="L117" s="9">
        <v>2</v>
      </c>
      <c r="M117" s="9"/>
      <c r="N117" s="10">
        <v>1</v>
      </c>
      <c r="O117" s="10"/>
      <c r="P117" s="9">
        <v>2</v>
      </c>
      <c r="Q117" s="9"/>
      <c r="R117" s="10">
        <v>1</v>
      </c>
      <c r="S117" s="10"/>
      <c r="T117" s="9"/>
      <c r="U117" s="9">
        <v>2</v>
      </c>
      <c r="V117" s="11">
        <f t="shared" si="8"/>
        <v>11</v>
      </c>
    </row>
    <row r="118" spans="1:22" x14ac:dyDescent="0.25">
      <c r="A118" s="4" t="str">
        <f t="shared" ref="A118:G134" si="12">A117</f>
        <v>Московский</v>
      </c>
      <c r="B118" s="12" t="str">
        <f t="shared" si="12"/>
        <v>ГБОУ СОШ №351</v>
      </c>
      <c r="C118" s="6">
        <f t="shared" si="12"/>
        <v>11351</v>
      </c>
      <c r="D118" s="6" t="str">
        <f t="shared" si="12"/>
        <v>СОШ с углуб.</v>
      </c>
      <c r="E118" s="8" t="str">
        <f t="shared" si="12"/>
        <v>2г</v>
      </c>
      <c r="F118" s="8">
        <f t="shared" si="12"/>
        <v>138</v>
      </c>
      <c r="G118" s="8">
        <f t="shared" si="12"/>
        <v>130</v>
      </c>
      <c r="H118" s="9">
        <v>2</v>
      </c>
      <c r="I118" s="9"/>
      <c r="J118" s="10">
        <v>1</v>
      </c>
      <c r="K118" s="10"/>
      <c r="L118" s="9"/>
      <c r="M118" s="9">
        <v>2</v>
      </c>
      <c r="N118" s="10">
        <v>1</v>
      </c>
      <c r="O118" s="10"/>
      <c r="P118" s="9"/>
      <c r="Q118" s="9">
        <v>2</v>
      </c>
      <c r="R118" s="10">
        <v>1</v>
      </c>
      <c r="S118" s="10"/>
      <c r="T118" s="9"/>
      <c r="U118" s="9">
        <v>2</v>
      </c>
      <c r="V118" s="11">
        <f t="shared" si="8"/>
        <v>11</v>
      </c>
    </row>
    <row r="119" spans="1:22" x14ac:dyDescent="0.25">
      <c r="A119" s="4" t="str">
        <f t="shared" si="12"/>
        <v>Московский</v>
      </c>
      <c r="B119" s="12" t="str">
        <f t="shared" si="12"/>
        <v>ГБОУ СОШ №351</v>
      </c>
      <c r="C119" s="6">
        <f t="shared" si="12"/>
        <v>11351</v>
      </c>
      <c r="D119" s="6" t="str">
        <f t="shared" si="12"/>
        <v>СОШ с углуб.</v>
      </c>
      <c r="E119" s="8" t="str">
        <f t="shared" si="12"/>
        <v>2г</v>
      </c>
      <c r="F119" s="8">
        <f t="shared" si="12"/>
        <v>138</v>
      </c>
      <c r="G119" s="8">
        <f t="shared" si="12"/>
        <v>130</v>
      </c>
      <c r="H119" s="9"/>
      <c r="I119" s="9">
        <v>2</v>
      </c>
      <c r="J119" s="10">
        <v>1</v>
      </c>
      <c r="K119" s="10"/>
      <c r="L119" s="9">
        <v>2</v>
      </c>
      <c r="M119" s="9"/>
      <c r="N119" s="10">
        <v>1</v>
      </c>
      <c r="O119" s="10"/>
      <c r="P119" s="9">
        <v>2</v>
      </c>
      <c r="Q119" s="9"/>
      <c r="R119" s="10">
        <v>1</v>
      </c>
      <c r="S119" s="10"/>
      <c r="T119" s="9"/>
      <c r="U119" s="9">
        <v>2</v>
      </c>
      <c r="V119" s="11">
        <f t="shared" si="8"/>
        <v>11</v>
      </c>
    </row>
    <row r="120" spans="1:22" x14ac:dyDescent="0.25">
      <c r="A120" s="4" t="str">
        <f t="shared" si="12"/>
        <v>Московский</v>
      </c>
      <c r="B120" s="12" t="str">
        <f t="shared" si="12"/>
        <v>ГБОУ СОШ №351</v>
      </c>
      <c r="C120" s="6">
        <f t="shared" si="12"/>
        <v>11351</v>
      </c>
      <c r="D120" s="6" t="str">
        <f t="shared" si="12"/>
        <v>СОШ с углуб.</v>
      </c>
      <c r="E120" s="8" t="str">
        <f t="shared" si="12"/>
        <v>2г</v>
      </c>
      <c r="F120" s="8">
        <f t="shared" si="12"/>
        <v>138</v>
      </c>
      <c r="G120" s="8">
        <f t="shared" si="12"/>
        <v>130</v>
      </c>
      <c r="H120" s="9"/>
      <c r="I120" s="9">
        <v>2</v>
      </c>
      <c r="J120" s="10">
        <v>1</v>
      </c>
      <c r="K120" s="10"/>
      <c r="L120" s="9"/>
      <c r="M120" s="9">
        <v>2</v>
      </c>
      <c r="N120" s="10">
        <v>1</v>
      </c>
      <c r="O120" s="10"/>
      <c r="P120" s="9"/>
      <c r="Q120" s="9">
        <v>2</v>
      </c>
      <c r="R120" s="10">
        <v>1</v>
      </c>
      <c r="S120" s="10"/>
      <c r="T120" s="9">
        <v>2</v>
      </c>
      <c r="U120" s="9"/>
      <c r="V120" s="11">
        <f t="shared" si="8"/>
        <v>11</v>
      </c>
    </row>
    <row r="121" spans="1:22" x14ac:dyDescent="0.25">
      <c r="A121" s="4" t="str">
        <f t="shared" si="12"/>
        <v>Московский</v>
      </c>
      <c r="B121" s="12" t="str">
        <f t="shared" si="12"/>
        <v>ГБОУ СОШ №351</v>
      </c>
      <c r="C121" s="6">
        <f t="shared" si="12"/>
        <v>11351</v>
      </c>
      <c r="D121" s="6" t="str">
        <f t="shared" si="12"/>
        <v>СОШ с углуб.</v>
      </c>
      <c r="E121" s="8" t="str">
        <f t="shared" si="12"/>
        <v>2г</v>
      </c>
      <c r="F121" s="8">
        <f t="shared" si="12"/>
        <v>138</v>
      </c>
      <c r="G121" s="8">
        <f t="shared" si="12"/>
        <v>130</v>
      </c>
      <c r="H121" s="9"/>
      <c r="I121" s="9">
        <v>2</v>
      </c>
      <c r="J121" s="10">
        <v>1</v>
      </c>
      <c r="K121" s="10"/>
      <c r="L121" s="9">
        <v>2</v>
      </c>
      <c r="M121" s="9"/>
      <c r="N121" s="10">
        <v>1</v>
      </c>
      <c r="O121" s="10"/>
      <c r="P121" s="9">
        <v>2</v>
      </c>
      <c r="Q121" s="9"/>
      <c r="R121" s="10">
        <v>1</v>
      </c>
      <c r="S121" s="10"/>
      <c r="T121" s="9">
        <v>2</v>
      </c>
      <c r="U121" s="9"/>
      <c r="V121" s="11">
        <f t="shared" si="8"/>
        <v>11</v>
      </c>
    </row>
    <row r="122" spans="1:22" x14ac:dyDescent="0.25">
      <c r="A122" s="4" t="str">
        <f t="shared" si="12"/>
        <v>Московский</v>
      </c>
      <c r="B122" s="12" t="str">
        <f t="shared" si="12"/>
        <v>ГБОУ СОШ №351</v>
      </c>
      <c r="C122" s="6">
        <f t="shared" si="12"/>
        <v>11351</v>
      </c>
      <c r="D122" s="6" t="str">
        <f t="shared" si="12"/>
        <v>СОШ с углуб.</v>
      </c>
      <c r="E122" s="8" t="str">
        <f t="shared" si="12"/>
        <v>2г</v>
      </c>
      <c r="F122" s="8">
        <f t="shared" si="12"/>
        <v>138</v>
      </c>
      <c r="G122" s="8">
        <f t="shared" si="12"/>
        <v>130</v>
      </c>
      <c r="H122" s="9">
        <v>2</v>
      </c>
      <c r="I122" s="9"/>
      <c r="J122" s="10"/>
      <c r="K122" s="10">
        <v>1</v>
      </c>
      <c r="L122" s="9">
        <v>2</v>
      </c>
      <c r="M122" s="9"/>
      <c r="N122" s="10">
        <v>1</v>
      </c>
      <c r="O122" s="10"/>
      <c r="P122" s="9">
        <v>2</v>
      </c>
      <c r="Q122" s="9"/>
      <c r="R122" s="10">
        <v>1</v>
      </c>
      <c r="S122" s="10"/>
      <c r="T122" s="9">
        <v>1</v>
      </c>
      <c r="U122" s="9"/>
      <c r="V122" s="11">
        <f t="shared" si="8"/>
        <v>10</v>
      </c>
    </row>
    <row r="123" spans="1:22" x14ac:dyDescent="0.25">
      <c r="A123" s="4" t="str">
        <f t="shared" si="12"/>
        <v>Московский</v>
      </c>
      <c r="B123" s="12" t="str">
        <f t="shared" si="12"/>
        <v>ГБОУ СОШ №351</v>
      </c>
      <c r="C123" s="6">
        <f t="shared" si="12"/>
        <v>11351</v>
      </c>
      <c r="D123" s="6" t="str">
        <f t="shared" si="12"/>
        <v>СОШ с углуб.</v>
      </c>
      <c r="E123" s="8" t="str">
        <f t="shared" si="12"/>
        <v>2г</v>
      </c>
      <c r="F123" s="8">
        <f t="shared" si="12"/>
        <v>138</v>
      </c>
      <c r="G123" s="8">
        <f t="shared" si="12"/>
        <v>130</v>
      </c>
      <c r="H123" s="9">
        <v>2</v>
      </c>
      <c r="I123" s="9"/>
      <c r="J123" s="10">
        <v>1</v>
      </c>
      <c r="K123" s="10"/>
      <c r="L123" s="9">
        <v>2</v>
      </c>
      <c r="M123" s="9"/>
      <c r="N123" s="10">
        <v>1</v>
      </c>
      <c r="O123" s="10"/>
      <c r="P123" s="9">
        <v>2</v>
      </c>
      <c r="Q123" s="9"/>
      <c r="R123" s="10">
        <v>1</v>
      </c>
      <c r="S123" s="10"/>
      <c r="T123" s="9">
        <v>2</v>
      </c>
      <c r="U123" s="9"/>
      <c r="V123" s="11">
        <f t="shared" si="8"/>
        <v>11</v>
      </c>
    </row>
    <row r="124" spans="1:22" x14ac:dyDescent="0.25">
      <c r="A124" s="4" t="str">
        <f t="shared" si="12"/>
        <v>Московский</v>
      </c>
      <c r="B124" s="12" t="str">
        <f t="shared" si="12"/>
        <v>ГБОУ СОШ №351</v>
      </c>
      <c r="C124" s="6">
        <f t="shared" si="12"/>
        <v>11351</v>
      </c>
      <c r="D124" s="6" t="str">
        <f t="shared" si="12"/>
        <v>СОШ с углуб.</v>
      </c>
      <c r="E124" s="8" t="str">
        <f t="shared" si="12"/>
        <v>2г</v>
      </c>
      <c r="F124" s="8">
        <f t="shared" si="12"/>
        <v>138</v>
      </c>
      <c r="G124" s="8">
        <f t="shared" si="12"/>
        <v>130</v>
      </c>
      <c r="H124" s="9">
        <v>2</v>
      </c>
      <c r="I124" s="9"/>
      <c r="J124" s="10">
        <v>1</v>
      </c>
      <c r="K124" s="10"/>
      <c r="L124" s="9">
        <v>2</v>
      </c>
      <c r="M124" s="9"/>
      <c r="N124" s="10">
        <v>1</v>
      </c>
      <c r="O124" s="10"/>
      <c r="P124" s="9">
        <v>2</v>
      </c>
      <c r="Q124" s="9"/>
      <c r="R124" s="10">
        <v>0</v>
      </c>
      <c r="S124" s="10"/>
      <c r="T124" s="9">
        <v>2</v>
      </c>
      <c r="U124" s="9"/>
      <c r="V124" s="11">
        <f t="shared" si="8"/>
        <v>10</v>
      </c>
    </row>
    <row r="125" spans="1:22" x14ac:dyDescent="0.25">
      <c r="A125" s="4" t="str">
        <f t="shared" si="12"/>
        <v>Московский</v>
      </c>
      <c r="B125" s="12" t="str">
        <f t="shared" si="12"/>
        <v>ГБОУ СОШ №351</v>
      </c>
      <c r="C125" s="6">
        <f t="shared" si="12"/>
        <v>11351</v>
      </c>
      <c r="D125" s="6" t="str">
        <f t="shared" si="12"/>
        <v>СОШ с углуб.</v>
      </c>
      <c r="E125" s="8" t="str">
        <f t="shared" si="12"/>
        <v>2г</v>
      </c>
      <c r="F125" s="8">
        <f t="shared" si="12"/>
        <v>138</v>
      </c>
      <c r="G125" s="8">
        <f t="shared" si="12"/>
        <v>130</v>
      </c>
      <c r="H125" s="9"/>
      <c r="I125" s="9">
        <v>2</v>
      </c>
      <c r="J125" s="10">
        <v>1</v>
      </c>
      <c r="K125" s="10"/>
      <c r="L125" s="9">
        <v>2</v>
      </c>
      <c r="M125" s="9"/>
      <c r="N125" s="10">
        <v>1</v>
      </c>
      <c r="O125" s="10"/>
      <c r="P125" s="9"/>
      <c r="Q125" s="9">
        <v>1</v>
      </c>
      <c r="R125" s="10">
        <v>1</v>
      </c>
      <c r="S125" s="10"/>
      <c r="T125" s="9">
        <v>1</v>
      </c>
      <c r="U125" s="9"/>
      <c r="V125" s="11">
        <f t="shared" si="8"/>
        <v>9</v>
      </c>
    </row>
    <row r="126" spans="1:22" x14ac:dyDescent="0.25">
      <c r="A126" s="4" t="str">
        <f t="shared" si="12"/>
        <v>Московский</v>
      </c>
      <c r="B126" s="12" t="str">
        <f t="shared" si="12"/>
        <v>ГБОУ СОШ №351</v>
      </c>
      <c r="C126" s="6">
        <f t="shared" si="12"/>
        <v>11351</v>
      </c>
      <c r="D126" s="6" t="str">
        <f t="shared" si="12"/>
        <v>СОШ с углуб.</v>
      </c>
      <c r="E126" s="8" t="str">
        <f t="shared" si="12"/>
        <v>2г</v>
      </c>
      <c r="F126" s="8">
        <f t="shared" si="12"/>
        <v>138</v>
      </c>
      <c r="G126" s="8">
        <f t="shared" si="12"/>
        <v>130</v>
      </c>
      <c r="H126" s="9">
        <v>2</v>
      </c>
      <c r="I126" s="9"/>
      <c r="J126" s="10">
        <v>1</v>
      </c>
      <c r="K126" s="10"/>
      <c r="L126" s="9">
        <v>2</v>
      </c>
      <c r="M126" s="9"/>
      <c r="N126" s="10">
        <v>1</v>
      </c>
      <c r="O126" s="10"/>
      <c r="P126" s="9">
        <v>2</v>
      </c>
      <c r="Q126" s="9"/>
      <c r="R126" s="10">
        <v>1</v>
      </c>
      <c r="S126" s="10"/>
      <c r="T126" s="9"/>
      <c r="U126" s="9">
        <v>2</v>
      </c>
      <c r="V126" s="11">
        <f t="shared" si="8"/>
        <v>11</v>
      </c>
    </row>
    <row r="127" spans="1:22" x14ac:dyDescent="0.25">
      <c r="A127" s="4" t="str">
        <f t="shared" si="12"/>
        <v>Московский</v>
      </c>
      <c r="B127" s="12" t="str">
        <f t="shared" si="12"/>
        <v>ГБОУ СОШ №351</v>
      </c>
      <c r="C127" s="6">
        <f t="shared" si="12"/>
        <v>11351</v>
      </c>
      <c r="D127" s="6" t="str">
        <f t="shared" si="12"/>
        <v>СОШ с углуб.</v>
      </c>
      <c r="E127" s="8" t="str">
        <f t="shared" si="12"/>
        <v>2г</v>
      </c>
      <c r="F127" s="8">
        <f t="shared" si="12"/>
        <v>138</v>
      </c>
      <c r="G127" s="8">
        <f t="shared" si="12"/>
        <v>130</v>
      </c>
      <c r="H127" s="9">
        <v>2</v>
      </c>
      <c r="I127" s="9"/>
      <c r="J127" s="10">
        <v>1</v>
      </c>
      <c r="K127" s="10"/>
      <c r="L127" s="9">
        <v>1</v>
      </c>
      <c r="M127" s="9"/>
      <c r="N127" s="10">
        <v>1</v>
      </c>
      <c r="O127" s="10"/>
      <c r="P127" s="9">
        <v>2</v>
      </c>
      <c r="Q127" s="9"/>
      <c r="R127" s="10">
        <v>1</v>
      </c>
      <c r="S127" s="10"/>
      <c r="T127" s="9">
        <v>1</v>
      </c>
      <c r="U127" s="9"/>
      <c r="V127" s="11">
        <f t="shared" si="8"/>
        <v>9</v>
      </c>
    </row>
    <row r="128" spans="1:22" x14ac:dyDescent="0.25">
      <c r="A128" s="4" t="str">
        <f t="shared" si="12"/>
        <v>Московский</v>
      </c>
      <c r="B128" s="12" t="str">
        <f t="shared" si="12"/>
        <v>ГБОУ СОШ №351</v>
      </c>
      <c r="C128" s="6">
        <f t="shared" si="12"/>
        <v>11351</v>
      </c>
      <c r="D128" s="6" t="str">
        <f t="shared" si="12"/>
        <v>СОШ с углуб.</v>
      </c>
      <c r="E128" s="8" t="str">
        <f t="shared" si="12"/>
        <v>2г</v>
      </c>
      <c r="F128" s="8">
        <f t="shared" si="12"/>
        <v>138</v>
      </c>
      <c r="G128" s="8">
        <f t="shared" si="12"/>
        <v>130</v>
      </c>
      <c r="H128" s="9">
        <v>2</v>
      </c>
      <c r="I128" s="9"/>
      <c r="J128" s="10">
        <v>1</v>
      </c>
      <c r="K128" s="10"/>
      <c r="L128" s="9">
        <v>2</v>
      </c>
      <c r="M128" s="9"/>
      <c r="N128" s="10">
        <v>1</v>
      </c>
      <c r="O128" s="10"/>
      <c r="P128" s="9">
        <v>2</v>
      </c>
      <c r="Q128" s="9"/>
      <c r="R128" s="10">
        <v>1</v>
      </c>
      <c r="S128" s="10"/>
      <c r="T128" s="9"/>
      <c r="U128" s="9">
        <v>2</v>
      </c>
      <c r="V128" s="11">
        <f t="shared" si="8"/>
        <v>11</v>
      </c>
    </row>
    <row r="129" spans="1:22" x14ac:dyDescent="0.25">
      <c r="A129" s="4" t="str">
        <f t="shared" si="12"/>
        <v>Московский</v>
      </c>
      <c r="B129" s="12" t="str">
        <f t="shared" si="12"/>
        <v>ГБОУ СОШ №351</v>
      </c>
      <c r="C129" s="6">
        <f t="shared" si="12"/>
        <v>11351</v>
      </c>
      <c r="D129" s="6" t="str">
        <f t="shared" si="12"/>
        <v>СОШ с углуб.</v>
      </c>
      <c r="E129" s="8" t="str">
        <f t="shared" si="12"/>
        <v>2г</v>
      </c>
      <c r="F129" s="8">
        <f t="shared" si="12"/>
        <v>138</v>
      </c>
      <c r="G129" s="8">
        <f t="shared" si="12"/>
        <v>130</v>
      </c>
      <c r="H129" s="9">
        <v>2</v>
      </c>
      <c r="I129" s="9"/>
      <c r="J129" s="10">
        <v>1</v>
      </c>
      <c r="K129" s="10"/>
      <c r="L129" s="9">
        <v>2</v>
      </c>
      <c r="M129" s="9"/>
      <c r="N129" s="10">
        <v>1</v>
      </c>
      <c r="O129" s="10"/>
      <c r="P129" s="9"/>
      <c r="Q129" s="9">
        <v>2</v>
      </c>
      <c r="R129" s="10">
        <v>1</v>
      </c>
      <c r="S129" s="10"/>
      <c r="T129" s="9">
        <v>2</v>
      </c>
      <c r="U129" s="9"/>
      <c r="V129" s="11">
        <f t="shared" si="8"/>
        <v>11</v>
      </c>
    </row>
    <row r="130" spans="1:22" x14ac:dyDescent="0.25">
      <c r="A130" s="4" t="str">
        <f t="shared" si="12"/>
        <v>Московский</v>
      </c>
      <c r="B130" s="12" t="str">
        <f t="shared" si="12"/>
        <v>ГБОУ СОШ №351</v>
      </c>
      <c r="C130" s="6">
        <f t="shared" si="12"/>
        <v>11351</v>
      </c>
      <c r="D130" s="6" t="str">
        <f t="shared" si="12"/>
        <v>СОШ с углуб.</v>
      </c>
      <c r="E130" s="8" t="str">
        <f t="shared" si="12"/>
        <v>2г</v>
      </c>
      <c r="F130" s="8">
        <f t="shared" si="12"/>
        <v>138</v>
      </c>
      <c r="G130" s="8">
        <f t="shared" si="12"/>
        <v>130</v>
      </c>
      <c r="H130" s="9">
        <v>2</v>
      </c>
      <c r="I130" s="9"/>
      <c r="J130" s="10">
        <v>1</v>
      </c>
      <c r="K130" s="10"/>
      <c r="L130" s="9">
        <v>1</v>
      </c>
      <c r="M130" s="9"/>
      <c r="N130" s="10">
        <v>0</v>
      </c>
      <c r="O130" s="10"/>
      <c r="P130" s="9">
        <v>2</v>
      </c>
      <c r="Q130" s="9"/>
      <c r="R130" s="10">
        <v>1</v>
      </c>
      <c r="S130" s="10"/>
      <c r="T130" s="9">
        <v>1</v>
      </c>
      <c r="U130" s="9"/>
      <c r="V130" s="11">
        <f t="shared" si="8"/>
        <v>8</v>
      </c>
    </row>
    <row r="131" spans="1:22" x14ac:dyDescent="0.25">
      <c r="A131" s="4" t="str">
        <f t="shared" si="12"/>
        <v>Московский</v>
      </c>
      <c r="B131" s="12" t="str">
        <f t="shared" si="12"/>
        <v>ГБОУ СОШ №351</v>
      </c>
      <c r="C131" s="6">
        <f t="shared" si="12"/>
        <v>11351</v>
      </c>
      <c r="D131" s="6" t="str">
        <f t="shared" si="12"/>
        <v>СОШ с углуб.</v>
      </c>
      <c r="E131" s="8" t="str">
        <f t="shared" si="12"/>
        <v>2г</v>
      </c>
      <c r="F131" s="8">
        <f t="shared" si="12"/>
        <v>138</v>
      </c>
      <c r="G131" s="8">
        <f t="shared" si="12"/>
        <v>130</v>
      </c>
      <c r="H131" s="9">
        <v>2</v>
      </c>
      <c r="I131" s="9"/>
      <c r="J131" s="10">
        <v>1</v>
      </c>
      <c r="K131" s="10"/>
      <c r="L131" s="9">
        <v>2</v>
      </c>
      <c r="M131" s="9"/>
      <c r="N131" s="10">
        <v>1</v>
      </c>
      <c r="O131" s="10"/>
      <c r="P131" s="9"/>
      <c r="Q131" s="9">
        <v>2</v>
      </c>
      <c r="R131" s="10">
        <v>1</v>
      </c>
      <c r="S131" s="10"/>
      <c r="T131" s="9">
        <v>2</v>
      </c>
      <c r="U131" s="9"/>
      <c r="V131" s="11">
        <f t="shared" si="8"/>
        <v>11</v>
      </c>
    </row>
    <row r="132" spans="1:22" x14ac:dyDescent="0.25">
      <c r="A132" s="4" t="str">
        <f t="shared" si="12"/>
        <v>Московский</v>
      </c>
      <c r="B132" s="12" t="str">
        <f t="shared" si="12"/>
        <v>ГБОУ СОШ №351</v>
      </c>
      <c r="C132" s="6">
        <f t="shared" si="12"/>
        <v>11351</v>
      </c>
      <c r="D132" s="6" t="str">
        <f t="shared" si="12"/>
        <v>СОШ с углуб.</v>
      </c>
      <c r="E132" s="8" t="str">
        <f t="shared" si="12"/>
        <v>2г</v>
      </c>
      <c r="F132" s="8">
        <f t="shared" si="12"/>
        <v>138</v>
      </c>
      <c r="G132" s="8">
        <f t="shared" si="12"/>
        <v>130</v>
      </c>
      <c r="H132" s="9">
        <v>2</v>
      </c>
      <c r="I132" s="9"/>
      <c r="J132" s="10">
        <v>1</v>
      </c>
      <c r="K132" s="10"/>
      <c r="L132" s="9">
        <v>2</v>
      </c>
      <c r="M132" s="9"/>
      <c r="N132" s="10">
        <v>1</v>
      </c>
      <c r="O132" s="10"/>
      <c r="P132" s="9"/>
      <c r="Q132" s="9">
        <v>2</v>
      </c>
      <c r="R132" s="10">
        <v>1</v>
      </c>
      <c r="S132" s="10"/>
      <c r="T132" s="9">
        <v>2</v>
      </c>
      <c r="U132" s="9"/>
      <c r="V132" s="11">
        <f t="shared" si="8"/>
        <v>11</v>
      </c>
    </row>
    <row r="133" spans="1:22" x14ac:dyDescent="0.25">
      <c r="A133" s="4" t="str">
        <f t="shared" si="12"/>
        <v>Московский</v>
      </c>
      <c r="B133" s="12" t="str">
        <f t="shared" si="12"/>
        <v>ГБОУ СОШ №351</v>
      </c>
      <c r="C133" s="6">
        <f t="shared" si="12"/>
        <v>11351</v>
      </c>
      <c r="D133" s="6" t="str">
        <f t="shared" si="12"/>
        <v>СОШ с углуб.</v>
      </c>
      <c r="E133" s="8" t="str">
        <f t="shared" si="12"/>
        <v>2г</v>
      </c>
      <c r="F133" s="8">
        <f t="shared" si="12"/>
        <v>138</v>
      </c>
      <c r="G133" s="8">
        <f t="shared" si="12"/>
        <v>130</v>
      </c>
      <c r="H133" s="9">
        <v>2</v>
      </c>
      <c r="I133" s="9"/>
      <c r="J133" s="10">
        <v>1</v>
      </c>
      <c r="K133" s="10"/>
      <c r="L133" s="9">
        <v>2</v>
      </c>
      <c r="M133" s="9"/>
      <c r="N133" s="10">
        <v>1</v>
      </c>
      <c r="O133" s="10"/>
      <c r="P133" s="9">
        <v>1</v>
      </c>
      <c r="Q133" s="9"/>
      <c r="R133" s="10">
        <v>1</v>
      </c>
      <c r="S133" s="10"/>
      <c r="T133" s="9"/>
      <c r="U133" s="9">
        <v>1</v>
      </c>
      <c r="V133" s="11">
        <f>IF(COUNTBLANK(H133:U133)&lt;=7,SUM(H133:U133),"Не писал")</f>
        <v>9</v>
      </c>
    </row>
    <row r="134" spans="1:22" x14ac:dyDescent="0.25">
      <c r="A134" s="4" t="str">
        <f t="shared" si="12"/>
        <v>Московский</v>
      </c>
      <c r="B134" s="12" t="str">
        <f t="shared" si="12"/>
        <v>ГБОУ СОШ №351</v>
      </c>
      <c r="C134" s="6">
        <f t="shared" si="12"/>
        <v>11351</v>
      </c>
      <c r="D134" s="6" t="str">
        <f t="shared" si="12"/>
        <v>СОШ с углуб.</v>
      </c>
      <c r="E134" s="8" t="str">
        <f t="shared" si="12"/>
        <v>2г</v>
      </c>
      <c r="F134" s="8">
        <f t="shared" si="12"/>
        <v>138</v>
      </c>
      <c r="G134" s="57">
        <f t="shared" si="12"/>
        <v>130</v>
      </c>
      <c r="H134" s="58">
        <f>SUM(H3:I133)/(130*2)</f>
        <v>0.85</v>
      </c>
      <c r="I134" s="58"/>
      <c r="J134" s="58">
        <f>SUM(J3:K133)/(130*1)</f>
        <v>0.93076923076923079</v>
      </c>
      <c r="K134" s="58"/>
      <c r="L134" s="58">
        <f>SUM(L3:M133)/(130*2)</f>
        <v>0.83461538461538465</v>
      </c>
      <c r="M134" s="58"/>
      <c r="N134" s="58">
        <f>SUM(N3:O133)/(130*1)</f>
        <v>0.9</v>
      </c>
      <c r="O134" s="58"/>
      <c r="P134" s="58">
        <f>SUM(P3:Q133)/(130*2)</f>
        <v>0.84615384615384615</v>
      </c>
      <c r="Q134" s="58"/>
      <c r="R134" s="58">
        <f>SUM(R3:S133)/(130*1)</f>
        <v>0.89230769230769236</v>
      </c>
      <c r="S134" s="58"/>
      <c r="T134" s="58">
        <f>SUM(T3:U133)/(130*2)</f>
        <v>0.69230769230769229</v>
      </c>
      <c r="U134" s="58"/>
      <c r="V134" s="58">
        <f>SUM(V3:W133)/(130*11)</f>
        <v>0.83356643356643356</v>
      </c>
    </row>
    <row r="135" spans="1:22" x14ac:dyDescent="0.25">
      <c r="A135" s="4" t="str">
        <f t="shared" ref="A135:G135" si="13">A134</f>
        <v>Московский</v>
      </c>
      <c r="B135" s="12" t="str">
        <f t="shared" si="13"/>
        <v>ГБОУ СОШ №351</v>
      </c>
      <c r="C135" s="6">
        <f t="shared" si="13"/>
        <v>11351</v>
      </c>
      <c r="D135" s="6" t="str">
        <f t="shared" si="13"/>
        <v>СОШ с углуб.</v>
      </c>
      <c r="E135" s="8" t="str">
        <f t="shared" si="13"/>
        <v>2г</v>
      </c>
      <c r="F135" s="8">
        <f t="shared" si="13"/>
        <v>138</v>
      </c>
      <c r="G135" s="57">
        <f t="shared" si="13"/>
        <v>130</v>
      </c>
      <c r="H135" s="59">
        <v>72</v>
      </c>
      <c r="I135" s="59">
        <v>58</v>
      </c>
      <c r="J135" s="60">
        <v>86</v>
      </c>
      <c r="K135" s="60">
        <v>45</v>
      </c>
      <c r="L135" s="59">
        <v>78</v>
      </c>
      <c r="M135" s="59">
        <v>52</v>
      </c>
      <c r="N135" s="60">
        <v>112</v>
      </c>
      <c r="O135" s="60">
        <v>18</v>
      </c>
      <c r="P135" s="59">
        <v>95</v>
      </c>
      <c r="Q135" s="59">
        <v>35</v>
      </c>
      <c r="R135" s="60">
        <v>113</v>
      </c>
      <c r="S135" s="60">
        <v>17</v>
      </c>
      <c r="T135" s="59">
        <v>88</v>
      </c>
      <c r="U135" s="59">
        <v>42</v>
      </c>
      <c r="V135" s="59">
        <v>130</v>
      </c>
    </row>
    <row r="136" spans="1:22" x14ac:dyDescent="0.25">
      <c r="A136" s="4" t="str">
        <f t="shared" ref="A136:G136" si="14">A135</f>
        <v>Московский</v>
      </c>
      <c r="B136" s="12" t="str">
        <f t="shared" si="14"/>
        <v>ГБОУ СОШ №351</v>
      </c>
      <c r="C136" s="6">
        <f t="shared" si="14"/>
        <v>11351</v>
      </c>
      <c r="D136" s="6" t="str">
        <f t="shared" si="14"/>
        <v>СОШ с углуб.</v>
      </c>
      <c r="E136" s="8" t="str">
        <f t="shared" si="14"/>
        <v>2г</v>
      </c>
      <c r="F136" s="8">
        <f t="shared" si="14"/>
        <v>138</v>
      </c>
      <c r="G136" s="57">
        <f t="shared" si="14"/>
        <v>130</v>
      </c>
      <c r="H136" s="58">
        <f>SUM(H3:H133)/(H135*2)</f>
        <v>0.80555555555555558</v>
      </c>
      <c r="I136" s="58">
        <f t="shared" ref="I136:U136" si="15">SUM(I3:I133)/(I135*2)</f>
        <v>0.90517241379310343</v>
      </c>
      <c r="J136" s="58">
        <f>SUM(J3:J133)/(J135*1)</f>
        <v>0.89534883720930236</v>
      </c>
      <c r="K136" s="58">
        <f>SUM(K3:K133)/(K135*1)</f>
        <v>0.97777777777777775</v>
      </c>
      <c r="L136" s="58">
        <f t="shared" si="15"/>
        <v>0.85256410256410253</v>
      </c>
      <c r="M136" s="58">
        <f t="shared" si="15"/>
        <v>0.80769230769230771</v>
      </c>
      <c r="N136" s="58">
        <f>SUM(N3:N133)/(N135*1)</f>
        <v>0.9285714285714286</v>
      </c>
      <c r="O136" s="58">
        <f>SUM(O3:O133)/(O135*1)</f>
        <v>0.72222222222222221</v>
      </c>
      <c r="P136" s="58">
        <f t="shared" si="15"/>
        <v>0.80526315789473679</v>
      </c>
      <c r="Q136" s="58">
        <f t="shared" si="15"/>
        <v>0.95714285714285718</v>
      </c>
      <c r="R136" s="58">
        <f>SUM(R3:R133)/(R135*1)</f>
        <v>0.91150442477876104</v>
      </c>
      <c r="S136" s="58">
        <f>SUM(S3:S133)/(S135*1)</f>
        <v>0.76470588235294112</v>
      </c>
      <c r="T136" s="58">
        <f t="shared" si="15"/>
        <v>0.63636363636363635</v>
      </c>
      <c r="U136" s="58">
        <f t="shared" si="15"/>
        <v>0.80952380952380953</v>
      </c>
      <c r="V136" s="58">
        <f>SUM(V3:V133)/(V135*11)</f>
        <v>0.83356643356643356</v>
      </c>
    </row>
  </sheetData>
  <autoFilter ref="A1:V136">
    <filterColumn colId="7" showButton="0"/>
    <filterColumn colId="9" showButton="0"/>
    <filterColumn colId="11" showButton="0"/>
    <filterColumn colId="13" showButton="0"/>
    <filterColumn colId="15" showButton="0"/>
    <filterColumn colId="17" showButton="0"/>
    <filterColumn colId="19" showButton="0"/>
  </autoFilter>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6">
    <dataValidation type="list" allowBlank="1" showInputMessage="1" showErrorMessage="1" sqref="N69:O102 J69:K102 R69:S102">
      <formula1>балл1</formula1>
      <formula2>0</formula2>
    </dataValidation>
    <dataValidation type="list" allowBlank="1" showInputMessage="1" showErrorMessage="1" sqref="T69:U74 U75:U79 P69:Q102 L69:M102 H69:I102 T76:U102">
      <formula1>балл2</formula1>
      <formula2>0</formula2>
    </dataValidation>
    <dataValidation allowBlank="1" showErrorMessage="1" sqref="E4:G136"/>
    <dataValidation type="list" allowBlank="1" showInputMessage="1" showErrorMessage="1" sqref="H103:I133 P103:Q133 L103:M133 H4:I68 T4:U68 L4:M68 P4:Q68 T103:U133">
      <formula1>балл2</formula1>
    </dataValidation>
    <dataValidation type="list" allowBlank="1" showInputMessage="1" showErrorMessage="1" sqref="N103:O133 R103:S133 J4:K68 R4:S68 N4:O68 J103:K133">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4"/>
  <dimension ref="A1:Y20"/>
  <sheetViews>
    <sheetView topLeftCell="D1" workbookViewId="0">
      <selection activeCell="H19" sqref="H19:V20"/>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7.140625" style="15" customWidth="1"/>
    <col min="10" max="11" width="7.140625" style="16" customWidth="1"/>
    <col min="12" max="13" width="7.140625" style="15" customWidth="1"/>
    <col min="14" max="15" width="7.140625" style="16" customWidth="1"/>
    <col min="16" max="17" width="7.140625" style="15" customWidth="1"/>
    <col min="18" max="19" width="7.140625" style="16" customWidth="1"/>
    <col min="20" max="21" width="7.14062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26</v>
      </c>
      <c r="C4" s="6">
        <f>VLOOKUP(B4,[2]Списки!$C$1:$E$40,2,FALSE)</f>
        <v>11353</v>
      </c>
      <c r="D4" s="6" t="str">
        <f>VLOOKUP(B4,[2]Списки!$C$1:$E$40,3,FALSE)</f>
        <v>СОШ</v>
      </c>
      <c r="E4" s="7" t="s">
        <v>22</v>
      </c>
      <c r="F4" s="8">
        <v>16</v>
      </c>
      <c r="G4" s="8">
        <v>14</v>
      </c>
      <c r="H4" s="9">
        <v>2</v>
      </c>
      <c r="I4" s="9"/>
      <c r="J4" s="10">
        <v>1</v>
      </c>
      <c r="K4" s="10"/>
      <c r="L4" s="9"/>
      <c r="M4" s="9">
        <v>2</v>
      </c>
      <c r="N4" s="10">
        <v>1</v>
      </c>
      <c r="O4" s="10"/>
      <c r="P4" s="9">
        <v>1</v>
      </c>
      <c r="Q4" s="9"/>
      <c r="R4" s="10">
        <v>1</v>
      </c>
      <c r="S4" s="10"/>
      <c r="T4" s="9">
        <v>2</v>
      </c>
      <c r="U4" s="9"/>
      <c r="V4" s="11">
        <f>IF(COUNTBLANK(H4:U4)&lt;=7,SUM(H4:U4),"Не писал")</f>
        <v>10</v>
      </c>
      <c r="X4" s="118" t="s">
        <v>92</v>
      </c>
      <c r="Y4" s="50">
        <f>COUNTIF(V4:V133,0)</f>
        <v>0</v>
      </c>
    </row>
    <row r="5" spans="1:25" x14ac:dyDescent="0.25">
      <c r="A5" s="4" t="str">
        <f>A4</f>
        <v>Московский</v>
      </c>
      <c r="B5" s="12" t="str">
        <f t="shared" ref="B5:G18" si="0">B4</f>
        <v>ГБОУ СОШ №353</v>
      </c>
      <c r="C5" s="6">
        <f t="shared" si="0"/>
        <v>11353</v>
      </c>
      <c r="D5" s="6" t="str">
        <f t="shared" si="0"/>
        <v>СОШ</v>
      </c>
      <c r="E5" s="8" t="str">
        <f t="shared" si="0"/>
        <v>2а</v>
      </c>
      <c r="F5" s="8">
        <f t="shared" si="0"/>
        <v>16</v>
      </c>
      <c r="G5" s="8">
        <f t="shared" si="0"/>
        <v>14</v>
      </c>
      <c r="H5" s="9">
        <v>2</v>
      </c>
      <c r="I5" s="9"/>
      <c r="J5" s="10">
        <v>1</v>
      </c>
      <c r="K5" s="10"/>
      <c r="L5" s="9"/>
      <c r="M5" s="9">
        <v>2</v>
      </c>
      <c r="N5" s="10">
        <v>1</v>
      </c>
      <c r="O5" s="10"/>
      <c r="P5" s="9">
        <v>1</v>
      </c>
      <c r="Q5" s="9"/>
      <c r="R5" s="10">
        <v>1</v>
      </c>
      <c r="S5" s="10"/>
      <c r="T5" s="9">
        <v>2</v>
      </c>
      <c r="U5" s="9"/>
      <c r="V5" s="11">
        <f t="shared" ref="V5:V17" si="1">IF(COUNTBLANK(H5:U5)&lt;=7,SUM(H5:U5),"Не писал")</f>
        <v>10</v>
      </c>
      <c r="X5" s="118" t="s">
        <v>93</v>
      </c>
      <c r="Y5" s="50">
        <f>COUNTIF(V4:V134,1)</f>
        <v>0</v>
      </c>
    </row>
    <row r="6" spans="1:25" x14ac:dyDescent="0.25">
      <c r="A6" s="4" t="str">
        <f t="shared" ref="A6:G20" si="2">A5</f>
        <v>Московский</v>
      </c>
      <c r="B6" s="12" t="str">
        <f t="shared" si="0"/>
        <v>ГБОУ СОШ №353</v>
      </c>
      <c r="C6" s="6">
        <f t="shared" si="0"/>
        <v>11353</v>
      </c>
      <c r="D6" s="6" t="str">
        <f t="shared" si="0"/>
        <v>СОШ</v>
      </c>
      <c r="E6" s="8" t="str">
        <f t="shared" si="0"/>
        <v>2а</v>
      </c>
      <c r="F6" s="8">
        <f t="shared" si="0"/>
        <v>16</v>
      </c>
      <c r="G6" s="8">
        <f t="shared" si="0"/>
        <v>14</v>
      </c>
      <c r="H6" s="9"/>
      <c r="I6" s="9">
        <v>2</v>
      </c>
      <c r="J6" s="10">
        <v>1</v>
      </c>
      <c r="K6" s="10"/>
      <c r="L6" s="9"/>
      <c r="M6" s="9">
        <v>1</v>
      </c>
      <c r="N6" s="10"/>
      <c r="O6" s="10">
        <v>1</v>
      </c>
      <c r="P6" s="9">
        <v>2</v>
      </c>
      <c r="Q6" s="9"/>
      <c r="R6" s="10">
        <v>1</v>
      </c>
      <c r="S6" s="10"/>
      <c r="T6" s="9">
        <v>0</v>
      </c>
      <c r="U6" s="9"/>
      <c r="V6" s="11">
        <f t="shared" si="1"/>
        <v>8</v>
      </c>
      <c r="X6" s="118" t="s">
        <v>105</v>
      </c>
      <c r="Y6" s="50">
        <f>COUNTIF(V4:V135,2)</f>
        <v>0</v>
      </c>
    </row>
    <row r="7" spans="1:25" x14ac:dyDescent="0.25">
      <c r="A7" s="4" t="str">
        <f t="shared" si="2"/>
        <v>Московский</v>
      </c>
      <c r="B7" s="12" t="str">
        <f t="shared" si="0"/>
        <v>ГБОУ СОШ №353</v>
      </c>
      <c r="C7" s="6">
        <f t="shared" si="0"/>
        <v>11353</v>
      </c>
      <c r="D7" s="6" t="str">
        <f t="shared" si="0"/>
        <v>СОШ</v>
      </c>
      <c r="E7" s="8" t="str">
        <f t="shared" si="0"/>
        <v>2а</v>
      </c>
      <c r="F7" s="8">
        <f t="shared" si="0"/>
        <v>16</v>
      </c>
      <c r="G7" s="8">
        <f t="shared" si="0"/>
        <v>14</v>
      </c>
      <c r="H7" s="9">
        <v>2</v>
      </c>
      <c r="I7" s="9"/>
      <c r="J7" s="10">
        <v>1</v>
      </c>
      <c r="K7" s="10"/>
      <c r="L7" s="9"/>
      <c r="M7" s="9">
        <v>2</v>
      </c>
      <c r="N7" s="10">
        <v>1</v>
      </c>
      <c r="O7" s="10"/>
      <c r="P7" s="9">
        <v>2</v>
      </c>
      <c r="Q7" s="9"/>
      <c r="R7" s="10">
        <v>1</v>
      </c>
      <c r="S7" s="10"/>
      <c r="T7" s="9"/>
      <c r="U7" s="9">
        <v>1</v>
      </c>
      <c r="V7" s="11">
        <f t="shared" si="1"/>
        <v>10</v>
      </c>
      <c r="X7" s="118" t="s">
        <v>106</v>
      </c>
      <c r="Y7" s="50">
        <f>COUNTIF(V4:V136,3)</f>
        <v>0</v>
      </c>
    </row>
    <row r="8" spans="1:25" x14ac:dyDescent="0.25">
      <c r="A8" s="4" t="str">
        <f t="shared" si="2"/>
        <v>Московский</v>
      </c>
      <c r="B8" s="12" t="str">
        <f t="shared" si="0"/>
        <v>ГБОУ СОШ №353</v>
      </c>
      <c r="C8" s="6">
        <f t="shared" si="0"/>
        <v>11353</v>
      </c>
      <c r="D8" s="6" t="str">
        <f t="shared" si="0"/>
        <v>СОШ</v>
      </c>
      <c r="E8" s="8" t="str">
        <f t="shared" si="0"/>
        <v>2а</v>
      </c>
      <c r="F8" s="8">
        <f t="shared" si="0"/>
        <v>16</v>
      </c>
      <c r="G8" s="8">
        <f t="shared" si="0"/>
        <v>14</v>
      </c>
      <c r="H8" s="9"/>
      <c r="I8" s="9">
        <v>2</v>
      </c>
      <c r="J8" s="10">
        <v>0</v>
      </c>
      <c r="K8" s="10"/>
      <c r="L8" s="9"/>
      <c r="M8" s="9">
        <v>2</v>
      </c>
      <c r="N8" s="10">
        <v>1</v>
      </c>
      <c r="O8" s="10"/>
      <c r="P8" s="9">
        <v>2</v>
      </c>
      <c r="Q8" s="9"/>
      <c r="R8" s="10">
        <v>1</v>
      </c>
      <c r="S8" s="10"/>
      <c r="T8" s="9"/>
      <c r="U8" s="9">
        <v>2</v>
      </c>
      <c r="V8" s="11">
        <f t="shared" si="1"/>
        <v>10</v>
      </c>
      <c r="X8" s="118" t="s">
        <v>107</v>
      </c>
      <c r="Y8" s="50">
        <f>COUNTIF(V4:V137,4)</f>
        <v>0</v>
      </c>
    </row>
    <row r="9" spans="1:25" x14ac:dyDescent="0.25">
      <c r="A9" s="4" t="str">
        <f t="shared" si="2"/>
        <v>Московский</v>
      </c>
      <c r="B9" s="12" t="str">
        <f t="shared" si="0"/>
        <v>ГБОУ СОШ №353</v>
      </c>
      <c r="C9" s="6">
        <f t="shared" si="0"/>
        <v>11353</v>
      </c>
      <c r="D9" s="6" t="str">
        <f t="shared" si="0"/>
        <v>СОШ</v>
      </c>
      <c r="E9" s="8" t="str">
        <f t="shared" si="0"/>
        <v>2а</v>
      </c>
      <c r="F9" s="8">
        <f t="shared" si="0"/>
        <v>16</v>
      </c>
      <c r="G9" s="8">
        <f t="shared" si="0"/>
        <v>14</v>
      </c>
      <c r="H9" s="9"/>
      <c r="I9" s="9">
        <v>2</v>
      </c>
      <c r="J9" s="10"/>
      <c r="K9" s="10">
        <v>1</v>
      </c>
      <c r="L9" s="9"/>
      <c r="M9" s="9">
        <v>2</v>
      </c>
      <c r="N9" s="10"/>
      <c r="O9" s="10">
        <v>0</v>
      </c>
      <c r="P9" s="9">
        <v>2</v>
      </c>
      <c r="Q9" s="9"/>
      <c r="R9" s="10">
        <v>1</v>
      </c>
      <c r="S9" s="10"/>
      <c r="T9" s="9">
        <v>2</v>
      </c>
      <c r="U9" s="9"/>
      <c r="V9" s="11">
        <f t="shared" si="1"/>
        <v>10</v>
      </c>
      <c r="X9" s="118" t="s">
        <v>108</v>
      </c>
      <c r="Y9" s="50">
        <f>COUNTIF(V4:V138,5)</f>
        <v>0</v>
      </c>
    </row>
    <row r="10" spans="1:25" x14ac:dyDescent="0.25">
      <c r="A10" s="4" t="str">
        <f t="shared" si="2"/>
        <v>Московский</v>
      </c>
      <c r="B10" s="12" t="str">
        <f t="shared" si="0"/>
        <v>ГБОУ СОШ №353</v>
      </c>
      <c r="C10" s="6">
        <f t="shared" si="0"/>
        <v>11353</v>
      </c>
      <c r="D10" s="6" t="str">
        <f t="shared" si="0"/>
        <v>СОШ</v>
      </c>
      <c r="E10" s="8" t="str">
        <f t="shared" si="0"/>
        <v>2а</v>
      </c>
      <c r="F10" s="8">
        <f t="shared" si="0"/>
        <v>16</v>
      </c>
      <c r="G10" s="8">
        <f t="shared" si="0"/>
        <v>14</v>
      </c>
      <c r="H10" s="9">
        <v>2</v>
      </c>
      <c r="I10" s="9"/>
      <c r="J10" s="10">
        <v>1</v>
      </c>
      <c r="K10" s="10"/>
      <c r="L10" s="9">
        <v>2</v>
      </c>
      <c r="M10" s="9"/>
      <c r="N10" s="10">
        <v>1</v>
      </c>
      <c r="O10" s="10"/>
      <c r="P10" s="9">
        <v>2</v>
      </c>
      <c r="Q10" s="9"/>
      <c r="R10" s="10">
        <v>1</v>
      </c>
      <c r="S10" s="10"/>
      <c r="T10" s="9">
        <v>1</v>
      </c>
      <c r="U10" s="9"/>
      <c r="V10" s="11">
        <f t="shared" si="1"/>
        <v>10</v>
      </c>
      <c r="X10" s="118" t="s">
        <v>109</v>
      </c>
      <c r="Y10" s="50">
        <f>COUNTIF(V4:V139,6)</f>
        <v>0</v>
      </c>
    </row>
    <row r="11" spans="1:25" x14ac:dyDescent="0.25">
      <c r="A11" s="4" t="str">
        <f t="shared" si="2"/>
        <v>Московский</v>
      </c>
      <c r="B11" s="12" t="str">
        <f t="shared" si="0"/>
        <v>ГБОУ СОШ №353</v>
      </c>
      <c r="C11" s="6">
        <f t="shared" si="0"/>
        <v>11353</v>
      </c>
      <c r="D11" s="6" t="str">
        <f t="shared" si="0"/>
        <v>СОШ</v>
      </c>
      <c r="E11" s="8" t="str">
        <f t="shared" si="0"/>
        <v>2а</v>
      </c>
      <c r="F11" s="8">
        <f t="shared" si="0"/>
        <v>16</v>
      </c>
      <c r="G11" s="8">
        <f t="shared" si="0"/>
        <v>14</v>
      </c>
      <c r="H11" s="9"/>
      <c r="I11" s="9">
        <v>2</v>
      </c>
      <c r="J11" s="10"/>
      <c r="K11" s="10">
        <v>1</v>
      </c>
      <c r="L11" s="9"/>
      <c r="M11" s="9">
        <v>2</v>
      </c>
      <c r="N11" s="10">
        <v>1</v>
      </c>
      <c r="O11" s="10"/>
      <c r="P11" s="9">
        <v>2</v>
      </c>
      <c r="Q11" s="9"/>
      <c r="R11" s="10">
        <v>1</v>
      </c>
      <c r="S11" s="10"/>
      <c r="T11" s="9">
        <v>1</v>
      </c>
      <c r="U11" s="9"/>
      <c r="V11" s="11">
        <f t="shared" si="1"/>
        <v>10</v>
      </c>
      <c r="X11" s="118" t="s">
        <v>110</v>
      </c>
      <c r="Y11" s="50">
        <f>COUNTIF(V4:V140,7)</f>
        <v>0</v>
      </c>
    </row>
    <row r="12" spans="1:25" x14ac:dyDescent="0.25">
      <c r="A12" s="4" t="str">
        <f t="shared" si="2"/>
        <v>Московский</v>
      </c>
      <c r="B12" s="12" t="str">
        <f t="shared" si="0"/>
        <v>ГБОУ СОШ №353</v>
      </c>
      <c r="C12" s="6">
        <f t="shared" si="0"/>
        <v>11353</v>
      </c>
      <c r="D12" s="6" t="str">
        <f t="shared" si="0"/>
        <v>СОШ</v>
      </c>
      <c r="E12" s="8" t="str">
        <f t="shared" si="0"/>
        <v>2а</v>
      </c>
      <c r="F12" s="8">
        <f t="shared" si="0"/>
        <v>16</v>
      </c>
      <c r="G12" s="8">
        <f t="shared" si="0"/>
        <v>14</v>
      </c>
      <c r="H12" s="9">
        <v>2</v>
      </c>
      <c r="I12" s="9"/>
      <c r="J12" s="10">
        <v>1</v>
      </c>
      <c r="K12" s="10"/>
      <c r="L12" s="9"/>
      <c r="M12" s="9">
        <v>2</v>
      </c>
      <c r="N12" s="10"/>
      <c r="O12" s="10">
        <v>1</v>
      </c>
      <c r="P12" s="9"/>
      <c r="Q12" s="9">
        <v>2</v>
      </c>
      <c r="R12" s="10">
        <v>1</v>
      </c>
      <c r="S12" s="10"/>
      <c r="T12" s="9"/>
      <c r="U12" s="9">
        <v>2</v>
      </c>
      <c r="V12" s="11">
        <f t="shared" si="1"/>
        <v>11</v>
      </c>
      <c r="X12" s="118" t="s">
        <v>111</v>
      </c>
      <c r="Y12" s="50">
        <f>COUNTIF(V4:V141,8)</f>
        <v>2</v>
      </c>
    </row>
    <row r="13" spans="1:25" x14ac:dyDescent="0.25">
      <c r="A13" s="4" t="str">
        <f t="shared" si="2"/>
        <v>Московский</v>
      </c>
      <c r="B13" s="12" t="str">
        <f t="shared" si="0"/>
        <v>ГБОУ СОШ №353</v>
      </c>
      <c r="C13" s="6">
        <f t="shared" si="0"/>
        <v>11353</v>
      </c>
      <c r="D13" s="6" t="str">
        <f t="shared" si="0"/>
        <v>СОШ</v>
      </c>
      <c r="E13" s="8" t="str">
        <f t="shared" si="0"/>
        <v>2а</v>
      </c>
      <c r="F13" s="8">
        <f t="shared" si="0"/>
        <v>16</v>
      </c>
      <c r="G13" s="8">
        <f t="shared" si="0"/>
        <v>14</v>
      </c>
      <c r="H13" s="9">
        <v>2</v>
      </c>
      <c r="I13" s="9"/>
      <c r="J13" s="10">
        <v>1</v>
      </c>
      <c r="K13" s="10"/>
      <c r="L13" s="9"/>
      <c r="M13" s="9">
        <v>2</v>
      </c>
      <c r="N13" s="10">
        <v>1</v>
      </c>
      <c r="O13" s="10"/>
      <c r="P13" s="9">
        <v>2</v>
      </c>
      <c r="Q13" s="9"/>
      <c r="R13" s="10">
        <v>1</v>
      </c>
      <c r="S13" s="10"/>
      <c r="T13" s="9"/>
      <c r="U13" s="9">
        <v>1</v>
      </c>
      <c r="V13" s="11">
        <f t="shared" si="1"/>
        <v>10</v>
      </c>
      <c r="X13" s="118" t="s">
        <v>112</v>
      </c>
      <c r="Y13" s="50">
        <f>COUNTIF(V4:V142,9)</f>
        <v>1</v>
      </c>
    </row>
    <row r="14" spans="1:25" x14ac:dyDescent="0.25">
      <c r="A14" s="4" t="str">
        <f t="shared" si="2"/>
        <v>Московский</v>
      </c>
      <c r="B14" s="12" t="str">
        <f t="shared" si="0"/>
        <v>ГБОУ СОШ №353</v>
      </c>
      <c r="C14" s="6">
        <f t="shared" si="0"/>
        <v>11353</v>
      </c>
      <c r="D14" s="6" t="str">
        <f t="shared" si="0"/>
        <v>СОШ</v>
      </c>
      <c r="E14" s="8" t="str">
        <f t="shared" si="0"/>
        <v>2а</v>
      </c>
      <c r="F14" s="8">
        <f t="shared" si="0"/>
        <v>16</v>
      </c>
      <c r="G14" s="8">
        <f t="shared" si="0"/>
        <v>14</v>
      </c>
      <c r="H14" s="9">
        <v>2</v>
      </c>
      <c r="I14" s="9"/>
      <c r="J14" s="10">
        <v>0</v>
      </c>
      <c r="K14" s="10"/>
      <c r="L14" s="9"/>
      <c r="M14" s="9">
        <v>2</v>
      </c>
      <c r="N14" s="10">
        <v>1</v>
      </c>
      <c r="O14" s="10"/>
      <c r="P14" s="9">
        <v>2</v>
      </c>
      <c r="Q14" s="9"/>
      <c r="R14" s="10"/>
      <c r="S14" s="10">
        <v>1</v>
      </c>
      <c r="T14" s="9">
        <v>2</v>
      </c>
      <c r="U14" s="9"/>
      <c r="V14" s="11">
        <f t="shared" si="1"/>
        <v>10</v>
      </c>
      <c r="X14" s="118" t="s">
        <v>113</v>
      </c>
      <c r="Y14" s="50">
        <f>COUNTIF(V4:V143,10)</f>
        <v>9</v>
      </c>
    </row>
    <row r="15" spans="1:25" x14ac:dyDescent="0.25">
      <c r="A15" s="4" t="str">
        <f t="shared" si="2"/>
        <v>Московский</v>
      </c>
      <c r="B15" s="12" t="str">
        <f t="shared" si="0"/>
        <v>ГБОУ СОШ №353</v>
      </c>
      <c r="C15" s="6">
        <f t="shared" si="0"/>
        <v>11353</v>
      </c>
      <c r="D15" s="6" t="str">
        <f t="shared" si="0"/>
        <v>СОШ</v>
      </c>
      <c r="E15" s="8" t="str">
        <f t="shared" si="0"/>
        <v>2а</v>
      </c>
      <c r="F15" s="8">
        <f t="shared" si="0"/>
        <v>16</v>
      </c>
      <c r="G15" s="8">
        <f t="shared" si="0"/>
        <v>14</v>
      </c>
      <c r="H15" s="9">
        <v>2</v>
      </c>
      <c r="I15" s="9"/>
      <c r="J15" s="10">
        <v>0</v>
      </c>
      <c r="K15" s="10"/>
      <c r="L15" s="9"/>
      <c r="M15" s="9">
        <v>2</v>
      </c>
      <c r="N15" s="10">
        <v>1</v>
      </c>
      <c r="O15" s="10"/>
      <c r="P15" s="9">
        <v>2</v>
      </c>
      <c r="Q15" s="9"/>
      <c r="R15" s="10">
        <v>1</v>
      </c>
      <c r="S15" s="10"/>
      <c r="T15" s="9"/>
      <c r="U15" s="9">
        <v>1</v>
      </c>
      <c r="V15" s="11">
        <f t="shared" si="1"/>
        <v>9</v>
      </c>
      <c r="X15" s="118" t="s">
        <v>114</v>
      </c>
      <c r="Y15" s="50">
        <f>COUNTIF(V4:V144,11)</f>
        <v>2</v>
      </c>
    </row>
    <row r="16" spans="1:25" x14ac:dyDescent="0.25">
      <c r="A16" s="4" t="str">
        <f t="shared" si="2"/>
        <v>Московский</v>
      </c>
      <c r="B16" s="12" t="str">
        <f t="shared" si="0"/>
        <v>ГБОУ СОШ №353</v>
      </c>
      <c r="C16" s="6">
        <f t="shared" si="0"/>
        <v>11353</v>
      </c>
      <c r="D16" s="6" t="str">
        <f t="shared" si="0"/>
        <v>СОШ</v>
      </c>
      <c r="E16" s="8" t="str">
        <f t="shared" si="0"/>
        <v>2а</v>
      </c>
      <c r="F16" s="8">
        <f t="shared" si="0"/>
        <v>16</v>
      </c>
      <c r="G16" s="8">
        <f t="shared" si="0"/>
        <v>14</v>
      </c>
      <c r="H16" s="9">
        <v>2</v>
      </c>
      <c r="I16" s="9"/>
      <c r="J16" s="10">
        <v>1</v>
      </c>
      <c r="K16" s="10"/>
      <c r="L16" s="9">
        <v>2</v>
      </c>
      <c r="M16" s="9"/>
      <c r="N16" s="10">
        <v>1</v>
      </c>
      <c r="O16" s="10"/>
      <c r="P16" s="9">
        <v>0</v>
      </c>
      <c r="Q16" s="9"/>
      <c r="R16" s="10">
        <v>1</v>
      </c>
      <c r="S16" s="10"/>
      <c r="T16" s="9">
        <v>1</v>
      </c>
      <c r="U16" s="9"/>
      <c r="V16" s="11">
        <f t="shared" si="1"/>
        <v>8</v>
      </c>
      <c r="Y16">
        <f>SUM(Y4:Y15)</f>
        <v>14</v>
      </c>
    </row>
    <row r="17" spans="1:22" x14ac:dyDescent="0.25">
      <c r="A17" s="4" t="str">
        <f t="shared" si="2"/>
        <v>Московский</v>
      </c>
      <c r="B17" s="12" t="str">
        <f t="shared" si="0"/>
        <v>ГБОУ СОШ №353</v>
      </c>
      <c r="C17" s="6">
        <f t="shared" si="0"/>
        <v>11353</v>
      </c>
      <c r="D17" s="6" t="str">
        <f t="shared" si="0"/>
        <v>СОШ</v>
      </c>
      <c r="E17" s="8" t="str">
        <f t="shared" si="0"/>
        <v>2а</v>
      </c>
      <c r="F17" s="8">
        <f t="shared" si="0"/>
        <v>16</v>
      </c>
      <c r="G17" s="8">
        <f t="shared" si="0"/>
        <v>14</v>
      </c>
      <c r="H17" s="9"/>
      <c r="I17" s="9">
        <v>2</v>
      </c>
      <c r="J17" s="10"/>
      <c r="K17" s="10">
        <v>1</v>
      </c>
      <c r="L17" s="9"/>
      <c r="M17" s="9">
        <v>2</v>
      </c>
      <c r="N17" s="10"/>
      <c r="O17" s="10">
        <v>1</v>
      </c>
      <c r="P17" s="9"/>
      <c r="Q17" s="9">
        <v>2</v>
      </c>
      <c r="R17" s="10"/>
      <c r="S17" s="10">
        <v>1</v>
      </c>
      <c r="T17" s="9"/>
      <c r="U17" s="9">
        <v>2</v>
      </c>
      <c r="V17" s="11">
        <f t="shared" si="1"/>
        <v>11</v>
      </c>
    </row>
    <row r="18" spans="1:22" x14ac:dyDescent="0.25">
      <c r="A18" s="4" t="str">
        <f t="shared" si="2"/>
        <v>Московский</v>
      </c>
      <c r="B18" s="12" t="str">
        <f t="shared" si="0"/>
        <v>ГБОУ СОШ №353</v>
      </c>
      <c r="C18" s="6">
        <f t="shared" si="0"/>
        <v>11353</v>
      </c>
      <c r="D18" s="6" t="str">
        <f t="shared" si="0"/>
        <v>СОШ</v>
      </c>
      <c r="E18" s="8" t="str">
        <f t="shared" si="0"/>
        <v>2а</v>
      </c>
      <c r="F18" s="8">
        <f t="shared" si="0"/>
        <v>16</v>
      </c>
      <c r="G18" s="57">
        <f t="shared" si="0"/>
        <v>14</v>
      </c>
      <c r="H18" s="58">
        <f>SUM(H4:I17)/(14*2)</f>
        <v>1</v>
      </c>
      <c r="I18" s="58"/>
      <c r="J18" s="58">
        <f>SUM(J4:K17)/(14*1)</f>
        <v>0.7857142857142857</v>
      </c>
      <c r="K18" s="58"/>
      <c r="L18" s="58">
        <f>SUM(L4:M17)/(14*2)</f>
        <v>0.9642857142857143</v>
      </c>
      <c r="M18" s="58"/>
      <c r="N18" s="58">
        <f>SUM(N4:O17)/(14*1)</f>
        <v>0.9285714285714286</v>
      </c>
      <c r="O18" s="58"/>
      <c r="P18" s="58">
        <f>SUM(P4:Q17)/(14*2)</f>
        <v>0.8571428571428571</v>
      </c>
      <c r="Q18" s="58"/>
      <c r="R18" s="58">
        <f>SUM(R4:S17)/(14*1)</f>
        <v>1</v>
      </c>
      <c r="S18" s="58"/>
      <c r="T18" s="58">
        <f>SUM(T4:U17)/(14*2)</f>
        <v>0.7142857142857143</v>
      </c>
      <c r="U18" s="58"/>
      <c r="V18" s="58">
        <f>SUM(V4:W17)/(14*11)</f>
        <v>0.88961038961038963</v>
      </c>
    </row>
    <row r="19" spans="1:22" x14ac:dyDescent="0.25">
      <c r="A19" s="4" t="str">
        <f t="shared" si="2"/>
        <v>Московский</v>
      </c>
      <c r="B19" s="12" t="str">
        <f t="shared" si="2"/>
        <v>ГБОУ СОШ №353</v>
      </c>
      <c r="C19" s="6">
        <f t="shared" si="2"/>
        <v>11353</v>
      </c>
      <c r="D19" s="6" t="str">
        <f t="shared" si="2"/>
        <v>СОШ</v>
      </c>
      <c r="E19" s="8" t="str">
        <f t="shared" si="2"/>
        <v>2а</v>
      </c>
      <c r="F19" s="8">
        <f t="shared" si="2"/>
        <v>16</v>
      </c>
      <c r="G19" s="57">
        <f t="shared" si="2"/>
        <v>14</v>
      </c>
      <c r="H19" s="59">
        <v>10</v>
      </c>
      <c r="I19" s="59">
        <v>5</v>
      </c>
      <c r="J19" s="60">
        <v>12</v>
      </c>
      <c r="K19" s="60">
        <v>3</v>
      </c>
      <c r="L19" s="59">
        <v>2</v>
      </c>
      <c r="M19" s="59">
        <v>12</v>
      </c>
      <c r="N19" s="60">
        <v>11</v>
      </c>
      <c r="O19" s="60">
        <v>4</v>
      </c>
      <c r="P19" s="59">
        <v>12</v>
      </c>
      <c r="Q19" s="59">
        <v>2</v>
      </c>
      <c r="R19" s="60">
        <v>12</v>
      </c>
      <c r="S19" s="60">
        <v>2</v>
      </c>
      <c r="T19" s="59">
        <v>8</v>
      </c>
      <c r="U19" s="59">
        <v>6</v>
      </c>
      <c r="V19" s="59">
        <v>14</v>
      </c>
    </row>
    <row r="20" spans="1:22" x14ac:dyDescent="0.25">
      <c r="A20" s="4" t="str">
        <f t="shared" si="2"/>
        <v>Московский</v>
      </c>
      <c r="B20" s="12" t="str">
        <f t="shared" si="2"/>
        <v>ГБОУ СОШ №353</v>
      </c>
      <c r="C20" s="6">
        <f t="shared" si="2"/>
        <v>11353</v>
      </c>
      <c r="D20" s="6" t="str">
        <f t="shared" si="2"/>
        <v>СОШ</v>
      </c>
      <c r="E20" s="8" t="str">
        <f t="shared" si="2"/>
        <v>2а</v>
      </c>
      <c r="F20" s="8">
        <f t="shared" si="2"/>
        <v>16</v>
      </c>
      <c r="G20" s="57">
        <f t="shared" si="2"/>
        <v>14</v>
      </c>
      <c r="H20" s="58">
        <f>SUM(H4:H17)/(H19*2)</f>
        <v>0.9</v>
      </c>
      <c r="I20" s="58">
        <f t="shared" ref="I20:U20" si="3">SUM(I4:I17)/(I19*2)</f>
        <v>1</v>
      </c>
      <c r="J20" s="58">
        <f>SUM(J4:J17)/(J19*1)</f>
        <v>0.66666666666666663</v>
      </c>
      <c r="K20" s="58">
        <f>SUM(K4:K17)/(K19*1)</f>
        <v>1</v>
      </c>
      <c r="L20" s="58">
        <f t="shared" si="3"/>
        <v>1</v>
      </c>
      <c r="M20" s="58">
        <f t="shared" si="3"/>
        <v>0.95833333333333337</v>
      </c>
      <c r="N20" s="58">
        <f>SUM(N4:N17)/(N19*1)</f>
        <v>0.90909090909090906</v>
      </c>
      <c r="O20" s="58">
        <f>SUM(O4:O17)/(O19*1)</f>
        <v>0.75</v>
      </c>
      <c r="P20" s="58">
        <f t="shared" si="3"/>
        <v>0.83333333333333337</v>
      </c>
      <c r="Q20" s="58">
        <f t="shared" si="3"/>
        <v>1</v>
      </c>
      <c r="R20" s="58">
        <f>SUM(R4:R17)/(R19*1)</f>
        <v>1</v>
      </c>
      <c r="S20" s="58">
        <f>SUM(S4:S17)/(S19*1)</f>
        <v>1</v>
      </c>
      <c r="T20" s="58">
        <f t="shared" si="3"/>
        <v>0.6875</v>
      </c>
      <c r="U20" s="58">
        <f t="shared" si="3"/>
        <v>0.75</v>
      </c>
      <c r="V20" s="58">
        <f>SUM(V4:V17)/(V19*11)</f>
        <v>0.88961038961038963</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20"/>
    <dataValidation type="list" allowBlank="1" showInputMessage="1" showErrorMessage="1" sqref="P4:Q17 L4:M17 T4:U17 H4:I17">
      <formula1>балл2</formula1>
    </dataValidation>
    <dataValidation type="list" allowBlank="1" showInputMessage="1" showErrorMessage="1" sqref="N4:O17 R4:S17 J4:K17">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5"/>
  <dimension ref="A1:Y80"/>
  <sheetViews>
    <sheetView topLeftCell="A73" workbookViewId="0">
      <selection activeCell="H79" sqref="H79:U80"/>
    </sheetView>
  </sheetViews>
  <sheetFormatPr defaultRowHeight="15" x14ac:dyDescent="0.25"/>
  <cols>
    <col min="1" max="1" width="16.5703125" customWidth="1"/>
    <col min="2" max="2" width="18.7109375" customWidth="1"/>
    <col min="3" max="3" width="9.42578125" customWidth="1"/>
    <col min="4" max="4" width="14.85546875" customWidth="1"/>
    <col min="5" max="5" width="13.85546875" style="14" customWidth="1"/>
    <col min="6" max="6" width="12.42578125" style="14" customWidth="1"/>
    <col min="7" max="7" width="15" style="14" customWidth="1"/>
    <col min="8" max="9" width="6.7109375" style="15" customWidth="1"/>
    <col min="10" max="11" width="6.7109375" style="16" customWidth="1"/>
    <col min="12" max="13" width="6.7109375" style="15" customWidth="1"/>
    <col min="14" max="15" width="6.7109375" style="16" customWidth="1"/>
    <col min="16" max="17" width="6.7109375" style="15" customWidth="1"/>
    <col min="18" max="19" width="6.7109375" style="16" customWidth="1"/>
    <col min="20" max="21" width="6.7109375" style="15" customWidth="1"/>
  </cols>
  <sheetData>
    <row r="1" spans="1:25" ht="15" customHeight="1" x14ac:dyDescent="0.25">
      <c r="A1" s="196" t="s">
        <v>0</v>
      </c>
      <c r="B1" s="196" t="s">
        <v>1</v>
      </c>
      <c r="C1" s="196" t="s">
        <v>2</v>
      </c>
      <c r="D1" s="196" t="s">
        <v>3</v>
      </c>
      <c r="E1" s="196" t="s">
        <v>4</v>
      </c>
      <c r="F1" s="196" t="s">
        <v>5</v>
      </c>
      <c r="G1" s="196" t="s">
        <v>6</v>
      </c>
      <c r="H1" s="210">
        <v>1</v>
      </c>
      <c r="I1" s="210"/>
      <c r="J1" s="245">
        <v>2</v>
      </c>
      <c r="K1" s="245"/>
      <c r="L1" s="210">
        <v>3</v>
      </c>
      <c r="M1" s="210"/>
      <c r="N1" s="236">
        <v>4</v>
      </c>
      <c r="O1" s="237"/>
      <c r="P1" s="238">
        <v>5</v>
      </c>
      <c r="Q1" s="239"/>
      <c r="R1" s="236">
        <v>6</v>
      </c>
      <c r="S1" s="237"/>
      <c r="T1" s="238">
        <v>7</v>
      </c>
      <c r="U1" s="239"/>
      <c r="V1" s="240" t="s">
        <v>7</v>
      </c>
    </row>
    <row r="2" spans="1:25" ht="69" customHeight="1" x14ac:dyDescent="0.25">
      <c r="A2" s="196"/>
      <c r="B2" s="196"/>
      <c r="C2" s="196"/>
      <c r="D2" s="196"/>
      <c r="E2" s="196"/>
      <c r="F2" s="196"/>
      <c r="G2" s="196"/>
      <c r="H2" s="1" t="s">
        <v>8</v>
      </c>
      <c r="I2" s="2" t="s">
        <v>9</v>
      </c>
      <c r="J2" s="3" t="s">
        <v>9</v>
      </c>
      <c r="K2" s="3" t="s">
        <v>10</v>
      </c>
      <c r="L2" s="2" t="s">
        <v>11</v>
      </c>
      <c r="M2" s="2" t="s">
        <v>12</v>
      </c>
      <c r="N2" s="3" t="s">
        <v>9</v>
      </c>
      <c r="O2" s="3" t="s">
        <v>13</v>
      </c>
      <c r="P2" s="2" t="s">
        <v>10</v>
      </c>
      <c r="Q2" s="2" t="s">
        <v>13</v>
      </c>
      <c r="R2" s="3" t="s">
        <v>12</v>
      </c>
      <c r="S2" s="3" t="s">
        <v>13</v>
      </c>
      <c r="T2" s="1" t="s">
        <v>8</v>
      </c>
      <c r="U2" s="2" t="s">
        <v>11</v>
      </c>
      <c r="V2" s="240"/>
    </row>
    <row r="3" spans="1:25" ht="33.75" customHeight="1" x14ac:dyDescent="0.25">
      <c r="A3" s="196"/>
      <c r="B3" s="196"/>
      <c r="C3" s="196"/>
      <c r="D3" s="196"/>
      <c r="E3" s="196"/>
      <c r="F3" s="196"/>
      <c r="G3" s="196"/>
      <c r="H3" s="241" t="s">
        <v>14</v>
      </c>
      <c r="I3" s="242"/>
      <c r="J3" s="243" t="s">
        <v>15</v>
      </c>
      <c r="K3" s="244"/>
      <c r="L3" s="241" t="s">
        <v>14</v>
      </c>
      <c r="M3" s="242"/>
      <c r="N3" s="243" t="s">
        <v>15</v>
      </c>
      <c r="O3" s="244"/>
      <c r="P3" s="241" t="s">
        <v>14</v>
      </c>
      <c r="Q3" s="242"/>
      <c r="R3" s="243" t="s">
        <v>15</v>
      </c>
      <c r="S3" s="244"/>
      <c r="T3" s="241" t="s">
        <v>14</v>
      </c>
      <c r="U3" s="242"/>
      <c r="V3" s="240"/>
      <c r="X3" s="131" t="s">
        <v>174</v>
      </c>
      <c r="Y3" s="131" t="s">
        <v>115</v>
      </c>
    </row>
    <row r="4" spans="1:25" x14ac:dyDescent="0.25">
      <c r="A4" s="4" t="s">
        <v>16</v>
      </c>
      <c r="B4" s="12" t="s">
        <v>27</v>
      </c>
      <c r="C4" s="6">
        <f>VLOOKUP(B4,[3]Списки!$C$1:$E$40,2,FALSE)</f>
        <v>11354</v>
      </c>
      <c r="D4" s="6" t="str">
        <f>VLOOKUP(B4,[3]Списки!$C$1:$E$40,3,FALSE)</f>
        <v>СОШ</v>
      </c>
      <c r="E4" s="7" t="s">
        <v>22</v>
      </c>
      <c r="F4" s="8">
        <v>77</v>
      </c>
      <c r="G4" s="8">
        <v>74</v>
      </c>
      <c r="H4" s="9">
        <v>2</v>
      </c>
      <c r="I4" s="9"/>
      <c r="J4" s="10"/>
      <c r="K4" s="10">
        <v>1</v>
      </c>
      <c r="L4" s="9"/>
      <c r="M4" s="9">
        <v>2</v>
      </c>
      <c r="N4" s="10">
        <v>1</v>
      </c>
      <c r="O4" s="10"/>
      <c r="P4" s="9"/>
      <c r="Q4" s="9">
        <v>2</v>
      </c>
      <c r="R4" s="10"/>
      <c r="S4" s="10">
        <v>0</v>
      </c>
      <c r="T4" s="9"/>
      <c r="U4" s="9">
        <v>2</v>
      </c>
      <c r="V4" s="11">
        <f>IF(COUNTBLANK(H4:U4)&lt;=7,SUM(H4:U4),"Не писал")</f>
        <v>10</v>
      </c>
      <c r="X4" s="118" t="s">
        <v>92</v>
      </c>
      <c r="Y4" s="50">
        <f>COUNTIF(V4:V133,0)</f>
        <v>0</v>
      </c>
    </row>
    <row r="5" spans="1:25" x14ac:dyDescent="0.25">
      <c r="A5" s="4" t="str">
        <f t="shared" ref="A5:A21" si="0">A4</f>
        <v>Московский</v>
      </c>
      <c r="B5" s="12" t="str">
        <f t="shared" ref="B5:G20" si="1">B4</f>
        <v>ГБОУ СОШ №354</v>
      </c>
      <c r="C5" s="6">
        <f t="shared" si="1"/>
        <v>11354</v>
      </c>
      <c r="D5" s="6" t="str">
        <f t="shared" si="1"/>
        <v>СОШ</v>
      </c>
      <c r="E5" s="8" t="str">
        <f t="shared" si="1"/>
        <v>2а</v>
      </c>
      <c r="F5" s="8">
        <f t="shared" si="1"/>
        <v>77</v>
      </c>
      <c r="G5" s="8">
        <f t="shared" si="1"/>
        <v>74</v>
      </c>
      <c r="H5" s="9">
        <v>2</v>
      </c>
      <c r="I5" s="9"/>
      <c r="J5" s="10"/>
      <c r="K5" s="10">
        <v>1</v>
      </c>
      <c r="L5" s="9"/>
      <c r="M5" s="9">
        <v>0</v>
      </c>
      <c r="N5" s="10">
        <v>1</v>
      </c>
      <c r="O5" s="10"/>
      <c r="P5" s="9">
        <v>0</v>
      </c>
      <c r="Q5" s="9"/>
      <c r="R5" s="10">
        <v>1</v>
      </c>
      <c r="S5" s="10"/>
      <c r="T5" s="9">
        <v>1</v>
      </c>
      <c r="U5" s="9"/>
      <c r="V5" s="11">
        <f t="shared" ref="V5:V28" si="2">IF(COUNTBLANK(H5:U5)&lt;=7,SUM(H5:U5),"Не писал")</f>
        <v>6</v>
      </c>
      <c r="X5" s="118" t="s">
        <v>93</v>
      </c>
      <c r="Y5" s="50">
        <f>COUNTIF(V4:V134,1)</f>
        <v>0</v>
      </c>
    </row>
    <row r="6" spans="1:25" x14ac:dyDescent="0.25">
      <c r="A6" s="4" t="str">
        <f t="shared" si="0"/>
        <v>Московский</v>
      </c>
      <c r="B6" s="12" t="str">
        <f t="shared" si="1"/>
        <v>ГБОУ СОШ №354</v>
      </c>
      <c r="C6" s="6">
        <f t="shared" si="1"/>
        <v>11354</v>
      </c>
      <c r="D6" s="6" t="str">
        <f t="shared" si="1"/>
        <v>СОШ</v>
      </c>
      <c r="E6" s="8" t="str">
        <f t="shared" si="1"/>
        <v>2а</v>
      </c>
      <c r="F6" s="8">
        <f t="shared" si="1"/>
        <v>77</v>
      </c>
      <c r="G6" s="8">
        <f t="shared" si="1"/>
        <v>74</v>
      </c>
      <c r="H6" s="9">
        <v>2</v>
      </c>
      <c r="I6" s="9"/>
      <c r="J6" s="10"/>
      <c r="K6" s="10">
        <v>1</v>
      </c>
      <c r="L6" s="9"/>
      <c r="M6" s="9">
        <v>0</v>
      </c>
      <c r="N6" s="10">
        <v>0</v>
      </c>
      <c r="O6" s="10"/>
      <c r="P6" s="9">
        <v>1</v>
      </c>
      <c r="Q6" s="9"/>
      <c r="R6" s="10">
        <v>1</v>
      </c>
      <c r="S6" s="10"/>
      <c r="T6" s="9">
        <v>1</v>
      </c>
      <c r="U6" s="9"/>
      <c r="V6" s="11">
        <f t="shared" si="2"/>
        <v>6</v>
      </c>
      <c r="X6" s="118" t="s">
        <v>105</v>
      </c>
      <c r="Y6" s="50">
        <f>COUNTIF(V4:V135,2)</f>
        <v>0</v>
      </c>
    </row>
    <row r="7" spans="1:25" x14ac:dyDescent="0.25">
      <c r="A7" s="4" t="str">
        <f t="shared" si="0"/>
        <v>Московский</v>
      </c>
      <c r="B7" s="12" t="str">
        <f t="shared" si="1"/>
        <v>ГБОУ СОШ №354</v>
      </c>
      <c r="C7" s="6">
        <f t="shared" si="1"/>
        <v>11354</v>
      </c>
      <c r="D7" s="6" t="str">
        <f t="shared" si="1"/>
        <v>СОШ</v>
      </c>
      <c r="E7" s="8" t="str">
        <f t="shared" si="1"/>
        <v>2а</v>
      </c>
      <c r="F7" s="8">
        <f t="shared" si="1"/>
        <v>77</v>
      </c>
      <c r="G7" s="8">
        <f t="shared" si="1"/>
        <v>74</v>
      </c>
      <c r="H7" s="9">
        <v>2</v>
      </c>
      <c r="I7" s="9"/>
      <c r="J7" s="10"/>
      <c r="K7" s="10">
        <v>0</v>
      </c>
      <c r="L7" s="9"/>
      <c r="M7" s="9">
        <v>1</v>
      </c>
      <c r="N7" s="10"/>
      <c r="O7" s="10">
        <v>0</v>
      </c>
      <c r="P7" s="9">
        <v>1</v>
      </c>
      <c r="Q7" s="9"/>
      <c r="R7" s="10">
        <v>1</v>
      </c>
      <c r="S7" s="10"/>
      <c r="T7" s="9">
        <v>1</v>
      </c>
      <c r="U7" s="9"/>
      <c r="V7" s="11">
        <f t="shared" si="2"/>
        <v>6</v>
      </c>
      <c r="X7" s="118" t="s">
        <v>106</v>
      </c>
      <c r="Y7" s="50">
        <f>COUNTIF(V4:V136,3)</f>
        <v>0</v>
      </c>
    </row>
    <row r="8" spans="1:25" x14ac:dyDescent="0.25">
      <c r="A8" s="4" t="str">
        <f t="shared" si="0"/>
        <v>Московский</v>
      </c>
      <c r="B8" s="12" t="str">
        <f t="shared" si="1"/>
        <v>ГБОУ СОШ №354</v>
      </c>
      <c r="C8" s="6">
        <f t="shared" si="1"/>
        <v>11354</v>
      </c>
      <c r="D8" s="6" t="str">
        <f t="shared" si="1"/>
        <v>СОШ</v>
      </c>
      <c r="E8" s="8" t="str">
        <f t="shared" si="1"/>
        <v>2а</v>
      </c>
      <c r="F8" s="8">
        <f t="shared" si="1"/>
        <v>77</v>
      </c>
      <c r="G8" s="8">
        <f t="shared" si="1"/>
        <v>74</v>
      </c>
      <c r="H8" s="9">
        <v>2</v>
      </c>
      <c r="I8" s="9"/>
      <c r="J8" s="10"/>
      <c r="K8" s="10">
        <v>1</v>
      </c>
      <c r="L8" s="9"/>
      <c r="M8" s="9">
        <v>1</v>
      </c>
      <c r="N8" s="10">
        <v>1</v>
      </c>
      <c r="O8" s="10"/>
      <c r="P8" s="9">
        <v>2</v>
      </c>
      <c r="Q8" s="9"/>
      <c r="R8" s="10">
        <v>1</v>
      </c>
      <c r="S8" s="10"/>
      <c r="T8" s="9"/>
      <c r="U8" s="9">
        <v>1</v>
      </c>
      <c r="V8" s="11">
        <f t="shared" si="2"/>
        <v>9</v>
      </c>
      <c r="X8" s="118" t="s">
        <v>107</v>
      </c>
      <c r="Y8" s="50">
        <f>COUNTIF(V4:V137,4)</f>
        <v>0</v>
      </c>
    </row>
    <row r="9" spans="1:25" x14ac:dyDescent="0.25">
      <c r="A9" s="4" t="str">
        <f t="shared" si="0"/>
        <v>Московский</v>
      </c>
      <c r="B9" s="12" t="str">
        <f t="shared" si="1"/>
        <v>ГБОУ СОШ №354</v>
      </c>
      <c r="C9" s="6">
        <f t="shared" si="1"/>
        <v>11354</v>
      </c>
      <c r="D9" s="6" t="str">
        <f t="shared" si="1"/>
        <v>СОШ</v>
      </c>
      <c r="E9" s="8" t="str">
        <f t="shared" si="1"/>
        <v>2а</v>
      </c>
      <c r="F9" s="8">
        <f t="shared" si="1"/>
        <v>77</v>
      </c>
      <c r="G9" s="8">
        <f t="shared" si="1"/>
        <v>74</v>
      </c>
      <c r="H9" s="9"/>
      <c r="I9" s="9">
        <v>1</v>
      </c>
      <c r="J9" s="10">
        <v>1</v>
      </c>
      <c r="K9" s="10"/>
      <c r="L9" s="9"/>
      <c r="M9" s="9">
        <v>1</v>
      </c>
      <c r="N9" s="10">
        <v>1</v>
      </c>
      <c r="O9" s="10"/>
      <c r="P9" s="9"/>
      <c r="Q9" s="9">
        <v>2</v>
      </c>
      <c r="R9" s="10">
        <v>1</v>
      </c>
      <c r="S9" s="10"/>
      <c r="T9" s="9">
        <v>1</v>
      </c>
      <c r="U9" s="9"/>
      <c r="V9" s="11">
        <f t="shared" si="2"/>
        <v>8</v>
      </c>
      <c r="X9" s="118" t="s">
        <v>108</v>
      </c>
      <c r="Y9" s="50">
        <f>COUNTIF(V4:V138,5)</f>
        <v>0</v>
      </c>
    </row>
    <row r="10" spans="1:25" x14ac:dyDescent="0.25">
      <c r="A10" s="4" t="str">
        <f t="shared" si="0"/>
        <v>Московский</v>
      </c>
      <c r="B10" s="12" t="str">
        <f t="shared" si="1"/>
        <v>ГБОУ СОШ №354</v>
      </c>
      <c r="C10" s="6">
        <f t="shared" si="1"/>
        <v>11354</v>
      </c>
      <c r="D10" s="6" t="str">
        <f t="shared" si="1"/>
        <v>СОШ</v>
      </c>
      <c r="E10" s="8" t="str">
        <f t="shared" si="1"/>
        <v>2а</v>
      </c>
      <c r="F10" s="8">
        <f t="shared" si="1"/>
        <v>77</v>
      </c>
      <c r="G10" s="8">
        <f t="shared" si="1"/>
        <v>74</v>
      </c>
      <c r="H10" s="9">
        <v>1</v>
      </c>
      <c r="I10" s="9"/>
      <c r="J10" s="10"/>
      <c r="K10" s="10">
        <v>1</v>
      </c>
      <c r="L10" s="9"/>
      <c r="M10" s="9">
        <v>0</v>
      </c>
      <c r="N10" s="10"/>
      <c r="O10" s="10">
        <v>1</v>
      </c>
      <c r="P10" s="9"/>
      <c r="Q10" s="9">
        <v>1</v>
      </c>
      <c r="R10" s="10">
        <v>1</v>
      </c>
      <c r="S10" s="10"/>
      <c r="T10" s="9">
        <v>1</v>
      </c>
      <c r="U10" s="9"/>
      <c r="V10" s="11">
        <f t="shared" si="2"/>
        <v>6</v>
      </c>
      <c r="X10" s="118" t="s">
        <v>109</v>
      </c>
      <c r="Y10" s="50">
        <f>COUNTIF(V4:V139,6)</f>
        <v>12</v>
      </c>
    </row>
    <row r="11" spans="1:25" x14ac:dyDescent="0.25">
      <c r="A11" s="4" t="str">
        <f t="shared" si="0"/>
        <v>Московский</v>
      </c>
      <c r="B11" s="12" t="str">
        <f t="shared" si="1"/>
        <v>ГБОУ СОШ №354</v>
      </c>
      <c r="C11" s="6">
        <f t="shared" si="1"/>
        <v>11354</v>
      </c>
      <c r="D11" s="6" t="str">
        <f t="shared" si="1"/>
        <v>СОШ</v>
      </c>
      <c r="E11" s="8" t="str">
        <f t="shared" si="1"/>
        <v>2а</v>
      </c>
      <c r="F11" s="8">
        <f t="shared" si="1"/>
        <v>77</v>
      </c>
      <c r="G11" s="8">
        <f t="shared" si="1"/>
        <v>74</v>
      </c>
      <c r="H11" s="9">
        <v>1</v>
      </c>
      <c r="I11" s="9"/>
      <c r="J11" s="10"/>
      <c r="K11" s="10">
        <v>1</v>
      </c>
      <c r="L11" s="9"/>
      <c r="M11" s="9">
        <v>1</v>
      </c>
      <c r="N11" s="10"/>
      <c r="O11" s="10">
        <v>1</v>
      </c>
      <c r="P11" s="9">
        <v>1</v>
      </c>
      <c r="Q11" s="9"/>
      <c r="R11" s="10">
        <v>1</v>
      </c>
      <c r="S11" s="10"/>
      <c r="T11" s="9"/>
      <c r="U11" s="9">
        <v>0</v>
      </c>
      <c r="V11" s="11">
        <f t="shared" si="2"/>
        <v>6</v>
      </c>
      <c r="X11" s="118" t="s">
        <v>110</v>
      </c>
      <c r="Y11" s="50">
        <f>COUNTIF(V4:V140,7)</f>
        <v>12</v>
      </c>
    </row>
    <row r="12" spans="1:25" x14ac:dyDescent="0.25">
      <c r="A12" s="4" t="str">
        <f t="shared" si="0"/>
        <v>Московский</v>
      </c>
      <c r="B12" s="12" t="str">
        <f t="shared" si="1"/>
        <v>ГБОУ СОШ №354</v>
      </c>
      <c r="C12" s="6">
        <f t="shared" si="1"/>
        <v>11354</v>
      </c>
      <c r="D12" s="6" t="str">
        <f t="shared" si="1"/>
        <v>СОШ</v>
      </c>
      <c r="E12" s="8" t="str">
        <f t="shared" si="1"/>
        <v>2а</v>
      </c>
      <c r="F12" s="8">
        <f t="shared" si="1"/>
        <v>77</v>
      </c>
      <c r="G12" s="8">
        <f t="shared" si="1"/>
        <v>74</v>
      </c>
      <c r="H12" s="9"/>
      <c r="I12" s="9">
        <v>2</v>
      </c>
      <c r="J12" s="10">
        <v>1</v>
      </c>
      <c r="K12" s="10"/>
      <c r="L12" s="9"/>
      <c r="M12" s="9">
        <v>1</v>
      </c>
      <c r="N12" s="10">
        <v>1</v>
      </c>
      <c r="O12" s="10"/>
      <c r="P12" s="9"/>
      <c r="Q12" s="9">
        <v>2</v>
      </c>
      <c r="R12" s="10">
        <v>1</v>
      </c>
      <c r="S12" s="10"/>
      <c r="T12" s="9">
        <v>1</v>
      </c>
      <c r="U12" s="9"/>
      <c r="V12" s="11">
        <f t="shared" si="2"/>
        <v>9</v>
      </c>
      <c r="X12" s="118" t="s">
        <v>111</v>
      </c>
      <c r="Y12" s="50">
        <f>COUNTIF(V4:V141,8)</f>
        <v>6</v>
      </c>
    </row>
    <row r="13" spans="1:25" x14ac:dyDescent="0.25">
      <c r="A13" s="4" t="str">
        <f t="shared" si="0"/>
        <v>Московский</v>
      </c>
      <c r="B13" s="12" t="str">
        <f t="shared" si="1"/>
        <v>ГБОУ СОШ №354</v>
      </c>
      <c r="C13" s="6">
        <f t="shared" si="1"/>
        <v>11354</v>
      </c>
      <c r="D13" s="6" t="str">
        <f t="shared" si="1"/>
        <v>СОШ</v>
      </c>
      <c r="E13" s="8" t="str">
        <f t="shared" si="1"/>
        <v>2а</v>
      </c>
      <c r="F13" s="8">
        <f t="shared" si="1"/>
        <v>77</v>
      </c>
      <c r="G13" s="8">
        <f t="shared" si="1"/>
        <v>74</v>
      </c>
      <c r="H13" s="9">
        <v>1</v>
      </c>
      <c r="I13" s="9"/>
      <c r="J13" s="10">
        <v>0</v>
      </c>
      <c r="K13" s="10"/>
      <c r="L13" s="9"/>
      <c r="M13" s="9">
        <v>0</v>
      </c>
      <c r="N13" s="10">
        <v>1</v>
      </c>
      <c r="O13" s="10"/>
      <c r="P13" s="9"/>
      <c r="Q13" s="9">
        <v>2</v>
      </c>
      <c r="R13" s="10">
        <v>1</v>
      </c>
      <c r="S13" s="10"/>
      <c r="T13" s="9">
        <v>1</v>
      </c>
      <c r="U13" s="9"/>
      <c r="V13" s="11">
        <f t="shared" si="2"/>
        <v>6</v>
      </c>
      <c r="X13" s="118" t="s">
        <v>112</v>
      </c>
      <c r="Y13" s="50">
        <f>COUNTIF(V4:V142,9)</f>
        <v>19</v>
      </c>
    </row>
    <row r="14" spans="1:25" x14ac:dyDescent="0.25">
      <c r="A14" s="4" t="str">
        <f t="shared" si="0"/>
        <v>Московский</v>
      </c>
      <c r="B14" s="12" t="str">
        <f t="shared" si="1"/>
        <v>ГБОУ СОШ №354</v>
      </c>
      <c r="C14" s="6">
        <f t="shared" si="1"/>
        <v>11354</v>
      </c>
      <c r="D14" s="6" t="str">
        <f t="shared" si="1"/>
        <v>СОШ</v>
      </c>
      <c r="E14" s="8" t="str">
        <f t="shared" si="1"/>
        <v>2а</v>
      </c>
      <c r="F14" s="8">
        <f t="shared" si="1"/>
        <v>77</v>
      </c>
      <c r="G14" s="8">
        <f t="shared" si="1"/>
        <v>74</v>
      </c>
      <c r="H14" s="9">
        <v>1</v>
      </c>
      <c r="I14" s="9"/>
      <c r="J14" s="10"/>
      <c r="K14" s="10">
        <v>1</v>
      </c>
      <c r="L14" s="9"/>
      <c r="M14" s="9">
        <v>1</v>
      </c>
      <c r="N14" s="10"/>
      <c r="O14" s="10">
        <v>0</v>
      </c>
      <c r="P14" s="9">
        <v>1</v>
      </c>
      <c r="Q14" s="9"/>
      <c r="R14" s="10">
        <v>1</v>
      </c>
      <c r="S14" s="10"/>
      <c r="T14" s="9">
        <v>2</v>
      </c>
      <c r="U14" s="9"/>
      <c r="V14" s="11">
        <f t="shared" si="2"/>
        <v>7</v>
      </c>
      <c r="X14" s="118" t="s">
        <v>113</v>
      </c>
      <c r="Y14" s="50">
        <f>COUNTIF(V4:V143,10)</f>
        <v>18</v>
      </c>
    </row>
    <row r="15" spans="1:25" x14ac:dyDescent="0.25">
      <c r="A15" s="4" t="str">
        <f t="shared" si="0"/>
        <v>Московский</v>
      </c>
      <c r="B15" s="12" t="str">
        <f t="shared" si="1"/>
        <v>ГБОУ СОШ №354</v>
      </c>
      <c r="C15" s="6">
        <f t="shared" si="1"/>
        <v>11354</v>
      </c>
      <c r="D15" s="6" t="str">
        <f t="shared" si="1"/>
        <v>СОШ</v>
      </c>
      <c r="E15" s="8" t="str">
        <f t="shared" si="1"/>
        <v>2а</v>
      </c>
      <c r="F15" s="8">
        <f t="shared" si="1"/>
        <v>77</v>
      </c>
      <c r="G15" s="8">
        <f t="shared" si="1"/>
        <v>74</v>
      </c>
      <c r="H15" s="9"/>
      <c r="I15" s="9">
        <v>0</v>
      </c>
      <c r="J15" s="10"/>
      <c r="K15" s="10">
        <v>1</v>
      </c>
      <c r="L15" s="9"/>
      <c r="M15" s="9">
        <v>0</v>
      </c>
      <c r="N15" s="10">
        <v>1</v>
      </c>
      <c r="O15" s="10"/>
      <c r="P15" s="9">
        <v>2</v>
      </c>
      <c r="Q15" s="9"/>
      <c r="R15" s="10">
        <v>1</v>
      </c>
      <c r="S15" s="10"/>
      <c r="T15" s="9">
        <v>1</v>
      </c>
      <c r="U15" s="9"/>
      <c r="V15" s="11">
        <f t="shared" si="2"/>
        <v>6</v>
      </c>
      <c r="X15" s="118" t="s">
        <v>114</v>
      </c>
      <c r="Y15" s="50">
        <f>COUNTIF(V4:V144,11)</f>
        <v>7</v>
      </c>
    </row>
    <row r="16" spans="1:25" x14ac:dyDescent="0.25">
      <c r="A16" s="4" t="str">
        <f t="shared" si="0"/>
        <v>Московский</v>
      </c>
      <c r="B16" s="12" t="str">
        <f t="shared" si="1"/>
        <v>ГБОУ СОШ №354</v>
      </c>
      <c r="C16" s="6">
        <f t="shared" si="1"/>
        <v>11354</v>
      </c>
      <c r="D16" s="6" t="str">
        <f t="shared" si="1"/>
        <v>СОШ</v>
      </c>
      <c r="E16" s="8" t="str">
        <f t="shared" si="1"/>
        <v>2а</v>
      </c>
      <c r="F16" s="8">
        <f t="shared" si="1"/>
        <v>77</v>
      </c>
      <c r="G16" s="8">
        <f t="shared" si="1"/>
        <v>74</v>
      </c>
      <c r="H16" s="9">
        <v>2</v>
      </c>
      <c r="I16" s="9"/>
      <c r="J16" s="10"/>
      <c r="K16" s="10">
        <v>1</v>
      </c>
      <c r="L16" s="9"/>
      <c r="M16" s="9">
        <v>1</v>
      </c>
      <c r="N16" s="10">
        <v>1</v>
      </c>
      <c r="O16" s="10"/>
      <c r="P16" s="9">
        <v>2</v>
      </c>
      <c r="Q16" s="9"/>
      <c r="R16" s="10">
        <v>1</v>
      </c>
      <c r="S16" s="10"/>
      <c r="T16" s="9">
        <v>1</v>
      </c>
      <c r="U16" s="9"/>
      <c r="V16" s="11">
        <f t="shared" si="2"/>
        <v>9</v>
      </c>
      <c r="Y16">
        <f>SUM(Y4:Y15)</f>
        <v>74</v>
      </c>
    </row>
    <row r="17" spans="1:22" x14ac:dyDescent="0.25">
      <c r="A17" s="4" t="str">
        <f t="shared" si="0"/>
        <v>Московский</v>
      </c>
      <c r="B17" s="12" t="str">
        <f t="shared" si="1"/>
        <v>ГБОУ СОШ №354</v>
      </c>
      <c r="C17" s="6">
        <f t="shared" si="1"/>
        <v>11354</v>
      </c>
      <c r="D17" s="6" t="str">
        <f t="shared" si="1"/>
        <v>СОШ</v>
      </c>
      <c r="E17" s="8" t="str">
        <f t="shared" si="1"/>
        <v>2а</v>
      </c>
      <c r="F17" s="8">
        <f t="shared" si="1"/>
        <v>77</v>
      </c>
      <c r="G17" s="8">
        <f t="shared" si="1"/>
        <v>74</v>
      </c>
      <c r="H17" s="9">
        <v>1</v>
      </c>
      <c r="I17" s="9"/>
      <c r="J17" s="10">
        <v>0</v>
      </c>
      <c r="K17" s="10"/>
      <c r="L17" s="9"/>
      <c r="M17" s="9">
        <v>1</v>
      </c>
      <c r="N17" s="10">
        <v>1</v>
      </c>
      <c r="O17" s="10"/>
      <c r="P17" s="9">
        <v>2</v>
      </c>
      <c r="Q17" s="9"/>
      <c r="R17" s="10">
        <v>1</v>
      </c>
      <c r="S17" s="10"/>
      <c r="T17" s="9">
        <v>0</v>
      </c>
      <c r="U17" s="9"/>
      <c r="V17" s="11">
        <f t="shared" si="2"/>
        <v>6</v>
      </c>
    </row>
    <row r="18" spans="1:22" x14ac:dyDescent="0.25">
      <c r="A18" s="4" t="str">
        <f t="shared" si="0"/>
        <v>Московский</v>
      </c>
      <c r="B18" s="12" t="str">
        <f t="shared" si="1"/>
        <v>ГБОУ СОШ №354</v>
      </c>
      <c r="C18" s="6">
        <f t="shared" si="1"/>
        <v>11354</v>
      </c>
      <c r="D18" s="6" t="str">
        <f t="shared" si="1"/>
        <v>СОШ</v>
      </c>
      <c r="E18" s="8" t="str">
        <f t="shared" si="1"/>
        <v>2а</v>
      </c>
      <c r="F18" s="8">
        <f t="shared" si="1"/>
        <v>77</v>
      </c>
      <c r="G18" s="8">
        <f t="shared" si="1"/>
        <v>74</v>
      </c>
      <c r="H18" s="9"/>
      <c r="I18" s="9">
        <v>2</v>
      </c>
      <c r="J18" s="10"/>
      <c r="K18" s="10">
        <v>1</v>
      </c>
      <c r="L18" s="9">
        <v>2</v>
      </c>
      <c r="M18" s="9"/>
      <c r="N18" s="10"/>
      <c r="O18" s="10">
        <v>0</v>
      </c>
      <c r="P18" s="9"/>
      <c r="Q18" s="9">
        <v>2</v>
      </c>
      <c r="R18" s="10">
        <v>1</v>
      </c>
      <c r="S18" s="10"/>
      <c r="T18" s="9">
        <v>1</v>
      </c>
      <c r="U18" s="9"/>
      <c r="V18" s="11">
        <f t="shared" si="2"/>
        <v>9</v>
      </c>
    </row>
    <row r="19" spans="1:22" x14ac:dyDescent="0.25">
      <c r="A19" s="4" t="str">
        <f t="shared" si="0"/>
        <v>Московский</v>
      </c>
      <c r="B19" s="12" t="str">
        <f t="shared" si="1"/>
        <v>ГБОУ СОШ №354</v>
      </c>
      <c r="C19" s="6">
        <f t="shared" si="1"/>
        <v>11354</v>
      </c>
      <c r="D19" s="6" t="str">
        <f t="shared" si="1"/>
        <v>СОШ</v>
      </c>
      <c r="E19" s="8" t="str">
        <f t="shared" si="1"/>
        <v>2а</v>
      </c>
      <c r="F19" s="8">
        <f t="shared" si="1"/>
        <v>77</v>
      </c>
      <c r="G19" s="8">
        <f t="shared" si="1"/>
        <v>74</v>
      </c>
      <c r="H19" s="9">
        <v>2</v>
      </c>
      <c r="I19" s="9"/>
      <c r="J19" s="10">
        <v>1</v>
      </c>
      <c r="K19" s="10"/>
      <c r="L19" s="9"/>
      <c r="M19" s="9">
        <v>1</v>
      </c>
      <c r="N19" s="10">
        <v>1</v>
      </c>
      <c r="O19" s="10"/>
      <c r="P19" s="9">
        <v>2</v>
      </c>
      <c r="Q19" s="9"/>
      <c r="R19" s="10">
        <v>1</v>
      </c>
      <c r="S19" s="10"/>
      <c r="T19" s="9">
        <v>1</v>
      </c>
      <c r="U19" s="9"/>
      <c r="V19" s="11">
        <f t="shared" si="2"/>
        <v>9</v>
      </c>
    </row>
    <row r="20" spans="1:22" x14ac:dyDescent="0.25">
      <c r="A20" s="4" t="str">
        <f t="shared" si="0"/>
        <v>Московский</v>
      </c>
      <c r="B20" s="12" t="str">
        <f t="shared" si="1"/>
        <v>ГБОУ СОШ №354</v>
      </c>
      <c r="C20" s="6">
        <f t="shared" si="1"/>
        <v>11354</v>
      </c>
      <c r="D20" s="6" t="str">
        <f t="shared" si="1"/>
        <v>СОШ</v>
      </c>
      <c r="E20" s="8" t="str">
        <f t="shared" si="1"/>
        <v>2а</v>
      </c>
      <c r="F20" s="8">
        <f t="shared" si="1"/>
        <v>77</v>
      </c>
      <c r="G20" s="8">
        <f t="shared" si="1"/>
        <v>74</v>
      </c>
      <c r="H20" s="9">
        <v>1</v>
      </c>
      <c r="I20" s="9"/>
      <c r="J20" s="10"/>
      <c r="K20" s="10">
        <v>1</v>
      </c>
      <c r="L20" s="9">
        <v>1</v>
      </c>
      <c r="M20" s="9"/>
      <c r="N20" s="10"/>
      <c r="O20" s="10">
        <v>0</v>
      </c>
      <c r="P20" s="9">
        <v>2</v>
      </c>
      <c r="Q20" s="9"/>
      <c r="R20" s="10">
        <v>0</v>
      </c>
      <c r="S20" s="10"/>
      <c r="T20" s="9">
        <v>1</v>
      </c>
      <c r="U20" s="9"/>
      <c r="V20" s="11">
        <f t="shared" si="2"/>
        <v>6</v>
      </c>
    </row>
    <row r="21" spans="1:22" x14ac:dyDescent="0.25">
      <c r="A21" s="4" t="str">
        <f t="shared" si="0"/>
        <v>Московский</v>
      </c>
      <c r="B21" s="12" t="str">
        <f t="shared" ref="B21:G21" si="3">B20</f>
        <v>ГБОУ СОШ №354</v>
      </c>
      <c r="C21" s="6">
        <f t="shared" si="3"/>
        <v>11354</v>
      </c>
      <c r="D21" s="6" t="str">
        <f t="shared" si="3"/>
        <v>СОШ</v>
      </c>
      <c r="E21" s="8" t="str">
        <f t="shared" si="3"/>
        <v>2а</v>
      </c>
      <c r="F21" s="8">
        <f t="shared" si="3"/>
        <v>77</v>
      </c>
      <c r="G21" s="8">
        <f t="shared" si="3"/>
        <v>74</v>
      </c>
      <c r="H21" s="9">
        <v>0</v>
      </c>
      <c r="I21" s="9"/>
      <c r="J21" s="10">
        <v>0</v>
      </c>
      <c r="K21" s="10"/>
      <c r="L21" s="9">
        <v>2</v>
      </c>
      <c r="M21" s="9"/>
      <c r="N21" s="10">
        <v>1</v>
      </c>
      <c r="O21" s="10"/>
      <c r="P21" s="9"/>
      <c r="Q21" s="9">
        <v>2</v>
      </c>
      <c r="R21" s="10">
        <v>1</v>
      </c>
      <c r="S21" s="10"/>
      <c r="T21" s="9"/>
      <c r="U21" s="9">
        <v>1</v>
      </c>
      <c r="V21" s="11">
        <f t="shared" si="2"/>
        <v>7</v>
      </c>
    </row>
    <row r="22" spans="1:22" x14ac:dyDescent="0.25">
      <c r="A22" s="4" t="str">
        <f t="shared" ref="A22:G37" si="4">A21</f>
        <v>Московский</v>
      </c>
      <c r="B22" s="12" t="str">
        <f t="shared" si="4"/>
        <v>ГБОУ СОШ №354</v>
      </c>
      <c r="C22" s="6">
        <f t="shared" si="4"/>
        <v>11354</v>
      </c>
      <c r="D22" s="6" t="str">
        <f t="shared" si="4"/>
        <v>СОШ</v>
      </c>
      <c r="E22" s="8" t="str">
        <f t="shared" si="4"/>
        <v>2а</v>
      </c>
      <c r="F22" s="8">
        <f t="shared" si="4"/>
        <v>77</v>
      </c>
      <c r="G22" s="8">
        <f t="shared" si="4"/>
        <v>74</v>
      </c>
      <c r="H22" s="9">
        <v>2</v>
      </c>
      <c r="I22" s="9"/>
      <c r="J22" s="10"/>
      <c r="K22" s="10">
        <v>0</v>
      </c>
      <c r="L22" s="9"/>
      <c r="M22" s="9">
        <v>0</v>
      </c>
      <c r="N22" s="10">
        <v>1</v>
      </c>
      <c r="O22" s="10"/>
      <c r="P22" s="9">
        <v>1</v>
      </c>
      <c r="Q22" s="9"/>
      <c r="R22" s="10">
        <v>1</v>
      </c>
      <c r="S22" s="10"/>
      <c r="T22" s="9">
        <v>1</v>
      </c>
      <c r="U22" s="9"/>
      <c r="V22" s="11">
        <f t="shared" si="2"/>
        <v>6</v>
      </c>
    </row>
    <row r="23" spans="1:22" x14ac:dyDescent="0.25">
      <c r="A23" s="4" t="str">
        <f t="shared" si="4"/>
        <v>Московский</v>
      </c>
      <c r="B23" s="12" t="str">
        <f t="shared" si="4"/>
        <v>ГБОУ СОШ №354</v>
      </c>
      <c r="C23" s="6">
        <f t="shared" si="4"/>
        <v>11354</v>
      </c>
      <c r="D23" s="6" t="str">
        <f t="shared" si="4"/>
        <v>СОШ</v>
      </c>
      <c r="E23" s="8" t="str">
        <f t="shared" si="4"/>
        <v>2а</v>
      </c>
      <c r="F23" s="8">
        <f t="shared" si="4"/>
        <v>77</v>
      </c>
      <c r="G23" s="8">
        <f t="shared" si="4"/>
        <v>74</v>
      </c>
      <c r="H23" s="9"/>
      <c r="I23" s="9">
        <v>1</v>
      </c>
      <c r="J23" s="10"/>
      <c r="K23" s="10">
        <v>1</v>
      </c>
      <c r="L23" s="9">
        <v>1</v>
      </c>
      <c r="M23" s="9"/>
      <c r="N23" s="10">
        <v>1</v>
      </c>
      <c r="O23" s="10"/>
      <c r="P23" s="9">
        <v>2</v>
      </c>
      <c r="Q23" s="9"/>
      <c r="R23" s="10">
        <v>0</v>
      </c>
      <c r="S23" s="10"/>
      <c r="T23" s="9">
        <v>1</v>
      </c>
      <c r="U23" s="9"/>
      <c r="V23" s="11">
        <f t="shared" si="2"/>
        <v>7</v>
      </c>
    </row>
    <row r="24" spans="1:22" x14ac:dyDescent="0.25">
      <c r="A24" s="4" t="str">
        <f t="shared" si="4"/>
        <v>Московский</v>
      </c>
      <c r="B24" s="12" t="str">
        <f t="shared" si="4"/>
        <v>ГБОУ СОШ №354</v>
      </c>
      <c r="C24" s="6">
        <f t="shared" si="4"/>
        <v>11354</v>
      </c>
      <c r="D24" s="6" t="str">
        <f t="shared" si="4"/>
        <v>СОШ</v>
      </c>
      <c r="E24" s="8" t="str">
        <f t="shared" si="4"/>
        <v>2а</v>
      </c>
      <c r="F24" s="8">
        <f t="shared" si="4"/>
        <v>77</v>
      </c>
      <c r="G24" s="8">
        <f t="shared" si="4"/>
        <v>74</v>
      </c>
      <c r="H24" s="9"/>
      <c r="I24" s="9">
        <v>2</v>
      </c>
      <c r="J24" s="10"/>
      <c r="K24" s="10">
        <v>1</v>
      </c>
      <c r="L24" s="9">
        <v>2</v>
      </c>
      <c r="M24" s="9"/>
      <c r="N24" s="10">
        <v>1</v>
      </c>
      <c r="O24" s="10"/>
      <c r="P24" s="9"/>
      <c r="Q24" s="9">
        <v>2</v>
      </c>
      <c r="R24" s="10">
        <v>1</v>
      </c>
      <c r="S24" s="10"/>
      <c r="T24" s="9">
        <v>1</v>
      </c>
      <c r="U24" s="9"/>
      <c r="V24" s="11">
        <f t="shared" si="2"/>
        <v>10</v>
      </c>
    </row>
    <row r="25" spans="1:22" x14ac:dyDescent="0.25">
      <c r="A25" s="4" t="str">
        <f t="shared" si="4"/>
        <v>Московский</v>
      </c>
      <c r="B25" s="12" t="str">
        <f t="shared" si="4"/>
        <v>ГБОУ СОШ №354</v>
      </c>
      <c r="C25" s="6">
        <f t="shared" si="4"/>
        <v>11354</v>
      </c>
      <c r="D25" s="6" t="str">
        <f t="shared" si="4"/>
        <v>СОШ</v>
      </c>
      <c r="E25" s="8" t="str">
        <f t="shared" si="4"/>
        <v>2а</v>
      </c>
      <c r="F25" s="8">
        <f t="shared" si="4"/>
        <v>77</v>
      </c>
      <c r="G25" s="8">
        <f t="shared" si="4"/>
        <v>74</v>
      </c>
      <c r="H25" s="9">
        <v>1</v>
      </c>
      <c r="I25" s="9"/>
      <c r="J25" s="10"/>
      <c r="K25" s="10">
        <v>1</v>
      </c>
      <c r="L25" s="9">
        <v>2</v>
      </c>
      <c r="M25" s="9"/>
      <c r="N25" s="10">
        <v>1</v>
      </c>
      <c r="O25" s="10"/>
      <c r="P25" s="9">
        <v>0</v>
      </c>
      <c r="Q25" s="9"/>
      <c r="R25" s="10">
        <v>1</v>
      </c>
      <c r="S25" s="10"/>
      <c r="T25" s="9">
        <v>1</v>
      </c>
      <c r="U25" s="9"/>
      <c r="V25" s="11">
        <f t="shared" si="2"/>
        <v>7</v>
      </c>
    </row>
    <row r="26" spans="1:22" x14ac:dyDescent="0.25">
      <c r="A26" s="4" t="str">
        <f t="shared" si="4"/>
        <v>Московский</v>
      </c>
      <c r="B26" s="12" t="str">
        <f t="shared" si="4"/>
        <v>ГБОУ СОШ №354</v>
      </c>
      <c r="C26" s="6">
        <f t="shared" si="4"/>
        <v>11354</v>
      </c>
      <c r="D26" s="6" t="str">
        <f t="shared" si="4"/>
        <v>СОШ</v>
      </c>
      <c r="E26" s="8" t="str">
        <f t="shared" si="4"/>
        <v>2а</v>
      </c>
      <c r="F26" s="8">
        <f t="shared" si="4"/>
        <v>77</v>
      </c>
      <c r="G26" s="8">
        <f t="shared" si="4"/>
        <v>74</v>
      </c>
      <c r="H26" s="9"/>
      <c r="I26" s="9">
        <v>1</v>
      </c>
      <c r="J26" s="10">
        <v>1</v>
      </c>
      <c r="K26" s="10"/>
      <c r="L26" s="9"/>
      <c r="M26" s="9">
        <v>1</v>
      </c>
      <c r="N26" s="10">
        <v>1</v>
      </c>
      <c r="O26" s="10"/>
      <c r="P26" s="9"/>
      <c r="Q26" s="9">
        <v>2</v>
      </c>
      <c r="R26" s="10">
        <v>1</v>
      </c>
      <c r="S26" s="10"/>
      <c r="T26" s="9"/>
      <c r="U26" s="9">
        <v>2</v>
      </c>
      <c r="V26" s="11">
        <f t="shared" si="2"/>
        <v>9</v>
      </c>
    </row>
    <row r="27" spans="1:22" x14ac:dyDescent="0.25">
      <c r="A27" s="4" t="str">
        <f t="shared" si="4"/>
        <v>Московский</v>
      </c>
      <c r="B27" s="12" t="str">
        <f t="shared" si="4"/>
        <v>ГБОУ СОШ №354</v>
      </c>
      <c r="C27" s="6">
        <f t="shared" si="4"/>
        <v>11354</v>
      </c>
      <c r="D27" s="6" t="str">
        <f t="shared" si="4"/>
        <v>СОШ</v>
      </c>
      <c r="E27" s="8" t="str">
        <f t="shared" si="4"/>
        <v>2а</v>
      </c>
      <c r="F27" s="8">
        <f t="shared" si="4"/>
        <v>77</v>
      </c>
      <c r="G27" s="8">
        <f t="shared" si="4"/>
        <v>74</v>
      </c>
      <c r="H27" s="9">
        <v>1</v>
      </c>
      <c r="I27" s="9"/>
      <c r="J27" s="10"/>
      <c r="K27" s="10">
        <v>0</v>
      </c>
      <c r="L27" s="9">
        <v>2</v>
      </c>
      <c r="M27" s="9"/>
      <c r="N27" s="10">
        <v>1</v>
      </c>
      <c r="O27" s="10"/>
      <c r="P27" s="9">
        <v>2</v>
      </c>
      <c r="Q27" s="9"/>
      <c r="R27" s="10"/>
      <c r="S27" s="10">
        <v>1</v>
      </c>
      <c r="T27" s="9">
        <v>0</v>
      </c>
      <c r="U27" s="9"/>
      <c r="V27" s="11">
        <f t="shared" si="2"/>
        <v>7</v>
      </c>
    </row>
    <row r="28" spans="1:22" x14ac:dyDescent="0.25">
      <c r="A28" s="4" t="str">
        <f t="shared" si="4"/>
        <v>Московский</v>
      </c>
      <c r="B28" s="12" t="str">
        <f t="shared" si="4"/>
        <v>ГБОУ СОШ №354</v>
      </c>
      <c r="C28" s="6">
        <f t="shared" si="4"/>
        <v>11354</v>
      </c>
      <c r="D28" s="6" t="str">
        <f t="shared" si="4"/>
        <v>СОШ</v>
      </c>
      <c r="E28" s="8" t="str">
        <f t="shared" si="4"/>
        <v>2а</v>
      </c>
      <c r="F28" s="8">
        <f t="shared" si="4"/>
        <v>77</v>
      </c>
      <c r="G28" s="8">
        <f t="shared" si="4"/>
        <v>74</v>
      </c>
      <c r="H28" s="9">
        <v>1</v>
      </c>
      <c r="I28" s="9"/>
      <c r="J28" s="10"/>
      <c r="K28" s="10">
        <v>1</v>
      </c>
      <c r="L28" s="9">
        <v>2</v>
      </c>
      <c r="M28" s="9"/>
      <c r="N28" s="10">
        <v>1</v>
      </c>
      <c r="O28" s="10"/>
      <c r="P28" s="9">
        <v>2</v>
      </c>
      <c r="Q28" s="9"/>
      <c r="R28" s="10"/>
      <c r="S28" s="10">
        <v>0</v>
      </c>
      <c r="T28" s="9"/>
      <c r="U28" s="9">
        <v>1</v>
      </c>
      <c r="V28" s="11">
        <f t="shared" si="2"/>
        <v>8</v>
      </c>
    </row>
    <row r="29" spans="1:22" x14ac:dyDescent="0.25">
      <c r="A29" s="4" t="str">
        <f t="shared" si="4"/>
        <v>Московский</v>
      </c>
      <c r="B29" s="12" t="str">
        <f t="shared" si="4"/>
        <v>ГБОУ СОШ №354</v>
      </c>
      <c r="C29" s="6">
        <f t="shared" si="4"/>
        <v>11354</v>
      </c>
      <c r="D29" s="6" t="str">
        <f t="shared" si="4"/>
        <v>СОШ</v>
      </c>
      <c r="E29" s="13" t="s">
        <v>24</v>
      </c>
      <c r="F29" s="8">
        <v>77</v>
      </c>
      <c r="G29" s="8">
        <f t="shared" si="4"/>
        <v>74</v>
      </c>
      <c r="H29" s="9">
        <v>2</v>
      </c>
      <c r="I29" s="9"/>
      <c r="J29" s="10">
        <v>1</v>
      </c>
      <c r="K29" s="10"/>
      <c r="L29" s="9"/>
      <c r="M29" s="9">
        <v>1</v>
      </c>
      <c r="N29" s="10"/>
      <c r="O29" s="10">
        <v>1</v>
      </c>
      <c r="P29" s="9"/>
      <c r="Q29" s="9">
        <v>2</v>
      </c>
      <c r="R29" s="10">
        <v>1</v>
      </c>
      <c r="S29" s="10"/>
      <c r="T29" s="9"/>
      <c r="U29" s="9">
        <v>1</v>
      </c>
      <c r="V29" s="11">
        <f>IF(COUNTBLANK(H29:U29)&lt;=7,SUM(H29:U29),"Не писал")</f>
        <v>9</v>
      </c>
    </row>
    <row r="30" spans="1:22" x14ac:dyDescent="0.25">
      <c r="A30" s="4" t="str">
        <f t="shared" si="4"/>
        <v>Московский</v>
      </c>
      <c r="B30" s="12" t="str">
        <f t="shared" si="4"/>
        <v>ГБОУ СОШ №354</v>
      </c>
      <c r="C30" s="6">
        <f t="shared" si="4"/>
        <v>11354</v>
      </c>
      <c r="D30" s="6" t="str">
        <f t="shared" si="4"/>
        <v>СОШ</v>
      </c>
      <c r="E30" s="8" t="str">
        <f t="shared" si="4"/>
        <v>2в</v>
      </c>
      <c r="F30" s="8">
        <f t="shared" si="4"/>
        <v>77</v>
      </c>
      <c r="G30" s="8">
        <f t="shared" si="4"/>
        <v>74</v>
      </c>
      <c r="H30" s="9"/>
      <c r="I30" s="9">
        <v>2</v>
      </c>
      <c r="J30" s="10">
        <v>1</v>
      </c>
      <c r="K30" s="10"/>
      <c r="L30" s="9">
        <v>2</v>
      </c>
      <c r="M30" s="9"/>
      <c r="N30" s="10">
        <v>1</v>
      </c>
      <c r="O30" s="10"/>
      <c r="P30" s="9">
        <v>2</v>
      </c>
      <c r="Q30" s="9"/>
      <c r="R30" s="10">
        <v>1</v>
      </c>
      <c r="S30" s="10"/>
      <c r="T30" s="9"/>
      <c r="U30" s="9">
        <v>1</v>
      </c>
      <c r="V30" s="11">
        <f t="shared" ref="V30:V50" si="5">IF(COUNTBLANK(H30:U30)&lt;=7,SUM(H30:U30),"Не писал")</f>
        <v>10</v>
      </c>
    </row>
    <row r="31" spans="1:22" x14ac:dyDescent="0.25">
      <c r="A31" s="4" t="str">
        <f t="shared" si="4"/>
        <v>Московский</v>
      </c>
      <c r="B31" s="12" t="str">
        <f t="shared" si="4"/>
        <v>ГБОУ СОШ №354</v>
      </c>
      <c r="C31" s="6">
        <f t="shared" si="4"/>
        <v>11354</v>
      </c>
      <c r="D31" s="6" t="str">
        <f t="shared" si="4"/>
        <v>СОШ</v>
      </c>
      <c r="E31" s="8" t="str">
        <f t="shared" si="4"/>
        <v>2в</v>
      </c>
      <c r="F31" s="8">
        <f t="shared" si="4"/>
        <v>77</v>
      </c>
      <c r="G31" s="8">
        <f t="shared" si="4"/>
        <v>74</v>
      </c>
      <c r="H31" s="9">
        <v>2</v>
      </c>
      <c r="I31" s="9"/>
      <c r="J31" s="10">
        <v>1</v>
      </c>
      <c r="K31" s="10"/>
      <c r="L31" s="9">
        <v>2</v>
      </c>
      <c r="M31" s="9"/>
      <c r="N31" s="10">
        <v>1</v>
      </c>
      <c r="O31" s="10"/>
      <c r="P31" s="9">
        <v>2</v>
      </c>
      <c r="Q31" s="9"/>
      <c r="R31" s="10">
        <v>1</v>
      </c>
      <c r="S31" s="10"/>
      <c r="T31" s="9"/>
      <c r="U31" s="9">
        <v>1</v>
      </c>
      <c r="V31" s="11">
        <f t="shared" si="5"/>
        <v>10</v>
      </c>
    </row>
    <row r="32" spans="1:22" x14ac:dyDescent="0.25">
      <c r="A32" s="4" t="str">
        <f t="shared" si="4"/>
        <v>Московский</v>
      </c>
      <c r="B32" s="12" t="str">
        <f t="shared" si="4"/>
        <v>ГБОУ СОШ №354</v>
      </c>
      <c r="C32" s="6">
        <f t="shared" si="4"/>
        <v>11354</v>
      </c>
      <c r="D32" s="6" t="str">
        <f t="shared" si="4"/>
        <v>СОШ</v>
      </c>
      <c r="E32" s="13" t="s">
        <v>24</v>
      </c>
      <c r="F32" s="8">
        <v>77</v>
      </c>
      <c r="G32" s="8">
        <f t="shared" si="4"/>
        <v>74</v>
      </c>
      <c r="H32" s="9">
        <v>2</v>
      </c>
      <c r="I32" s="9"/>
      <c r="J32" s="10"/>
      <c r="K32" s="10">
        <v>1</v>
      </c>
      <c r="L32" s="9"/>
      <c r="M32" s="9">
        <v>1</v>
      </c>
      <c r="N32" s="10"/>
      <c r="O32" s="10">
        <v>1</v>
      </c>
      <c r="P32" s="9"/>
      <c r="Q32" s="9">
        <v>2</v>
      </c>
      <c r="R32" s="10">
        <v>0</v>
      </c>
      <c r="S32" s="10"/>
      <c r="T32" s="9"/>
      <c r="U32" s="9">
        <v>0</v>
      </c>
      <c r="V32" s="11">
        <f t="shared" si="5"/>
        <v>7</v>
      </c>
    </row>
    <row r="33" spans="1:22" x14ac:dyDescent="0.25">
      <c r="A33" s="4" t="str">
        <f t="shared" si="4"/>
        <v>Московский</v>
      </c>
      <c r="B33" s="12" t="str">
        <f t="shared" si="4"/>
        <v>ГБОУ СОШ №354</v>
      </c>
      <c r="C33" s="6">
        <f t="shared" si="4"/>
        <v>11354</v>
      </c>
      <c r="D33" s="6" t="str">
        <f t="shared" si="4"/>
        <v>СОШ</v>
      </c>
      <c r="E33" s="8" t="str">
        <f t="shared" si="4"/>
        <v>2в</v>
      </c>
      <c r="F33" s="8">
        <f t="shared" si="4"/>
        <v>77</v>
      </c>
      <c r="G33" s="8">
        <f t="shared" si="4"/>
        <v>74</v>
      </c>
      <c r="H33" s="9">
        <v>2</v>
      </c>
      <c r="I33" s="9"/>
      <c r="J33" s="10"/>
      <c r="K33" s="10">
        <v>1</v>
      </c>
      <c r="L33" s="9"/>
      <c r="M33" s="9">
        <v>2</v>
      </c>
      <c r="N33" s="10">
        <v>1</v>
      </c>
      <c r="O33" s="10"/>
      <c r="P33" s="9">
        <v>0</v>
      </c>
      <c r="Q33" s="9"/>
      <c r="R33" s="10">
        <v>1</v>
      </c>
      <c r="S33" s="10"/>
      <c r="T33" s="9">
        <v>1</v>
      </c>
      <c r="U33" s="9"/>
      <c r="V33" s="11">
        <f t="shared" si="5"/>
        <v>8</v>
      </c>
    </row>
    <row r="34" spans="1:22" x14ac:dyDescent="0.25">
      <c r="A34" s="4" t="str">
        <f t="shared" si="4"/>
        <v>Московский</v>
      </c>
      <c r="B34" s="12" t="str">
        <f t="shared" si="4"/>
        <v>ГБОУ СОШ №354</v>
      </c>
      <c r="C34" s="6">
        <f t="shared" si="4"/>
        <v>11354</v>
      </c>
      <c r="D34" s="6" t="str">
        <f t="shared" si="4"/>
        <v>СОШ</v>
      </c>
      <c r="E34" s="8" t="str">
        <f t="shared" si="4"/>
        <v>2в</v>
      </c>
      <c r="F34" s="8">
        <f t="shared" si="4"/>
        <v>77</v>
      </c>
      <c r="G34" s="8">
        <f t="shared" si="4"/>
        <v>74</v>
      </c>
      <c r="H34" s="9">
        <v>1</v>
      </c>
      <c r="I34" s="9"/>
      <c r="J34" s="10"/>
      <c r="K34" s="10">
        <v>1</v>
      </c>
      <c r="L34" s="9"/>
      <c r="M34" s="9">
        <v>2</v>
      </c>
      <c r="N34" s="10">
        <v>1</v>
      </c>
      <c r="O34" s="10"/>
      <c r="P34" s="9"/>
      <c r="Q34" s="9">
        <v>2</v>
      </c>
      <c r="R34" s="10">
        <v>0</v>
      </c>
      <c r="S34" s="10"/>
      <c r="T34" s="9">
        <v>0</v>
      </c>
      <c r="U34" s="9"/>
      <c r="V34" s="11">
        <f t="shared" si="5"/>
        <v>7</v>
      </c>
    </row>
    <row r="35" spans="1:22" x14ac:dyDescent="0.25">
      <c r="A35" s="4" t="str">
        <f t="shared" si="4"/>
        <v>Московский</v>
      </c>
      <c r="B35" s="12" t="str">
        <f t="shared" si="4"/>
        <v>ГБОУ СОШ №354</v>
      </c>
      <c r="C35" s="6">
        <f t="shared" si="4"/>
        <v>11354</v>
      </c>
      <c r="D35" s="6" t="str">
        <f t="shared" si="4"/>
        <v>СОШ</v>
      </c>
      <c r="E35" s="8" t="str">
        <f t="shared" si="4"/>
        <v>2в</v>
      </c>
      <c r="F35" s="8">
        <f t="shared" si="4"/>
        <v>77</v>
      </c>
      <c r="G35" s="8">
        <f t="shared" si="4"/>
        <v>74</v>
      </c>
      <c r="H35" s="9">
        <v>2</v>
      </c>
      <c r="I35" s="9"/>
      <c r="J35" s="10"/>
      <c r="K35" s="10">
        <v>1</v>
      </c>
      <c r="L35" s="9"/>
      <c r="M35" s="9">
        <v>2</v>
      </c>
      <c r="N35" s="10">
        <v>1</v>
      </c>
      <c r="O35" s="10"/>
      <c r="P35" s="9"/>
      <c r="Q35" s="9">
        <v>2</v>
      </c>
      <c r="R35" s="10"/>
      <c r="S35" s="10">
        <v>0</v>
      </c>
      <c r="T35" s="9"/>
      <c r="U35" s="9">
        <v>1</v>
      </c>
      <c r="V35" s="11">
        <f t="shared" si="5"/>
        <v>9</v>
      </c>
    </row>
    <row r="36" spans="1:22" x14ac:dyDescent="0.25">
      <c r="A36" s="4" t="str">
        <f t="shared" si="4"/>
        <v>Московский</v>
      </c>
      <c r="B36" s="12" t="str">
        <f t="shared" si="4"/>
        <v>ГБОУ СОШ №354</v>
      </c>
      <c r="C36" s="6">
        <f t="shared" si="4"/>
        <v>11354</v>
      </c>
      <c r="D36" s="6" t="str">
        <f t="shared" si="4"/>
        <v>СОШ</v>
      </c>
      <c r="E36" s="8" t="str">
        <f t="shared" si="4"/>
        <v>2в</v>
      </c>
      <c r="F36" s="8">
        <f t="shared" si="4"/>
        <v>77</v>
      </c>
      <c r="G36" s="8">
        <f t="shared" si="4"/>
        <v>74</v>
      </c>
      <c r="H36" s="9">
        <v>2</v>
      </c>
      <c r="I36" s="9"/>
      <c r="J36" s="10"/>
      <c r="K36" s="10">
        <v>1</v>
      </c>
      <c r="L36" s="9">
        <v>2</v>
      </c>
      <c r="M36" s="9"/>
      <c r="N36" s="10">
        <v>1</v>
      </c>
      <c r="O36" s="10"/>
      <c r="P36" s="9">
        <v>0</v>
      </c>
      <c r="Q36" s="9"/>
      <c r="R36" s="10">
        <v>0</v>
      </c>
      <c r="S36" s="10"/>
      <c r="T36" s="9"/>
      <c r="U36" s="9">
        <v>1</v>
      </c>
      <c r="V36" s="11">
        <f t="shared" si="5"/>
        <v>7</v>
      </c>
    </row>
    <row r="37" spans="1:22" x14ac:dyDescent="0.25">
      <c r="A37" s="4" t="str">
        <f t="shared" si="4"/>
        <v>Московский</v>
      </c>
      <c r="B37" s="12" t="str">
        <f t="shared" si="4"/>
        <v>ГБОУ СОШ №354</v>
      </c>
      <c r="C37" s="6">
        <f t="shared" si="4"/>
        <v>11354</v>
      </c>
      <c r="D37" s="6" t="str">
        <f t="shared" si="4"/>
        <v>СОШ</v>
      </c>
      <c r="E37" s="8" t="str">
        <f t="shared" si="4"/>
        <v>2в</v>
      </c>
      <c r="F37" s="8">
        <f t="shared" si="4"/>
        <v>77</v>
      </c>
      <c r="G37" s="8">
        <f t="shared" si="4"/>
        <v>74</v>
      </c>
      <c r="H37" s="9">
        <v>0</v>
      </c>
      <c r="I37" s="9"/>
      <c r="J37" s="10"/>
      <c r="K37" s="10">
        <v>1</v>
      </c>
      <c r="L37" s="9">
        <v>2</v>
      </c>
      <c r="M37" s="9"/>
      <c r="N37" s="10">
        <v>1</v>
      </c>
      <c r="O37" s="10"/>
      <c r="P37" s="9">
        <v>0</v>
      </c>
      <c r="Q37" s="9"/>
      <c r="R37" s="10">
        <v>1</v>
      </c>
      <c r="S37" s="10"/>
      <c r="T37" s="9">
        <v>1</v>
      </c>
      <c r="U37" s="9"/>
      <c r="V37" s="11">
        <f t="shared" si="5"/>
        <v>6</v>
      </c>
    </row>
    <row r="38" spans="1:22" x14ac:dyDescent="0.25">
      <c r="A38" s="4" t="str">
        <f t="shared" ref="A38:G53" si="6">A37</f>
        <v>Московский</v>
      </c>
      <c r="B38" s="12" t="str">
        <f t="shared" si="6"/>
        <v>ГБОУ СОШ №354</v>
      </c>
      <c r="C38" s="6">
        <f t="shared" si="6"/>
        <v>11354</v>
      </c>
      <c r="D38" s="6" t="str">
        <f t="shared" si="6"/>
        <v>СОШ</v>
      </c>
      <c r="E38" s="8" t="str">
        <f t="shared" si="6"/>
        <v>2в</v>
      </c>
      <c r="F38" s="8">
        <f t="shared" si="6"/>
        <v>77</v>
      </c>
      <c r="G38" s="8">
        <f t="shared" si="6"/>
        <v>74</v>
      </c>
      <c r="H38" s="9">
        <v>2</v>
      </c>
      <c r="I38" s="9"/>
      <c r="J38" s="10"/>
      <c r="K38" s="10">
        <v>1</v>
      </c>
      <c r="L38" s="9">
        <v>2</v>
      </c>
      <c r="M38" s="9"/>
      <c r="N38" s="10">
        <v>1</v>
      </c>
      <c r="O38" s="10"/>
      <c r="P38" s="9">
        <v>2</v>
      </c>
      <c r="Q38" s="9"/>
      <c r="R38" s="10">
        <v>1</v>
      </c>
      <c r="S38" s="10"/>
      <c r="T38" s="9"/>
      <c r="U38" s="9">
        <v>1</v>
      </c>
      <c r="V38" s="11">
        <f t="shared" si="5"/>
        <v>10</v>
      </c>
    </row>
    <row r="39" spans="1:22" x14ac:dyDescent="0.25">
      <c r="A39" s="4" t="str">
        <f t="shared" si="6"/>
        <v>Московский</v>
      </c>
      <c r="B39" s="12" t="str">
        <f t="shared" si="6"/>
        <v>ГБОУ СОШ №354</v>
      </c>
      <c r="C39" s="6">
        <f t="shared" si="6"/>
        <v>11354</v>
      </c>
      <c r="D39" s="6" t="str">
        <f t="shared" si="6"/>
        <v>СОШ</v>
      </c>
      <c r="E39" s="8" t="str">
        <f t="shared" si="6"/>
        <v>2в</v>
      </c>
      <c r="F39" s="8">
        <f t="shared" si="6"/>
        <v>77</v>
      </c>
      <c r="G39" s="8">
        <f t="shared" si="6"/>
        <v>74</v>
      </c>
      <c r="H39" s="9">
        <v>2</v>
      </c>
      <c r="I39" s="9"/>
      <c r="J39" s="10"/>
      <c r="K39" s="10">
        <v>1</v>
      </c>
      <c r="L39" s="9"/>
      <c r="M39" s="9">
        <v>2</v>
      </c>
      <c r="N39" s="10">
        <v>1</v>
      </c>
      <c r="O39" s="10"/>
      <c r="P39" s="9"/>
      <c r="Q39" s="9">
        <v>2</v>
      </c>
      <c r="R39" s="10"/>
      <c r="S39" s="10">
        <v>1</v>
      </c>
      <c r="T39" s="9"/>
      <c r="U39" s="9">
        <v>2</v>
      </c>
      <c r="V39" s="11">
        <f t="shared" si="5"/>
        <v>11</v>
      </c>
    </row>
    <row r="40" spans="1:22" x14ac:dyDescent="0.25">
      <c r="A40" s="4" t="str">
        <f t="shared" si="6"/>
        <v>Московский</v>
      </c>
      <c r="B40" s="12" t="str">
        <f t="shared" si="6"/>
        <v>ГБОУ СОШ №354</v>
      </c>
      <c r="C40" s="6">
        <f t="shared" si="6"/>
        <v>11354</v>
      </c>
      <c r="D40" s="6" t="str">
        <f t="shared" si="6"/>
        <v>СОШ</v>
      </c>
      <c r="E40" s="8" t="str">
        <f t="shared" si="6"/>
        <v>2в</v>
      </c>
      <c r="F40" s="8">
        <f t="shared" si="6"/>
        <v>77</v>
      </c>
      <c r="G40" s="8">
        <f t="shared" si="6"/>
        <v>74</v>
      </c>
      <c r="H40" s="9">
        <v>2</v>
      </c>
      <c r="I40" s="9"/>
      <c r="J40" s="10">
        <v>1</v>
      </c>
      <c r="K40" s="10"/>
      <c r="L40" s="9">
        <v>2</v>
      </c>
      <c r="M40" s="9"/>
      <c r="N40" s="10">
        <v>1</v>
      </c>
      <c r="O40" s="10"/>
      <c r="P40" s="9"/>
      <c r="Q40" s="9">
        <v>2</v>
      </c>
      <c r="R40" s="10"/>
      <c r="S40" s="10">
        <v>0</v>
      </c>
      <c r="T40" s="9">
        <v>1</v>
      </c>
      <c r="U40" s="9"/>
      <c r="V40" s="11">
        <f t="shared" si="5"/>
        <v>9</v>
      </c>
    </row>
    <row r="41" spans="1:22" x14ac:dyDescent="0.25">
      <c r="A41" s="4" t="str">
        <f t="shared" si="6"/>
        <v>Московский</v>
      </c>
      <c r="B41" s="12" t="str">
        <f t="shared" si="6"/>
        <v>ГБОУ СОШ №354</v>
      </c>
      <c r="C41" s="6">
        <f t="shared" si="6"/>
        <v>11354</v>
      </c>
      <c r="D41" s="6" t="str">
        <f t="shared" si="6"/>
        <v>СОШ</v>
      </c>
      <c r="E41" s="8" t="str">
        <f t="shared" si="6"/>
        <v>2в</v>
      </c>
      <c r="F41" s="8">
        <f t="shared" si="6"/>
        <v>77</v>
      </c>
      <c r="G41" s="8">
        <f t="shared" si="6"/>
        <v>74</v>
      </c>
      <c r="H41" s="9">
        <v>2</v>
      </c>
      <c r="I41" s="9"/>
      <c r="J41" s="10">
        <v>0</v>
      </c>
      <c r="K41" s="10"/>
      <c r="L41" s="9">
        <v>2</v>
      </c>
      <c r="M41" s="9"/>
      <c r="N41" s="10">
        <v>1</v>
      </c>
      <c r="O41" s="10"/>
      <c r="P41" s="9"/>
      <c r="Q41" s="9">
        <v>1</v>
      </c>
      <c r="R41" s="10">
        <v>0</v>
      </c>
      <c r="S41" s="10"/>
      <c r="T41" s="9">
        <v>1</v>
      </c>
      <c r="U41" s="9"/>
      <c r="V41" s="11">
        <f t="shared" si="5"/>
        <v>7</v>
      </c>
    </row>
    <row r="42" spans="1:22" x14ac:dyDescent="0.25">
      <c r="A42" s="4" t="str">
        <f t="shared" si="6"/>
        <v>Московский</v>
      </c>
      <c r="B42" s="12" t="str">
        <f t="shared" si="6"/>
        <v>ГБОУ СОШ №354</v>
      </c>
      <c r="C42" s="6">
        <f t="shared" si="6"/>
        <v>11354</v>
      </c>
      <c r="D42" s="6" t="str">
        <f t="shared" si="6"/>
        <v>СОШ</v>
      </c>
      <c r="E42" s="8" t="str">
        <f t="shared" si="6"/>
        <v>2в</v>
      </c>
      <c r="F42" s="8">
        <f t="shared" si="6"/>
        <v>77</v>
      </c>
      <c r="G42" s="8">
        <f t="shared" si="6"/>
        <v>74</v>
      </c>
      <c r="H42" s="9">
        <v>2</v>
      </c>
      <c r="I42" s="9"/>
      <c r="J42" s="10"/>
      <c r="K42" s="10">
        <v>1</v>
      </c>
      <c r="L42" s="9"/>
      <c r="M42" s="9">
        <v>1</v>
      </c>
      <c r="N42" s="10">
        <v>1</v>
      </c>
      <c r="O42" s="10"/>
      <c r="P42" s="9"/>
      <c r="Q42" s="9">
        <v>2</v>
      </c>
      <c r="R42" s="10">
        <v>1</v>
      </c>
      <c r="S42" s="10"/>
      <c r="T42" s="9">
        <v>1</v>
      </c>
      <c r="U42" s="9"/>
      <c r="V42" s="11">
        <f t="shared" si="5"/>
        <v>9</v>
      </c>
    </row>
    <row r="43" spans="1:22" x14ac:dyDescent="0.25">
      <c r="A43" s="4" t="str">
        <f t="shared" si="6"/>
        <v>Московский</v>
      </c>
      <c r="B43" s="12" t="str">
        <f t="shared" si="6"/>
        <v>ГБОУ СОШ №354</v>
      </c>
      <c r="C43" s="6">
        <f t="shared" si="6"/>
        <v>11354</v>
      </c>
      <c r="D43" s="6" t="str">
        <f t="shared" si="6"/>
        <v>СОШ</v>
      </c>
      <c r="E43" s="8" t="str">
        <f t="shared" si="6"/>
        <v>2в</v>
      </c>
      <c r="F43" s="8">
        <f t="shared" si="6"/>
        <v>77</v>
      </c>
      <c r="G43" s="8">
        <f t="shared" si="6"/>
        <v>74</v>
      </c>
      <c r="H43" s="9">
        <v>2</v>
      </c>
      <c r="I43" s="9"/>
      <c r="J43" s="10"/>
      <c r="K43" s="10">
        <v>1</v>
      </c>
      <c r="L43" s="9"/>
      <c r="M43" s="9">
        <v>1</v>
      </c>
      <c r="N43" s="10">
        <v>1</v>
      </c>
      <c r="O43" s="10"/>
      <c r="P43" s="9">
        <v>0</v>
      </c>
      <c r="Q43" s="9"/>
      <c r="R43" s="10">
        <v>0</v>
      </c>
      <c r="S43" s="10"/>
      <c r="T43" s="9"/>
      <c r="U43" s="9">
        <v>2</v>
      </c>
      <c r="V43" s="11">
        <f t="shared" si="5"/>
        <v>7</v>
      </c>
    </row>
    <row r="44" spans="1:22" x14ac:dyDescent="0.25">
      <c r="A44" s="4" t="str">
        <f t="shared" si="6"/>
        <v>Московский</v>
      </c>
      <c r="B44" s="12" t="str">
        <f t="shared" si="6"/>
        <v>ГБОУ СОШ №354</v>
      </c>
      <c r="C44" s="6">
        <f t="shared" si="6"/>
        <v>11354</v>
      </c>
      <c r="D44" s="6" t="str">
        <f t="shared" si="6"/>
        <v>СОШ</v>
      </c>
      <c r="E44" s="8" t="str">
        <f t="shared" si="6"/>
        <v>2в</v>
      </c>
      <c r="F44" s="8">
        <f t="shared" si="6"/>
        <v>77</v>
      </c>
      <c r="G44" s="8">
        <f t="shared" si="6"/>
        <v>74</v>
      </c>
      <c r="H44" s="9">
        <v>2</v>
      </c>
      <c r="I44" s="9"/>
      <c r="J44" s="10"/>
      <c r="K44" s="10">
        <v>1</v>
      </c>
      <c r="L44" s="9"/>
      <c r="M44" s="9">
        <v>2</v>
      </c>
      <c r="N44" s="10">
        <v>1</v>
      </c>
      <c r="O44" s="10"/>
      <c r="P44" s="9">
        <v>1</v>
      </c>
      <c r="Q44" s="9"/>
      <c r="R44" s="10">
        <v>1</v>
      </c>
      <c r="S44" s="10"/>
      <c r="T44" s="9">
        <v>1</v>
      </c>
      <c r="U44" s="9"/>
      <c r="V44" s="11">
        <f t="shared" si="5"/>
        <v>9</v>
      </c>
    </row>
    <row r="45" spans="1:22" x14ac:dyDescent="0.25">
      <c r="A45" s="4" t="str">
        <f t="shared" si="6"/>
        <v>Московский</v>
      </c>
      <c r="B45" s="12" t="str">
        <f t="shared" si="6"/>
        <v>ГБОУ СОШ №354</v>
      </c>
      <c r="C45" s="6">
        <f t="shared" si="6"/>
        <v>11354</v>
      </c>
      <c r="D45" s="6" t="str">
        <f t="shared" si="6"/>
        <v>СОШ</v>
      </c>
      <c r="E45" s="8" t="str">
        <f t="shared" si="6"/>
        <v>2в</v>
      </c>
      <c r="F45" s="8">
        <f t="shared" si="6"/>
        <v>77</v>
      </c>
      <c r="G45" s="8">
        <f t="shared" si="6"/>
        <v>74</v>
      </c>
      <c r="H45" s="9"/>
      <c r="I45" s="9">
        <v>1</v>
      </c>
      <c r="J45" s="10"/>
      <c r="K45" s="10">
        <v>1</v>
      </c>
      <c r="L45" s="9">
        <v>0</v>
      </c>
      <c r="M45" s="9"/>
      <c r="N45" s="10">
        <v>1</v>
      </c>
      <c r="O45" s="10"/>
      <c r="P45" s="9">
        <v>2</v>
      </c>
      <c r="Q45" s="9"/>
      <c r="R45" s="10">
        <v>0</v>
      </c>
      <c r="S45" s="10"/>
      <c r="T45" s="9">
        <v>1</v>
      </c>
      <c r="U45" s="9"/>
      <c r="V45" s="11">
        <f t="shared" si="5"/>
        <v>6</v>
      </c>
    </row>
    <row r="46" spans="1:22" x14ac:dyDescent="0.25">
      <c r="A46" s="4" t="str">
        <f t="shared" si="6"/>
        <v>Московский</v>
      </c>
      <c r="B46" s="12" t="str">
        <f t="shared" si="6"/>
        <v>ГБОУ СОШ №354</v>
      </c>
      <c r="C46" s="6">
        <f t="shared" si="6"/>
        <v>11354</v>
      </c>
      <c r="D46" s="6" t="str">
        <f t="shared" si="6"/>
        <v>СОШ</v>
      </c>
      <c r="E46" s="8" t="str">
        <f t="shared" si="6"/>
        <v>2в</v>
      </c>
      <c r="F46" s="8">
        <f t="shared" si="6"/>
        <v>77</v>
      </c>
      <c r="G46" s="8">
        <f t="shared" si="6"/>
        <v>74</v>
      </c>
      <c r="H46" s="9">
        <v>2</v>
      </c>
      <c r="I46" s="9"/>
      <c r="J46" s="10"/>
      <c r="K46" s="10">
        <v>1</v>
      </c>
      <c r="L46" s="9"/>
      <c r="M46" s="9">
        <v>1</v>
      </c>
      <c r="N46" s="10">
        <v>1</v>
      </c>
      <c r="O46" s="10"/>
      <c r="P46" s="9">
        <v>0</v>
      </c>
      <c r="Q46" s="9"/>
      <c r="R46" s="10">
        <v>1</v>
      </c>
      <c r="S46" s="10"/>
      <c r="T46" s="9">
        <v>1</v>
      </c>
      <c r="U46" s="9"/>
      <c r="V46" s="11">
        <f t="shared" si="5"/>
        <v>7</v>
      </c>
    </row>
    <row r="47" spans="1:22" x14ac:dyDescent="0.25">
      <c r="A47" s="4" t="str">
        <f t="shared" si="6"/>
        <v>Московский</v>
      </c>
      <c r="B47" s="12" t="str">
        <f t="shared" si="6"/>
        <v>ГБОУ СОШ №354</v>
      </c>
      <c r="C47" s="6">
        <f t="shared" si="6"/>
        <v>11354</v>
      </c>
      <c r="D47" s="6" t="str">
        <f t="shared" si="6"/>
        <v>СОШ</v>
      </c>
      <c r="E47" s="8" t="str">
        <f t="shared" si="6"/>
        <v>2в</v>
      </c>
      <c r="F47" s="8">
        <f t="shared" si="6"/>
        <v>77</v>
      </c>
      <c r="G47" s="8">
        <f t="shared" si="6"/>
        <v>74</v>
      </c>
      <c r="H47" s="9"/>
      <c r="I47" s="9">
        <v>1</v>
      </c>
      <c r="J47" s="10">
        <v>1</v>
      </c>
      <c r="K47" s="10"/>
      <c r="L47" s="9"/>
      <c r="M47" s="9">
        <v>2</v>
      </c>
      <c r="N47" s="10">
        <v>1</v>
      </c>
      <c r="O47" s="10"/>
      <c r="P47" s="9">
        <v>0</v>
      </c>
      <c r="Q47" s="9"/>
      <c r="R47" s="10">
        <v>1</v>
      </c>
      <c r="S47" s="10"/>
      <c r="T47" s="9">
        <v>1</v>
      </c>
      <c r="U47" s="9"/>
      <c r="V47" s="11">
        <f t="shared" si="5"/>
        <v>7</v>
      </c>
    </row>
    <row r="48" spans="1:22" x14ac:dyDescent="0.25">
      <c r="A48" s="4" t="str">
        <f t="shared" si="6"/>
        <v>Московский</v>
      </c>
      <c r="B48" s="12" t="str">
        <f t="shared" si="6"/>
        <v>ГБОУ СОШ №354</v>
      </c>
      <c r="C48" s="6">
        <f t="shared" si="6"/>
        <v>11354</v>
      </c>
      <c r="D48" s="6" t="str">
        <f t="shared" si="6"/>
        <v>СОШ</v>
      </c>
      <c r="E48" s="8" t="str">
        <f t="shared" si="6"/>
        <v>2в</v>
      </c>
      <c r="F48" s="8">
        <f t="shared" si="6"/>
        <v>77</v>
      </c>
      <c r="G48" s="8">
        <f t="shared" si="6"/>
        <v>74</v>
      </c>
      <c r="H48" s="9">
        <v>2</v>
      </c>
      <c r="I48" s="9"/>
      <c r="J48" s="10">
        <v>1</v>
      </c>
      <c r="K48" s="10"/>
      <c r="L48" s="9"/>
      <c r="M48" s="9">
        <v>1</v>
      </c>
      <c r="N48" s="10">
        <v>1</v>
      </c>
      <c r="O48" s="10"/>
      <c r="P48" s="9">
        <v>2</v>
      </c>
      <c r="Q48" s="9"/>
      <c r="R48" s="10">
        <v>1</v>
      </c>
      <c r="S48" s="10"/>
      <c r="T48" s="9"/>
      <c r="U48" s="9">
        <v>1</v>
      </c>
      <c r="V48" s="11">
        <f t="shared" si="5"/>
        <v>9</v>
      </c>
    </row>
    <row r="49" spans="1:22" x14ac:dyDescent="0.25">
      <c r="A49" s="4" t="str">
        <f t="shared" si="6"/>
        <v>Московский</v>
      </c>
      <c r="B49" s="12" t="str">
        <f t="shared" si="6"/>
        <v>ГБОУ СОШ №354</v>
      </c>
      <c r="C49" s="6">
        <f t="shared" si="6"/>
        <v>11354</v>
      </c>
      <c r="D49" s="6" t="str">
        <f t="shared" si="6"/>
        <v>СОШ</v>
      </c>
      <c r="E49" s="8" t="str">
        <f t="shared" si="6"/>
        <v>2в</v>
      </c>
      <c r="F49" s="8">
        <f t="shared" si="6"/>
        <v>77</v>
      </c>
      <c r="G49" s="8">
        <f t="shared" si="6"/>
        <v>74</v>
      </c>
      <c r="H49" s="9">
        <v>2</v>
      </c>
      <c r="I49" s="9"/>
      <c r="J49" s="10"/>
      <c r="K49" s="10">
        <v>1</v>
      </c>
      <c r="L49" s="9"/>
      <c r="M49" s="9">
        <v>2</v>
      </c>
      <c r="N49" s="10">
        <v>1</v>
      </c>
      <c r="O49" s="10"/>
      <c r="P49" s="9"/>
      <c r="Q49" s="9">
        <v>2</v>
      </c>
      <c r="R49" s="10">
        <v>1</v>
      </c>
      <c r="S49" s="10"/>
      <c r="T49" s="9">
        <v>2</v>
      </c>
      <c r="U49" s="9"/>
      <c r="V49" s="11">
        <f t="shared" si="5"/>
        <v>11</v>
      </c>
    </row>
    <row r="50" spans="1:22" x14ac:dyDescent="0.25">
      <c r="A50" s="4" t="str">
        <f t="shared" si="6"/>
        <v>Московский</v>
      </c>
      <c r="B50" s="12" t="str">
        <f t="shared" si="6"/>
        <v>ГБОУ СОШ №354</v>
      </c>
      <c r="C50" s="6">
        <f t="shared" si="6"/>
        <v>11354</v>
      </c>
      <c r="D50" s="6" t="str">
        <f t="shared" si="6"/>
        <v>СОШ</v>
      </c>
      <c r="E50" s="8" t="str">
        <f t="shared" si="6"/>
        <v>2в</v>
      </c>
      <c r="F50" s="8">
        <f t="shared" si="6"/>
        <v>77</v>
      </c>
      <c r="G50" s="8">
        <f t="shared" si="6"/>
        <v>74</v>
      </c>
      <c r="H50" s="9">
        <v>2</v>
      </c>
      <c r="I50" s="9"/>
      <c r="J50" s="10">
        <v>1</v>
      </c>
      <c r="K50" s="10"/>
      <c r="L50" s="9">
        <v>2</v>
      </c>
      <c r="M50" s="9"/>
      <c r="N50" s="10"/>
      <c r="O50" s="10">
        <v>1</v>
      </c>
      <c r="P50" s="9">
        <v>2</v>
      </c>
      <c r="Q50" s="9"/>
      <c r="R50" s="10">
        <v>1</v>
      </c>
      <c r="S50" s="10"/>
      <c r="T50" s="9"/>
      <c r="U50" s="9">
        <v>1</v>
      </c>
      <c r="V50" s="11">
        <f t="shared" si="5"/>
        <v>10</v>
      </c>
    </row>
    <row r="51" spans="1:22" x14ac:dyDescent="0.25">
      <c r="A51" s="4" t="str">
        <f t="shared" si="6"/>
        <v>Московский</v>
      </c>
      <c r="B51" s="12" t="str">
        <f t="shared" si="6"/>
        <v>ГБОУ СОШ №354</v>
      </c>
      <c r="C51" s="6">
        <f t="shared" si="6"/>
        <v>11354</v>
      </c>
      <c r="D51" s="6" t="str">
        <f t="shared" si="6"/>
        <v>СОШ</v>
      </c>
      <c r="E51" s="13" t="s">
        <v>23</v>
      </c>
      <c r="F51" s="8">
        <v>77</v>
      </c>
      <c r="G51" s="8">
        <f t="shared" si="6"/>
        <v>74</v>
      </c>
      <c r="H51" s="9">
        <v>2</v>
      </c>
      <c r="I51" s="9"/>
      <c r="J51" s="10">
        <v>1</v>
      </c>
      <c r="K51" s="10"/>
      <c r="L51" s="9"/>
      <c r="M51" s="9">
        <v>1</v>
      </c>
      <c r="N51" s="10">
        <v>1</v>
      </c>
      <c r="O51" s="10"/>
      <c r="P51" s="9">
        <v>2</v>
      </c>
      <c r="Q51" s="9"/>
      <c r="R51" s="10">
        <v>0</v>
      </c>
      <c r="S51" s="10"/>
      <c r="T51" s="9">
        <v>1</v>
      </c>
      <c r="U51" s="9"/>
      <c r="V51" s="11">
        <f>IF(COUNTBLANK(H51:U51)&lt;=7,SUM(H51:U51),"Не писал")</f>
        <v>8</v>
      </c>
    </row>
    <row r="52" spans="1:22" x14ac:dyDescent="0.25">
      <c r="A52" s="4" t="str">
        <f t="shared" si="6"/>
        <v>Московский</v>
      </c>
      <c r="B52" s="12" t="str">
        <f t="shared" si="6"/>
        <v>ГБОУ СОШ №354</v>
      </c>
      <c r="C52" s="6">
        <f t="shared" si="6"/>
        <v>11354</v>
      </c>
      <c r="D52" s="6" t="str">
        <f t="shared" si="6"/>
        <v>СОШ</v>
      </c>
      <c r="E52" s="8" t="str">
        <f t="shared" si="6"/>
        <v>2б</v>
      </c>
      <c r="F52" s="8">
        <f t="shared" si="6"/>
        <v>77</v>
      </c>
      <c r="G52" s="8">
        <f t="shared" si="6"/>
        <v>74</v>
      </c>
      <c r="H52" s="9"/>
      <c r="I52" s="9">
        <v>2</v>
      </c>
      <c r="J52" s="10">
        <v>1</v>
      </c>
      <c r="K52" s="10"/>
      <c r="L52" s="9"/>
      <c r="M52" s="9">
        <v>1</v>
      </c>
      <c r="N52" s="10">
        <v>1</v>
      </c>
      <c r="O52" s="10"/>
      <c r="P52" s="9">
        <v>2</v>
      </c>
      <c r="Q52" s="9"/>
      <c r="R52" s="10">
        <v>1</v>
      </c>
      <c r="S52" s="10"/>
      <c r="T52" s="9"/>
      <c r="U52" s="9">
        <v>2</v>
      </c>
      <c r="V52" s="11">
        <f t="shared" ref="V52:V77" si="7">IF(COUNTBLANK(H52:U52)&lt;=7,SUM(H52:U52),"Не писал")</f>
        <v>10</v>
      </c>
    </row>
    <row r="53" spans="1:22" x14ac:dyDescent="0.25">
      <c r="A53" s="4" t="str">
        <f t="shared" si="6"/>
        <v>Московский</v>
      </c>
      <c r="B53" s="12" t="str">
        <f t="shared" si="6"/>
        <v>ГБОУ СОШ №354</v>
      </c>
      <c r="C53" s="6">
        <f t="shared" si="6"/>
        <v>11354</v>
      </c>
      <c r="D53" s="6" t="str">
        <f t="shared" si="6"/>
        <v>СОШ</v>
      </c>
      <c r="E53" s="8" t="str">
        <f t="shared" si="6"/>
        <v>2б</v>
      </c>
      <c r="F53" s="8">
        <f t="shared" si="6"/>
        <v>77</v>
      </c>
      <c r="G53" s="8">
        <f t="shared" si="6"/>
        <v>74</v>
      </c>
      <c r="H53" s="9"/>
      <c r="I53" s="9">
        <v>2</v>
      </c>
      <c r="J53" s="10">
        <v>1</v>
      </c>
      <c r="K53" s="10"/>
      <c r="L53" s="9"/>
      <c r="M53" s="9">
        <v>1</v>
      </c>
      <c r="N53" s="10">
        <v>1</v>
      </c>
      <c r="O53" s="10"/>
      <c r="P53" s="9">
        <v>2</v>
      </c>
      <c r="Q53" s="9"/>
      <c r="R53" s="10">
        <v>1</v>
      </c>
      <c r="S53" s="10"/>
      <c r="T53" s="9">
        <v>2</v>
      </c>
      <c r="U53" s="9"/>
      <c r="V53" s="11">
        <f t="shared" si="7"/>
        <v>10</v>
      </c>
    </row>
    <row r="54" spans="1:22" x14ac:dyDescent="0.25">
      <c r="A54" s="4" t="str">
        <f t="shared" ref="A54:G69" si="8">A53</f>
        <v>Московский</v>
      </c>
      <c r="B54" s="12" t="str">
        <f t="shared" si="8"/>
        <v>ГБОУ СОШ №354</v>
      </c>
      <c r="C54" s="6">
        <f t="shared" si="8"/>
        <v>11354</v>
      </c>
      <c r="D54" s="6" t="str">
        <f t="shared" si="8"/>
        <v>СОШ</v>
      </c>
      <c r="E54" s="8" t="str">
        <f t="shared" si="8"/>
        <v>2б</v>
      </c>
      <c r="F54" s="8">
        <f t="shared" si="8"/>
        <v>77</v>
      </c>
      <c r="G54" s="8">
        <f t="shared" si="8"/>
        <v>74</v>
      </c>
      <c r="H54" s="9">
        <v>1</v>
      </c>
      <c r="I54" s="9"/>
      <c r="J54" s="10"/>
      <c r="K54" s="10">
        <v>1</v>
      </c>
      <c r="L54" s="9"/>
      <c r="M54" s="9">
        <v>1</v>
      </c>
      <c r="N54" s="10">
        <v>1</v>
      </c>
      <c r="O54" s="10"/>
      <c r="P54" s="9">
        <v>2</v>
      </c>
      <c r="Q54" s="9"/>
      <c r="R54" s="10"/>
      <c r="S54" s="10">
        <v>1</v>
      </c>
      <c r="T54" s="9"/>
      <c r="U54" s="9">
        <v>1</v>
      </c>
      <c r="V54" s="11">
        <f t="shared" si="7"/>
        <v>8</v>
      </c>
    </row>
    <row r="55" spans="1:22" x14ac:dyDescent="0.25">
      <c r="A55" s="4" t="str">
        <f t="shared" si="8"/>
        <v>Московский</v>
      </c>
      <c r="B55" s="12" t="str">
        <f t="shared" si="8"/>
        <v>ГБОУ СОШ №354</v>
      </c>
      <c r="C55" s="6">
        <f t="shared" si="8"/>
        <v>11354</v>
      </c>
      <c r="D55" s="6" t="str">
        <f t="shared" si="8"/>
        <v>СОШ</v>
      </c>
      <c r="E55" s="8" t="str">
        <f t="shared" si="8"/>
        <v>2б</v>
      </c>
      <c r="F55" s="8">
        <f t="shared" si="8"/>
        <v>77</v>
      </c>
      <c r="G55" s="8">
        <f t="shared" si="8"/>
        <v>74</v>
      </c>
      <c r="H55" s="9"/>
      <c r="I55" s="9">
        <v>2</v>
      </c>
      <c r="J55" s="10">
        <v>1</v>
      </c>
      <c r="K55" s="10"/>
      <c r="L55" s="9"/>
      <c r="M55" s="9">
        <v>2</v>
      </c>
      <c r="N55" s="10">
        <v>1</v>
      </c>
      <c r="O55" s="10"/>
      <c r="P55" s="9">
        <v>2</v>
      </c>
      <c r="Q55" s="9"/>
      <c r="R55" s="10"/>
      <c r="S55" s="10">
        <v>1</v>
      </c>
      <c r="T55" s="9">
        <v>2</v>
      </c>
      <c r="U55" s="9"/>
      <c r="V55" s="11">
        <f t="shared" si="7"/>
        <v>11</v>
      </c>
    </row>
    <row r="56" spans="1:22" x14ac:dyDescent="0.25">
      <c r="A56" s="4" t="str">
        <f t="shared" si="8"/>
        <v>Московский</v>
      </c>
      <c r="B56" s="12" t="str">
        <f t="shared" si="8"/>
        <v>ГБОУ СОШ №354</v>
      </c>
      <c r="C56" s="6">
        <f t="shared" si="8"/>
        <v>11354</v>
      </c>
      <c r="D56" s="6" t="str">
        <f t="shared" si="8"/>
        <v>СОШ</v>
      </c>
      <c r="E56" s="8" t="str">
        <f t="shared" si="8"/>
        <v>2б</v>
      </c>
      <c r="F56" s="8">
        <f t="shared" si="8"/>
        <v>77</v>
      </c>
      <c r="G56" s="8">
        <f t="shared" si="8"/>
        <v>74</v>
      </c>
      <c r="H56" s="9"/>
      <c r="I56" s="9">
        <v>2</v>
      </c>
      <c r="J56" s="10">
        <v>1</v>
      </c>
      <c r="K56" s="10"/>
      <c r="L56" s="9">
        <v>2</v>
      </c>
      <c r="M56" s="9"/>
      <c r="N56" s="10"/>
      <c r="O56" s="10">
        <v>1</v>
      </c>
      <c r="P56" s="9"/>
      <c r="Q56" s="9">
        <v>0</v>
      </c>
      <c r="R56" s="10"/>
      <c r="S56" s="10">
        <v>1</v>
      </c>
      <c r="T56" s="9"/>
      <c r="U56" s="9">
        <v>2</v>
      </c>
      <c r="V56" s="11">
        <f t="shared" si="7"/>
        <v>9</v>
      </c>
    </row>
    <row r="57" spans="1:22" x14ac:dyDescent="0.25">
      <c r="A57" s="4" t="str">
        <f t="shared" si="8"/>
        <v>Московский</v>
      </c>
      <c r="B57" s="12" t="str">
        <f t="shared" si="8"/>
        <v>ГБОУ СОШ №354</v>
      </c>
      <c r="C57" s="6">
        <f t="shared" si="8"/>
        <v>11354</v>
      </c>
      <c r="D57" s="6" t="str">
        <f t="shared" si="8"/>
        <v>СОШ</v>
      </c>
      <c r="E57" s="8" t="str">
        <f t="shared" si="8"/>
        <v>2б</v>
      </c>
      <c r="F57" s="8">
        <f t="shared" si="8"/>
        <v>77</v>
      </c>
      <c r="G57" s="8">
        <f t="shared" si="8"/>
        <v>74</v>
      </c>
      <c r="H57" s="9"/>
      <c r="I57" s="9">
        <v>2</v>
      </c>
      <c r="J57" s="10"/>
      <c r="K57" s="10">
        <v>1</v>
      </c>
      <c r="L57" s="9">
        <v>2</v>
      </c>
      <c r="M57" s="9"/>
      <c r="N57" s="10">
        <v>1</v>
      </c>
      <c r="O57" s="10"/>
      <c r="P57" s="9"/>
      <c r="Q57" s="9">
        <v>2</v>
      </c>
      <c r="R57" s="10">
        <v>1</v>
      </c>
      <c r="S57" s="10"/>
      <c r="T57" s="9"/>
      <c r="U57" s="9">
        <v>1</v>
      </c>
      <c r="V57" s="11">
        <f t="shared" si="7"/>
        <v>10</v>
      </c>
    </row>
    <row r="58" spans="1:22" x14ac:dyDescent="0.25">
      <c r="A58" s="4" t="str">
        <f t="shared" si="8"/>
        <v>Московский</v>
      </c>
      <c r="B58" s="12" t="str">
        <f t="shared" si="8"/>
        <v>ГБОУ СОШ №354</v>
      </c>
      <c r="C58" s="6">
        <f t="shared" si="8"/>
        <v>11354</v>
      </c>
      <c r="D58" s="6" t="str">
        <f t="shared" si="8"/>
        <v>СОШ</v>
      </c>
      <c r="E58" s="8" t="str">
        <f t="shared" si="8"/>
        <v>2б</v>
      </c>
      <c r="F58" s="8">
        <f t="shared" si="8"/>
        <v>77</v>
      </c>
      <c r="G58" s="8">
        <f t="shared" si="8"/>
        <v>74</v>
      </c>
      <c r="H58" s="9">
        <v>2</v>
      </c>
      <c r="I58" s="9"/>
      <c r="J58" s="10">
        <v>1</v>
      </c>
      <c r="K58" s="10"/>
      <c r="L58" s="9"/>
      <c r="M58" s="9">
        <v>1</v>
      </c>
      <c r="N58" s="10"/>
      <c r="O58" s="10">
        <v>1</v>
      </c>
      <c r="P58" s="9">
        <v>2</v>
      </c>
      <c r="Q58" s="9"/>
      <c r="R58" s="10">
        <v>1</v>
      </c>
      <c r="S58" s="10"/>
      <c r="T58" s="9">
        <v>1</v>
      </c>
      <c r="U58" s="9"/>
      <c r="V58" s="11">
        <f t="shared" si="7"/>
        <v>9</v>
      </c>
    </row>
    <row r="59" spans="1:22" x14ac:dyDescent="0.25">
      <c r="A59" s="4" t="str">
        <f t="shared" si="8"/>
        <v>Московский</v>
      </c>
      <c r="B59" s="12" t="str">
        <f t="shared" si="8"/>
        <v>ГБОУ СОШ №354</v>
      </c>
      <c r="C59" s="6">
        <f t="shared" si="8"/>
        <v>11354</v>
      </c>
      <c r="D59" s="6" t="str">
        <f t="shared" si="8"/>
        <v>СОШ</v>
      </c>
      <c r="E59" s="8" t="str">
        <f t="shared" si="8"/>
        <v>2б</v>
      </c>
      <c r="F59" s="8">
        <f t="shared" si="8"/>
        <v>77</v>
      </c>
      <c r="G59" s="8">
        <f t="shared" si="8"/>
        <v>74</v>
      </c>
      <c r="H59" s="9">
        <v>1</v>
      </c>
      <c r="I59" s="9"/>
      <c r="J59" s="10"/>
      <c r="K59" s="10">
        <v>1</v>
      </c>
      <c r="L59" s="9">
        <v>2</v>
      </c>
      <c r="M59" s="9"/>
      <c r="N59" s="10">
        <v>1</v>
      </c>
      <c r="O59" s="10"/>
      <c r="P59" s="9"/>
      <c r="Q59" s="9">
        <v>2</v>
      </c>
      <c r="R59" s="10">
        <v>1</v>
      </c>
      <c r="S59" s="10"/>
      <c r="T59" s="9">
        <v>2</v>
      </c>
      <c r="U59" s="9"/>
      <c r="V59" s="11">
        <f t="shared" si="7"/>
        <v>10</v>
      </c>
    </row>
    <row r="60" spans="1:22" x14ac:dyDescent="0.25">
      <c r="A60" s="4" t="str">
        <f t="shared" si="8"/>
        <v>Московский</v>
      </c>
      <c r="B60" s="12" t="str">
        <f t="shared" si="8"/>
        <v>ГБОУ СОШ №354</v>
      </c>
      <c r="C60" s="6">
        <f t="shared" si="8"/>
        <v>11354</v>
      </c>
      <c r="D60" s="6" t="str">
        <f t="shared" si="8"/>
        <v>СОШ</v>
      </c>
      <c r="E60" s="8" t="str">
        <f t="shared" si="8"/>
        <v>2б</v>
      </c>
      <c r="F60" s="8">
        <f t="shared" si="8"/>
        <v>77</v>
      </c>
      <c r="G60" s="8">
        <f t="shared" si="8"/>
        <v>74</v>
      </c>
      <c r="H60" s="9">
        <v>2</v>
      </c>
      <c r="I60" s="9"/>
      <c r="J60" s="10"/>
      <c r="K60" s="10">
        <v>1</v>
      </c>
      <c r="L60" s="9"/>
      <c r="M60" s="9">
        <v>1</v>
      </c>
      <c r="N60" s="10">
        <v>1</v>
      </c>
      <c r="O60" s="10"/>
      <c r="P60" s="9">
        <v>2</v>
      </c>
      <c r="Q60" s="9"/>
      <c r="R60" s="10"/>
      <c r="S60" s="10">
        <v>1</v>
      </c>
      <c r="T60" s="9"/>
      <c r="U60" s="9">
        <v>1</v>
      </c>
      <c r="V60" s="11">
        <f t="shared" si="7"/>
        <v>9</v>
      </c>
    </row>
    <row r="61" spans="1:22" x14ac:dyDescent="0.25">
      <c r="A61" s="4" t="str">
        <f t="shared" si="8"/>
        <v>Московский</v>
      </c>
      <c r="B61" s="12" t="str">
        <f t="shared" si="8"/>
        <v>ГБОУ СОШ №354</v>
      </c>
      <c r="C61" s="6">
        <f t="shared" si="8"/>
        <v>11354</v>
      </c>
      <c r="D61" s="6" t="str">
        <f t="shared" si="8"/>
        <v>СОШ</v>
      </c>
      <c r="E61" s="8" t="str">
        <f t="shared" si="8"/>
        <v>2б</v>
      </c>
      <c r="F61" s="8">
        <f t="shared" si="8"/>
        <v>77</v>
      </c>
      <c r="G61" s="8">
        <f t="shared" si="8"/>
        <v>74</v>
      </c>
      <c r="H61" s="9">
        <v>2</v>
      </c>
      <c r="I61" s="9"/>
      <c r="J61" s="10"/>
      <c r="K61" s="10">
        <v>1</v>
      </c>
      <c r="L61" s="9"/>
      <c r="M61" s="9">
        <v>1</v>
      </c>
      <c r="N61" s="10">
        <v>1</v>
      </c>
      <c r="O61" s="10"/>
      <c r="P61" s="9">
        <v>2</v>
      </c>
      <c r="Q61" s="9"/>
      <c r="R61" s="10">
        <v>1</v>
      </c>
      <c r="S61" s="10"/>
      <c r="T61" s="9">
        <v>2</v>
      </c>
      <c r="U61" s="9"/>
      <c r="V61" s="11">
        <f t="shared" si="7"/>
        <v>10</v>
      </c>
    </row>
    <row r="62" spans="1:22" x14ac:dyDescent="0.25">
      <c r="A62" s="4" t="str">
        <f t="shared" si="8"/>
        <v>Московский</v>
      </c>
      <c r="B62" s="12" t="str">
        <f t="shared" si="8"/>
        <v>ГБОУ СОШ №354</v>
      </c>
      <c r="C62" s="6">
        <f t="shared" si="8"/>
        <v>11354</v>
      </c>
      <c r="D62" s="6" t="str">
        <f t="shared" si="8"/>
        <v>СОШ</v>
      </c>
      <c r="E62" s="8" t="str">
        <f t="shared" si="8"/>
        <v>2б</v>
      </c>
      <c r="F62" s="8">
        <f t="shared" si="8"/>
        <v>77</v>
      </c>
      <c r="G62" s="8">
        <f t="shared" si="8"/>
        <v>74</v>
      </c>
      <c r="H62" s="9">
        <v>2</v>
      </c>
      <c r="I62" s="9"/>
      <c r="J62" s="10"/>
      <c r="K62" s="10">
        <v>1</v>
      </c>
      <c r="L62" s="9"/>
      <c r="M62" s="9">
        <v>2</v>
      </c>
      <c r="N62" s="10">
        <v>1</v>
      </c>
      <c r="O62" s="10"/>
      <c r="P62" s="9">
        <v>2</v>
      </c>
      <c r="Q62" s="9"/>
      <c r="R62" s="10"/>
      <c r="S62" s="10">
        <v>1</v>
      </c>
      <c r="T62" s="9">
        <v>2</v>
      </c>
      <c r="U62" s="9"/>
      <c r="V62" s="11">
        <f t="shared" si="7"/>
        <v>11</v>
      </c>
    </row>
    <row r="63" spans="1:22" x14ac:dyDescent="0.25">
      <c r="A63" s="4" t="str">
        <f t="shared" si="8"/>
        <v>Московский</v>
      </c>
      <c r="B63" s="12" t="str">
        <f t="shared" si="8"/>
        <v>ГБОУ СОШ №354</v>
      </c>
      <c r="C63" s="6">
        <f t="shared" si="8"/>
        <v>11354</v>
      </c>
      <c r="D63" s="6" t="str">
        <f t="shared" si="8"/>
        <v>СОШ</v>
      </c>
      <c r="E63" s="8" t="str">
        <f t="shared" si="8"/>
        <v>2б</v>
      </c>
      <c r="F63" s="8">
        <f t="shared" si="8"/>
        <v>77</v>
      </c>
      <c r="G63" s="8">
        <f t="shared" si="8"/>
        <v>74</v>
      </c>
      <c r="H63" s="9">
        <v>2</v>
      </c>
      <c r="I63" s="9"/>
      <c r="J63" s="10">
        <v>1</v>
      </c>
      <c r="K63" s="10"/>
      <c r="L63" s="9"/>
      <c r="M63" s="9">
        <v>1</v>
      </c>
      <c r="N63" s="10"/>
      <c r="O63" s="10">
        <v>1</v>
      </c>
      <c r="P63" s="9">
        <v>2</v>
      </c>
      <c r="Q63" s="9"/>
      <c r="R63" s="10">
        <v>1</v>
      </c>
      <c r="S63" s="10"/>
      <c r="T63" s="9">
        <v>2</v>
      </c>
      <c r="U63" s="9"/>
      <c r="V63" s="11">
        <f t="shared" si="7"/>
        <v>10</v>
      </c>
    </row>
    <row r="64" spans="1:22" x14ac:dyDescent="0.25">
      <c r="A64" s="4" t="str">
        <f t="shared" si="8"/>
        <v>Московский</v>
      </c>
      <c r="B64" s="12" t="str">
        <f t="shared" si="8"/>
        <v>ГБОУ СОШ №354</v>
      </c>
      <c r="C64" s="6">
        <f t="shared" si="8"/>
        <v>11354</v>
      </c>
      <c r="D64" s="6" t="str">
        <f t="shared" si="8"/>
        <v>СОШ</v>
      </c>
      <c r="E64" s="8" t="str">
        <f t="shared" si="8"/>
        <v>2б</v>
      </c>
      <c r="F64" s="8">
        <f t="shared" si="8"/>
        <v>77</v>
      </c>
      <c r="G64" s="8">
        <f t="shared" si="8"/>
        <v>74</v>
      </c>
      <c r="H64" s="9">
        <v>2</v>
      </c>
      <c r="I64" s="9"/>
      <c r="J64" s="10">
        <v>1</v>
      </c>
      <c r="K64" s="10"/>
      <c r="L64" s="9"/>
      <c r="M64" s="9">
        <v>1</v>
      </c>
      <c r="N64" s="10">
        <v>1</v>
      </c>
      <c r="O64" s="10"/>
      <c r="P64" s="9">
        <v>2</v>
      </c>
      <c r="Q64" s="9"/>
      <c r="R64" s="10">
        <v>1</v>
      </c>
      <c r="S64" s="10"/>
      <c r="T64" s="9">
        <v>2</v>
      </c>
      <c r="U64" s="9"/>
      <c r="V64" s="11">
        <f t="shared" si="7"/>
        <v>10</v>
      </c>
    </row>
    <row r="65" spans="1:22" x14ac:dyDescent="0.25">
      <c r="A65" s="4" t="str">
        <f t="shared" si="8"/>
        <v>Московский</v>
      </c>
      <c r="B65" s="12" t="str">
        <f t="shared" si="8"/>
        <v>ГБОУ СОШ №354</v>
      </c>
      <c r="C65" s="6">
        <f t="shared" si="8"/>
        <v>11354</v>
      </c>
      <c r="D65" s="6" t="str">
        <f t="shared" si="8"/>
        <v>СОШ</v>
      </c>
      <c r="E65" s="8" t="str">
        <f t="shared" si="8"/>
        <v>2б</v>
      </c>
      <c r="F65" s="8">
        <f t="shared" si="8"/>
        <v>77</v>
      </c>
      <c r="G65" s="8">
        <f t="shared" si="8"/>
        <v>74</v>
      </c>
      <c r="H65" s="9">
        <v>2</v>
      </c>
      <c r="I65" s="9"/>
      <c r="J65" s="10">
        <v>1</v>
      </c>
      <c r="K65" s="10"/>
      <c r="L65" s="9"/>
      <c r="M65" s="9">
        <v>1</v>
      </c>
      <c r="N65" s="10">
        <v>1</v>
      </c>
      <c r="O65" s="10"/>
      <c r="P65" s="9"/>
      <c r="Q65" s="9">
        <v>2</v>
      </c>
      <c r="R65" s="10">
        <v>1</v>
      </c>
      <c r="S65" s="10"/>
      <c r="T65" s="9"/>
      <c r="U65" s="9">
        <v>2</v>
      </c>
      <c r="V65" s="11">
        <f t="shared" si="7"/>
        <v>10</v>
      </c>
    </row>
    <row r="66" spans="1:22" x14ac:dyDescent="0.25">
      <c r="A66" s="4" t="str">
        <f t="shared" si="8"/>
        <v>Московский</v>
      </c>
      <c r="B66" s="12" t="str">
        <f t="shared" si="8"/>
        <v>ГБОУ СОШ №354</v>
      </c>
      <c r="C66" s="6">
        <f t="shared" si="8"/>
        <v>11354</v>
      </c>
      <c r="D66" s="6" t="str">
        <f t="shared" si="8"/>
        <v>СОШ</v>
      </c>
      <c r="E66" s="8" t="str">
        <f t="shared" si="8"/>
        <v>2б</v>
      </c>
      <c r="F66" s="8">
        <f t="shared" si="8"/>
        <v>77</v>
      </c>
      <c r="G66" s="8">
        <f t="shared" si="8"/>
        <v>74</v>
      </c>
      <c r="H66" s="9">
        <v>2</v>
      </c>
      <c r="I66" s="9"/>
      <c r="J66" s="10">
        <v>1</v>
      </c>
      <c r="K66" s="10"/>
      <c r="L66" s="9"/>
      <c r="M66" s="9">
        <v>1</v>
      </c>
      <c r="N66" s="10">
        <v>1</v>
      </c>
      <c r="O66" s="10"/>
      <c r="P66" s="9">
        <v>2</v>
      </c>
      <c r="Q66" s="9"/>
      <c r="R66" s="10">
        <v>1</v>
      </c>
      <c r="S66" s="10"/>
      <c r="T66" s="9">
        <v>2</v>
      </c>
      <c r="U66" s="9"/>
      <c r="V66" s="11">
        <f t="shared" si="7"/>
        <v>10</v>
      </c>
    </row>
    <row r="67" spans="1:22" x14ac:dyDescent="0.25">
      <c r="A67" s="4" t="str">
        <f t="shared" si="8"/>
        <v>Московский</v>
      </c>
      <c r="B67" s="12" t="str">
        <f t="shared" si="8"/>
        <v>ГБОУ СОШ №354</v>
      </c>
      <c r="C67" s="6">
        <f t="shared" si="8"/>
        <v>11354</v>
      </c>
      <c r="D67" s="6" t="str">
        <f t="shared" si="8"/>
        <v>СОШ</v>
      </c>
      <c r="E67" s="8" t="str">
        <f t="shared" si="8"/>
        <v>2б</v>
      </c>
      <c r="F67" s="8">
        <f t="shared" si="8"/>
        <v>77</v>
      </c>
      <c r="G67" s="8">
        <f t="shared" si="8"/>
        <v>74</v>
      </c>
      <c r="H67" s="9">
        <v>2</v>
      </c>
      <c r="I67" s="9"/>
      <c r="J67" s="10"/>
      <c r="K67" s="10">
        <v>1</v>
      </c>
      <c r="L67" s="9"/>
      <c r="M67" s="9">
        <v>1</v>
      </c>
      <c r="N67" s="10">
        <v>1</v>
      </c>
      <c r="O67" s="10"/>
      <c r="P67" s="9">
        <v>2</v>
      </c>
      <c r="Q67" s="9"/>
      <c r="R67" s="10">
        <v>1</v>
      </c>
      <c r="S67" s="10"/>
      <c r="T67" s="9"/>
      <c r="U67" s="9">
        <v>1</v>
      </c>
      <c r="V67" s="11">
        <f t="shared" si="7"/>
        <v>9</v>
      </c>
    </row>
    <row r="68" spans="1:22" x14ac:dyDescent="0.25">
      <c r="A68" s="4" t="str">
        <f t="shared" si="8"/>
        <v>Московский</v>
      </c>
      <c r="B68" s="12" t="str">
        <f t="shared" si="8"/>
        <v>ГБОУ СОШ №354</v>
      </c>
      <c r="C68" s="6">
        <f t="shared" si="8"/>
        <v>11354</v>
      </c>
      <c r="D68" s="6" t="str">
        <f t="shared" si="8"/>
        <v>СОШ</v>
      </c>
      <c r="E68" s="8" t="str">
        <f t="shared" si="8"/>
        <v>2б</v>
      </c>
      <c r="F68" s="8">
        <f t="shared" si="8"/>
        <v>77</v>
      </c>
      <c r="G68" s="8">
        <f t="shared" si="8"/>
        <v>74</v>
      </c>
      <c r="H68" s="9"/>
      <c r="I68" s="9">
        <v>2</v>
      </c>
      <c r="J68" s="10">
        <v>1</v>
      </c>
      <c r="K68" s="10"/>
      <c r="L68" s="9"/>
      <c r="M68" s="9">
        <v>2</v>
      </c>
      <c r="N68" s="10">
        <v>1</v>
      </c>
      <c r="O68" s="10"/>
      <c r="P68" s="9">
        <v>2</v>
      </c>
      <c r="Q68" s="9"/>
      <c r="R68" s="10"/>
      <c r="S68" s="10">
        <v>1</v>
      </c>
      <c r="T68" s="9"/>
      <c r="U68" s="9">
        <v>2</v>
      </c>
      <c r="V68" s="11">
        <f t="shared" si="7"/>
        <v>11</v>
      </c>
    </row>
    <row r="69" spans="1:22" x14ac:dyDescent="0.25">
      <c r="A69" s="4" t="str">
        <f t="shared" si="8"/>
        <v>Московский</v>
      </c>
      <c r="B69" s="12" t="str">
        <f t="shared" si="8"/>
        <v>ГБОУ СОШ №354</v>
      </c>
      <c r="C69" s="6">
        <f t="shared" si="8"/>
        <v>11354</v>
      </c>
      <c r="D69" s="6" t="str">
        <f t="shared" si="8"/>
        <v>СОШ</v>
      </c>
      <c r="E69" s="8" t="str">
        <f t="shared" si="8"/>
        <v>2б</v>
      </c>
      <c r="F69" s="8">
        <f t="shared" si="8"/>
        <v>77</v>
      </c>
      <c r="G69" s="8">
        <f t="shared" si="8"/>
        <v>74</v>
      </c>
      <c r="H69" s="9">
        <v>2</v>
      </c>
      <c r="I69" s="9"/>
      <c r="J69" s="10">
        <v>1</v>
      </c>
      <c r="K69" s="10"/>
      <c r="L69" s="9">
        <v>2</v>
      </c>
      <c r="M69" s="9"/>
      <c r="N69" s="10">
        <v>1</v>
      </c>
      <c r="O69" s="10"/>
      <c r="P69" s="9">
        <v>2</v>
      </c>
      <c r="Q69" s="9"/>
      <c r="R69" s="10">
        <v>1</v>
      </c>
      <c r="S69" s="10"/>
      <c r="T69" s="9">
        <v>2</v>
      </c>
      <c r="U69" s="9"/>
      <c r="V69" s="11">
        <f t="shared" si="7"/>
        <v>11</v>
      </c>
    </row>
    <row r="70" spans="1:22" x14ac:dyDescent="0.25">
      <c r="A70" s="4" t="str">
        <f t="shared" ref="A70:G78" si="9">A69</f>
        <v>Московский</v>
      </c>
      <c r="B70" s="12" t="str">
        <f t="shared" si="9"/>
        <v>ГБОУ СОШ №354</v>
      </c>
      <c r="C70" s="6">
        <f t="shared" si="9"/>
        <v>11354</v>
      </c>
      <c r="D70" s="6" t="str">
        <f t="shared" si="9"/>
        <v>СОШ</v>
      </c>
      <c r="E70" s="8" t="str">
        <f t="shared" si="9"/>
        <v>2б</v>
      </c>
      <c r="F70" s="8">
        <f t="shared" si="9"/>
        <v>77</v>
      </c>
      <c r="G70" s="8">
        <f t="shared" si="9"/>
        <v>74</v>
      </c>
      <c r="H70" s="9"/>
      <c r="I70" s="9">
        <v>2</v>
      </c>
      <c r="J70" s="10">
        <v>1</v>
      </c>
      <c r="K70" s="10"/>
      <c r="L70" s="9">
        <v>1</v>
      </c>
      <c r="M70" s="9"/>
      <c r="N70" s="10">
        <v>1</v>
      </c>
      <c r="O70" s="10"/>
      <c r="P70" s="9">
        <v>2</v>
      </c>
      <c r="Q70" s="9"/>
      <c r="R70" s="10">
        <v>1</v>
      </c>
      <c r="S70" s="10"/>
      <c r="T70" s="9"/>
      <c r="U70" s="9">
        <v>2</v>
      </c>
      <c r="V70" s="11">
        <f t="shared" si="7"/>
        <v>10</v>
      </c>
    </row>
    <row r="71" spans="1:22" x14ac:dyDescent="0.25">
      <c r="A71" s="4" t="str">
        <f t="shared" si="9"/>
        <v>Московский</v>
      </c>
      <c r="B71" s="12" t="str">
        <f t="shared" si="9"/>
        <v>ГБОУ СОШ №354</v>
      </c>
      <c r="C71" s="6">
        <f t="shared" si="9"/>
        <v>11354</v>
      </c>
      <c r="D71" s="6" t="str">
        <f t="shared" si="9"/>
        <v>СОШ</v>
      </c>
      <c r="E71" s="8" t="str">
        <f t="shared" si="9"/>
        <v>2б</v>
      </c>
      <c r="F71" s="8">
        <f t="shared" si="9"/>
        <v>77</v>
      </c>
      <c r="G71" s="8">
        <f t="shared" si="9"/>
        <v>74</v>
      </c>
      <c r="H71" s="9">
        <v>2</v>
      </c>
      <c r="I71" s="9"/>
      <c r="J71" s="10">
        <v>1</v>
      </c>
      <c r="K71" s="10"/>
      <c r="L71" s="9">
        <v>2</v>
      </c>
      <c r="M71" s="9"/>
      <c r="N71" s="10">
        <v>1</v>
      </c>
      <c r="O71" s="10"/>
      <c r="P71" s="9">
        <v>2</v>
      </c>
      <c r="Q71" s="9"/>
      <c r="R71" s="10">
        <v>1</v>
      </c>
      <c r="S71" s="10"/>
      <c r="T71" s="9">
        <v>1</v>
      </c>
      <c r="U71" s="9"/>
      <c r="V71" s="11">
        <f t="shared" si="7"/>
        <v>10</v>
      </c>
    </row>
    <row r="72" spans="1:22" x14ac:dyDescent="0.25">
      <c r="A72" s="4" t="str">
        <f t="shared" si="9"/>
        <v>Московский</v>
      </c>
      <c r="B72" s="12" t="str">
        <f t="shared" si="9"/>
        <v>ГБОУ СОШ №354</v>
      </c>
      <c r="C72" s="6">
        <f t="shared" si="9"/>
        <v>11354</v>
      </c>
      <c r="D72" s="6" t="str">
        <f t="shared" si="9"/>
        <v>СОШ</v>
      </c>
      <c r="E72" s="8" t="str">
        <f t="shared" si="9"/>
        <v>2б</v>
      </c>
      <c r="F72" s="8">
        <f t="shared" si="9"/>
        <v>77</v>
      </c>
      <c r="G72" s="8">
        <f t="shared" si="9"/>
        <v>74</v>
      </c>
      <c r="H72" s="9">
        <v>2</v>
      </c>
      <c r="I72" s="9"/>
      <c r="J72" s="10">
        <v>1</v>
      </c>
      <c r="K72" s="10"/>
      <c r="L72" s="9"/>
      <c r="M72" s="9">
        <v>1</v>
      </c>
      <c r="N72" s="10">
        <v>1</v>
      </c>
      <c r="O72" s="10"/>
      <c r="P72" s="9"/>
      <c r="Q72" s="9">
        <v>1</v>
      </c>
      <c r="R72" s="10"/>
      <c r="S72" s="10">
        <v>1</v>
      </c>
      <c r="T72" s="9"/>
      <c r="U72" s="9">
        <v>2</v>
      </c>
      <c r="V72" s="11">
        <f t="shared" si="7"/>
        <v>9</v>
      </c>
    </row>
    <row r="73" spans="1:22" x14ac:dyDescent="0.25">
      <c r="A73" s="4" t="str">
        <f t="shared" si="9"/>
        <v>Московский</v>
      </c>
      <c r="B73" s="12" t="str">
        <f t="shared" si="9"/>
        <v>ГБОУ СОШ №354</v>
      </c>
      <c r="C73" s="6">
        <f t="shared" si="9"/>
        <v>11354</v>
      </c>
      <c r="D73" s="6" t="str">
        <f t="shared" si="9"/>
        <v>СОШ</v>
      </c>
      <c r="E73" s="8" t="str">
        <f t="shared" si="9"/>
        <v>2б</v>
      </c>
      <c r="F73" s="8">
        <f t="shared" si="9"/>
        <v>77</v>
      </c>
      <c r="G73" s="8">
        <f t="shared" si="9"/>
        <v>74</v>
      </c>
      <c r="H73" s="9">
        <v>2</v>
      </c>
      <c r="I73" s="9"/>
      <c r="J73" s="10">
        <v>1</v>
      </c>
      <c r="K73" s="10"/>
      <c r="L73" s="9">
        <v>2</v>
      </c>
      <c r="M73" s="9"/>
      <c r="N73" s="10">
        <v>1</v>
      </c>
      <c r="O73" s="10"/>
      <c r="P73" s="9">
        <v>2</v>
      </c>
      <c r="Q73" s="9"/>
      <c r="R73" s="10">
        <v>1</v>
      </c>
      <c r="S73" s="10"/>
      <c r="T73" s="9"/>
      <c r="U73" s="9">
        <v>2</v>
      </c>
      <c r="V73" s="11">
        <f t="shared" si="7"/>
        <v>11</v>
      </c>
    </row>
    <row r="74" spans="1:22" x14ac:dyDescent="0.25">
      <c r="A74" s="4" t="str">
        <f t="shared" si="9"/>
        <v>Московский</v>
      </c>
      <c r="B74" s="12" t="str">
        <f t="shared" si="9"/>
        <v>ГБОУ СОШ №354</v>
      </c>
      <c r="C74" s="6">
        <f t="shared" si="9"/>
        <v>11354</v>
      </c>
      <c r="D74" s="6" t="str">
        <f t="shared" si="9"/>
        <v>СОШ</v>
      </c>
      <c r="E74" s="8" t="str">
        <f t="shared" si="9"/>
        <v>2б</v>
      </c>
      <c r="F74" s="8">
        <f t="shared" si="9"/>
        <v>77</v>
      </c>
      <c r="G74" s="8">
        <f t="shared" si="9"/>
        <v>74</v>
      </c>
      <c r="H74" s="9">
        <v>1</v>
      </c>
      <c r="I74" s="9"/>
      <c r="J74" s="10">
        <v>1</v>
      </c>
      <c r="K74" s="10"/>
      <c r="L74" s="9"/>
      <c r="M74" s="9">
        <v>2</v>
      </c>
      <c r="N74" s="10"/>
      <c r="O74" s="10">
        <v>1</v>
      </c>
      <c r="P74" s="9"/>
      <c r="Q74" s="9">
        <v>1</v>
      </c>
      <c r="R74" s="10">
        <v>1</v>
      </c>
      <c r="S74" s="10"/>
      <c r="T74" s="9"/>
      <c r="U74" s="9">
        <v>1</v>
      </c>
      <c r="V74" s="11">
        <f t="shared" si="7"/>
        <v>8</v>
      </c>
    </row>
    <row r="75" spans="1:22" x14ac:dyDescent="0.25">
      <c r="A75" s="4" t="str">
        <f t="shared" si="9"/>
        <v>Московский</v>
      </c>
      <c r="B75" s="12" t="str">
        <f t="shared" si="9"/>
        <v>ГБОУ СОШ №354</v>
      </c>
      <c r="C75" s="6">
        <f t="shared" si="9"/>
        <v>11354</v>
      </c>
      <c r="D75" s="6" t="str">
        <f t="shared" si="9"/>
        <v>СОШ</v>
      </c>
      <c r="E75" s="8" t="str">
        <f t="shared" si="9"/>
        <v>2б</v>
      </c>
      <c r="F75" s="8">
        <f t="shared" si="9"/>
        <v>77</v>
      </c>
      <c r="G75" s="8">
        <f t="shared" si="9"/>
        <v>74</v>
      </c>
      <c r="H75" s="9"/>
      <c r="I75" s="9">
        <v>2</v>
      </c>
      <c r="J75" s="10">
        <v>1</v>
      </c>
      <c r="K75" s="10"/>
      <c r="L75" s="9">
        <v>1</v>
      </c>
      <c r="M75" s="9"/>
      <c r="N75" s="10">
        <v>1</v>
      </c>
      <c r="O75" s="10"/>
      <c r="P75" s="9"/>
      <c r="Q75" s="9">
        <v>2</v>
      </c>
      <c r="R75" s="10">
        <v>1</v>
      </c>
      <c r="S75" s="10"/>
      <c r="T75" s="9"/>
      <c r="U75" s="9">
        <v>1</v>
      </c>
      <c r="V75" s="11">
        <f t="shared" si="7"/>
        <v>9</v>
      </c>
    </row>
    <row r="76" spans="1:22" x14ac:dyDescent="0.25">
      <c r="A76" s="4" t="str">
        <f t="shared" si="9"/>
        <v>Московский</v>
      </c>
      <c r="B76" s="12" t="str">
        <f t="shared" si="9"/>
        <v>ГБОУ СОШ №354</v>
      </c>
      <c r="C76" s="6">
        <f t="shared" si="9"/>
        <v>11354</v>
      </c>
      <c r="D76" s="6" t="str">
        <f t="shared" si="9"/>
        <v>СОШ</v>
      </c>
      <c r="E76" s="8" t="str">
        <f t="shared" si="9"/>
        <v>2б</v>
      </c>
      <c r="F76" s="8">
        <f t="shared" si="9"/>
        <v>77</v>
      </c>
      <c r="G76" s="8">
        <f t="shared" si="9"/>
        <v>74</v>
      </c>
      <c r="H76" s="9"/>
      <c r="I76" s="9">
        <v>2</v>
      </c>
      <c r="J76" s="10">
        <v>1</v>
      </c>
      <c r="K76" s="10"/>
      <c r="L76" s="9"/>
      <c r="M76" s="9">
        <v>1</v>
      </c>
      <c r="N76" s="10">
        <v>1</v>
      </c>
      <c r="O76" s="10"/>
      <c r="P76" s="9">
        <v>2</v>
      </c>
      <c r="Q76" s="9"/>
      <c r="R76" s="10"/>
      <c r="S76" s="10">
        <v>1</v>
      </c>
      <c r="T76" s="9"/>
      <c r="U76" s="9">
        <v>1</v>
      </c>
      <c r="V76" s="11">
        <f t="shared" si="7"/>
        <v>9</v>
      </c>
    </row>
    <row r="77" spans="1:22" x14ac:dyDescent="0.25">
      <c r="A77" s="4" t="str">
        <f t="shared" si="9"/>
        <v>Московский</v>
      </c>
      <c r="B77" s="12" t="str">
        <f t="shared" si="9"/>
        <v>ГБОУ СОШ №354</v>
      </c>
      <c r="C77" s="6">
        <f t="shared" si="9"/>
        <v>11354</v>
      </c>
      <c r="D77" s="6" t="str">
        <f t="shared" si="9"/>
        <v>СОШ</v>
      </c>
      <c r="E77" s="8" t="str">
        <f t="shared" si="9"/>
        <v>2б</v>
      </c>
      <c r="F77" s="8">
        <f t="shared" si="9"/>
        <v>77</v>
      </c>
      <c r="G77" s="8">
        <f t="shared" si="9"/>
        <v>74</v>
      </c>
      <c r="H77" s="9">
        <v>2</v>
      </c>
      <c r="I77" s="9"/>
      <c r="J77" s="10">
        <v>1</v>
      </c>
      <c r="K77" s="10"/>
      <c r="L77" s="9">
        <v>1</v>
      </c>
      <c r="M77" s="9"/>
      <c r="N77" s="10">
        <v>1</v>
      </c>
      <c r="O77" s="10"/>
      <c r="P77" s="9">
        <v>2</v>
      </c>
      <c r="Q77" s="9"/>
      <c r="R77" s="10">
        <v>1</v>
      </c>
      <c r="S77" s="10"/>
      <c r="T77" s="9">
        <v>2</v>
      </c>
      <c r="U77" s="9"/>
      <c r="V77" s="11">
        <f t="shared" si="7"/>
        <v>10</v>
      </c>
    </row>
    <row r="78" spans="1:22" x14ac:dyDescent="0.25">
      <c r="A78" s="4" t="str">
        <f t="shared" si="9"/>
        <v>Московский</v>
      </c>
      <c r="B78" s="12" t="str">
        <f t="shared" si="9"/>
        <v>ГБОУ СОШ №354</v>
      </c>
      <c r="C78" s="6">
        <f t="shared" si="9"/>
        <v>11354</v>
      </c>
      <c r="D78" s="6" t="str">
        <f t="shared" si="9"/>
        <v>СОШ</v>
      </c>
      <c r="E78" s="8" t="str">
        <f t="shared" si="9"/>
        <v>2б</v>
      </c>
      <c r="F78" s="8">
        <f t="shared" si="9"/>
        <v>77</v>
      </c>
      <c r="G78" s="57">
        <f t="shared" si="9"/>
        <v>74</v>
      </c>
      <c r="H78" s="58">
        <f>SUM(H3:I77)/(74*2)</f>
        <v>0.83783783783783783</v>
      </c>
      <c r="I78" s="58"/>
      <c r="J78" s="58">
        <f>SUM(J3:K77)/(74*1)</f>
        <v>0.90540540540540537</v>
      </c>
      <c r="K78" s="58"/>
      <c r="L78" s="58">
        <f>SUM(L3:M77)/(74*2)</f>
        <v>0.66891891891891897</v>
      </c>
      <c r="M78" s="58"/>
      <c r="N78" s="58">
        <f>SUM(N3:O77)/(74*1)</f>
        <v>0.93243243243243246</v>
      </c>
      <c r="O78" s="58"/>
      <c r="P78" s="58">
        <f>SUM(P3:Q77)/(74*2)</f>
        <v>0.81081081081081086</v>
      </c>
      <c r="Q78" s="58"/>
      <c r="R78" s="58">
        <f>SUM(R3:S77)/(74*1)</f>
        <v>0.82432432432432434</v>
      </c>
      <c r="S78" s="58"/>
      <c r="T78" s="58">
        <f>SUM(T3:U77)/(74*2)</f>
        <v>0.6216216216216216</v>
      </c>
      <c r="U78" s="58"/>
      <c r="V78" s="58">
        <f>SUM(V3:W77)/(74*11)</f>
        <v>0.7764127764127764</v>
      </c>
    </row>
    <row r="79" spans="1:22" x14ac:dyDescent="0.25">
      <c r="A79" s="4" t="str">
        <f t="shared" ref="A79:G79" si="10">A78</f>
        <v>Московский</v>
      </c>
      <c r="B79" s="12" t="str">
        <f t="shared" si="10"/>
        <v>ГБОУ СОШ №354</v>
      </c>
      <c r="C79" s="6">
        <f t="shared" si="10"/>
        <v>11354</v>
      </c>
      <c r="D79" s="6" t="str">
        <f t="shared" si="10"/>
        <v>СОШ</v>
      </c>
      <c r="E79" s="8" t="str">
        <f t="shared" si="10"/>
        <v>2б</v>
      </c>
      <c r="F79" s="8">
        <f t="shared" si="10"/>
        <v>77</v>
      </c>
      <c r="G79" s="57">
        <f t="shared" si="10"/>
        <v>74</v>
      </c>
      <c r="H79" s="59">
        <v>56</v>
      </c>
      <c r="I79" s="59">
        <v>18</v>
      </c>
      <c r="J79" s="60">
        <v>36</v>
      </c>
      <c r="K79" s="60">
        <v>38</v>
      </c>
      <c r="L79" s="59">
        <v>27</v>
      </c>
      <c r="M79" s="59">
        <v>47</v>
      </c>
      <c r="N79" s="60">
        <v>62</v>
      </c>
      <c r="O79" s="60">
        <v>12</v>
      </c>
      <c r="P79" s="59">
        <v>50</v>
      </c>
      <c r="Q79" s="59">
        <v>24</v>
      </c>
      <c r="R79" s="60">
        <v>61</v>
      </c>
      <c r="S79" s="60">
        <v>13</v>
      </c>
      <c r="T79" s="59">
        <v>44</v>
      </c>
      <c r="U79" s="59">
        <v>30</v>
      </c>
      <c r="V79" s="59">
        <v>74</v>
      </c>
    </row>
    <row r="80" spans="1:22" x14ac:dyDescent="0.25">
      <c r="A80" s="4" t="str">
        <f t="shared" ref="A80:G80" si="11">A79</f>
        <v>Московский</v>
      </c>
      <c r="B80" s="12" t="str">
        <f t="shared" si="11"/>
        <v>ГБОУ СОШ №354</v>
      </c>
      <c r="C80" s="6">
        <f t="shared" si="11"/>
        <v>11354</v>
      </c>
      <c r="D80" s="6" t="str">
        <f t="shared" si="11"/>
        <v>СОШ</v>
      </c>
      <c r="E80" s="8" t="str">
        <f t="shared" si="11"/>
        <v>2б</v>
      </c>
      <c r="F80" s="8">
        <f t="shared" si="11"/>
        <v>77</v>
      </c>
      <c r="G80" s="57">
        <f t="shared" si="11"/>
        <v>74</v>
      </c>
      <c r="H80" s="58">
        <f>SUM(H3:H77)/(H79*2)</f>
        <v>0.8303571428571429</v>
      </c>
      <c r="I80" s="58">
        <f t="shared" ref="I80:U80" si="12">SUM(I3:I77)/(I79*2)</f>
        <v>0.86111111111111116</v>
      </c>
      <c r="J80" s="58">
        <f>SUM(J3:J77)/(J79*1)</f>
        <v>0.86111111111111116</v>
      </c>
      <c r="K80" s="58">
        <f>SUM(K3:K77)/(K79*1)</f>
        <v>0.94736842105263153</v>
      </c>
      <c r="L80" s="58">
        <f t="shared" si="12"/>
        <v>0.83333333333333337</v>
      </c>
      <c r="M80" s="58">
        <f t="shared" si="12"/>
        <v>0.57446808510638303</v>
      </c>
      <c r="N80" s="58">
        <f>SUM(N3:N77)/(N79*1)</f>
        <v>0.967741935483871</v>
      </c>
      <c r="O80" s="58">
        <f>SUM(O3:O77)/(O79*1)</f>
        <v>0.75</v>
      </c>
      <c r="P80" s="58">
        <f t="shared" si="12"/>
        <v>0.76</v>
      </c>
      <c r="Q80" s="58">
        <f t="shared" si="12"/>
        <v>0.91666666666666663</v>
      </c>
      <c r="R80" s="58">
        <f>SUM(R3:R77)/(R79*1)</f>
        <v>0.83606557377049184</v>
      </c>
      <c r="S80" s="58">
        <f>SUM(S3:S77)/(S79*1)</f>
        <v>0.76923076923076927</v>
      </c>
      <c r="T80" s="58">
        <f t="shared" si="12"/>
        <v>0.59090909090909094</v>
      </c>
      <c r="U80" s="58">
        <f t="shared" si="12"/>
        <v>0.66666666666666663</v>
      </c>
      <c r="V80" s="58">
        <f>SUM(V3:V77)/(V79*11)</f>
        <v>0.7764127764127764</v>
      </c>
    </row>
  </sheetData>
  <mergeCells count="22">
    <mergeCell ref="F1:F3"/>
    <mergeCell ref="A1:A3"/>
    <mergeCell ref="B1:B3"/>
    <mergeCell ref="C1:C3"/>
    <mergeCell ref="D1:D3"/>
    <mergeCell ref="E1:E3"/>
    <mergeCell ref="G1:G3"/>
    <mergeCell ref="H1:I1"/>
    <mergeCell ref="J1:K1"/>
    <mergeCell ref="L1:M1"/>
    <mergeCell ref="N1:O1"/>
    <mergeCell ref="R1:S1"/>
    <mergeCell ref="T1:U1"/>
    <mergeCell ref="V1:V3"/>
    <mergeCell ref="H3:I3"/>
    <mergeCell ref="J3:K3"/>
    <mergeCell ref="L3:M3"/>
    <mergeCell ref="N3:O3"/>
    <mergeCell ref="P3:Q3"/>
    <mergeCell ref="R3:S3"/>
    <mergeCell ref="T3:U3"/>
    <mergeCell ref="P1:Q1"/>
  </mergeCells>
  <dataValidations count="4">
    <dataValidation allowBlank="1" showErrorMessage="1" sqref="E4:G80"/>
    <dataValidation type="list" allowBlank="1" showInputMessage="1" showErrorMessage="1" sqref="P4:Q77 L4:M77 T4:U77 H4:I77">
      <formula1>балл2</formula1>
    </dataValidation>
    <dataValidation type="list" allowBlank="1" showInputMessage="1" showErrorMessage="1" sqref="N4:O77 R4:S77 J4:K77">
      <formula1>балл1</formula1>
    </dataValidation>
    <dataValidation type="list" allowBlank="1" showInputMessage="1" showErrorMessage="1" sqref="B4">
      <formula1>Название</formula1>
    </dataValidation>
  </dataValidations>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40</vt:i4>
      </vt:variant>
    </vt:vector>
  </HeadingPairs>
  <TitlesOfParts>
    <vt:vector size="40" baseType="lpstr">
      <vt:lpstr>Оглавление</vt:lpstr>
      <vt:lpstr>Общий</vt:lpstr>
      <vt:lpstr>РАйон</vt:lpstr>
      <vt:lpstr>Регион</vt:lpstr>
      <vt:lpstr>Задания</vt:lpstr>
      <vt:lpstr>1</vt:lpstr>
      <vt:lpstr>351</vt:lpstr>
      <vt:lpstr>353</vt:lpstr>
      <vt:lpstr>354</vt:lpstr>
      <vt:lpstr>355</vt:lpstr>
      <vt:lpstr>356</vt:lpstr>
      <vt:lpstr>358</vt:lpstr>
      <vt:lpstr>362</vt:lpstr>
      <vt:lpstr>366</vt:lpstr>
      <vt:lpstr>371</vt:lpstr>
      <vt:lpstr>372</vt:lpstr>
      <vt:lpstr>373</vt:lpstr>
      <vt:lpstr>376</vt:lpstr>
      <vt:lpstr>484</vt:lpstr>
      <vt:lpstr>485</vt:lpstr>
      <vt:lpstr>489</vt:lpstr>
      <vt:lpstr>495</vt:lpstr>
      <vt:lpstr>496</vt:lpstr>
      <vt:lpstr>507</vt:lpstr>
      <vt:lpstr>508</vt:lpstr>
      <vt:lpstr>510</vt:lpstr>
      <vt:lpstr>519</vt:lpstr>
      <vt:lpstr>524</vt:lpstr>
      <vt:lpstr>525</vt:lpstr>
      <vt:lpstr>526</vt:lpstr>
      <vt:lpstr>536</vt:lpstr>
      <vt:lpstr>537</vt:lpstr>
      <vt:lpstr>543</vt:lpstr>
      <vt:lpstr>544</vt:lpstr>
      <vt:lpstr>594</vt:lpstr>
      <vt:lpstr>643</vt:lpstr>
      <vt:lpstr>684</vt:lpstr>
      <vt:lpstr>698</vt:lpstr>
      <vt:lpstr>Студиум</vt:lpstr>
      <vt:lpstr>Венеция</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2017-12-08T08:46:30Z</dcterms:created>
  <dcterms:modified xsi:type="dcterms:W3CDTF">2018-02-06T09:21:13Z</dcterms:modified>
</cp:coreProperties>
</file>